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6.xml" ContentType="application/vnd.openxmlformats-officedocument.drawing+xml"/>
  <Override PartName="/xl/worksheets/sheet4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（参考）全目次" sheetId="40" r:id="rId40"/>
  </sheets>
  <definedNames>
    <definedName name="_１０_７．_庄内空港利用状況">#REF!</definedName>
    <definedName name="_xlnm.Print_Area" localSheetId="34">'34'!$A$1:$X$62</definedName>
  </definedNames>
  <calcPr fullCalcOnLoad="1"/>
</workbook>
</file>

<file path=xl/sharedStrings.xml><?xml version="1.0" encoding="utf-8"?>
<sst xmlns="http://schemas.openxmlformats.org/spreadsheetml/2006/main" count="3430" uniqueCount="1754">
  <si>
    <t>第１７章　労働及び社会保障</t>
  </si>
  <si>
    <t>職業訓練校の状況</t>
  </si>
  <si>
    <t>市、郡別の金融機関別店舗数</t>
  </si>
  <si>
    <t>信用保証状況</t>
  </si>
  <si>
    <t>(1)一般会計</t>
  </si>
  <si>
    <t>(2)特別会計</t>
  </si>
  <si>
    <t>(4)公害の発生源別新規直接受理件数（典型７公害）</t>
  </si>
  <si>
    <t>(5)被害の種類別新規直接受理件数（典型７公害）</t>
  </si>
  <si>
    <t>(1)製造品出荷額</t>
  </si>
  <si>
    <t>(2)加工賃収入額</t>
  </si>
  <si>
    <t>第１３章　財政</t>
  </si>
  <si>
    <t>第１６章　衛生</t>
  </si>
  <si>
    <t>第７章　鉱工業</t>
  </si>
  <si>
    <t>凡例</t>
  </si>
  <si>
    <t>目次</t>
  </si>
  <si>
    <t>県の位置</t>
  </si>
  <si>
    <t>１</t>
  </si>
  <si>
    <t>２</t>
  </si>
  <si>
    <t>労働組合</t>
  </si>
  <si>
    <t>港湾</t>
  </si>
  <si>
    <t>３</t>
  </si>
  <si>
    <t>４</t>
  </si>
  <si>
    <t>５</t>
  </si>
  <si>
    <t>７</t>
  </si>
  <si>
    <t>第２章　人口</t>
  </si>
  <si>
    <t>第３章　事業所</t>
  </si>
  <si>
    <t>第４章　農業</t>
  </si>
  <si>
    <t>第５章　林業</t>
  </si>
  <si>
    <t>第６章　水産業</t>
  </si>
  <si>
    <t>第８章　建設</t>
  </si>
  <si>
    <t>酒田港主要施設</t>
  </si>
  <si>
    <t>第１２章　金融</t>
  </si>
  <si>
    <t>第１９章　観光</t>
  </si>
  <si>
    <t>１．土地及び気象　　２．人口　　３．事業所　　４．農業　　５．林業</t>
  </si>
  <si>
    <t>11．商業及び貿易　　12．金融　　13．財政　　14．所得、物価及び家計</t>
  </si>
  <si>
    <t>15．公務員、選挙、司法及び公安　　16．衛生　　17．労働及び社会保障　</t>
  </si>
  <si>
    <t>18．教育、文化及び宗教　　19．観光　　20.災害及び事故</t>
  </si>
  <si>
    <t>（統計年鑑より抜粋）</t>
  </si>
  <si>
    <t>総数</t>
  </si>
  <si>
    <t>河北町</t>
  </si>
  <si>
    <t>西川町</t>
  </si>
  <si>
    <t>朝日町</t>
  </si>
  <si>
    <t>市部</t>
  </si>
  <si>
    <t>大江町</t>
  </si>
  <si>
    <t>町村部</t>
  </si>
  <si>
    <t>大石田町</t>
  </si>
  <si>
    <t>金山町</t>
  </si>
  <si>
    <t>村山地域</t>
  </si>
  <si>
    <t>最上町</t>
  </si>
  <si>
    <t>最上地域</t>
  </si>
  <si>
    <t>舟形町</t>
  </si>
  <si>
    <t>置賜地域</t>
  </si>
  <si>
    <t>真室川町</t>
  </si>
  <si>
    <t>庄内地域</t>
  </si>
  <si>
    <t>大蔵村</t>
  </si>
  <si>
    <t>鮭川村</t>
  </si>
  <si>
    <t>山形市</t>
  </si>
  <si>
    <t>戸沢村</t>
  </si>
  <si>
    <t>米沢市</t>
  </si>
  <si>
    <t>鶴岡市</t>
  </si>
  <si>
    <t>高畠町</t>
  </si>
  <si>
    <t>酒田市</t>
  </si>
  <si>
    <t>川西町</t>
  </si>
  <si>
    <t>小国町</t>
  </si>
  <si>
    <t>新庄市</t>
  </si>
  <si>
    <t>白鷹町</t>
  </si>
  <si>
    <t>寒河江市</t>
  </si>
  <si>
    <t>飯豊町</t>
  </si>
  <si>
    <t>上山市</t>
  </si>
  <si>
    <t>村山市</t>
  </si>
  <si>
    <t>立川町</t>
  </si>
  <si>
    <t>余目町</t>
  </si>
  <si>
    <t>長井市</t>
  </si>
  <si>
    <t>藤島町</t>
  </si>
  <si>
    <t>天童市</t>
  </si>
  <si>
    <t>羽黒町</t>
  </si>
  <si>
    <t>東根市</t>
  </si>
  <si>
    <t>櫛引町</t>
  </si>
  <si>
    <t>尾花沢市</t>
  </si>
  <si>
    <t>三川町</t>
  </si>
  <si>
    <t>南陽市</t>
  </si>
  <si>
    <t>朝日村</t>
  </si>
  <si>
    <t>温海町</t>
  </si>
  <si>
    <t>山辺町</t>
  </si>
  <si>
    <t>遊佐町</t>
  </si>
  <si>
    <t>中山町</t>
  </si>
  <si>
    <t>八幡町</t>
  </si>
  <si>
    <t>松山町</t>
  </si>
  <si>
    <t>平田町</t>
  </si>
  <si>
    <t>10月1日現在 　単位：人</t>
  </si>
  <si>
    <t>市町村別</t>
  </si>
  <si>
    <t>昭和62年</t>
  </si>
  <si>
    <t>平成元</t>
  </si>
  <si>
    <t>資料：県統計調査課「山形県社会的移動人口調査結果報告書」</t>
  </si>
  <si>
    <t>１．市町村別の人口推移（昭和62～平成3年）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</si>
  <si>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</si>
  <si>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</si>
  <si>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</si>
  <si>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</si>
  <si>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</si>
  <si>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</si>
  <si>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</si>
  <si>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</si>
  <si>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</si>
  <si>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</si>
  <si>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</si>
  <si>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</si>
  <si>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</si>
  <si>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-</t>
  </si>
  <si>
    <t>10月1日現在</t>
  </si>
  <si>
    <t>単位 ： 人</t>
  </si>
  <si>
    <t>0～4歳</t>
  </si>
  <si>
    <t>5～9</t>
  </si>
  <si>
    <t>10～14</t>
  </si>
  <si>
    <t>15～19</t>
  </si>
  <si>
    <t>20～24</t>
  </si>
  <si>
    <t>25～29</t>
  </si>
  <si>
    <t>90歳以上</t>
  </si>
  <si>
    <t>総数</t>
  </si>
  <si>
    <t>市部</t>
  </si>
  <si>
    <t>町村部</t>
  </si>
  <si>
    <t>村山地域</t>
  </si>
  <si>
    <t>最上地域</t>
  </si>
  <si>
    <t>置賜地域</t>
  </si>
  <si>
    <t>庄内地域</t>
  </si>
  <si>
    <t>２．市町村別の年齢（５歳階級）別人口（平成3年）</t>
  </si>
  <si>
    <t>総         数</t>
  </si>
  <si>
    <t>市         部</t>
  </si>
  <si>
    <t>村　山　地　域</t>
  </si>
  <si>
    <t>最　上　地　域</t>
  </si>
  <si>
    <t>置　賜　地　域</t>
  </si>
  <si>
    <t>庄　内　地　域</t>
  </si>
  <si>
    <t>各年10月1日現在</t>
  </si>
  <si>
    <t>昭和62年</t>
  </si>
  <si>
    <t>平成　元</t>
  </si>
  <si>
    <t>世帯数</t>
  </si>
  <si>
    <t>増減（△）</t>
  </si>
  <si>
    <t>町   村   部</t>
  </si>
  <si>
    <t>資料：総務庁統計局、県統計調査課</t>
  </si>
  <si>
    <t>３．市町村別の世帯数推移（昭和62～平成3年）</t>
  </si>
  <si>
    <t>事　　　　　業　　　　　所　　　　　数</t>
  </si>
  <si>
    <t>従　　　　　業　　　　　者　　　　　数</t>
  </si>
  <si>
    <t>実数</t>
  </si>
  <si>
    <t>構成比</t>
  </si>
  <si>
    <t>上 山 市</t>
  </si>
  <si>
    <t xml:space="preserve">朝日町 </t>
  </si>
  <si>
    <t>７月１日現在　　単位:比･率＝％</t>
  </si>
  <si>
    <t>昭和61年</t>
  </si>
  <si>
    <t>平成3</t>
  </si>
  <si>
    <t>61～平成３の増加率</t>
  </si>
  <si>
    <t>（△減）</t>
  </si>
  <si>
    <t>資料：1～5総務庁統計局「昭和61年及び平成3年事業所統計調査報告」</t>
  </si>
  <si>
    <t>４．市町村別の事業所数及び従業者数 (昭和6１年、平成3年）</t>
  </si>
  <si>
    <t>年別</t>
  </si>
  <si>
    <t>市町村別</t>
  </si>
  <si>
    <t>農家数</t>
  </si>
  <si>
    <t>2月１日現在    単位 ： 戸</t>
  </si>
  <si>
    <t>専業</t>
  </si>
  <si>
    <t>兼業農家数</t>
  </si>
  <si>
    <t>自給的</t>
  </si>
  <si>
    <t>経営耕地規模別販売農家数</t>
  </si>
  <si>
    <t>総数</t>
  </si>
  <si>
    <t>第１種　　兼業</t>
  </si>
  <si>
    <t>第２種　　兼業</t>
  </si>
  <si>
    <t>農家数</t>
  </si>
  <si>
    <t>0.5ｈa　　未満</t>
  </si>
  <si>
    <t>0.5～　　　　1.0</t>
  </si>
  <si>
    <t>1.0～　　　2.0</t>
  </si>
  <si>
    <t>2.0～　　　3.0</t>
  </si>
  <si>
    <t>3.0～　　　4.0</t>
  </si>
  <si>
    <t>4.0～　　　5.0</t>
  </si>
  <si>
    <t>5.0ha　　以上</t>
  </si>
  <si>
    <t>平成2年</t>
  </si>
  <si>
    <t>川西町</t>
  </si>
  <si>
    <t>注：自給的農家とは、経営耕地地面積が30a未満かつ農産物総販売金額が50万円未満の農家をいう。</t>
  </si>
  <si>
    <t>　　販売農家とは　　　〃　　　　　が30a以上又は　　　〃　　　　が50万円以上の農家をいう。</t>
  </si>
  <si>
    <t>資料：1～11県統計調査課「山形県の農業」</t>
  </si>
  <si>
    <t>５．市町村別の専業、兼業、経営耕地規模別農家数（平成2年）</t>
  </si>
  <si>
    <t>２月１日現在    単位 ：農家数＝戸、面積＝a</t>
  </si>
  <si>
    <t>　　総　　　　数</t>
  </si>
  <si>
    <t>田　</t>
  </si>
  <si>
    <t>樹　　園　　地</t>
  </si>
  <si>
    <t>畑</t>
  </si>
  <si>
    <t>年　　別</t>
  </si>
  <si>
    <t>農家数</t>
  </si>
  <si>
    <t>面     積</t>
  </si>
  <si>
    <t>田　の　あ　る</t>
  </si>
  <si>
    <t>稲を作った田</t>
  </si>
  <si>
    <t>総数</t>
  </si>
  <si>
    <t>果樹園</t>
  </si>
  <si>
    <t>桑園</t>
  </si>
  <si>
    <t>その他の樹園地</t>
  </si>
  <si>
    <t>総　　数</t>
  </si>
  <si>
    <t>普　　　通　　　畑</t>
  </si>
  <si>
    <t>牧　草　専　用　地</t>
  </si>
  <si>
    <t>過去１年間に作付けしな</t>
  </si>
  <si>
    <t>面　積</t>
  </si>
  <si>
    <t>面積</t>
  </si>
  <si>
    <t>過去１年間に飼料用　　　作物だけを作った畑</t>
  </si>
  <si>
    <t>面積</t>
  </si>
  <si>
    <t>かった畑</t>
  </si>
  <si>
    <t>昭和57年</t>
  </si>
  <si>
    <r>
      <t>昭和</t>
    </r>
    <r>
      <rPr>
        <sz val="10"/>
        <rFont val="ＭＳ 明朝"/>
        <family val="1"/>
      </rPr>
      <t>60</t>
    </r>
    <r>
      <rPr>
        <sz val="10"/>
        <color indexed="9"/>
        <rFont val="ＭＳ 明朝"/>
        <family val="1"/>
      </rPr>
      <t>年</t>
    </r>
  </si>
  <si>
    <r>
      <t>昭和</t>
    </r>
    <r>
      <rPr>
        <sz val="10"/>
        <rFont val="ＭＳ 明朝"/>
        <family val="1"/>
      </rPr>
      <t>62</t>
    </r>
    <r>
      <rPr>
        <sz val="10"/>
        <color indexed="9"/>
        <rFont val="ＭＳ 明朝"/>
        <family val="1"/>
      </rPr>
      <t>年</t>
    </r>
  </si>
  <si>
    <t>平成2年</t>
  </si>
  <si>
    <t>　販売農家</t>
  </si>
  <si>
    <t>　自給的農家</t>
  </si>
  <si>
    <t>X</t>
  </si>
  <si>
    <t>６．市町村別の地目別経営農家数及び経営耕地面積（昭和57～平成2年）</t>
  </si>
  <si>
    <t>水          稲</t>
  </si>
  <si>
    <t>陸          稲</t>
  </si>
  <si>
    <t>作付面積</t>
  </si>
  <si>
    <t>単位 ： 面積＝ｈａ、10ａ当たり収量＝㎏、収穫量＝ｔ</t>
  </si>
  <si>
    <t>水 ・ 陸　　稲</t>
  </si>
  <si>
    <t>収　穫　量</t>
  </si>
  <si>
    <t>１０ａ当たり収量</t>
  </si>
  <si>
    <t>昭和62年</t>
  </si>
  <si>
    <t xml:space="preserve">      63</t>
  </si>
  <si>
    <t>平 成 元</t>
  </si>
  <si>
    <t xml:space="preserve">       2</t>
  </si>
  <si>
    <t xml:space="preserve">       3</t>
  </si>
  <si>
    <t>注：市町村別作付面積・収穫量はラウンドしているため、この積算値は地域・県合計または稲作合計値とは必ずしも一致</t>
  </si>
  <si>
    <t>　　しないことがある。</t>
  </si>
  <si>
    <t>資料：東北農政局山形統計情報事務所「農林水産統計速報」</t>
  </si>
  <si>
    <t>７．市町村別の水稲、陸稲の作付面積及び収穫量（昭和62～平成3年）</t>
  </si>
  <si>
    <t>2月1日現在    単位：林家数＝戸、面積＝ha</t>
  </si>
  <si>
    <t>所有山林がある</t>
  </si>
  <si>
    <t>貸付林等がある</t>
  </si>
  <si>
    <t>借入林等がある</t>
  </si>
  <si>
    <t>保有山林</t>
  </si>
  <si>
    <t>林家数</t>
  </si>
  <si>
    <t>面積</t>
  </si>
  <si>
    <t>保有山林のうち、他人に管理を任せている山林</t>
  </si>
  <si>
    <t>主なまかせ先</t>
  </si>
  <si>
    <t>森林組合</t>
  </si>
  <si>
    <t>団体</t>
  </si>
  <si>
    <t>その他</t>
  </si>
  <si>
    <t>置賜地域</t>
  </si>
  <si>
    <t>川西町</t>
  </si>
  <si>
    <t>注：面積は、1ha未満を四捨五入しているため合計と内訳が一致しない場合がある。</t>
  </si>
  <si>
    <t>８．市町村別の所有山林、保有山林がある林家数及び面積（農家林家）（平成2年）</t>
  </si>
  <si>
    <t>林　　　　　　　野　　　　　　　面　　　　　　　積</t>
  </si>
  <si>
    <t>森　　　　　　　　　　　　　　　林　　　　　　　　　　　　　　　面　　　　　　　　　　　　　　　積</t>
  </si>
  <si>
    <t>国有</t>
  </si>
  <si>
    <t>公有</t>
  </si>
  <si>
    <t>私有</t>
  </si>
  <si>
    <t>人　　　　　工　　　　　林</t>
  </si>
  <si>
    <t>天　　　　　然　　　　　林</t>
  </si>
  <si>
    <t>針葉樹</t>
  </si>
  <si>
    <t>広葉樹</t>
  </si>
  <si>
    <t>　1月1日現在　単位：ｈａ</t>
  </si>
  <si>
    <t>森林以外の　草生地</t>
  </si>
  <si>
    <t>森林開　　発公団</t>
  </si>
  <si>
    <t>うち　樹　　　　 林 　　　　地</t>
  </si>
  <si>
    <t>そ の 他</t>
  </si>
  <si>
    <t>針 葉 樹</t>
  </si>
  <si>
    <t>広 葉 樹</t>
  </si>
  <si>
    <t>注：森林面積は、地域森林（施業）計画の面積で、林野面積と一致しない。</t>
  </si>
  <si>
    <t>資料：6,7農林水産省東北農政局山形統計情報事務所「山形農林水産統計年報」</t>
  </si>
  <si>
    <t>９．市町村別の林野面積及び森林面積(平成2年）</t>
  </si>
  <si>
    <t>単位：t</t>
  </si>
  <si>
    <t>昭和61年</t>
  </si>
  <si>
    <t>平成元</t>
  </si>
  <si>
    <t>さけ・ます</t>
  </si>
  <si>
    <t>事業所数</t>
  </si>
  <si>
    <t>従業者数</t>
  </si>
  <si>
    <t>〇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</si>
  <si>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</si>
  <si>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</si>
  <si>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</si>
  <si>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</si>
  <si>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</si>
  <si>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</si>
  <si>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</si>
  <si>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</si>
  <si>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</si>
  <si>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</si>
  <si>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</si>
  <si>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</si>
  <si>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</si>
  <si>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</si>
  <si>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</si>
  <si>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</si>
  <si>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</si>
  <si>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</si>
  <si>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</si>
  <si>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</si>
  <si>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　　 使用額等、製造品出荷額等、生産額及び付加価値額（昭和63～平成2年）</t>
  </si>
  <si>
    <t>12月31日現在　単位：額＝百万円</t>
  </si>
  <si>
    <t>年        別
産業中分類別
従業者規模別</t>
  </si>
  <si>
    <t>原 材 料
使用額等</t>
  </si>
  <si>
    <t>製 造 品
出荷額等</t>
  </si>
  <si>
    <t>生　産　額　　　従業者30人　　　以　上　の　　　事　業　所</t>
  </si>
  <si>
    <t xml:space="preserve">付加価値額　　従業者30人　　以　上　の　　　事　業　所 </t>
  </si>
  <si>
    <t>　昭　　　和　　　 63　　年</t>
  </si>
  <si>
    <t>　平　　　成　 　　元</t>
  </si>
  <si>
    <t xml:space="preserve">                  2</t>
  </si>
  <si>
    <t>軽工業</t>
  </si>
  <si>
    <t>重化学工業</t>
  </si>
  <si>
    <t>衣服・その他の繊維製品製造業</t>
  </si>
  <si>
    <t>出版・印刷・同関連産業</t>
  </si>
  <si>
    <t>　２９　　　人　　　以　　　下</t>
  </si>
  <si>
    <t>　　　　　４～  ９　　　　人</t>
  </si>
  <si>
    <t>　　　　１０～１９</t>
  </si>
  <si>
    <t>　　　　２０～２９</t>
  </si>
  <si>
    <t>　３０　　　人　　　以　　　上</t>
  </si>
  <si>
    <t>　　　　３０～　４９　　　人</t>
  </si>
  <si>
    <t>　　　　５０～　９９</t>
  </si>
  <si>
    <t>　　　１００～１９９</t>
  </si>
  <si>
    <t>　　　２００～２９９</t>
  </si>
  <si>
    <t>　　　３００～４９９</t>
  </si>
  <si>
    <t>　　　５００～９９９</t>
  </si>
  <si>
    <t>　　　１,０００人以上</t>
  </si>
  <si>
    <t>注  ： 1）従業者規模４人以上 　2）表側の産業名中○印のついたものは軽工業であり、無印は重化学工業である。</t>
  </si>
  <si>
    <t>資料 ：4～11 県統計調査課 「工業統計調査結果報告書」</t>
  </si>
  <si>
    <t xml:space="preserve">    </t>
  </si>
  <si>
    <t>１２.産業（中分類）別従業者規模別製造業の事業所数、従業者数、原材料</t>
  </si>
  <si>
    <t>経営体</t>
  </si>
  <si>
    <t>経        営        組        織        別</t>
  </si>
  <si>
    <t>出      漁      日      数      別</t>
  </si>
  <si>
    <t>個人</t>
  </si>
  <si>
    <t>会社</t>
  </si>
  <si>
    <t>漁業</t>
  </si>
  <si>
    <t>共同</t>
  </si>
  <si>
    <t>官公庁</t>
  </si>
  <si>
    <t>経営体階層別</t>
  </si>
  <si>
    <t>協同</t>
  </si>
  <si>
    <t>生産</t>
  </si>
  <si>
    <t>学校</t>
  </si>
  <si>
    <t>～</t>
  </si>
  <si>
    <t>漁業地区別</t>
  </si>
  <si>
    <t>経営</t>
  </si>
  <si>
    <t xml:space="preserve">経営 </t>
  </si>
  <si>
    <t>組合</t>
  </si>
  <si>
    <t>試験場</t>
  </si>
  <si>
    <t>以上</t>
  </si>
  <si>
    <t>経営体階層</t>
  </si>
  <si>
    <t>漁船非使用</t>
  </si>
  <si>
    <t>小型定置網</t>
  </si>
  <si>
    <t>海面養殖</t>
  </si>
  <si>
    <t>漁業地区</t>
  </si>
  <si>
    <t>酒     田</t>
  </si>
  <si>
    <t>飛     島</t>
  </si>
  <si>
    <t>加     茂</t>
  </si>
  <si>
    <t>由     良</t>
  </si>
  <si>
    <t>豊     浦</t>
  </si>
  <si>
    <t>温     海</t>
  </si>
  <si>
    <t>念 珠 関</t>
  </si>
  <si>
    <t xml:space="preserve">        （海面漁業）（昭和61～平成2年）</t>
  </si>
  <si>
    <t>29日</t>
  </si>
  <si>
    <t>総　数</t>
  </si>
  <si>
    <t>～</t>
  </si>
  <si>
    <t>以下</t>
  </si>
  <si>
    <t>昭 和 61　年</t>
  </si>
  <si>
    <t xml:space="preserve">        62</t>
  </si>
  <si>
    <t xml:space="preserve">        63</t>
  </si>
  <si>
    <t xml:space="preserve">平 成 元 </t>
  </si>
  <si>
    <t xml:space="preserve">       2</t>
  </si>
  <si>
    <t>無動力</t>
  </si>
  <si>
    <t>動力 １t 未満</t>
  </si>
  <si>
    <t xml:space="preserve">  1 ～  3　　</t>
  </si>
  <si>
    <t xml:space="preserve">    3 ～  5　　</t>
  </si>
  <si>
    <t xml:space="preserve">    5 ～ 10　　</t>
  </si>
  <si>
    <t xml:space="preserve">  10 ～ 20　　</t>
  </si>
  <si>
    <t xml:space="preserve">  20 ～ 30　　</t>
  </si>
  <si>
    <t xml:space="preserve">  30 ～ 50　　</t>
  </si>
  <si>
    <t xml:space="preserve">  50 ～100　　</t>
  </si>
  <si>
    <t>100 ～200　　</t>
  </si>
  <si>
    <t>200 ～500　　</t>
  </si>
  <si>
    <t>500t以 上　　</t>
  </si>
  <si>
    <t>地びき網</t>
  </si>
  <si>
    <t>吹浦</t>
  </si>
  <si>
    <t>西遊佐</t>
  </si>
  <si>
    <t>注：昭和63年の数値は、「第8次漁業センサス」の結果である。</t>
  </si>
  <si>
    <t>資料：1～3農林水産省東北農政局山形統計情報事務所 「 山形農林水産統計年報 」</t>
  </si>
  <si>
    <t>１０．経営体階層、漁業地区別の経営組織、出漁日数別経営体数</t>
  </si>
  <si>
    <t>事               業               所               数</t>
  </si>
  <si>
    <t>従     業     者     数</t>
  </si>
  <si>
    <t>製  造  品  出  荷  額  等</t>
  </si>
  <si>
    <t>地 域 別</t>
  </si>
  <si>
    <t>経  営  組  織  別</t>
  </si>
  <si>
    <t>従        業        者        規        模        別</t>
  </si>
  <si>
    <t>うち常用労働者数</t>
  </si>
  <si>
    <t>現    金</t>
  </si>
  <si>
    <t>原材料</t>
  </si>
  <si>
    <t>製造品</t>
  </si>
  <si>
    <t>加工賃</t>
  </si>
  <si>
    <t>修理料</t>
  </si>
  <si>
    <t>1,000人以上</t>
  </si>
  <si>
    <t>給    与        総    額</t>
  </si>
  <si>
    <t>使用額等</t>
  </si>
  <si>
    <t>出荷額</t>
  </si>
  <si>
    <t>収入額</t>
  </si>
  <si>
    <t>12月31日現在　　単位：金額＝万円</t>
  </si>
  <si>
    <t>市 町 村 別</t>
  </si>
  <si>
    <t>組  合
その他
の法人</t>
  </si>
  <si>
    <t>4～     9人</t>
  </si>
  <si>
    <t xml:space="preserve">10～  19  </t>
  </si>
  <si>
    <t xml:space="preserve">20～  29  </t>
  </si>
  <si>
    <t xml:space="preserve">30～  49  </t>
  </si>
  <si>
    <t xml:space="preserve">50～  99  </t>
  </si>
  <si>
    <t>100～199</t>
  </si>
  <si>
    <t>200～299</t>
  </si>
  <si>
    <t>300～499</t>
  </si>
  <si>
    <t>500～999</t>
  </si>
  <si>
    <t>男</t>
  </si>
  <si>
    <t>女</t>
  </si>
  <si>
    <t>男</t>
  </si>
  <si>
    <t>女</t>
  </si>
  <si>
    <t>村山地域</t>
  </si>
  <si>
    <t>山形市</t>
  </si>
  <si>
    <t>注　：従業者数4人以上の事業所</t>
  </si>
  <si>
    <t>１３．市町村別製造業の事業所数、従業者数、現金給与総額、原材料使用額等及び製造品出荷額等（平成2年）</t>
  </si>
  <si>
    <t>区　　　　　　分</t>
  </si>
  <si>
    <t>平成3年4月1日現在   単位：ｍ、％</t>
  </si>
  <si>
    <t>高　速　自動車　国　道</t>
  </si>
  <si>
    <t>一　　般　　国　　道</t>
  </si>
  <si>
    <t>県　　　　　　　道</t>
  </si>
  <si>
    <t>独立専用</t>
  </si>
  <si>
    <t>市町村道</t>
  </si>
  <si>
    <t>自転車</t>
  </si>
  <si>
    <t>国管理</t>
  </si>
  <si>
    <t>県管理</t>
  </si>
  <si>
    <t>主要地方道</t>
  </si>
  <si>
    <t>一般県道</t>
  </si>
  <si>
    <t>歩 行 者 道</t>
  </si>
  <si>
    <t>路線数</t>
  </si>
  <si>
    <t>総延長</t>
  </si>
  <si>
    <t xml:space="preserve"> 重　　 　用 　　　延　　 　長</t>
  </si>
  <si>
    <t xml:space="preserve"> 未　 　供 　　用　 　延　　長</t>
  </si>
  <si>
    <t xml:space="preserve"> 実　 　　延　　 　長　 　（A）</t>
  </si>
  <si>
    <t>規格改良・未改良</t>
  </si>
  <si>
    <t>内訳</t>
  </si>
  <si>
    <t>改良済延長（B）</t>
  </si>
  <si>
    <t>未改良延長</t>
  </si>
  <si>
    <t>実</t>
  </si>
  <si>
    <t>うち自動車交通不能</t>
  </si>
  <si>
    <t>改良率（B）/（A）</t>
  </si>
  <si>
    <t>延</t>
  </si>
  <si>
    <t>路面内訳</t>
  </si>
  <si>
    <t>舗装済延長（C）</t>
  </si>
  <si>
    <t>長</t>
  </si>
  <si>
    <t>未舗装延長</t>
  </si>
  <si>
    <t>舗装率（C）/（A）</t>
  </si>
  <si>
    <t>の</t>
  </si>
  <si>
    <t>橋梁の内訳</t>
  </si>
  <si>
    <t>橋数（個）</t>
  </si>
  <si>
    <t>橋梁延長</t>
  </si>
  <si>
    <t>内</t>
  </si>
  <si>
    <t>木橋と永久橋</t>
  </si>
  <si>
    <t>　木　　橋　　数</t>
  </si>
  <si>
    <t>　〃　　延　　長</t>
  </si>
  <si>
    <t>訳</t>
  </si>
  <si>
    <t>　永　久　橋　数</t>
  </si>
  <si>
    <t>トンネル</t>
  </si>
  <si>
    <t>個数</t>
  </si>
  <si>
    <t>延長</t>
  </si>
  <si>
    <t>渡船場</t>
  </si>
  <si>
    <t>鉄道との交差個所数</t>
  </si>
  <si>
    <t>立体</t>
  </si>
  <si>
    <t>平面</t>
  </si>
  <si>
    <t>立体横断施設数</t>
  </si>
  <si>
    <t>歩道橋</t>
  </si>
  <si>
    <t>地下道</t>
  </si>
  <si>
    <t>注：路線数の（　）は内書で一部県管理のものである。（国道112号線、113号線）</t>
  </si>
  <si>
    <t>資料：県道路維持課</t>
  </si>
  <si>
    <t>１４．道路現況</t>
  </si>
  <si>
    <t>主要山岳(海抜1,500m以上）</t>
  </si>
  <si>
    <t>(1)社会保険事務所別の市町村別国民年金、基礎年金及び死亡一時金給付状況</t>
  </si>
  <si>
    <t>都市ガスの事業所別需要家メーター数、生産量、購入量及び送出量</t>
  </si>
  <si>
    <t>空港の概要</t>
  </si>
  <si>
    <t>(1)総数</t>
  </si>
  <si>
    <t>(2)東京便</t>
  </si>
  <si>
    <t>(3)大阪便</t>
  </si>
  <si>
    <t>(4)札幌便</t>
  </si>
  <si>
    <t>(1)月別</t>
  </si>
  <si>
    <t>(2)車種別</t>
  </si>
  <si>
    <t>(1)年度別保有自動車数</t>
  </si>
  <si>
    <t>(2)市町村別保有自動車数</t>
  </si>
  <si>
    <t>産業連関表</t>
  </si>
  <si>
    <t>(1)警察職員数</t>
  </si>
  <si>
    <t>(2)警察署別管轄区域等</t>
  </si>
  <si>
    <t>食品群別摂取栄養量（平成2年度）</t>
  </si>
  <si>
    <t>地域・傷病分類別受療率（平成2年）</t>
  </si>
  <si>
    <t>(2)社会保険事務所別、保険料免除者、検認、国民年金収納状況及び福祉受給権者数</t>
  </si>
  <si>
    <t>〈月別の被保護世帯数、人員及び扶助別人員〉</t>
  </si>
  <si>
    <t>(1)等級別</t>
  </si>
  <si>
    <t>(2)障害別</t>
  </si>
  <si>
    <t>中学校卒業者の進路別状況</t>
  </si>
  <si>
    <t>高等学校卒業者の進路別状況</t>
  </si>
  <si>
    <t>高等学校卒業者の学科別、産業別就職者数</t>
  </si>
  <si>
    <t>学校教育費（平成2年度）</t>
  </si>
  <si>
    <t>学科別・進学先別進学者数(高等学校）</t>
  </si>
  <si>
    <t>(6)第1当事者年齢層別・運転経験年数別発生件数</t>
  </si>
  <si>
    <t>(2)係留施設</t>
  </si>
  <si>
    <t>(1)県内における労働組合員推定組織率（男女別）の推移</t>
  </si>
  <si>
    <t>０.０</t>
  </si>
  <si>
    <t>＃　うち数で掲げたことを示す。</t>
  </si>
  <si>
    <t>統計資料の出所は、同一番号の頭初の統計表の脚注に記載し、それと異なるものについては、当該統計表の脚注に記載しました。</t>
  </si>
  <si>
    <t>　０　表章単位に満たないもの　　　　　－　該当数字がないもの</t>
  </si>
  <si>
    <t>６</t>
  </si>
  <si>
    <t>(1)国民総支出(名目・実質)</t>
  </si>
  <si>
    <t>第１章　土地及び気象</t>
  </si>
  <si>
    <t>(1)課程別学校数、生徒数及び教員数</t>
  </si>
  <si>
    <t>(2)課程別の学科別本科生徒数</t>
  </si>
  <si>
    <t>(1)公立学校</t>
  </si>
  <si>
    <t>(2)私立学校</t>
  </si>
  <si>
    <t>(1)男子</t>
  </si>
  <si>
    <t>(2)女子</t>
  </si>
  <si>
    <t>(1)市町村別状況</t>
  </si>
  <si>
    <t>(2)都道府県別状況</t>
  </si>
  <si>
    <t>第２０章　災害及び事故</t>
  </si>
  <si>
    <t>火災</t>
  </si>
  <si>
    <t>加入電話普及率（平成3年度）</t>
  </si>
  <si>
    <t>入港船舶実績（平成3年）</t>
  </si>
  <si>
    <t>品種別輸移出入量（平成元～3年）</t>
  </si>
  <si>
    <t>山形空港利用状況（昭和62～平成3年）</t>
  </si>
  <si>
    <t>庄内空港利用状況（平成3年）</t>
  </si>
  <si>
    <t>高速道路の交通量（平成2、3年）</t>
  </si>
  <si>
    <t>有料道路の交通量（平成2、3年）</t>
  </si>
  <si>
    <t>主な国道の交通量(平成2年度）</t>
  </si>
  <si>
    <t>自動車運送事業状況（昭和63～平成3年度）</t>
  </si>
  <si>
    <t>車種別保有自動車数（昭和62～平成3年度）</t>
  </si>
  <si>
    <t>郵便施設及び郵便物取扱数（昭和63～平成3年度）</t>
  </si>
  <si>
    <t>電話施設状況（平成2、3年度）</t>
  </si>
  <si>
    <t>品目別輸出出荷実績（平成2、3年）</t>
  </si>
  <si>
    <t>仕向国別輸出出荷実績（平成2、3年）</t>
  </si>
  <si>
    <t>市町村別の卸・小売業別商店数、従業者数及び年間商品販売額（昭和63、平成3年）</t>
  </si>
  <si>
    <t>市町村別の産業（中分類）別商店数、従業者数、売場面積、年間商品販売額、修理料等及び商品手持額（昭和63、平成3年）</t>
  </si>
  <si>
    <t>大型小売店売上高（昭和62～平成3年）</t>
  </si>
  <si>
    <t>石油製品販売量（平成元～3年）</t>
  </si>
  <si>
    <t>銀行主要勘定（平成3年度、月別残高）</t>
  </si>
  <si>
    <t>信用金庫主要勘定（平成3年度、月別残高）</t>
  </si>
  <si>
    <t>信用組合主要勘定（平成3年度、月別残高）</t>
  </si>
  <si>
    <t>商工組合中央金庫主要勘定（平成3年度、月別残高）</t>
  </si>
  <si>
    <t>農林中央金庫主要勘定（平成3年度、月別残高）</t>
  </si>
  <si>
    <t>信用農業協同組合連合会主要勘定（平成3年度、月別残高）</t>
  </si>
  <si>
    <t>農業協同組合主要勘定（平成3年度、月別残高）</t>
  </si>
  <si>
    <t>労働金庫主要勘定（平成3年度、月別残高）</t>
  </si>
  <si>
    <t>簡易生命保険（平成3年度）</t>
  </si>
  <si>
    <t>中小企業金融公庫貸出状況（平成3年度）</t>
  </si>
  <si>
    <t>国民金融公庫貸付状況（平成3年度）</t>
  </si>
  <si>
    <t>(2)業種別保証状況（平成3年度）</t>
  </si>
  <si>
    <t>(3)金融機関別保証状況（平成3年度）</t>
  </si>
  <si>
    <t>(4)特別保証制度別保証状況（平成3年度）</t>
  </si>
  <si>
    <t>(5)金額別保証承諾状況（平成3年度）</t>
  </si>
  <si>
    <t>(6)期間別保証承諾状況（平成3年度）</t>
  </si>
  <si>
    <t>(7)業種別代位弁済状況（平成3年度）</t>
  </si>
  <si>
    <t>郵便貯金・郵便振替（昭和62～平成3年度）</t>
  </si>
  <si>
    <t>銀行業種別貸出状況（平成元～3年度）</t>
  </si>
  <si>
    <t>金融機関別個人預貯金状況（平成2年度）</t>
  </si>
  <si>
    <t>(1)月別保証状況（平成2、3年度）</t>
  </si>
  <si>
    <t>手形交換（昭和62～平成3年）</t>
  </si>
  <si>
    <t>企業倒産（昭和62～平成3年）</t>
  </si>
  <si>
    <t>税務署別申告所得税課税状況（平成2年度）</t>
  </si>
  <si>
    <t>業種別普通法人数、所得金額、欠損金額及び資本金階級別法人数（平成2年度）</t>
  </si>
  <si>
    <t>税務署別国税徴収状況（平成2年度）</t>
  </si>
  <si>
    <t>山形県歳入歳出決算（昭和63～平成2年度）</t>
  </si>
  <si>
    <t>市町村別普通会計歳入歳出決算（平成元、2年度）</t>
  </si>
  <si>
    <t>県税及び市町村税の税目別収入状況（昭和63～平成2年度）</t>
  </si>
  <si>
    <t>租税総額及び県民１人当たり、１世帯当たり租税負担額の推移（昭和63～平成2年度）</t>
  </si>
  <si>
    <t>地方債状況（平成元、2年度）</t>
  </si>
  <si>
    <t>主要品目別平均価格（平成3年）</t>
  </si>
  <si>
    <t>東北６県県庁所在都市別勤労者世帯１世帯当たり年平均１か月間の収支（平成3年）</t>
  </si>
  <si>
    <t>青果物卸売市場別の品目別卸売数量、価額及び価格（平成2年）</t>
  </si>
  <si>
    <t>消費者物価指数（平成2、3年）</t>
  </si>
  <si>
    <t>県民経済計算（県民所得）（昭和63～平成2年度）</t>
  </si>
  <si>
    <t>国民経済計算（国民所得）（昭和63～平成2年度）</t>
  </si>
  <si>
    <t>市町村職員数（平成2、3年）</t>
  </si>
  <si>
    <t>警察職員数及び警察署管轄区域等（平成2、3年）</t>
  </si>
  <si>
    <t>民事及び行政事件数（平成2、3年）</t>
  </si>
  <si>
    <t>強制執行事件数（平成2、3年）</t>
  </si>
  <si>
    <t>民事調停事件数（平成2、3年）</t>
  </si>
  <si>
    <t>刑事事件数（平成2、3年）</t>
  </si>
  <si>
    <t>家事事件数（平成2、3年）</t>
  </si>
  <si>
    <t>少年関係事件数（平成2、3年）</t>
  </si>
  <si>
    <t>罪種別受刑者数（平成2、3年）</t>
  </si>
  <si>
    <t>罪種別刑法犯の認知、検挙件数及び検挙人員（平成2、3年）</t>
  </si>
  <si>
    <t>県職員数（平成2、3年）</t>
  </si>
  <si>
    <t>市町村別選挙人名簿登録者数（平成3年）</t>
  </si>
  <si>
    <t>刑法犯の認知件数、検挙件数及び人員（昭和50～平成3年）</t>
  </si>
  <si>
    <t>登記及び謄、抄本交付等数（平成元～3年）</t>
  </si>
  <si>
    <t>法令別特別法犯送致件数及び人員(建設業を除く）（平成2、3年）</t>
  </si>
  <si>
    <t>非行少年等の補導状況(昭和62～平成3年）</t>
  </si>
  <si>
    <t>保健所、市町村別の業務種類別医師及び歯科医師数（昭和63、平成2年）</t>
  </si>
  <si>
    <t>就業保健婦、看護婦等医療施設の従事者数（昭和63、平成2年）</t>
  </si>
  <si>
    <t>医師、歯科医師及び薬剤師数（昭和63、平成2年）</t>
  </si>
  <si>
    <t>保健所別の薬局及び医薬品等製造販売業者数（平成3年度）</t>
  </si>
  <si>
    <t>保健所別の麻薬取扱者数（平成3年度）</t>
  </si>
  <si>
    <t>開設者別病院利用の状況（平成元、2年）</t>
  </si>
  <si>
    <t>特定死因別の月別死亡者数及び年齢階級別死亡者数（平成元、2年）</t>
  </si>
  <si>
    <t>伝染病及び食中毒患者数－病類・月別－（平成元、2年）</t>
  </si>
  <si>
    <t>保健所別の伝染病及び食中毒患者数（平成元、2年）</t>
  </si>
  <si>
    <t>伝染病・食中毒患者数、罹患率（平成元、2年）</t>
  </si>
  <si>
    <t>保健所別、市町村別の病院、一般診療所及び歯科診療所数（平成元、2年）</t>
  </si>
  <si>
    <t>地域別業種別産業廃棄物発生量(建設業を除く）（平成2年）</t>
  </si>
  <si>
    <t>公害苦情件数（平成2、3年）</t>
  </si>
  <si>
    <t>(4)産業別の労働組合数及び組合員数（平成2、3年）</t>
  </si>
  <si>
    <t>(5)加盟上部団体別労働組合数及び組合員数（平成2、3年）</t>
  </si>
  <si>
    <t>雇用保険（平成2、3年度）</t>
  </si>
  <si>
    <t>日雇失業保険（平成2、3年度）</t>
  </si>
  <si>
    <t>健康保険（平成2、3年度）</t>
  </si>
  <si>
    <t>日雇特例被保険者（平成2、3年度）</t>
  </si>
  <si>
    <t>厚生年金保険（平成2、3年度）</t>
  </si>
  <si>
    <t>国民健康保険（平成2、3年度）</t>
  </si>
  <si>
    <t>船員保険（平成2、3年度）</t>
  </si>
  <si>
    <t>労働者災害補償保険（平成2、3年度）</t>
  </si>
  <si>
    <t>生活保護（平成2、3年度）</t>
  </si>
  <si>
    <t>全国、東北７県別生活保護世帯数、人員及び保護率（平成2、3年度）</t>
  </si>
  <si>
    <t>生活保護費支出状況（平成2、3年度）</t>
  </si>
  <si>
    <t>身体障害者数（平成2、3年度）</t>
  </si>
  <si>
    <t>児童相談所における相談受付及び処理状況（平成2、3年度）</t>
  </si>
  <si>
    <t>児童相談所における養護相談の年次別、理由別処理状況（平成2、3年度）</t>
  </si>
  <si>
    <t>公共職業紹介状況（平成2、3年度）</t>
  </si>
  <si>
    <t>学歴別常用労働者の企業規模別定期現金給与額及び労働者数（平成3年）</t>
  </si>
  <si>
    <t>産業別常用労働者の年齢階級、企業規模別定期現金給与額（平成3年）</t>
  </si>
  <si>
    <t>賃金指数、雇用指数及び労働時間指数（平成2、3年）</t>
  </si>
  <si>
    <t>産業別常用労働者の１人平均月間現金給与額（平成2、3年）</t>
  </si>
  <si>
    <t>産業、企業規模別常用労働者の男女別年齢、勤続年数、実労働時間数、定期現金給与額及び労働者数（平成2、3年）</t>
  </si>
  <si>
    <t>年齢別常用労働者の勤続年数、実労働時間数、定期現金給与額（平成3年）</t>
  </si>
  <si>
    <t>(3)労働組合数及び組合員数（昭和57～平成3年）</t>
  </si>
  <si>
    <t>労働争議（昭和62～平成3年）</t>
  </si>
  <si>
    <t>(1)発生件数及び参加人員（昭和62～平成3年）</t>
  </si>
  <si>
    <t>業種別、事業規模別、労働災害被災者数（平成2、3年）</t>
  </si>
  <si>
    <t>国民年金（平成3年度）</t>
  </si>
  <si>
    <t>福祉事務所別ねたきり老人数（65歳以上）（昭和60～平成3年）</t>
  </si>
  <si>
    <t>福祉事務所別ひとり暮らし老人数（昭和60～平成3年）</t>
  </si>
  <si>
    <t>市町村別の保育所及び児童館等の状況（平成3年）</t>
  </si>
  <si>
    <t>小学校の市町村別学校数、学級数、学年別児童数及び教職員数（平成2、3年度）</t>
  </si>
  <si>
    <t>中学校の市町村別学校数、学級数、学年別生徒数及び教職員数（平成2、3年度）</t>
  </si>
  <si>
    <t>高等学校（平成2、3年度）</t>
  </si>
  <si>
    <t>盲学校、ろう学校及び養護学校の学校数、学級数、部科別児童・生徒数及び教員数（平成2、3年度）</t>
  </si>
  <si>
    <t>学校種別学校数、学級数、生徒数、教員数及び職員数（昭和62～平成3年度）</t>
  </si>
  <si>
    <t>大学、短期大学、高等専門学校別の学校数、学生・生徒数、教員数及び職員数（平成3年度）</t>
  </si>
  <si>
    <t>大学・短期大学の入学状況</t>
  </si>
  <si>
    <t>幼稚園、小学校、中学校、高等学校別の身長、体重、胸囲及び座高の推移（平成元～3年度）</t>
  </si>
  <si>
    <t>幼稚園、小学校、中学校、高等学校別の疾病・異常被患率（平成元～3年度）</t>
  </si>
  <si>
    <t>公立図書館別の蔵書、受入及び貸出状況（平成3年度）</t>
  </si>
  <si>
    <t>テレビ受信契約数及び普及率（平成3年度）</t>
  </si>
  <si>
    <t>(3)山岳観光地別観光者数（平成2、3年度）</t>
  </si>
  <si>
    <t>(4)スキー場観光地別観光者数（平成2、3年度）</t>
  </si>
  <si>
    <t>(5)名所旧跡観光地別観光者数（平成2、3年度）</t>
  </si>
  <si>
    <t>(6)温泉観光地別観光者数（平成2、3年度）</t>
  </si>
  <si>
    <t>旅券申請件数（市町村別）（平成2、3年）</t>
  </si>
  <si>
    <t>(1)観光地別の県内外別観光者数（平成元～3年度）</t>
  </si>
  <si>
    <t>(3)出火原因別出火件数（平成3年）</t>
  </si>
  <si>
    <t>(4)覚知方法別建物火災件数及び焼損面積（平成3年）</t>
  </si>
  <si>
    <t>救急事故種別出場件数及び搬送人員（平成3年）</t>
  </si>
  <si>
    <t>災害建築物の床面積及び損害見積額（平成3年）</t>
  </si>
  <si>
    <t>災害（平成3年）</t>
  </si>
  <si>
    <t>(2)海水浴場観光地別観光者数（平成元～3年度）</t>
  </si>
  <si>
    <t>(2)労政事務所及び適用法別労働組合・組合員数（平成3年）</t>
  </si>
  <si>
    <t>交通事故発生状況及び死傷者数（平成2、3年）</t>
  </si>
  <si>
    <t>(2)月別火災発生件数及び損害額（平成2、3年）</t>
  </si>
  <si>
    <t>１</t>
  </si>
  <si>
    <t>２</t>
  </si>
  <si>
    <t>４</t>
  </si>
  <si>
    <t>５</t>
  </si>
  <si>
    <t>０.０</t>
  </si>
  <si>
    <t>６</t>
  </si>
  <si>
    <t>７</t>
  </si>
  <si>
    <t>附録</t>
  </si>
  <si>
    <t>度量衡換算表</t>
  </si>
  <si>
    <t>(1)月別発生状況</t>
  </si>
  <si>
    <t>(2)警察署別発生状況</t>
  </si>
  <si>
    <t>(3)当事者別発生状況</t>
  </si>
  <si>
    <t>(3)業種別給付種類別支払状況</t>
  </si>
  <si>
    <t>(8)都道府県別発生状況</t>
  </si>
  <si>
    <t>(1)苦情の受理及び処理件数</t>
  </si>
  <si>
    <t>(2)苦情の種類別新規直接受理件数</t>
  </si>
  <si>
    <t>(3)苦情の被害地域特性別新規直接受理件数（典型７公害）</t>
  </si>
  <si>
    <t>(1)県内移動</t>
  </si>
  <si>
    <t>(2)県外移動</t>
  </si>
  <si>
    <t>山形県知事　板垣清一郎</t>
  </si>
  <si>
    <t>観測所一覧表</t>
  </si>
  <si>
    <t>地域気象観測所気象表</t>
  </si>
  <si>
    <t>(1)気温</t>
  </si>
  <si>
    <t>(3)日照時間</t>
  </si>
  <si>
    <t>季節現象</t>
  </si>
  <si>
    <t>(3)県内総生産と総支出勘定</t>
  </si>
  <si>
    <t>(5)県民所得（分配）</t>
  </si>
  <si>
    <t>(2)国民所得（分配）</t>
  </si>
  <si>
    <t>(2)業種別労災保険収支状況</t>
  </si>
  <si>
    <t>(2)製材用素材の入荷量</t>
  </si>
  <si>
    <t>市町村別の家畜等飼養農家数及び頭羽数（昭和60、平成2年）</t>
  </si>
  <si>
    <t>市町村別の林業従事世帯員数（農家林家世帯員）（平成2年）</t>
  </si>
  <si>
    <t>市町村別の林家の主業（農家林家）（平成2年）</t>
  </si>
  <si>
    <t>市町村別の所有山林、保有山林がある林家数及び面積（農家林家）（平成2年）</t>
  </si>
  <si>
    <t>市町村別の人口林率別林家数及び人口林面積（農家林家）（平成2年）</t>
  </si>
  <si>
    <t>市町村別の林産物等種類別販売林家数（農家林家）（平成2年）</t>
  </si>
  <si>
    <t>市町村別の民有地面積、家屋の棟数及び床面積</t>
  </si>
  <si>
    <t>就業状態、年齢（５歳階級）、男女別15歳以上人口（昭和62年）</t>
  </si>
  <si>
    <t>就業状態、産業（大分類）、従業上の地位、男女別有業者数（昭和62年）</t>
  </si>
  <si>
    <t>不就業状態、就業希望の有無、求職活動の有無、就業希望時期、年齢、男女別無業者数（昭和62年）</t>
  </si>
  <si>
    <t>就業状態、配偶関係、年齢、男女別15歳以上人口（昭和62年）</t>
  </si>
  <si>
    <t>産業（農林・非農林業）、従業上の地位、年間就業日数、就業の規則性、週間就業時間、男女別有業者数（昭和62年）</t>
  </si>
  <si>
    <t>所得、産業（大分類）、男女別自営業主・雇用者数（昭和62年）</t>
  </si>
  <si>
    <t>就業希望意識、週間就業時間、求職活動の有無、産業（大分類）、従業上の地位、男女別有業者数（昭和62年）</t>
  </si>
  <si>
    <t>(3)工芸農作物</t>
  </si>
  <si>
    <t>(1)個人所有分</t>
  </si>
  <si>
    <t>(2)共有分</t>
  </si>
  <si>
    <t>(1)野菜</t>
  </si>
  <si>
    <t>(2)果樹</t>
  </si>
  <si>
    <t>(1)素材生産量</t>
  </si>
  <si>
    <t>(2)木炭生産量</t>
  </si>
  <si>
    <t>(3)林野副産物生産量</t>
  </si>
  <si>
    <t>(1)製材工場数</t>
  </si>
  <si>
    <t>(3)製材量</t>
  </si>
  <si>
    <t>(4)用途別製材品出荷量</t>
  </si>
  <si>
    <t>市町村別の専業、兼業、経営耕地規模別農家数（平成2年）</t>
  </si>
  <si>
    <t>市町村別農家の男女、年齢別世帯員数（昭和57～平成2年）</t>
  </si>
  <si>
    <t>市町村別農家の就業状態別16歳以上世帯員数（昭和57～平成2年）</t>
  </si>
  <si>
    <t>市町村別の地目別経営農家数及び経営耕地面積（昭和57～平成2年）</t>
  </si>
  <si>
    <t>市町村別の農家の兼業種類別従事者数（昭和57～平成2年）</t>
  </si>
  <si>
    <t>市町村別の男女別従業日数別自営農業従事者数（昭和57～平成2年）</t>
  </si>
  <si>
    <t>販売農家の農業労働力保有状態別農家数(平成2年）</t>
  </si>
  <si>
    <t>耕作放棄地のある農家数と耕作放棄面積（平成2年）</t>
  </si>
  <si>
    <t>農用機械所有農家数及び台数（平成2年）</t>
  </si>
  <si>
    <t>市町村別の農業雇用労働雇い入れ農家数・人数及び農作業（水稲作）をよそに請負わせた農家数と面積（昭和57～平成2年）</t>
  </si>
  <si>
    <t>市町村別施設園芸の施設のある農家数と施設面積（昭和60、平成2年）</t>
  </si>
  <si>
    <t>第１８章　教育、文化及び宗教</t>
  </si>
  <si>
    <t>道路現況</t>
  </si>
  <si>
    <t>(2)課程別課程数・生徒数・卒業者数</t>
  </si>
  <si>
    <t>高等学校卒業者の職業別就職者数</t>
  </si>
  <si>
    <t>(4)第１当事者の事故原因（違反）別発生状況</t>
  </si>
  <si>
    <t>(5)路線別発生状況</t>
  </si>
  <si>
    <t>市町村別の水稲、陸稲の作付面積及び収穫量（昭和62年～平成3年）</t>
  </si>
  <si>
    <t>金属製品</t>
  </si>
  <si>
    <t>サービス業</t>
  </si>
  <si>
    <t>一般機械器具</t>
  </si>
  <si>
    <t>地方公共団体</t>
  </si>
  <si>
    <t>電気機械器具</t>
  </si>
  <si>
    <t>個　　人      住宅・消費・</t>
  </si>
  <si>
    <t>輸送用機械器具</t>
  </si>
  <si>
    <t xml:space="preserve">           納税資金等</t>
  </si>
  <si>
    <t>精密機械器具</t>
  </si>
  <si>
    <t>海外円借款、国内店名義現地貸</t>
  </si>
  <si>
    <t>その他の製造業</t>
  </si>
  <si>
    <t>注：１）本表の計数は、銀行（平成元年9月末調査以降第二地方銀行協会加盟行&lt;相互銀行を含む&gt;を含む）各店舗の貸出</t>
  </si>
  <si>
    <t>　　　　残高（銀行勘定貸出で当座貸越、特別国際金融取引勘定にかかる貸出金およびバンクカード、ワイドカードによるキ</t>
  </si>
  <si>
    <t>　　　　ャッシング残高を除く）を貸出先業種別に集計したものである。</t>
  </si>
  <si>
    <t>　　２）金額は原則として単位未満切捨て。</t>
  </si>
  <si>
    <t>資料：日本銀行山形事務所</t>
  </si>
  <si>
    <t>２４．銀行業種別貸出状況（平成元～3年度）</t>
  </si>
  <si>
    <t>単位 ： 決算額＝円、構成比＝％</t>
  </si>
  <si>
    <t>科           目</t>
  </si>
  <si>
    <t>決   算   額</t>
  </si>
  <si>
    <t>構 成 比</t>
  </si>
  <si>
    <t>歳　　入　　総　　額</t>
  </si>
  <si>
    <t>県税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</si>
  <si>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</si>
  <si>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</si>
  <si>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</si>
  <si>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</si>
  <si>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</si>
  <si>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</si>
  <si>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</si>
  <si>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</si>
  <si>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</si>
  <si>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</si>
  <si>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</si>
  <si>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</si>
  <si>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</si>
  <si>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</si>
  <si>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</si>
  <si>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</si>
  <si>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</si>
  <si>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</si>
  <si>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</si>
  <si>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</si>
  <si>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</si>
  <si>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</si>
  <si>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</si>
  <si>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</si>
  <si>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</si>
  <si>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</si>
  <si>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</si>
  <si>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（1）一般会計</t>
  </si>
  <si>
    <t>昭和63年度</t>
  </si>
  <si>
    <t>平成元</t>
  </si>
  <si>
    <t>地方譲与税</t>
  </si>
  <si>
    <t>-</t>
  </si>
  <si>
    <t>２５．山形県歳入歳出決算（昭和63～平成2年度）</t>
  </si>
  <si>
    <t>単位：千円</t>
  </si>
  <si>
    <t>形式収支</t>
  </si>
  <si>
    <t>歳入総額</t>
  </si>
  <si>
    <t>歳出総額</t>
  </si>
  <si>
    <t>（ △減 ）</t>
  </si>
  <si>
    <t>利子割</t>
  </si>
  <si>
    <t>ゴルフ場</t>
  </si>
  <si>
    <t>自動車取得</t>
  </si>
  <si>
    <t>交通安全</t>
  </si>
  <si>
    <t>国有提供施設</t>
  </si>
  <si>
    <t>地方債</t>
  </si>
  <si>
    <t xml:space="preserve">衛生費 </t>
  </si>
  <si>
    <t>消防費</t>
  </si>
  <si>
    <t>地方税</t>
  </si>
  <si>
    <t>地方譲与税</t>
  </si>
  <si>
    <t>利 用 税</t>
  </si>
  <si>
    <t>対策特別</t>
  </si>
  <si>
    <t>手数料</t>
  </si>
  <si>
    <t>等所在市町村</t>
  </si>
  <si>
    <t>交付金</t>
  </si>
  <si>
    <t>交 付 金</t>
  </si>
  <si>
    <t>税交付金</t>
  </si>
  <si>
    <t>助成交付金</t>
  </si>
  <si>
    <t>単位：千円</t>
  </si>
  <si>
    <t>翌年度へ繰</t>
  </si>
  <si>
    <t>歳入</t>
  </si>
  <si>
    <t>歳出</t>
  </si>
  <si>
    <t>り越すべき</t>
  </si>
  <si>
    <t xml:space="preserve">実質収支 </t>
  </si>
  <si>
    <t>分担金及</t>
  </si>
  <si>
    <t>寄附金</t>
  </si>
  <si>
    <t>農林水産
業　　費</t>
  </si>
  <si>
    <t>災　害
復旧費</t>
  </si>
  <si>
    <t>前年度繰   上充用金</t>
  </si>
  <si>
    <t>(A)</t>
  </si>
  <si>
    <t>(B)</t>
  </si>
  <si>
    <t>(A)-(B)=(C)</t>
  </si>
  <si>
    <t xml:space="preserve"> 財源</t>
  </si>
  <si>
    <t>(C)-(D)=(E)</t>
  </si>
  <si>
    <t>地方交付税</t>
  </si>
  <si>
    <t>使用料</t>
  </si>
  <si>
    <t>県支出金</t>
  </si>
  <si>
    <t>財産収入</t>
  </si>
  <si>
    <t>(D)</t>
  </si>
  <si>
    <t>び負担金</t>
  </si>
  <si>
    <t>平成元年度</t>
  </si>
  <si>
    <t>資料：県地方課</t>
  </si>
  <si>
    <t>２６．市町村別普通会計歳入歳出決算（平成元、2年度）</t>
  </si>
  <si>
    <t>項          目          別</t>
  </si>
  <si>
    <t>青森市</t>
  </si>
  <si>
    <t>盛岡市</t>
  </si>
  <si>
    <t>仙台市</t>
  </si>
  <si>
    <t>秋田市</t>
  </si>
  <si>
    <t>福島市</t>
  </si>
  <si>
    <t>東北</t>
  </si>
  <si>
    <t>全国</t>
  </si>
  <si>
    <t>世帯人員</t>
  </si>
  <si>
    <t>(人)</t>
  </si>
  <si>
    <t>有業人員</t>
  </si>
  <si>
    <t>世帯主の年齢</t>
  </si>
  <si>
    <t>(歳)</t>
  </si>
  <si>
    <t>収入総額</t>
  </si>
  <si>
    <t>実収入</t>
  </si>
  <si>
    <t>勤め先収入</t>
  </si>
  <si>
    <t>世帯主収入</t>
  </si>
  <si>
    <t>賞与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</si>
  <si>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</si>
  <si>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</si>
  <si>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</si>
  <si>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</si>
  <si>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</si>
  <si>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</si>
  <si>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</si>
  <si>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</si>
  <si>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</si>
  <si>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</si>
  <si>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</si>
  <si>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</si>
  <si>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</si>
  <si>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</si>
  <si>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</si>
  <si>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</si>
  <si>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</si>
  <si>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</si>
  <si>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</si>
  <si>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</si>
  <si>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</si>
  <si>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</si>
  <si>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</si>
  <si>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</si>
  <si>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非消費支出</t>
  </si>
  <si>
    <t>実支出以外の支出</t>
  </si>
  <si>
    <t>現物総額</t>
  </si>
  <si>
    <t>単位：円</t>
  </si>
  <si>
    <t>集計世帯数</t>
  </si>
  <si>
    <t>(世帯)</t>
  </si>
  <si>
    <t>定期</t>
  </si>
  <si>
    <t>臨時</t>
  </si>
  <si>
    <t>世　帯　員　収　入</t>
  </si>
  <si>
    <t>事業・内職収入</t>
  </si>
  <si>
    <t>他の経常収入</t>
  </si>
  <si>
    <t>財産収入</t>
  </si>
  <si>
    <t>社会保障給付</t>
  </si>
  <si>
    <t xml:space="preserve">仕送り金 </t>
  </si>
  <si>
    <t>特別収入（受贈金・その他）</t>
  </si>
  <si>
    <t>実収入以外の収入</t>
  </si>
  <si>
    <t>うち米類</t>
  </si>
  <si>
    <t>保健医療</t>
  </si>
  <si>
    <t>所得税</t>
  </si>
  <si>
    <t>他の税</t>
  </si>
  <si>
    <t>社会保障費</t>
  </si>
  <si>
    <t>その他</t>
  </si>
  <si>
    <t>資料：総務庁統計局「家計調査年報」</t>
  </si>
  <si>
    <t>２７．東北6県県庁所在都市別勤労者世帯１世帯当たり年平均１か月間の収支（平成3年）</t>
  </si>
  <si>
    <t>年　　別</t>
  </si>
  <si>
    <t>認知件数</t>
  </si>
  <si>
    <t>認知指数</t>
  </si>
  <si>
    <t>検挙件数</t>
  </si>
  <si>
    <t>検　　　挙　　　人　　　員</t>
  </si>
  <si>
    <t>凶悪犯</t>
  </si>
  <si>
    <t>粗暴犯</t>
  </si>
  <si>
    <t>窃盗犯</t>
  </si>
  <si>
    <t>知能犯</t>
  </si>
  <si>
    <t>風俗犯</t>
  </si>
  <si>
    <t>その他</t>
  </si>
  <si>
    <t>資料：13～16県警察本部</t>
  </si>
  <si>
    <t>昭和 60</t>
  </si>
  <si>
    <t>総　数</t>
  </si>
  <si>
    <t>う　ち　少　年　（14～19歳）</t>
  </si>
  <si>
    <t>年＝100</t>
  </si>
  <si>
    <t>総　数</t>
  </si>
  <si>
    <t xml:space="preserve"> 昭和50年</t>
  </si>
  <si>
    <t xml:space="preserve"> 平成元 </t>
  </si>
  <si>
    <t>注：検挙件数は、検挙地計上方式による。</t>
  </si>
  <si>
    <t>２８．刑法犯の認知件数、検挙件数及び人員(昭和50～平成3年）</t>
  </si>
  <si>
    <t>検挙人員</t>
  </si>
  <si>
    <t>強盗</t>
  </si>
  <si>
    <t>放火</t>
  </si>
  <si>
    <t>強姦</t>
  </si>
  <si>
    <t>凶器準備集合</t>
  </si>
  <si>
    <t>暴行</t>
  </si>
  <si>
    <t>傷害</t>
  </si>
  <si>
    <t>脅迫・恐喝</t>
  </si>
  <si>
    <t>窃盗</t>
  </si>
  <si>
    <t>詐欺</t>
  </si>
  <si>
    <t>横領</t>
  </si>
  <si>
    <t>偽造</t>
  </si>
  <si>
    <t>背任</t>
  </si>
  <si>
    <t>賭博</t>
  </si>
  <si>
    <t>わいせつ</t>
  </si>
  <si>
    <t>業務上等過失致死傷</t>
  </si>
  <si>
    <t>その他の刑法犯</t>
  </si>
  <si>
    <t>罪種別</t>
  </si>
  <si>
    <t>平　成　2　年</t>
  </si>
  <si>
    <t>総数</t>
  </si>
  <si>
    <t>殺人</t>
  </si>
  <si>
    <r>
      <t>瀆</t>
    </r>
    <r>
      <rPr>
        <sz val="10"/>
        <rFont val="ＭＳ 明朝"/>
        <family val="1"/>
      </rPr>
      <t>職</t>
    </r>
  </si>
  <si>
    <t>注：検挙件数については、検挙地計上方式による。</t>
  </si>
  <si>
    <t xml:space="preserve">    道路上の交通事故に係る業務上等過失致死傷は含まない。</t>
  </si>
  <si>
    <t>２９．罪種別刑法犯の認知、検挙件数及び検挙人員（平成2、3年）</t>
  </si>
  <si>
    <t>医　　　　　師</t>
  </si>
  <si>
    <t>歯　　　科　　　医　　　師</t>
  </si>
  <si>
    <t>薬　　　剤　　　師</t>
  </si>
  <si>
    <t>実　　　数</t>
  </si>
  <si>
    <t>実　　　　　数</t>
  </si>
  <si>
    <t>人口１０万対</t>
  </si>
  <si>
    <t>（1）保健所別実数及び率</t>
  </si>
  <si>
    <t>12月31日現在</t>
  </si>
  <si>
    <t>保健所別</t>
  </si>
  <si>
    <t>人口10万対</t>
  </si>
  <si>
    <t>昭和63年</t>
  </si>
  <si>
    <t>平成2</t>
  </si>
  <si>
    <t>総    数</t>
  </si>
  <si>
    <t>山形</t>
  </si>
  <si>
    <t>寒河江</t>
  </si>
  <si>
    <t>村山</t>
  </si>
  <si>
    <t>新庄</t>
  </si>
  <si>
    <t>米沢</t>
  </si>
  <si>
    <t>長井</t>
  </si>
  <si>
    <t>鶴岡</t>
  </si>
  <si>
    <t>酒田</t>
  </si>
  <si>
    <t>注：従業地による数値である。人口は該当年10月1日現在の県統計調査課による推計人口である。</t>
  </si>
  <si>
    <t>資料：1～3県医薬務課「衛生統計年報（事業統計編）」</t>
  </si>
  <si>
    <t>３０．医師、歯科医師及び薬剤師数（昭和63、平成2年）</t>
  </si>
  <si>
    <t>10月1日現在</t>
  </si>
  <si>
    <t>保健所別
市町村別</t>
  </si>
  <si>
    <t>病院</t>
  </si>
  <si>
    <t>一　般　　　診療所</t>
  </si>
  <si>
    <t>歯　科　　　診療所</t>
  </si>
  <si>
    <t>国立</t>
  </si>
  <si>
    <t>地方公共　　　団体立</t>
  </si>
  <si>
    <t>法人立</t>
  </si>
  <si>
    <t>個人立</t>
  </si>
  <si>
    <t>平  成  元  年</t>
  </si>
  <si>
    <t>町村部</t>
  </si>
  <si>
    <t>東根市</t>
  </si>
  <si>
    <t>鶴岡保健所</t>
  </si>
  <si>
    <t>資料：6．7県医薬務課「衛生統計年報（事業統計編）」</t>
  </si>
  <si>
    <t xml:space="preserve">３１．保健所別、市町村別の病院、一般診療所及び歯科診療所数(平成元、2年） </t>
  </si>
  <si>
    <t>男</t>
  </si>
  <si>
    <t>女</t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</si>
  <si>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</si>
  <si>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</si>
  <si>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</si>
  <si>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</si>
  <si>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</si>
  <si>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</si>
  <si>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</si>
  <si>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</si>
  <si>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</si>
  <si>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</si>
  <si>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運輸・通信業</t>
  </si>
  <si>
    <t>卸売・小売業、飲食店</t>
  </si>
  <si>
    <t>金融・保険業</t>
  </si>
  <si>
    <t>サービス業</t>
  </si>
  <si>
    <t>（１）〈事業所規模５人以上〉</t>
  </si>
  <si>
    <t>(平成2～3年）</t>
  </si>
  <si>
    <t>単位：円</t>
  </si>
  <si>
    <t>　年　　月　　別</t>
  </si>
  <si>
    <t>現　金　給　与　総　額</t>
  </si>
  <si>
    <t>きまって支給する給与</t>
  </si>
  <si>
    <t>特別に支払われた給与</t>
  </si>
  <si>
    <t>　産　　業　　別</t>
  </si>
  <si>
    <t>総　額</t>
  </si>
  <si>
    <t>平成 2年</t>
  </si>
  <si>
    <t xml:space="preserve">          　   3</t>
  </si>
  <si>
    <t>調</t>
  </si>
  <si>
    <t>　　　 　1　月　　</t>
  </si>
  <si>
    <t xml:space="preserve">              2</t>
  </si>
  <si>
    <t>査</t>
  </si>
  <si>
    <t>産</t>
  </si>
  <si>
    <t>業</t>
  </si>
  <si>
    <t>計</t>
  </si>
  <si>
    <t xml:space="preserve">             10</t>
  </si>
  <si>
    <t xml:space="preserve">             11</t>
  </si>
  <si>
    <t xml:space="preserve">             12</t>
  </si>
  <si>
    <t>食料品・たばこ製造業</t>
  </si>
  <si>
    <t>繊維工業</t>
  </si>
  <si>
    <t>木材・木製品製造業</t>
  </si>
  <si>
    <t>窯業・土石製品製造業</t>
  </si>
  <si>
    <t>鉄鋼業</t>
  </si>
  <si>
    <t>一般機械器具製造業</t>
  </si>
  <si>
    <t>電気機械器具製造業</t>
  </si>
  <si>
    <t>その他の製造業</t>
  </si>
  <si>
    <t>電気・ガス・熱供給・水道業</t>
  </si>
  <si>
    <t>旅館・その他の宿泊所</t>
  </si>
  <si>
    <t>医療業</t>
  </si>
  <si>
    <t>教  育</t>
  </si>
  <si>
    <t>その他のサービス業</t>
  </si>
  <si>
    <t>注：抽出調査による。</t>
  </si>
  <si>
    <t>３２．産業別常用労働者の1人平均月間現金給与額</t>
  </si>
  <si>
    <t>社会福祉施設別</t>
  </si>
  <si>
    <t>地域別施設数</t>
  </si>
  <si>
    <t>入所者数</t>
  </si>
  <si>
    <t>村山</t>
  </si>
  <si>
    <t>最上</t>
  </si>
  <si>
    <t>置賜</t>
  </si>
  <si>
    <t>庄内</t>
  </si>
  <si>
    <t>定員</t>
  </si>
  <si>
    <t>年　間</t>
  </si>
  <si>
    <t>延人数</t>
  </si>
  <si>
    <t>生活保護施設</t>
  </si>
  <si>
    <t>教護施設</t>
  </si>
  <si>
    <t>宿所提供施設</t>
  </si>
  <si>
    <t>児童福祉施設</t>
  </si>
  <si>
    <t>助産施設</t>
  </si>
  <si>
    <t>乳児院</t>
  </si>
  <si>
    <t>盲児施設</t>
  </si>
  <si>
    <t>ろうあ児施設</t>
  </si>
  <si>
    <t>難聴幼児通園施設</t>
  </si>
  <si>
    <t>肢体不自由児施設</t>
  </si>
  <si>
    <t>重症心身障害児施設</t>
  </si>
  <si>
    <t>老人福祉施設</t>
  </si>
  <si>
    <t>養護老人ホーム</t>
  </si>
  <si>
    <t>特別養護老人ホーム</t>
  </si>
  <si>
    <t>老人休養ホーム</t>
  </si>
  <si>
    <t>老人福祉センター</t>
  </si>
  <si>
    <t>軽費老人ホーム</t>
  </si>
  <si>
    <t>老人デイサービスセンター</t>
  </si>
  <si>
    <t>身体障害者更生援護施設</t>
  </si>
  <si>
    <t>肢体不自由者更生施設</t>
  </si>
  <si>
    <t>身体障害者授産施設</t>
  </si>
  <si>
    <t>重度身体障害者授産施設</t>
  </si>
  <si>
    <t>身体障害者療護施設</t>
  </si>
  <si>
    <t>身体障害者福祉工場</t>
  </si>
  <si>
    <t>点字図書館</t>
  </si>
  <si>
    <t>母子福祉施設</t>
  </si>
  <si>
    <t>母子福祉センター</t>
  </si>
  <si>
    <t>母子休養ホーム</t>
  </si>
  <si>
    <t>平成4年3月末現在　　単位：円</t>
  </si>
  <si>
    <t>措　置　費</t>
  </si>
  <si>
    <t>うち本人又は保護者負担額</t>
  </si>
  <si>
    <t>年　　額</t>
  </si>
  <si>
    <t>１人１月　　当たり金額</t>
  </si>
  <si>
    <t>年　額</t>
  </si>
  <si>
    <t>年　間</t>
  </si>
  <si>
    <t>延人数</t>
  </si>
  <si>
    <t>総　　　　　　　　　　　　数</t>
  </si>
  <si>
    <t>…</t>
  </si>
  <si>
    <t>(150)925</t>
  </si>
  <si>
    <t>母子寮</t>
  </si>
  <si>
    <t>養護施設</t>
  </si>
  <si>
    <t>精神薄弱児施設</t>
  </si>
  <si>
    <t>精神薄弱児通園施設</t>
  </si>
  <si>
    <t>(90)   90</t>
  </si>
  <si>
    <t>(30)   30</t>
  </si>
  <si>
    <t>(30)  130</t>
  </si>
  <si>
    <t>教護院</t>
  </si>
  <si>
    <t>…</t>
  </si>
  <si>
    <t>（補助金）</t>
  </si>
  <si>
    <t>(56)555</t>
  </si>
  <si>
    <t>…</t>
  </si>
  <si>
    <t>(5)30</t>
  </si>
  <si>
    <t>(1)261</t>
  </si>
  <si>
    <t>内部障害者更生施設</t>
  </si>
  <si>
    <t>…</t>
  </si>
  <si>
    <t>(44)70</t>
  </si>
  <si>
    <t>(430)1007</t>
  </si>
  <si>
    <t>重度身体障害者更生援護施設</t>
  </si>
  <si>
    <t>(7)130</t>
  </si>
  <si>
    <t>(40)915</t>
  </si>
  <si>
    <t>身体障害者保養所</t>
  </si>
  <si>
    <t>…</t>
  </si>
  <si>
    <t>視覚障害者更生施設</t>
  </si>
  <si>
    <t>精神薄弱者援護施設</t>
  </si>
  <si>
    <t>…</t>
  </si>
  <si>
    <t xml:space="preserve"> 注:１）児童福祉施設の保育所及び児童館については、第27表参照のこと。　</t>
  </si>
  <si>
    <t>　　２）措置費には、県外施設委託分も含まれている。    ３）（ ）内数字は通所分。</t>
  </si>
  <si>
    <t xml:space="preserve"> 資料：県社会課、県児童課、県障害福祉課</t>
  </si>
  <si>
    <t>３３．社会福祉施設数、入所者数及び費用額（平成3年度）</t>
  </si>
  <si>
    <t>5月1日現在</t>
  </si>
  <si>
    <t>学　　校　　数</t>
  </si>
  <si>
    <t>学級数</t>
  </si>
  <si>
    <t>児　　　　　　　童　　　　　　　数</t>
  </si>
  <si>
    <t>教員数</t>
  </si>
  <si>
    <t>職員数</t>
  </si>
  <si>
    <t>総　　　　　数</t>
  </si>
  <si>
    <t>第1学年</t>
  </si>
  <si>
    <t>（本務者）</t>
  </si>
  <si>
    <t>本校</t>
  </si>
  <si>
    <t>分校</t>
  </si>
  <si>
    <t>平成2年度</t>
  </si>
  <si>
    <t>注：国立校を含む。</t>
  </si>
  <si>
    <t>３４．小学校の市町村別学校数、学級数、学年別児童数及び教職員数（平成2、3年度）</t>
  </si>
  <si>
    <t>学校数</t>
  </si>
  <si>
    <t>学級数</t>
  </si>
  <si>
    <t>教員数</t>
  </si>
  <si>
    <t>職員数</t>
  </si>
  <si>
    <t>本校</t>
  </si>
  <si>
    <t>分校</t>
  </si>
  <si>
    <t>(本務者)</t>
  </si>
  <si>
    <t>5月1日現在</t>
  </si>
  <si>
    <t>生徒数　　　　　</t>
  </si>
  <si>
    <t>総　　　数</t>
  </si>
  <si>
    <t>平成2年度</t>
  </si>
  <si>
    <t>注：国立・私立校を含む。</t>
  </si>
  <si>
    <t>３５．中学校の市町村別学校数、学級数、学年別生徒数及び教職員数(平成2、3年度）</t>
  </si>
  <si>
    <t>観光地別</t>
  </si>
  <si>
    <t>総　　　　　  数</t>
  </si>
  <si>
    <t>山岳</t>
  </si>
  <si>
    <t>温泉</t>
  </si>
  <si>
    <t>スキー場</t>
  </si>
  <si>
    <t>海水浴場</t>
  </si>
  <si>
    <t>名所旧跡</t>
  </si>
  <si>
    <t>（1）観光地別の県内外別観光者数（平成元～3年度）</t>
  </si>
  <si>
    <t>単位：百人</t>
  </si>
  <si>
    <t>県　　内　　者</t>
  </si>
  <si>
    <t>県　　外　　者</t>
  </si>
  <si>
    <t>平成元年度</t>
  </si>
  <si>
    <t>有料道路</t>
  </si>
  <si>
    <t>　　資料：県観光物産課｢山形県観光者数調査結果｣</t>
  </si>
  <si>
    <t>３６.観光者数</t>
  </si>
  <si>
    <t>建物</t>
  </si>
  <si>
    <t>林野</t>
  </si>
  <si>
    <t>車両</t>
  </si>
  <si>
    <t>船舶</t>
  </si>
  <si>
    <t>航空機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</si>
  <si>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</si>
  <si>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</si>
  <si>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</si>
  <si>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</si>
  <si>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</si>
  <si>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</si>
  <si>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</si>
  <si>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</si>
  <si>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</si>
  <si>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</si>
  <si>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</si>
  <si>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</si>
  <si>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建　　　物　　　火　　　災</t>
  </si>
  <si>
    <t>全損</t>
  </si>
  <si>
    <t>半損</t>
  </si>
  <si>
    <t xml:space="preserve">  </t>
  </si>
  <si>
    <t>単位：</t>
  </si>
  <si>
    <t>建物面積＝㎡、林野面積＝ａ</t>
  </si>
  <si>
    <t>（2）月別火災発生件数及び損害額（平成2、3年）</t>
  </si>
  <si>
    <t>損害額＝千円</t>
  </si>
  <si>
    <t>年別　　　月別</t>
  </si>
  <si>
    <t>出             　火　            件            　数</t>
  </si>
  <si>
    <t>焼　損　棟　数</t>
  </si>
  <si>
    <t>焼 損 面 積</t>
  </si>
  <si>
    <t>焼損　　車両</t>
  </si>
  <si>
    <t>焼損　　船舶　　航空　　機</t>
  </si>
  <si>
    <t>死　　傷　　者</t>
  </si>
  <si>
    <t>全焼</t>
  </si>
  <si>
    <t>半焼</t>
  </si>
  <si>
    <t>部分焼</t>
  </si>
  <si>
    <t>死者</t>
  </si>
  <si>
    <t>負傷者</t>
  </si>
  <si>
    <t>平成2年</t>
  </si>
  <si>
    <t>-</t>
  </si>
  <si>
    <t>罹　　災　　世　　帯　　数</t>
  </si>
  <si>
    <t>罹災　人員</t>
  </si>
  <si>
    <t>損　　　　　害　　　　　見　　　　　積　　　　　額</t>
  </si>
  <si>
    <t>総　数</t>
  </si>
  <si>
    <t>林野</t>
  </si>
  <si>
    <t>車両</t>
  </si>
  <si>
    <t>船　舶</t>
  </si>
  <si>
    <t>小損</t>
  </si>
  <si>
    <t>総　額</t>
  </si>
  <si>
    <t>建　物</t>
  </si>
  <si>
    <t>収容物</t>
  </si>
  <si>
    <t>航空機</t>
  </si>
  <si>
    <t>火　災</t>
  </si>
  <si>
    <t>３７．   火  災</t>
  </si>
  <si>
    <t>単位：率＝％</t>
  </si>
  <si>
    <t>区分</t>
  </si>
  <si>
    <t>発　　生　　件　　数</t>
  </si>
  <si>
    <t>死　　　　　　　　者</t>
  </si>
  <si>
    <t>負　　　 傷 　　　者</t>
  </si>
  <si>
    <t>警察署</t>
  </si>
  <si>
    <t>最北地域</t>
  </si>
  <si>
    <t>山形</t>
  </si>
  <si>
    <t>米沢</t>
  </si>
  <si>
    <t>鶴岡</t>
  </si>
  <si>
    <t>酒田</t>
  </si>
  <si>
    <t>新庄</t>
  </si>
  <si>
    <t>寒河江</t>
  </si>
  <si>
    <t>上山</t>
  </si>
  <si>
    <t>長井</t>
  </si>
  <si>
    <t>天童</t>
  </si>
  <si>
    <t>尾花沢</t>
  </si>
  <si>
    <t>南陽</t>
  </si>
  <si>
    <t>小国</t>
  </si>
  <si>
    <t>余目</t>
  </si>
  <si>
    <t>温海</t>
  </si>
  <si>
    <t>高速隊</t>
  </si>
  <si>
    <t>（2）警察署別発生状況</t>
  </si>
  <si>
    <t>平成2年</t>
  </si>
  <si>
    <t>増減（△）</t>
  </si>
  <si>
    <t>注：1）最北地域は、新庄、村山、尾花沢署の所管区域である。</t>
  </si>
  <si>
    <t>　　2)高速隊は平成2年より発足</t>
  </si>
  <si>
    <t>３８．交通事故発生状況及び死傷者数</t>
  </si>
  <si>
    <t>魚種別</t>
  </si>
  <si>
    <t>魚　　　　類</t>
  </si>
  <si>
    <t>たい類</t>
  </si>
  <si>
    <t>かれい・ひらめ</t>
  </si>
  <si>
    <t>たら</t>
  </si>
  <si>
    <t>すけとうだら</t>
  </si>
  <si>
    <t>さめ</t>
  </si>
  <si>
    <t>はたはた</t>
  </si>
  <si>
    <t>ぶり・いなだ</t>
  </si>
  <si>
    <t>めばる類</t>
  </si>
  <si>
    <t>貝　　　　類</t>
  </si>
  <si>
    <t>あわび</t>
  </si>
  <si>
    <t>さざえ</t>
  </si>
  <si>
    <t>その他の水産動物</t>
  </si>
  <si>
    <t>いか</t>
  </si>
  <si>
    <t>えび・かに</t>
  </si>
  <si>
    <t>藻　　　　類</t>
  </si>
  <si>
    <t>わかめ</t>
  </si>
  <si>
    <t>のり</t>
  </si>
  <si>
    <t>注：総数は、ラウンドのため必ずしも一致しない。</t>
  </si>
  <si>
    <t>１１．魚種別漁獲量 －属地－ （海面漁業）  (昭和61～平成3年）</t>
  </si>
  <si>
    <t>社会福祉施設数、入所者数及び費用額（平成3年度）</t>
  </si>
  <si>
    <t>市町村別の野菜、果樹、工芸農作物の作付面積及び収穫量（昭和61～平成2年）</t>
  </si>
  <si>
    <t>地域別の県産米売渡状況（平成元～3年）</t>
  </si>
  <si>
    <t>仕向先都道府県別の県産米搬出実績（平成元～3年）</t>
  </si>
  <si>
    <t>市町村別の養蚕戸数、蚕種掃立数量、繭生産量及び桑園面積（昭和62～平成3年度）</t>
  </si>
  <si>
    <t>と畜場別のと畜頭数（昭和62～平成3年度）</t>
  </si>
  <si>
    <t>生乳及び牛乳生産量（昭和61～平成2年）</t>
  </si>
  <si>
    <t>農家経済（昭和61～平成2年）</t>
  </si>
  <si>
    <t>農家経済の分析指標（昭和61～平成2年度）</t>
  </si>
  <si>
    <t>稲作被害(平成3年)</t>
  </si>
  <si>
    <t>養蚕被害(平成2、3年度）</t>
  </si>
  <si>
    <t>市町村別の林野面積及び森林面積（平成2年）</t>
  </si>
  <si>
    <t>林産物生産量（昭和61～平成2年）</t>
  </si>
  <si>
    <t>製材工場、生産及び出荷量（昭和61～平成2年）</t>
  </si>
  <si>
    <t>市町村別の目的別保安林面積（平成元、2年度）</t>
  </si>
  <si>
    <t>支庁、地方事務所別林道（平成3年度）</t>
  </si>
  <si>
    <t>国有林の林種別蓄積（平成3年度）</t>
  </si>
  <si>
    <t>民有林の林種別蓄積（平成3年度）</t>
  </si>
  <si>
    <t>経営体階層、漁業地区別の経営組織、出漁日数別経営体数（海面漁業）（昭和61～平成2年）</t>
  </si>
  <si>
    <t>漁業地区別生産量－属人－（海面漁業）（昭和61～平成2年）</t>
  </si>
  <si>
    <t>養殖業収穫量（内水面漁業）（昭和61～平成2年）</t>
  </si>
  <si>
    <t>漁業地区別漁船隻数及びトン数（昭和61～平成2年）</t>
  </si>
  <si>
    <t>漁業種類別漁獲量－属地－（海面漁業）（昭和61～平成3年）</t>
  </si>
  <si>
    <t>魚種別漁獲量－属地－（海面漁業）（昭和61～平成3年）</t>
  </si>
  <si>
    <t>魚種別漁獲量（内水面漁業）（昭和61～平成2年）</t>
  </si>
  <si>
    <t>水産加工品生産量（昭和60～平成2年）</t>
  </si>
  <si>
    <t>漁業・養殖業種類別・規模別生産額（昭和61～平成2年）</t>
  </si>
  <si>
    <t>産業（中分類）別従業者規模別製造業の工業用地面積及び用水量（従業者30人以上の事業所）（平成2年）</t>
  </si>
  <si>
    <t>市町村別製造業の事業所数、従業者数、現金給与総額、原材料使用額等及び製造品出荷額等（平成2年）</t>
  </si>
  <si>
    <t>産業（中分類）別製造業の従業者規模別事業所数、従業者数、現金給与総額、原材料使用額等、在庫額、有形固定資産額、建設仮勘定額、製造品出荷額等、粗付加価値額、生産額及び付加価値額（平成2年）</t>
  </si>
  <si>
    <t>市町村別製造業の産業（中分類）別事業所数、従業者数、現金給与総額、原材料使用額等、在庫額年間増減、有形固定資産年間投資総額、製造品出荷額等、粗付加価値額及び生産額（平成2年）</t>
  </si>
  <si>
    <t>商品分類別製造業の製造品出荷額及び加工賃収入額（平成2年）</t>
  </si>
  <si>
    <t>産業分類別鉱工業生産指数〈原指数〉（平成元～3年）</t>
  </si>
  <si>
    <t>産業分類別鉱工業生産指数〈季節調整指数〉（平成2、3年）</t>
  </si>
  <si>
    <t>産業分類別鉱工業生産者製品在庫指数〈原指数〉（平成元～平成3年）</t>
  </si>
  <si>
    <t>産業（中分類）別従業者規模別製造業の事業所数、従業者数、原材料使用額等、製造品出荷額等、生産額及び付加価値額（昭和63～平成2年）</t>
  </si>
  <si>
    <t>東北７県別製造業の推移（昭和62～平成2年）</t>
  </si>
  <si>
    <t>着工建築物の建築主、構造、用途別建築物数、床面積及び工事費予定額（平成2、3年度）</t>
  </si>
  <si>
    <t>着工住宅の工事別戸数及び床面積（平成2、3年）</t>
  </si>
  <si>
    <t>除却建築物の床面積及び評価額（平成2、3年）</t>
  </si>
  <si>
    <t>着工新設住宅の利用関係、種類別戸数及び床面積（平成2、3年）</t>
  </si>
  <si>
    <t>投資的土木事業費（平成2、3年度）</t>
  </si>
  <si>
    <t>東北６県別着工建築物の建築主別建築物数、床面積及び工事費予定額（平成3年）</t>
  </si>
  <si>
    <t>東北６県別着工新設住宅の利用、種類別戸数及び床面積（平成3年）</t>
  </si>
  <si>
    <t>(1)利用関係別</t>
  </si>
  <si>
    <t>(2)種類別</t>
  </si>
  <si>
    <t>第９章　電気、ガス及び上下水道</t>
  </si>
  <si>
    <t>産業別電力（高圧電力甲＋大口電力）需要状況（平成3年度）</t>
  </si>
  <si>
    <t>下水道の現況（平成3年度）</t>
  </si>
  <si>
    <t>発電所及び認可出力（平成3年度）</t>
  </si>
  <si>
    <t>電力需給実績（平成元～3年度）</t>
  </si>
  <si>
    <t>電灯及び電力需要実績（平成元～3年度）</t>
  </si>
  <si>
    <t>地域別の一般家庭１戸当たり月平均使用電力量（昭和61～平成3年度）</t>
  </si>
  <si>
    <t>保健所、市町村別の水道普及状況（平成元、2年度）</t>
  </si>
  <si>
    <t>保健所、市町村別の水道計画給水量（実績）（平成元、2年度）</t>
  </si>
  <si>
    <t>(2)産業別発生件数及び行為参加人員（争議行為を伴うもの）</t>
  </si>
  <si>
    <t>(1)建築主別</t>
  </si>
  <si>
    <t>(2)構造別</t>
  </si>
  <si>
    <t>(3)用途別</t>
  </si>
  <si>
    <t>(1)外かく施設</t>
  </si>
  <si>
    <t>(3)臨港鉄道</t>
  </si>
  <si>
    <t>(1)計画給水人口及び普及率</t>
  </si>
  <si>
    <t>(2)給水施設数及び給水人口</t>
  </si>
  <si>
    <t>第１０章　運輸及び通信</t>
  </si>
  <si>
    <t>(1)酒田港</t>
  </si>
  <si>
    <t>(2)鼠ヶ関港及び加茂港</t>
  </si>
  <si>
    <t>(1)事業者数</t>
  </si>
  <si>
    <t>(2)旅客輸送</t>
  </si>
  <si>
    <t>(3)貨物輸送</t>
  </si>
  <si>
    <t>第１１章　商業及び貿易</t>
  </si>
  <si>
    <t>第１４章　所得、物価及び家計</t>
  </si>
  <si>
    <t>(1)業種別労災保険適用事業場成立状況</t>
  </si>
  <si>
    <t>(4)労働基準監督署別年金受給者状況</t>
  </si>
  <si>
    <t>専修学校</t>
  </si>
  <si>
    <t>(1)設置者別学校数・生徒数の推移</t>
  </si>
  <si>
    <t>(2)課程別学科数・生徒数・卒業者数</t>
  </si>
  <si>
    <t>各種学校</t>
  </si>
  <si>
    <t>市町村別の世帯の種類、世帯人員別世帯数及び世帯人員（平成2年）</t>
  </si>
  <si>
    <t>(4)経済活動別県内総生産</t>
  </si>
  <si>
    <t>(8)県内総支出(デフレーター）</t>
  </si>
  <si>
    <t>(6)県民総支出(名目）</t>
  </si>
  <si>
    <t>(7)県民総支出(実質)</t>
  </si>
  <si>
    <t>(3)家事調停事件数</t>
  </si>
  <si>
    <t>就職先都道府県別就職者数(高等学校）</t>
  </si>
  <si>
    <t>(1)所得総額</t>
  </si>
  <si>
    <t>(2)１人当たり所得</t>
  </si>
  <si>
    <t>(2)果実</t>
  </si>
  <si>
    <t>(2)降水量</t>
  </si>
  <si>
    <t>(4)積雪の最深</t>
  </si>
  <si>
    <t>副業の従業上の地位、産業(大分類）、男女別有業者数－副業を持っている者－(昭和62年）</t>
  </si>
  <si>
    <t>本書は、県内の各般にわたる統計資料を集録し、県勢の実態を明らかにするため編集したものです。</t>
  </si>
  <si>
    <t>市町村別の世帯数推移（昭和62～平成3年）</t>
  </si>
  <si>
    <t>産業（大分類）、従業者規模別事業所数及び従業者数（農林漁業及び公務を除く）（昭和61、平成3年）</t>
  </si>
  <si>
    <t>産業（中分類）別事業所数及び従業者数（昭和61、平成3年）</t>
  </si>
  <si>
    <t>産業（中分類）、経営組織別事業所数及び従業上の地位別従業者数（昭和61、平成3年）</t>
  </si>
  <si>
    <t>都道府県別の事業所数及び従業者数（農林漁業及び公務を除く）（昭和61、平成3年）</t>
  </si>
  <si>
    <t>市町村別の事業所数及び従業者数（昭和61、平成3年）</t>
  </si>
  <si>
    <t>本書は、企画調整部統計調査課所管の各種統計資料を主とし、これに庁内各部課室及び他官公庁、団体、会社等から収集した資料もあわせ掲載しました。</t>
  </si>
  <si>
    <t>本書は、次の２０部門から成っております。</t>
  </si>
  <si>
    <t>６．水産業　　７．鉱工業　　８．建設　　９．電気、ガス及び上下水道　　10．運輸及び通信</t>
  </si>
  <si>
    <t>　…　事実不詳及び調査を欠くもの　　　ｘ　数字が統計法により秘匿されているもの</t>
  </si>
  <si>
    <t>統計数字の単位未満は、四捨五入することを原則としました。したがって、総数（合計）と内訳の積算値は一致しない場合があります。</t>
  </si>
  <si>
    <t>主要河川</t>
  </si>
  <si>
    <t>気象官署気象表</t>
  </si>
  <si>
    <t>平成４年１２月</t>
  </si>
  <si>
    <t>平成３年　山形県統計年鑑</t>
  </si>
  <si>
    <t>本書の内容は、原則として調査時点が平成３年(年度）に属するものについて掲載しました。</t>
  </si>
  <si>
    <t>年は暦年、年度は会計年度を示し、符号の用法は、次のとおりです。</t>
  </si>
  <si>
    <t>市町村別の面積（昭和62、平成2年）</t>
  </si>
  <si>
    <t>市町村の廃置分合及び境界変更（平成元～3年）</t>
  </si>
  <si>
    <t>市町村の合併状況（明治22年～平成3年）</t>
  </si>
  <si>
    <t>人口の推移（大正9～平成3年）</t>
  </si>
  <si>
    <t>市町村別の人口推移（昭和62～平成3年）</t>
  </si>
  <si>
    <t>市町村別の人口動態（平成2、3年）</t>
  </si>
  <si>
    <t>年齢、男女別人口（平成3年）</t>
  </si>
  <si>
    <t>市町村別の年齢（５歳階級）別人口（平成3年）</t>
  </si>
  <si>
    <t>人口の移動（平成元～3年）</t>
  </si>
  <si>
    <t>市町村別の出生、死亡、死産、婚姻、離婚数及び合計特殊出生率（平成元、2年）</t>
  </si>
  <si>
    <t>市町村別の従業地、通学地による人口（昼間人口）（平成2年）</t>
  </si>
  <si>
    <t>労働力状態、産業（大分類）、年齢（５歳階級）、男女別15歳以上人口（平成2年）</t>
  </si>
  <si>
    <t>市町村別の労働力状態、男女別15歳以上人口（平成2年）</t>
  </si>
  <si>
    <t>産業（大分類）、従業上の地位、男女別15歳以上就業者数（平成2年）</t>
  </si>
  <si>
    <t>住宅の種類、所有関係、人が居住する住宅以外の建物の種類別建物数、世帯の種類別世帯数及び世帯人員（昭和63年）</t>
  </si>
  <si>
    <t>住宅の種類、住宅の所有の関係、建て方、構造、建築の時期、設備状況別住宅数（昭和63年）</t>
  </si>
  <si>
    <t>居住世帯の有無別住宅数及び建物の種類別、人が居住する住宅以外の建物数（昭和63年）</t>
  </si>
  <si>
    <t>住宅の種類、所有の関係、建築の時期別住宅数（昭和63年）</t>
  </si>
  <si>
    <t>住宅の種類、構造、建築の時期別住宅数（昭和63年）</t>
  </si>
  <si>
    <t>住宅の構造、建て方、建築の時期別住宅数（昭和63年）</t>
  </si>
  <si>
    <t>住宅の種類、住宅の所有関係別住宅数、世帯数、世帯人員、１住宅当たり居住室数、１住宅当たり畳数、１住宅当たり延べ面積、１人当たり畳数及び１室当たり人員（昭和63年）</t>
  </si>
  <si>
    <t>市町村別の業種別飲食店数、従業者数及び年間販売額（昭和61年、平成元年）</t>
  </si>
  <si>
    <t>教宗派別宗教法人数</t>
  </si>
  <si>
    <t>種目別文化財件数</t>
  </si>
  <si>
    <t>博物館</t>
  </si>
  <si>
    <t>自然公園</t>
  </si>
  <si>
    <t>観光者数</t>
  </si>
  <si>
    <t>(1)消防力の現況（平成2、3年）</t>
  </si>
  <si>
    <t>(7)年齢別男女別死傷者数</t>
  </si>
  <si>
    <t>第１５章　公務員、選挙、司法及び公安</t>
  </si>
  <si>
    <t>(1)山形地方裁判所管内簡易裁判所</t>
  </si>
  <si>
    <t>(2)山形地方裁判所、同管内支部</t>
  </si>
  <si>
    <t>(1)総括</t>
  </si>
  <si>
    <t>(2)家事審判事件数</t>
  </si>
  <si>
    <t>(2)少年保護事件数</t>
  </si>
  <si>
    <t>(3)行為別新受件数</t>
  </si>
  <si>
    <t>単位：千kWｈ</t>
  </si>
  <si>
    <t>項目</t>
  </si>
  <si>
    <t>平成元年度</t>
  </si>
  <si>
    <t>電灯需要</t>
  </si>
  <si>
    <t>電力需要</t>
  </si>
  <si>
    <t>業務用電力</t>
  </si>
  <si>
    <t>定額電灯</t>
  </si>
  <si>
    <t>小口電力</t>
  </si>
  <si>
    <t>低圧電力</t>
  </si>
  <si>
    <t>従量電灯甲･乙</t>
  </si>
  <si>
    <t>高圧甲</t>
  </si>
  <si>
    <t>大口電力</t>
  </si>
  <si>
    <t>従量電灯丙</t>
  </si>
  <si>
    <t>一般</t>
  </si>
  <si>
    <t>特約</t>
  </si>
  <si>
    <t>臨時電灯</t>
  </si>
  <si>
    <t>臨時電力</t>
  </si>
  <si>
    <t>深夜電力</t>
  </si>
  <si>
    <t>公衆街路灯</t>
  </si>
  <si>
    <t>農事用電力</t>
  </si>
  <si>
    <t>建設工事用電力</t>
  </si>
  <si>
    <t>時間帯電灯</t>
  </si>
  <si>
    <t>-</t>
  </si>
  <si>
    <t>事業用電力</t>
  </si>
  <si>
    <t>融雪用電力</t>
  </si>
  <si>
    <t>１５．電灯及び電力需要実績(平成元～3年度)</t>
  </si>
  <si>
    <t>（1）計画給水人口及び普及率</t>
  </si>
  <si>
    <t>3月31日現在  単位：率＝％</t>
  </si>
  <si>
    <t xml:space="preserve">保 健 所 別 
市 町 村 別 </t>
  </si>
  <si>
    <t>行政区域内      居住人口（Ａ）</t>
  </si>
  <si>
    <t>給水区域内      現在人口　　（B）</t>
  </si>
  <si>
    <t xml:space="preserve">B/A     </t>
  </si>
  <si>
    <t>計　　画　　　　　給水人口　　（C)</t>
  </si>
  <si>
    <t xml:space="preserve">C/A   </t>
  </si>
  <si>
    <t>現　　在　　　　　給水人口　　（D)</t>
  </si>
  <si>
    <t>普及率　　　　D/A     　</t>
  </si>
  <si>
    <t>平 成 元 年 度</t>
  </si>
  <si>
    <t>山形保健所</t>
  </si>
  <si>
    <t>寒河江保健所</t>
  </si>
  <si>
    <t>寒河江市</t>
  </si>
  <si>
    <t>河北町</t>
  </si>
  <si>
    <t>西川町</t>
  </si>
  <si>
    <t>朝日町</t>
  </si>
  <si>
    <t>大江町</t>
  </si>
  <si>
    <t>村山保健所</t>
  </si>
  <si>
    <t>大石田町</t>
  </si>
  <si>
    <t>新庄保健所</t>
  </si>
  <si>
    <t>米沢保健所</t>
  </si>
  <si>
    <t>長井保健所</t>
  </si>
  <si>
    <t>鶴岡保健所</t>
  </si>
  <si>
    <t>酒田保健所</t>
  </si>
  <si>
    <t>資料：7～8県環境衛生課「平成2年度水道現況」</t>
  </si>
  <si>
    <t>１６．保健所、市町村別の水道普及状況（平成元、2年度）</t>
  </si>
  <si>
    <t>供用年月</t>
  </si>
  <si>
    <t>行政人口</t>
  </si>
  <si>
    <t>普及率</t>
  </si>
  <si>
    <t>水洗化率</t>
  </si>
  <si>
    <t>認可面積</t>
  </si>
  <si>
    <t>整備率</t>
  </si>
  <si>
    <t>　　　　　　平成4年3月31日現在</t>
  </si>
  <si>
    <t>年度別　　　　　　事業主体別</t>
  </si>
  <si>
    <t>処理区域</t>
  </si>
  <si>
    <t>水洗化</t>
  </si>
  <si>
    <t>2年度</t>
  </si>
  <si>
    <t>内 人 口</t>
  </si>
  <si>
    <t>人  口</t>
  </si>
  <si>
    <t>整備面積</t>
  </si>
  <si>
    <t>着手</t>
  </si>
  <si>
    <t>（Ａ）</t>
  </si>
  <si>
    <t>（Ｂ）</t>
  </si>
  <si>
    <t>（Ｃ）</t>
  </si>
  <si>
    <t>Ｂ／Ａ</t>
  </si>
  <si>
    <t>Ｃ／Ｂ</t>
  </si>
  <si>
    <t>（Ｄ）</t>
  </si>
  <si>
    <t>（Ｅ）</t>
  </si>
  <si>
    <t>D／E</t>
  </si>
  <si>
    <t>普及率</t>
  </si>
  <si>
    <t>市町村</t>
  </si>
  <si>
    <t>人</t>
  </si>
  <si>
    <t>％</t>
  </si>
  <si>
    <t>ha</t>
  </si>
  <si>
    <t>県全体</t>
  </si>
  <si>
    <t>-</t>
  </si>
  <si>
    <t>小　　　計</t>
  </si>
  <si>
    <t>-</t>
  </si>
  <si>
    <t>山形市</t>
  </si>
  <si>
    <t>昭40.11</t>
  </si>
  <si>
    <t>米　沢　市</t>
  </si>
  <si>
    <t>昭63.10</t>
  </si>
  <si>
    <t>鶴　岡　市</t>
  </si>
  <si>
    <t>昭55. 5</t>
  </si>
  <si>
    <t>酒　田　市</t>
  </si>
  <si>
    <t>昭54.10</t>
  </si>
  <si>
    <t>新　庄　市</t>
  </si>
  <si>
    <t>平元.10</t>
  </si>
  <si>
    <t>寒 河 江 市</t>
  </si>
  <si>
    <t>昭58.10</t>
  </si>
  <si>
    <t>上　山　市</t>
  </si>
  <si>
    <t>昭56.11</t>
  </si>
  <si>
    <t>村　山　市</t>
  </si>
  <si>
    <t>昭62.10</t>
  </si>
  <si>
    <t>長　井　市</t>
  </si>
  <si>
    <t>昭63. 4</t>
  </si>
  <si>
    <t>天　童　市</t>
  </si>
  <si>
    <t>昭49. 4</t>
  </si>
  <si>
    <t>東　根　市</t>
  </si>
  <si>
    <t>昭62. 7</t>
  </si>
  <si>
    <t>南　陽　市</t>
  </si>
  <si>
    <t>山　辺　町</t>
  </si>
  <si>
    <t>平 4. 3</t>
  </si>
  <si>
    <t>中　山　町</t>
  </si>
  <si>
    <t>河北町</t>
  </si>
  <si>
    <t>昭63. 9</t>
  </si>
  <si>
    <t>大 蔵 村(特環）</t>
  </si>
  <si>
    <t>昭59. 4</t>
  </si>
  <si>
    <t>高　畠　町</t>
  </si>
  <si>
    <t>川　西　町</t>
  </si>
  <si>
    <t>白　鷹　町</t>
  </si>
  <si>
    <t>昭62. 3</t>
  </si>
  <si>
    <t>羽 黒 町(特環）</t>
  </si>
  <si>
    <t>昭60. 6</t>
  </si>
  <si>
    <t>櫛　引　町</t>
  </si>
  <si>
    <t>未 供 用</t>
  </si>
  <si>
    <t>-</t>
  </si>
  <si>
    <t>温　海　町</t>
  </si>
  <si>
    <t>平 元 .4</t>
  </si>
  <si>
    <t>遊　佐　町</t>
  </si>
  <si>
    <t>八　幡　町</t>
  </si>
  <si>
    <t>〃</t>
  </si>
  <si>
    <t>注:1)行政人口は統計調査課調べ（平4．4．1現在）</t>
  </si>
  <si>
    <t>　　　　　　　　　　　2)米沢市の整備面積には特定を含む</t>
  </si>
  <si>
    <t>資料:県下水道課</t>
  </si>
  <si>
    <t>１７．下水道の現況（平成3年度）</t>
  </si>
  <si>
    <t>（１）総数</t>
  </si>
  <si>
    <t>運航便数</t>
  </si>
  <si>
    <t>欠航便数</t>
  </si>
  <si>
    <t>就航率</t>
  </si>
  <si>
    <t>乗客数</t>
  </si>
  <si>
    <t>降客数</t>
  </si>
  <si>
    <t>積</t>
  </si>
  <si>
    <t>降</t>
  </si>
  <si>
    <t>単位：便数＝便、率＝％、客数＝人、貨物、郵便＝ｋｇ</t>
  </si>
  <si>
    <t>旅客輸送</t>
  </si>
  <si>
    <t>貨物</t>
  </si>
  <si>
    <t>郵便</t>
  </si>
  <si>
    <t>搭乗率</t>
  </si>
  <si>
    <t>平成元</t>
  </si>
  <si>
    <t>１８． 山形空港利用状況　（昭和62～平成3年）</t>
  </si>
  <si>
    <t>単位：便数＝便、率＝％、客数＝人、貨物・郵便＝ｋｇ</t>
  </si>
  <si>
    <t>旅　　客　　輸　　送</t>
  </si>
  <si>
    <t>貨          物</t>
  </si>
  <si>
    <t>郵          便</t>
  </si>
  <si>
    <t>（１）総数</t>
  </si>
  <si>
    <t>平成3年</t>
  </si>
  <si>
    <t>-</t>
  </si>
  <si>
    <t xml:space="preserve">   10月</t>
  </si>
  <si>
    <t>-</t>
  </si>
  <si>
    <t>１９． 庄内空港利用状況　（平成3年）</t>
  </si>
  <si>
    <t>(1)年度別保有自動車数</t>
  </si>
  <si>
    <t>乗     用</t>
  </si>
  <si>
    <t>総　　数</t>
  </si>
  <si>
    <t>普通車</t>
  </si>
  <si>
    <t>小型車</t>
  </si>
  <si>
    <t>被けん引車</t>
  </si>
  <si>
    <t xml:space="preserve"> 乗用(つづき）</t>
  </si>
  <si>
    <t>小 型 車</t>
  </si>
  <si>
    <t>総     数</t>
  </si>
  <si>
    <t>大型特殊車</t>
  </si>
  <si>
    <t>小型二輪車</t>
  </si>
  <si>
    <t>各年度3月31日現在</t>
  </si>
  <si>
    <t>貨物用</t>
  </si>
  <si>
    <t>乗合用</t>
  </si>
  <si>
    <t>年   度   別</t>
  </si>
  <si>
    <t>*軽自動車</t>
  </si>
  <si>
    <t>普通車及</t>
  </si>
  <si>
    <t>び小型車</t>
  </si>
  <si>
    <t>昭 和 62 年 度</t>
  </si>
  <si>
    <t xml:space="preserve">   平 成 元</t>
  </si>
  <si>
    <t>自家用</t>
  </si>
  <si>
    <t>営業用</t>
  </si>
  <si>
    <t>特 種 (殊） 用 途 車</t>
  </si>
  <si>
    <t>二　　　輪　　　車</t>
  </si>
  <si>
    <t>年度別</t>
  </si>
  <si>
    <t>*軽四輪車</t>
  </si>
  <si>
    <t>特種車</t>
  </si>
  <si>
    <t>*軽特殊車</t>
  </si>
  <si>
    <t>*軽二輪車</t>
  </si>
  <si>
    <t>昭和 62年度</t>
  </si>
  <si>
    <t>平成 元</t>
  </si>
  <si>
    <t>注：1）小型二輪車及び軽自動車は、検査証又は届出済証を交付しているものである。</t>
  </si>
  <si>
    <t>　　2）＊印には、農耕用を含まない。</t>
  </si>
  <si>
    <t>２０．車種別保有自動車数（昭和62～平成3年度）</t>
  </si>
  <si>
    <t>総　　　　　　　数</t>
  </si>
  <si>
    <t>卸　　　売　　　業</t>
  </si>
  <si>
    <t>小　　　売　　　業</t>
  </si>
  <si>
    <t>商店数</t>
  </si>
  <si>
    <t>年間商品</t>
  </si>
  <si>
    <t>販売額</t>
  </si>
  <si>
    <t xml:space="preserve"> </t>
  </si>
  <si>
    <t>昭和63年6月1日、平成3年7月1日現在　単位：販売額＝万円</t>
  </si>
  <si>
    <t>市町村別</t>
  </si>
  <si>
    <t>昭和63年</t>
  </si>
  <si>
    <r>
      <t>平成3</t>
    </r>
    <r>
      <rPr>
        <b/>
        <sz val="10"/>
        <color indexed="9"/>
        <rFont val="ＭＳ 明朝"/>
        <family val="1"/>
      </rPr>
      <t>年</t>
    </r>
  </si>
  <si>
    <t>注：飲食店を含まない。</t>
  </si>
  <si>
    <t>資料：1～2県統計調査課 「商業統計調査結果報告書」</t>
  </si>
  <si>
    <t>２１．市町村別の卸・小売業別商店数、従業者数及び年間商品販売額 (昭和63、平成3年）</t>
  </si>
  <si>
    <t>繊　維　・　同　製　品</t>
  </si>
  <si>
    <t>単位：実績額＝千円、構成比・率＝％</t>
  </si>
  <si>
    <t>品       目       別</t>
  </si>
  <si>
    <t>平成2年</t>
  </si>
  <si>
    <t>比較増減(△)</t>
  </si>
  <si>
    <t>出　　荷
実績額</t>
  </si>
  <si>
    <t>構成比</t>
  </si>
  <si>
    <t>増減率</t>
  </si>
  <si>
    <t>総                    数</t>
  </si>
  <si>
    <t>絹・人　　絹・合化繊維品</t>
  </si>
  <si>
    <t>衣類</t>
  </si>
  <si>
    <t>機械金属製品</t>
  </si>
  <si>
    <t xml:space="preserve"> う　ち</t>
  </si>
  <si>
    <t>ミシン・同部品</t>
  </si>
  <si>
    <t>メリヤス編機・同部品</t>
  </si>
  <si>
    <t>ステレオ</t>
  </si>
  <si>
    <t>電子工業部品</t>
  </si>
  <si>
    <t>工作機械</t>
  </si>
  <si>
    <t>農機具</t>
  </si>
  <si>
    <t>工具</t>
  </si>
  <si>
    <t>電話機</t>
  </si>
  <si>
    <t>テレビジョン</t>
  </si>
  <si>
    <t>電気機器生産設備</t>
  </si>
  <si>
    <t>ラジオ</t>
  </si>
  <si>
    <t>プレーヤー</t>
  </si>
  <si>
    <t>コンデンサー用機械</t>
  </si>
  <si>
    <t>自動車部品</t>
  </si>
  <si>
    <t>フロッピーディスク</t>
  </si>
  <si>
    <t>ＯＡ機器部品</t>
  </si>
  <si>
    <t>衛生放送受信装置</t>
  </si>
  <si>
    <t>印刷製本機械</t>
  </si>
  <si>
    <t>ビデオ機器</t>
  </si>
  <si>
    <t>卑金属・同製品</t>
  </si>
  <si>
    <t>接点</t>
  </si>
  <si>
    <t>合金鉄</t>
  </si>
  <si>
    <t>鉄くず</t>
  </si>
  <si>
    <t>化学製品</t>
  </si>
  <si>
    <t>ベントナイト</t>
  </si>
  <si>
    <t>白土</t>
  </si>
  <si>
    <t>カーボン</t>
  </si>
  <si>
    <t>石英ガラス</t>
  </si>
  <si>
    <t>塩化ビニール安定剤</t>
  </si>
  <si>
    <t>薬品</t>
  </si>
  <si>
    <t>無水クロム酸</t>
  </si>
  <si>
    <t>炭素及び炭化珪素製品</t>
  </si>
  <si>
    <t>包装材料</t>
  </si>
  <si>
    <t>その他の化学製品</t>
  </si>
  <si>
    <t>木製品</t>
  </si>
  <si>
    <t>オーディオラック</t>
  </si>
  <si>
    <t>食料品</t>
  </si>
  <si>
    <t>清酒</t>
  </si>
  <si>
    <t>菓子</t>
  </si>
  <si>
    <t>海苔</t>
  </si>
  <si>
    <t>その他の食料品</t>
  </si>
  <si>
    <t>農水産物</t>
  </si>
  <si>
    <t>柿</t>
  </si>
  <si>
    <t>ぶどう</t>
  </si>
  <si>
    <t>りんご</t>
  </si>
  <si>
    <t>すいか</t>
  </si>
  <si>
    <t>牛肉</t>
  </si>
  <si>
    <t>サクランボ</t>
  </si>
  <si>
    <t>その他の農水産物</t>
  </si>
  <si>
    <t>雑貨</t>
  </si>
  <si>
    <t>桐紙</t>
  </si>
  <si>
    <t>はきもの</t>
  </si>
  <si>
    <t>玩具</t>
  </si>
  <si>
    <t>鉄鋳品</t>
  </si>
  <si>
    <t>ゴルフ用品</t>
  </si>
  <si>
    <t>資料：6、7県商工政策課「山形県輸出出荷実績表」</t>
  </si>
  <si>
    <t>２２． 品目別輸出出荷実績 （平成2、3年）</t>
  </si>
  <si>
    <t>普    通    銀    行</t>
  </si>
  <si>
    <t>中    小    企    業    金    融    機    関</t>
  </si>
  <si>
    <t>農 林 水 産 金 融 機 関</t>
  </si>
  <si>
    <t>市 郡 別</t>
  </si>
  <si>
    <t>都市</t>
  </si>
  <si>
    <t>地  方  銀  行</t>
  </si>
  <si>
    <t>信 用 金 庫</t>
  </si>
  <si>
    <t>信 用 組 合</t>
  </si>
  <si>
    <t>労  働  金  庫</t>
  </si>
  <si>
    <t>農 業</t>
  </si>
  <si>
    <t>漁 業</t>
  </si>
  <si>
    <t>郵便局</t>
  </si>
  <si>
    <t>金融</t>
  </si>
  <si>
    <t>銀行</t>
  </si>
  <si>
    <t>県信連</t>
  </si>
  <si>
    <t>協 同</t>
  </si>
  <si>
    <t>公庫</t>
  </si>
  <si>
    <t>支  店</t>
  </si>
  <si>
    <t>本  店</t>
  </si>
  <si>
    <t>組 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</si>
  <si>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</si>
  <si>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</si>
  <si>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</si>
  <si>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</si>
  <si>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</si>
  <si>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</si>
  <si>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</si>
  <si>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</si>
  <si>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</si>
  <si>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平成4年3月31日現在</t>
  </si>
  <si>
    <t>中小</t>
  </si>
  <si>
    <t>国民</t>
  </si>
  <si>
    <t>生命　保険　会社</t>
  </si>
  <si>
    <t>商工中金支店</t>
  </si>
  <si>
    <t>農林
中金</t>
  </si>
  <si>
    <t>企業</t>
  </si>
  <si>
    <t>金融</t>
  </si>
  <si>
    <t>公庫</t>
  </si>
  <si>
    <t>支店</t>
  </si>
  <si>
    <t>支社等</t>
  </si>
  <si>
    <t>総数</t>
  </si>
  <si>
    <t>注：１）支店には、県外からの進出店舗（都市銀行3、地方銀行8）を含む。２）都市銀行に信託銀行を含む。</t>
  </si>
  <si>
    <t>　　３）生命保険会社は、支社のみを計上（うち１社は営業部）。　４）支店には、出張所を含む。</t>
  </si>
  <si>
    <t>資料：東北財務局山形財務事務所、山形中央郵便局、県農業経済課、県水産課</t>
  </si>
  <si>
    <t>　　　　</t>
  </si>
  <si>
    <t>２３．市、郡別の金融機関別店舗数</t>
  </si>
  <si>
    <t>3月31日現在　単位：百万円</t>
  </si>
  <si>
    <t>業    種    別</t>
  </si>
  <si>
    <t>平成元年度</t>
  </si>
  <si>
    <t>業    種    別</t>
  </si>
  <si>
    <t>農業</t>
  </si>
  <si>
    <t>林業</t>
  </si>
  <si>
    <t>製造業</t>
  </si>
  <si>
    <t>漁業</t>
  </si>
  <si>
    <t>鉱業</t>
  </si>
  <si>
    <t>繊維品</t>
  </si>
  <si>
    <t>建設業</t>
  </si>
  <si>
    <t>木材・木製品</t>
  </si>
  <si>
    <t>卸売・小売業、飲食店</t>
  </si>
  <si>
    <t>パルプ・紙・紙加工品</t>
  </si>
  <si>
    <t>卸売業</t>
  </si>
  <si>
    <t>出版・印刷・同関連産業</t>
  </si>
  <si>
    <t>小売業</t>
  </si>
  <si>
    <t>化学工業</t>
  </si>
  <si>
    <t>飲食店</t>
  </si>
  <si>
    <t>石油精製</t>
  </si>
  <si>
    <t>金融・保険業</t>
  </si>
  <si>
    <t>窯業・土石製品</t>
  </si>
  <si>
    <t>不動産業</t>
  </si>
  <si>
    <t>鉄鋼</t>
  </si>
  <si>
    <t>運輸・通信業</t>
  </si>
  <si>
    <t>非鉄金属</t>
  </si>
  <si>
    <t>電気・ガス・水道・熱供給業</t>
  </si>
  <si>
    <t>(1)保健所別実数及び率</t>
  </si>
  <si>
    <t>(2)業務の種類別医師及び歯科医師数</t>
  </si>
  <si>
    <t>(3)診療担当別医師数</t>
  </si>
  <si>
    <t>(4)業務の種類別薬剤師数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</si>
</sst>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.0;[Red]\-#,##0.0"/>
    <numFmt numFmtId="182" formatCode="#,##0.0;&quot;△ &quot;#,##0.0"/>
    <numFmt numFmtId="183" formatCode="0_);[Red]\(0\)"/>
    <numFmt numFmtId="184" formatCode="#,##0.0"/>
    <numFmt numFmtId="185" formatCode="_ * #,##0.0_ ;_ * \-#,##0.0_ ;_ * &quot;-&quot;?_ ;_ @_ "/>
    <numFmt numFmtId="186" formatCode="#,##0.0_);[Red]\(#,##0.0\)"/>
    <numFmt numFmtId="187" formatCode="_ * #,##0.0_ ;_ * \-#,##0.0_ ;_ * &quot;-&quot;_ ;_ @_ "/>
    <numFmt numFmtId="188" formatCode="_ * #,##0.00_ ;_ * \-#,##0.00_ ;_ * &quot;-&quot;_ ;_ @_ "/>
    <numFmt numFmtId="189" formatCode="_ * #,##0.000_ ;_ * \-#,##0.000_ ;_ * &quot;-&quot;_ ;_ @_ "/>
    <numFmt numFmtId="190" formatCode="_ * #,##0.0000_ ;_ * \-#,##0.0000_ ;_ * &quot;-&quot;_ ;_ @_ "/>
    <numFmt numFmtId="191" formatCode="_ * #,##0.00000_ ;_ * \-#,##0.00000_ ;_ * &quot;-&quot;_ ;_ @_ "/>
    <numFmt numFmtId="192" formatCode="0.0_);[Red]\(0.0\)"/>
    <numFmt numFmtId="193" formatCode="0;&quot;△ &quot;0"/>
    <numFmt numFmtId="194" formatCode="0_);\(0\)"/>
    <numFmt numFmtId="195" formatCode="\-"/>
    <numFmt numFmtId="196" formatCode="0.0_ "/>
    <numFmt numFmtId="197" formatCode="_ * #,##0_ ;_ * \-#,##0_ ;_ * &quot;x&quot;_ ;_ @_ "/>
    <numFmt numFmtId="198" formatCode="0.0"/>
    <numFmt numFmtId="199" formatCode="\(#,##0\)"/>
    <numFmt numFmtId="200" formatCode="0.00000"/>
    <numFmt numFmtId="201" formatCode="0.0000"/>
    <numFmt numFmtId="202" formatCode="0.000"/>
    <numFmt numFmtId="203" formatCode="#,##0.000;[Red]\-#,##0.000"/>
    <numFmt numFmtId="204" formatCode="#,##0.00_ ;[Red]\-#,##0.00\ "/>
    <numFmt numFmtId="205" formatCode="0.00_);[Red]\(0.00\)"/>
    <numFmt numFmtId="206" formatCode="#,##0.0_ ;[Red]\-#,##0.0\ "/>
    <numFmt numFmtId="207" formatCode="0.0;&quot;△ &quot;0.0"/>
    <numFmt numFmtId="208" formatCode="0_ "/>
    <numFmt numFmtId="209" formatCode="#,##0_);\(#,##0\)"/>
    <numFmt numFmtId="210" formatCode="#,##0.00;&quot;△ &quot;#,##0.00"/>
    <numFmt numFmtId="211" formatCode="_ * #,##0_ ;_ * \-#,##0_ ;_ * &quot;-&quot;??_ ;_ @_ "/>
    <numFmt numFmtId="212" formatCode="#,##0.0000;[Red]\-#,##0.0000"/>
    <numFmt numFmtId="213" formatCode="_ * #,##0_ ;_ * &quot;△&quot;#,##0_ ;_ * &quot;-&quot;_ ;_ @_ "/>
  </numFmts>
  <fonts count="2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9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color indexed="9"/>
      <name val="ＭＳ 明朝"/>
      <family val="1"/>
    </font>
    <font>
      <u val="single"/>
      <sz val="10"/>
      <name val="ＭＳ 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69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4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 wrapText="1"/>
    </xf>
    <xf numFmtId="49" fontId="1" fillId="0" borderId="0" xfId="54" applyNumberFormat="1" applyFont="1" applyFill="1" applyAlignment="1">
      <alignment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4" applyNumberFormat="1" applyFont="1" applyFill="1" applyAlignment="1">
      <alignment vertical="center"/>
      <protection/>
    </xf>
    <xf numFmtId="49" fontId="1" fillId="2" borderId="0" xfId="54" applyNumberFormat="1" applyFont="1" applyFill="1" applyAlignment="1">
      <alignment/>
      <protection/>
    </xf>
    <xf numFmtId="0" fontId="1" fillId="2" borderId="0" xfId="0" applyFont="1" applyFill="1" applyAlignment="1">
      <alignment vertical="center" wrapText="1"/>
    </xf>
    <xf numFmtId="0" fontId="1" fillId="2" borderId="0" xfId="54" applyFont="1" applyFill="1" applyAlignment="1">
      <alignment vertical="center" wrapText="1"/>
      <protection/>
    </xf>
    <xf numFmtId="0" fontId="1" fillId="2" borderId="0" xfId="54" applyFont="1" applyFill="1" applyAlignment="1">
      <alignment vertical="center"/>
      <protection/>
    </xf>
    <xf numFmtId="38" fontId="1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0" fontId="1" fillId="0" borderId="0" xfId="21" applyFont="1" applyAlignment="1">
      <alignment vertical="center"/>
      <protection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1" fillId="0" borderId="7" xfId="17" applyFont="1" applyBorder="1" applyAlignment="1">
      <alignment horizontal="distributed"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" fillId="0" borderId="3" xfId="17" applyFont="1" applyBorder="1" applyAlignment="1">
      <alignment horizontal="distributed" vertical="center"/>
    </xf>
    <xf numFmtId="38" fontId="10" fillId="0" borderId="4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1" fillId="0" borderId="3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10" fillId="0" borderId="6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4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1" fillId="0" borderId="4" xfId="17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6" xfId="17" applyFont="1" applyBorder="1" applyAlignment="1">
      <alignment horizontal="right"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11" xfId="17" applyFont="1" applyBorder="1" applyAlignment="1">
      <alignment vertical="center"/>
    </xf>
    <xf numFmtId="38" fontId="1" fillId="0" borderId="8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left" vertical="center"/>
    </xf>
    <xf numFmtId="180" fontId="1" fillId="0" borderId="0" xfId="21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1" fillId="0" borderId="0" xfId="22" applyFont="1" applyBorder="1" applyAlignment="1">
      <alignment horizontal="centerContinuous" vertical="center"/>
      <protection/>
    </xf>
    <xf numFmtId="0" fontId="1" fillId="0" borderId="0" xfId="22" applyFont="1" applyAlignment="1">
      <alignment horizontal="right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180" fontId="9" fillId="0" borderId="13" xfId="22" applyNumberFormat="1" applyFont="1" applyFill="1" applyBorder="1" applyAlignment="1">
      <alignment vertical="center"/>
      <protection/>
    </xf>
    <xf numFmtId="41" fontId="9" fillId="0" borderId="5" xfId="22" applyNumberFormat="1" applyFont="1" applyBorder="1" applyAlignment="1">
      <alignment horizontal="right" vertical="center"/>
      <protection/>
    </xf>
    <xf numFmtId="41" fontId="9" fillId="0" borderId="5" xfId="22" applyNumberFormat="1" applyFont="1" applyFill="1" applyBorder="1" applyAlignment="1">
      <alignment horizontal="right" vertical="center"/>
      <protection/>
    </xf>
    <xf numFmtId="41" fontId="9" fillId="0" borderId="14" xfId="22" applyNumberFormat="1" applyFont="1" applyBorder="1" applyAlignment="1">
      <alignment horizontal="right" vertical="center"/>
      <protection/>
    </xf>
    <xf numFmtId="0" fontId="1" fillId="0" borderId="4" xfId="22" applyFont="1" applyBorder="1" applyAlignment="1">
      <alignment horizontal="distributed" vertical="center"/>
      <protection/>
    </xf>
    <xf numFmtId="0" fontId="1" fillId="0" borderId="6" xfId="22" applyFont="1" applyBorder="1" applyAlignment="1">
      <alignment horizontal="distributed" vertical="center"/>
      <protection/>
    </xf>
    <xf numFmtId="180" fontId="1" fillId="0" borderId="4" xfId="22" applyNumberFormat="1" applyFont="1" applyFill="1" applyBorder="1" applyAlignment="1">
      <alignment vertical="center"/>
      <protection/>
    </xf>
    <xf numFmtId="41" fontId="11" fillId="0" borderId="0" xfId="22" applyNumberFormat="1" applyFont="1" applyFill="1" applyBorder="1" applyAlignment="1">
      <alignment horizontal="right" vertical="center"/>
      <protection/>
    </xf>
    <xf numFmtId="41" fontId="11" fillId="0" borderId="6" xfId="22" applyNumberFormat="1" applyFont="1" applyFill="1" applyBorder="1" applyAlignment="1">
      <alignment horizontal="right" vertical="center"/>
      <protection/>
    </xf>
    <xf numFmtId="0" fontId="1" fillId="0" borderId="0" xfId="22" applyFont="1" applyFill="1" applyAlignment="1">
      <alignment vertical="center"/>
      <protection/>
    </xf>
    <xf numFmtId="38" fontId="8" fillId="0" borderId="4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180" fontId="9" fillId="0" borderId="4" xfId="22" applyNumberFormat="1" applyFont="1" applyFill="1" applyBorder="1" applyAlignment="1">
      <alignment vertical="center"/>
      <protection/>
    </xf>
    <xf numFmtId="41" fontId="9" fillId="0" borderId="0" xfId="17" applyNumberFormat="1" applyFont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9" fillId="0" borderId="6" xfId="17" applyNumberFormat="1" applyFont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2" fillId="0" borderId="6" xfId="17" applyNumberFormat="1" applyFont="1" applyBorder="1" applyAlignment="1">
      <alignment horizontal="right" vertical="center"/>
    </xf>
    <xf numFmtId="0" fontId="1" fillId="0" borderId="4" xfId="22" applyFont="1" applyBorder="1" applyAlignment="1">
      <alignment vertical="center"/>
      <protection/>
    </xf>
    <xf numFmtId="41" fontId="10" fillId="0" borderId="0" xfId="17" applyNumberFormat="1" applyFont="1" applyBorder="1" applyAlignment="1">
      <alignment horizontal="right" vertical="center"/>
    </xf>
    <xf numFmtId="38" fontId="1" fillId="0" borderId="15" xfId="17" applyFont="1" applyBorder="1" applyAlignment="1">
      <alignment horizontal="distributed" vertical="center"/>
    </xf>
    <xf numFmtId="41" fontId="10" fillId="0" borderId="6" xfId="17" applyNumberFormat="1" applyFont="1" applyBorder="1" applyAlignment="1">
      <alignment horizontal="right" vertical="center"/>
    </xf>
    <xf numFmtId="38" fontId="1" fillId="0" borderId="6" xfId="17" applyFont="1" applyBorder="1" applyAlignment="1">
      <alignment horizontal="distributed" vertical="center"/>
    </xf>
    <xf numFmtId="41" fontId="1" fillId="0" borderId="4" xfId="17" applyNumberFormat="1" applyFont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6" xfId="17" applyNumberFormat="1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41" fontId="1" fillId="0" borderId="6" xfId="17" applyNumberFormat="1" applyFont="1" applyBorder="1" applyAlignment="1">
      <alignment horizontal="right" vertical="center"/>
    </xf>
    <xf numFmtId="0" fontId="1" fillId="0" borderId="9" xfId="22" applyFont="1" applyBorder="1" applyAlignment="1">
      <alignment vertical="center"/>
      <protection/>
    </xf>
    <xf numFmtId="38" fontId="1" fillId="0" borderId="11" xfId="17" applyFont="1" applyBorder="1" applyAlignment="1">
      <alignment horizontal="distributed" vertical="center"/>
    </xf>
    <xf numFmtId="41" fontId="1" fillId="0" borderId="9" xfId="17" applyNumberFormat="1" applyFont="1" applyBorder="1" applyAlignment="1">
      <alignment vertical="center"/>
    </xf>
    <xf numFmtId="41" fontId="1" fillId="0" borderId="10" xfId="17" applyNumberFormat="1" applyFont="1" applyFill="1" applyBorder="1" applyAlignment="1">
      <alignment vertical="center"/>
    </xf>
    <xf numFmtId="0" fontId="1" fillId="0" borderId="10" xfId="22" applyFont="1" applyBorder="1" applyAlignment="1">
      <alignment vertical="center"/>
      <protection/>
    </xf>
    <xf numFmtId="41" fontId="1" fillId="0" borderId="11" xfId="17" applyNumberFormat="1" applyFont="1" applyBorder="1" applyAlignment="1">
      <alignment horizontal="right" vertical="center"/>
    </xf>
    <xf numFmtId="0" fontId="1" fillId="0" borderId="0" xfId="23" applyFont="1">
      <alignment/>
      <protection/>
    </xf>
    <xf numFmtId="0" fontId="7" fillId="0" borderId="0" xfId="23" applyFont="1">
      <alignment/>
      <protection/>
    </xf>
    <xf numFmtId="38" fontId="1" fillId="0" borderId="0" xfId="17" applyFont="1" applyAlignment="1">
      <alignment/>
    </xf>
    <xf numFmtId="0" fontId="1" fillId="0" borderId="0" xfId="23" applyFont="1" applyBorder="1">
      <alignment/>
      <protection/>
    </xf>
    <xf numFmtId="38" fontId="13" fillId="0" borderId="0" xfId="17" applyFont="1" applyAlignment="1">
      <alignment/>
    </xf>
    <xf numFmtId="0" fontId="13" fillId="0" borderId="0" xfId="23" applyFont="1">
      <alignment/>
      <protection/>
    </xf>
    <xf numFmtId="38" fontId="1" fillId="0" borderId="0" xfId="17" applyFont="1" applyAlignment="1">
      <alignment horizontal="right"/>
    </xf>
    <xf numFmtId="0" fontId="1" fillId="0" borderId="0" xfId="23" applyFont="1" applyBorder="1" applyAlignment="1">
      <alignment horizontal="right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15" xfId="23" applyFont="1" applyBorder="1" applyAlignment="1">
      <alignment horizontal="center" vertical="center"/>
      <protection/>
    </xf>
    <xf numFmtId="38" fontId="1" fillId="0" borderId="15" xfId="17" applyFont="1" applyBorder="1" applyAlignment="1">
      <alignment horizontal="center" vertical="center"/>
    </xf>
    <xf numFmtId="0" fontId="10" fillId="0" borderId="0" xfId="23" applyFont="1">
      <alignment/>
      <protection/>
    </xf>
    <xf numFmtId="38" fontId="9" fillId="0" borderId="13" xfId="17" applyFont="1" applyBorder="1" applyAlignment="1">
      <alignment horizontal="right" vertical="center"/>
    </xf>
    <xf numFmtId="38" fontId="9" fillId="0" borderId="14" xfId="17" applyFont="1" applyBorder="1" applyAlignment="1">
      <alignment horizontal="right" vertical="center"/>
    </xf>
    <xf numFmtId="0" fontId="9" fillId="0" borderId="4" xfId="23" applyFont="1" applyBorder="1" applyAlignment="1">
      <alignment horizontal="distributed"/>
      <protection/>
    </xf>
    <xf numFmtId="0" fontId="9" fillId="0" borderId="0" xfId="23" applyFont="1" applyBorder="1" applyAlignment="1">
      <alignment horizontal="distributed"/>
      <protection/>
    </xf>
    <xf numFmtId="38" fontId="9" fillId="0" borderId="4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4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180" fontId="9" fillId="0" borderId="4" xfId="17" applyNumberFormat="1" applyFont="1" applyBorder="1" applyAlignment="1">
      <alignment vertical="center"/>
    </xf>
    <xf numFmtId="180" fontId="9" fillId="0" borderId="0" xfId="17" applyNumberFormat="1" applyFont="1" applyBorder="1" applyAlignment="1">
      <alignment vertical="center"/>
    </xf>
    <xf numFmtId="38" fontId="1" fillId="0" borderId="16" xfId="17" applyFont="1" applyBorder="1" applyAlignment="1">
      <alignment horizontal="center" vertical="center"/>
    </xf>
    <xf numFmtId="0" fontId="1" fillId="0" borderId="4" xfId="23" applyFont="1" applyBorder="1">
      <alignment/>
      <protection/>
    </xf>
    <xf numFmtId="0" fontId="1" fillId="0" borderId="6" xfId="23" applyFont="1" applyBorder="1" applyAlignment="1">
      <alignment vertical="center"/>
      <protection/>
    </xf>
    <xf numFmtId="38" fontId="1" fillId="0" borderId="0" xfId="17" applyFont="1" applyBorder="1" applyAlignment="1">
      <alignment/>
    </xf>
    <xf numFmtId="38" fontId="8" fillId="0" borderId="0" xfId="17" applyFont="1" applyBorder="1" applyAlignment="1">
      <alignment vertical="center"/>
    </xf>
    <xf numFmtId="38" fontId="1" fillId="0" borderId="6" xfId="17" applyFont="1" applyBorder="1" applyAlignment="1">
      <alignment/>
    </xf>
    <xf numFmtId="0" fontId="1" fillId="0" borderId="6" xfId="23" applyFont="1" applyBorder="1" applyAlignment="1">
      <alignment horizontal="distributed" vertical="center"/>
      <protection/>
    </xf>
    <xf numFmtId="180" fontId="1" fillId="0" borderId="0" xfId="17" applyNumberFormat="1" applyFont="1" applyBorder="1" applyAlignment="1">
      <alignment/>
    </xf>
    <xf numFmtId="180" fontId="1" fillId="0" borderId="6" xfId="17" applyNumberFormat="1" applyFont="1" applyBorder="1" applyAlignment="1">
      <alignment/>
    </xf>
    <xf numFmtId="180" fontId="1" fillId="0" borderId="4" xfId="17" applyNumberFormat="1" applyFont="1" applyBorder="1" applyAlignment="1">
      <alignment/>
    </xf>
    <xf numFmtId="0" fontId="1" fillId="0" borderId="9" xfId="23" applyFont="1" applyBorder="1">
      <alignment/>
      <protection/>
    </xf>
    <xf numFmtId="0" fontId="1" fillId="0" borderId="11" xfId="23" applyFont="1" applyBorder="1" applyAlignment="1">
      <alignment horizontal="distributed" vertical="center"/>
      <protection/>
    </xf>
    <xf numFmtId="38" fontId="1" fillId="0" borderId="10" xfId="17" applyFont="1" applyBorder="1" applyAlignment="1">
      <alignment horizontal="right" vertical="center"/>
    </xf>
    <xf numFmtId="180" fontId="1" fillId="0" borderId="10" xfId="17" applyNumberFormat="1" applyFont="1" applyBorder="1" applyAlignment="1">
      <alignment/>
    </xf>
    <xf numFmtId="180" fontId="1" fillId="0" borderId="11" xfId="17" applyNumberFormat="1" applyFont="1" applyBorder="1" applyAlignment="1">
      <alignment/>
    </xf>
    <xf numFmtId="0" fontId="1" fillId="0" borderId="0" xfId="24" applyFont="1">
      <alignment/>
      <protection/>
    </xf>
    <xf numFmtId="38" fontId="1" fillId="0" borderId="15" xfId="17" applyFont="1" applyBorder="1" applyAlignment="1">
      <alignment horizontal="distributed" vertical="center"/>
    </xf>
    <xf numFmtId="38" fontId="8" fillId="0" borderId="0" xfId="17" applyFont="1" applyAlignment="1">
      <alignment vertical="center"/>
    </xf>
    <xf numFmtId="38" fontId="8" fillId="0" borderId="7" xfId="17" applyFont="1" applyBorder="1" applyAlignment="1">
      <alignment horizontal="distributed" vertical="center"/>
    </xf>
    <xf numFmtId="181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vertical="center"/>
    </xf>
    <xf numFmtId="181" fontId="9" fillId="0" borderId="5" xfId="17" applyNumberFormat="1" applyFont="1" applyBorder="1" applyAlignment="1">
      <alignment vertical="center"/>
    </xf>
    <xf numFmtId="182" fontId="9" fillId="0" borderId="5" xfId="17" applyNumberFormat="1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182" fontId="9" fillId="0" borderId="14" xfId="17" applyNumberFormat="1" applyFont="1" applyBorder="1" applyAlignment="1">
      <alignment vertical="center"/>
    </xf>
    <xf numFmtId="182" fontId="9" fillId="0" borderId="0" xfId="17" applyNumberFormat="1" applyFont="1" applyBorder="1" applyAlignment="1">
      <alignment vertical="center"/>
    </xf>
    <xf numFmtId="182" fontId="9" fillId="0" borderId="6" xfId="17" applyNumberFormat="1" applyFont="1" applyBorder="1" applyAlignment="1">
      <alignment vertical="center"/>
    </xf>
    <xf numFmtId="181" fontId="1" fillId="0" borderId="0" xfId="17" applyNumberFormat="1" applyFont="1" applyBorder="1" applyAlignment="1">
      <alignment vertical="center"/>
    </xf>
    <xf numFmtId="182" fontId="1" fillId="0" borderId="0" xfId="17" applyNumberFormat="1" applyFont="1" applyBorder="1" applyAlignment="1">
      <alignment vertical="center"/>
    </xf>
    <xf numFmtId="182" fontId="1" fillId="0" borderId="6" xfId="17" applyNumberFormat="1" applyFont="1" applyBorder="1" applyAlignment="1">
      <alignment vertical="center"/>
    </xf>
    <xf numFmtId="181" fontId="1" fillId="0" borderId="10" xfId="17" applyNumberFormat="1" applyFont="1" applyBorder="1" applyAlignment="1">
      <alignment vertical="center"/>
    </xf>
    <xf numFmtId="182" fontId="1" fillId="0" borderId="10" xfId="17" applyNumberFormat="1" applyFont="1" applyBorder="1" applyAlignment="1">
      <alignment vertical="center"/>
    </xf>
    <xf numFmtId="182" fontId="1" fillId="0" borderId="11" xfId="17" applyNumberFormat="1" applyFont="1" applyBorder="1" applyAlignment="1">
      <alignment vertical="center"/>
    </xf>
    <xf numFmtId="0" fontId="7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16" xfId="25" applyFont="1" applyBorder="1" applyAlignment="1">
      <alignment horizontal="distributed"/>
      <protection/>
    </xf>
    <xf numFmtId="0" fontId="1" fillId="0" borderId="17" xfId="25" applyFont="1" applyBorder="1">
      <alignment/>
      <protection/>
    </xf>
    <xf numFmtId="0" fontId="1" fillId="0" borderId="17" xfId="25" applyFont="1" applyBorder="1" applyAlignment="1">
      <alignment horizontal="center"/>
      <protection/>
    </xf>
    <xf numFmtId="0" fontId="1" fillId="0" borderId="9" xfId="25" applyFont="1" applyBorder="1" applyAlignment="1">
      <alignment horizontal="distributed" vertical="center"/>
      <protection/>
    </xf>
    <xf numFmtId="0" fontId="1" fillId="0" borderId="8" xfId="25" applyFont="1" applyBorder="1" applyAlignment="1">
      <alignment horizontal="center" vertical="top"/>
      <protection/>
    </xf>
    <xf numFmtId="0" fontId="1" fillId="0" borderId="8" xfId="25" applyFont="1" applyBorder="1" applyAlignment="1">
      <alignment horizontal="center" vertical="center"/>
      <protection/>
    </xf>
    <xf numFmtId="0" fontId="1" fillId="0" borderId="8" xfId="25" applyFont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4" xfId="25" applyFont="1" applyBorder="1" applyAlignment="1">
      <alignment horizontal="distributed" vertical="center"/>
      <protection/>
    </xf>
    <xf numFmtId="0" fontId="1" fillId="0" borderId="13" xfId="25" applyFont="1" applyBorder="1" applyAlignment="1">
      <alignment horizontal="center" vertical="top"/>
      <protection/>
    </xf>
    <xf numFmtId="0" fontId="1" fillId="0" borderId="5" xfId="25" applyFont="1" applyBorder="1" applyAlignment="1">
      <alignment horizontal="center" vertical="center"/>
      <protection/>
    </xf>
    <xf numFmtId="0" fontId="14" fillId="0" borderId="5" xfId="25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1" fillId="0" borderId="14" xfId="25" applyFont="1" applyBorder="1" applyAlignment="1">
      <alignment horizontal="center" vertical="top"/>
      <protection/>
    </xf>
    <xf numFmtId="0" fontId="9" fillId="0" borderId="4" xfId="25" applyFont="1" applyBorder="1" applyAlignment="1">
      <alignment horizontal="distributed" vertical="center"/>
      <protection/>
    </xf>
    <xf numFmtId="41" fontId="9" fillId="0" borderId="4" xfId="25" applyNumberFormat="1" applyFont="1" applyBorder="1" applyAlignment="1">
      <alignment vertical="center"/>
      <protection/>
    </xf>
    <xf numFmtId="41" fontId="9" fillId="0" borderId="0" xfId="25" applyNumberFormat="1" applyFont="1" applyBorder="1" applyAlignment="1">
      <alignment vertical="center"/>
      <protection/>
    </xf>
    <xf numFmtId="41" fontId="9" fillId="0" borderId="6" xfId="25" applyNumberFormat="1" applyFont="1" applyBorder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10" fillId="0" borderId="4" xfId="25" applyFont="1" applyBorder="1">
      <alignment/>
      <protection/>
    </xf>
    <xf numFmtId="41" fontId="9" fillId="0" borderId="4" xfId="25" applyNumberFormat="1" applyFont="1" applyBorder="1" applyAlignment="1">
      <alignment/>
      <protection/>
    </xf>
    <xf numFmtId="41" fontId="9" fillId="0" borderId="0" xfId="25" applyNumberFormat="1" applyFont="1" applyBorder="1" applyAlignment="1">
      <alignment/>
      <protection/>
    </xf>
    <xf numFmtId="41" fontId="9" fillId="0" borderId="0" xfId="25" applyNumberFormat="1" applyFont="1" applyFill="1" applyBorder="1" applyAlignment="1">
      <alignment/>
      <protection/>
    </xf>
    <xf numFmtId="41" fontId="9" fillId="0" borderId="6" xfId="25" applyNumberFormat="1" applyFont="1" applyBorder="1" applyAlignment="1">
      <alignment/>
      <protection/>
    </xf>
    <xf numFmtId="0" fontId="10" fillId="0" borderId="0" xfId="25" applyFont="1">
      <alignment/>
      <protection/>
    </xf>
    <xf numFmtId="41" fontId="9" fillId="0" borderId="4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41" fontId="9" fillId="0" borderId="0" xfId="17" applyNumberFormat="1" applyFont="1" applyFill="1" applyBorder="1" applyAlignment="1">
      <alignment/>
    </xf>
    <xf numFmtId="41" fontId="9" fillId="0" borderId="6" xfId="17" applyNumberFormat="1" applyFont="1" applyBorder="1" applyAlignment="1">
      <alignment/>
    </xf>
    <xf numFmtId="41" fontId="1" fillId="0" borderId="4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/>
      <protection/>
    </xf>
    <xf numFmtId="41" fontId="1" fillId="0" borderId="0" xfId="25" applyNumberFormat="1" applyFont="1" applyFill="1" applyBorder="1" applyAlignment="1">
      <alignment/>
      <protection/>
    </xf>
    <xf numFmtId="41" fontId="1" fillId="0" borderId="6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 vertical="center"/>
      <protection/>
    </xf>
    <xf numFmtId="41" fontId="1" fillId="0" borderId="9" xfId="25" applyNumberFormat="1" applyFont="1" applyBorder="1" applyAlignment="1">
      <alignment/>
      <protection/>
    </xf>
    <xf numFmtId="41" fontId="1" fillId="0" borderId="10" xfId="25" applyNumberFormat="1" applyFont="1" applyBorder="1" applyAlignment="1">
      <alignment vertical="center"/>
      <protection/>
    </xf>
    <xf numFmtId="41" fontId="1" fillId="0" borderId="10" xfId="25" applyNumberFormat="1" applyFont="1" applyBorder="1" applyAlignment="1">
      <alignment/>
      <protection/>
    </xf>
    <xf numFmtId="41" fontId="1" fillId="0" borderId="10" xfId="25" applyNumberFormat="1" applyFont="1" applyFill="1" applyBorder="1" applyAlignment="1">
      <alignment/>
      <protection/>
    </xf>
    <xf numFmtId="41" fontId="1" fillId="0" borderId="11" xfId="25" applyNumberFormat="1" applyFont="1" applyBorder="1" applyAlignment="1">
      <alignment/>
      <protection/>
    </xf>
    <xf numFmtId="0" fontId="1" fillId="0" borderId="0" xfId="25" applyFont="1" applyBorder="1">
      <alignment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17" xfId="26" applyFont="1" applyBorder="1">
      <alignment/>
      <protection/>
    </xf>
    <xf numFmtId="0" fontId="1" fillId="0" borderId="3" xfId="26" applyFont="1" applyBorder="1" applyAlignment="1">
      <alignment horizontal="center"/>
      <protection/>
    </xf>
    <xf numFmtId="0" fontId="1" fillId="0" borderId="7" xfId="26" applyFont="1" applyBorder="1" applyAlignment="1">
      <alignment horizontal="center" vertic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8" xfId="26" applyFont="1" applyBorder="1" applyAlignment="1">
      <alignment horizontal="distributed" vertical="center"/>
      <protection/>
    </xf>
    <xf numFmtId="0" fontId="1" fillId="0" borderId="4" xfId="26" applyFont="1" applyBorder="1" applyAlignment="1">
      <alignment horizontal="distributed" vertical="center"/>
      <protection/>
    </xf>
    <xf numFmtId="41" fontId="1" fillId="0" borderId="13" xfId="26" applyNumberFormat="1" applyFont="1" applyBorder="1" applyAlignment="1">
      <alignment/>
      <protection/>
    </xf>
    <xf numFmtId="41" fontId="1" fillId="0" borderId="5" xfId="26" applyNumberFormat="1" applyFont="1" applyBorder="1" applyAlignment="1">
      <alignment/>
      <protection/>
    </xf>
    <xf numFmtId="41" fontId="1" fillId="0" borderId="14" xfId="26" applyNumberFormat="1" applyFont="1" applyBorder="1" applyAlignment="1">
      <alignment/>
      <protection/>
    </xf>
    <xf numFmtId="0" fontId="15" fillId="0" borderId="4" xfId="26" applyFont="1" applyBorder="1" applyAlignment="1">
      <alignment horizontal="distributed" vertical="center"/>
      <protection/>
    </xf>
    <xf numFmtId="41" fontId="1" fillId="0" borderId="4" xfId="26" applyNumberFormat="1" applyFont="1" applyBorder="1" applyAlignment="1">
      <alignment/>
      <protection/>
    </xf>
    <xf numFmtId="41" fontId="1" fillId="0" borderId="0" xfId="26" applyNumberFormat="1" applyFont="1" applyBorder="1" applyAlignment="1">
      <alignment/>
      <protection/>
    </xf>
    <xf numFmtId="41" fontId="1" fillId="0" borderId="6" xfId="26" applyNumberFormat="1" applyFont="1" applyBorder="1" applyAlignment="1">
      <alignment/>
      <protection/>
    </xf>
    <xf numFmtId="0" fontId="1" fillId="0" borderId="0" xfId="26" applyFont="1" applyAlignment="1">
      <alignment vertical="center"/>
      <protection/>
    </xf>
    <xf numFmtId="0" fontId="9" fillId="0" borderId="0" xfId="26" applyFont="1" applyAlignment="1">
      <alignment vertical="center"/>
      <protection/>
    </xf>
    <xf numFmtId="0" fontId="9" fillId="0" borderId="4" xfId="26" applyFont="1" applyBorder="1" applyAlignment="1">
      <alignment horizontal="distributed" vertical="center"/>
      <protection/>
    </xf>
    <xf numFmtId="41" fontId="9" fillId="0" borderId="4" xfId="26" applyNumberFormat="1" applyFont="1" applyBorder="1" applyAlignment="1">
      <alignment/>
      <protection/>
    </xf>
    <xf numFmtId="41" fontId="9" fillId="0" borderId="0" xfId="26" applyNumberFormat="1" applyFont="1" applyBorder="1" applyAlignment="1">
      <alignment/>
      <protection/>
    </xf>
    <xf numFmtId="41" fontId="9" fillId="0" borderId="6" xfId="26" applyNumberFormat="1" applyFont="1" applyBorder="1" applyAlignment="1">
      <alignment/>
      <protection/>
    </xf>
    <xf numFmtId="0" fontId="10" fillId="0" borderId="0" xfId="26" applyFont="1">
      <alignment/>
      <protection/>
    </xf>
    <xf numFmtId="0" fontId="10" fillId="0" borderId="3" xfId="26" applyFont="1" applyBorder="1">
      <alignment/>
      <protection/>
    </xf>
    <xf numFmtId="0" fontId="9" fillId="0" borderId="0" xfId="26" applyFont="1">
      <alignment/>
      <protection/>
    </xf>
    <xf numFmtId="0" fontId="9" fillId="0" borderId="3" xfId="26" applyFont="1" applyFill="1" applyBorder="1" applyAlignment="1">
      <alignment horizontal="distributed"/>
      <protection/>
    </xf>
    <xf numFmtId="41" fontId="9" fillId="0" borderId="4" xfId="26" applyNumberFormat="1" applyFont="1" applyFill="1" applyBorder="1" applyAlignment="1">
      <alignment/>
      <protection/>
    </xf>
    <xf numFmtId="41" fontId="9" fillId="0" borderId="0" xfId="26" applyNumberFormat="1" applyFont="1" applyFill="1" applyBorder="1" applyAlignment="1">
      <alignment/>
      <protection/>
    </xf>
    <xf numFmtId="41" fontId="9" fillId="0" borderId="6" xfId="26" applyNumberFormat="1" applyFont="1" applyFill="1" applyBorder="1" applyAlignment="1">
      <alignment/>
      <protection/>
    </xf>
    <xf numFmtId="41" fontId="10" fillId="0" borderId="4" xfId="26" applyNumberFormat="1" applyFont="1" applyBorder="1" applyAlignment="1">
      <alignment/>
      <protection/>
    </xf>
    <xf numFmtId="41" fontId="10" fillId="0" borderId="0" xfId="26" applyNumberFormat="1" applyFont="1" applyBorder="1" applyAlignment="1">
      <alignment/>
      <protection/>
    </xf>
    <xf numFmtId="41" fontId="10" fillId="0" borderId="6" xfId="26" applyNumberFormat="1" applyFont="1" applyBorder="1" applyAlignment="1">
      <alignment/>
      <protection/>
    </xf>
    <xf numFmtId="0" fontId="9" fillId="0" borderId="3" xfId="26" applyFont="1" applyBorder="1" applyAlignment="1">
      <alignment horizontal="distributed"/>
      <protection/>
    </xf>
    <xf numFmtId="0" fontId="10" fillId="0" borderId="0" xfId="26" applyFont="1" applyAlignment="1">
      <alignment vertical="center"/>
      <protection/>
    </xf>
    <xf numFmtId="0" fontId="9" fillId="0" borderId="3" xfId="26" applyFont="1" applyBorder="1" applyAlignment="1">
      <alignment horizontal="distributed" vertical="center"/>
      <protection/>
    </xf>
    <xf numFmtId="0" fontId="1" fillId="0" borderId="3" xfId="26" applyFont="1" applyBorder="1" applyAlignment="1">
      <alignment horizontal="distributed" vertical="center"/>
      <protection/>
    </xf>
    <xf numFmtId="41" fontId="1" fillId="0" borderId="0" xfId="26" applyNumberFormat="1" applyFont="1" applyFill="1" applyBorder="1" applyAlignment="1">
      <alignment/>
      <protection/>
    </xf>
    <xf numFmtId="41" fontId="1" fillId="0" borderId="4" xfId="17" applyNumberFormat="1" applyFont="1" applyBorder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17" applyNumberFormat="1" applyFont="1" applyFill="1" applyBorder="1" applyAlignment="1">
      <alignment/>
    </xf>
    <xf numFmtId="41" fontId="1" fillId="0" borderId="6" xfId="17" applyNumberFormat="1" applyFont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41" fontId="1" fillId="0" borderId="9" xfId="17" applyNumberFormat="1" applyFont="1" applyBorder="1" applyAlignment="1">
      <alignment/>
    </xf>
    <xf numFmtId="41" fontId="1" fillId="0" borderId="10" xfId="17" applyNumberFormat="1" applyFont="1" applyBorder="1" applyAlignment="1">
      <alignment/>
    </xf>
    <xf numFmtId="41" fontId="1" fillId="0" borderId="10" xfId="17" applyNumberFormat="1" applyFont="1" applyFill="1" applyBorder="1" applyAlignment="1">
      <alignment/>
    </xf>
    <xf numFmtId="41" fontId="1" fillId="0" borderId="10" xfId="17" applyNumberFormat="1" applyFont="1" applyFill="1" applyBorder="1" applyAlignment="1">
      <alignment horizontal="right"/>
    </xf>
    <xf numFmtId="41" fontId="1" fillId="0" borderId="11" xfId="17" applyNumberFormat="1" applyFont="1" applyBorder="1" applyAlignment="1">
      <alignment/>
    </xf>
    <xf numFmtId="0" fontId="1" fillId="0" borderId="0" xfId="27" applyFont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3" fontId="7" fillId="0" borderId="0" xfId="27" applyNumberFormat="1" applyFont="1" applyAlignment="1">
      <alignment vertical="center"/>
      <protection/>
    </xf>
    <xf numFmtId="3" fontId="1" fillId="0" borderId="0" xfId="27" applyNumberFormat="1" applyFont="1" applyAlignment="1">
      <alignment vertical="center"/>
      <protection/>
    </xf>
    <xf numFmtId="0" fontId="1" fillId="0" borderId="0" xfId="27" applyFont="1" applyBorder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1" fillId="0" borderId="0" xfId="27" applyFont="1" applyFill="1" applyBorder="1" applyAlignment="1">
      <alignment horizontal="right" vertical="center"/>
      <protection/>
    </xf>
    <xf numFmtId="0" fontId="1" fillId="0" borderId="17" xfId="27" applyFont="1" applyBorder="1" applyAlignment="1">
      <alignment horizontal="distributed" vertical="center"/>
      <protection/>
    </xf>
    <xf numFmtId="0" fontId="1" fillId="0" borderId="1" xfId="27" applyFont="1" applyBorder="1" applyAlignment="1">
      <alignment horizontal="centerContinuous" vertical="center"/>
      <protection/>
    </xf>
    <xf numFmtId="0" fontId="1" fillId="0" borderId="1" xfId="27" applyFont="1" applyBorder="1" applyAlignment="1" quotePrefix="1">
      <alignment horizontal="centerContinuous" vertical="center"/>
      <protection/>
    </xf>
    <xf numFmtId="0" fontId="1" fillId="0" borderId="1" xfId="27" applyFont="1" applyFill="1" applyBorder="1" applyAlignment="1">
      <alignment horizontal="centerContinuous" vertical="center"/>
      <protection/>
    </xf>
    <xf numFmtId="0" fontId="1" fillId="0" borderId="1" xfId="27" applyFont="1" applyFill="1" applyBorder="1" applyAlignment="1" quotePrefix="1">
      <alignment horizontal="centerContinuous" vertical="center"/>
      <protection/>
    </xf>
    <xf numFmtId="0" fontId="1" fillId="0" borderId="0" xfId="27" applyFont="1" applyBorder="1" applyAlignment="1" quotePrefix="1">
      <alignment vertical="center"/>
      <protection/>
    </xf>
    <xf numFmtId="0" fontId="1" fillId="0" borderId="8" xfId="27" applyFont="1" applyBorder="1" applyAlignment="1">
      <alignment horizontal="distributed" vertical="center"/>
      <protection/>
    </xf>
    <xf numFmtId="0" fontId="1" fillId="0" borderId="8" xfId="27" applyFont="1" applyBorder="1" applyAlignment="1">
      <alignment horizontal="center" vertical="center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distributed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vertical="center" wrapText="1"/>
      <protection/>
    </xf>
    <xf numFmtId="0" fontId="1" fillId="0" borderId="3" xfId="27" applyFont="1" applyBorder="1" applyAlignment="1">
      <alignment horizontal="distributed" vertical="center"/>
      <protection/>
    </xf>
    <xf numFmtId="41" fontId="1" fillId="0" borderId="5" xfId="17" applyNumberFormat="1" applyFont="1" applyBorder="1" applyAlignment="1">
      <alignment vertical="center"/>
    </xf>
    <xf numFmtId="41" fontId="1" fillId="0" borderId="6" xfId="17" applyNumberFormat="1" applyFont="1" applyBorder="1" applyAlignment="1">
      <alignment vertical="center"/>
    </xf>
    <xf numFmtId="0" fontId="1" fillId="0" borderId="3" xfId="27" applyFont="1" applyBorder="1" applyAlignment="1" quotePrefix="1">
      <alignment horizontal="left" vertical="center"/>
      <protection/>
    </xf>
    <xf numFmtId="41" fontId="1" fillId="0" borderId="0" xfId="17" applyNumberFormat="1" applyFont="1" applyBorder="1" applyAlignment="1">
      <alignment vertical="center"/>
    </xf>
    <xf numFmtId="0" fontId="1" fillId="0" borderId="3" xfId="27" applyFont="1" applyBorder="1" applyAlignment="1">
      <alignment horizontal="left" vertical="center"/>
      <protection/>
    </xf>
    <xf numFmtId="0" fontId="9" fillId="0" borderId="3" xfId="27" applyFont="1" applyBorder="1" applyAlignment="1" quotePrefix="1">
      <alignment horizontal="left" vertical="center"/>
      <protection/>
    </xf>
    <xf numFmtId="41" fontId="9" fillId="0" borderId="4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6" xfId="17" applyNumberFormat="1" applyFont="1" applyBorder="1" applyAlignment="1">
      <alignment vertical="center"/>
    </xf>
    <xf numFmtId="0" fontId="9" fillId="0" borderId="0" xfId="27" applyFont="1" applyBorder="1" applyAlignment="1">
      <alignment horizontal="center"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0" xfId="27" applyFont="1" applyBorder="1" applyAlignment="1">
      <alignment vertical="center" wrapText="1"/>
      <protection/>
    </xf>
    <xf numFmtId="0" fontId="9" fillId="0" borderId="0" xfId="27" applyFont="1" applyAlignment="1">
      <alignment vertical="center"/>
      <protection/>
    </xf>
    <xf numFmtId="0" fontId="10" fillId="0" borderId="3" xfId="27" applyFont="1" applyBorder="1" applyAlignment="1">
      <alignment horizontal="distributed" vertical="center"/>
      <protection/>
    </xf>
    <xf numFmtId="41" fontId="10" fillId="0" borderId="4" xfId="17" applyNumberFormat="1" applyFont="1" applyBorder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0" fontId="10" fillId="0" borderId="0" xfId="27" applyFont="1" applyBorder="1" applyAlignment="1">
      <alignment horizontal="center" vertical="center"/>
      <protection/>
    </xf>
    <xf numFmtId="0" fontId="10" fillId="0" borderId="0" xfId="27" applyFont="1" applyBorder="1" applyAlignment="1">
      <alignment vertical="center"/>
      <protection/>
    </xf>
    <xf numFmtId="0" fontId="10" fillId="0" borderId="0" xfId="27" applyFont="1" applyBorder="1" applyAlignment="1">
      <alignment vertical="center" wrapText="1"/>
      <protection/>
    </xf>
    <xf numFmtId="0" fontId="10" fillId="0" borderId="0" xfId="27" applyFont="1" applyAlignment="1">
      <alignment vertical="center"/>
      <protection/>
    </xf>
    <xf numFmtId="41" fontId="10" fillId="0" borderId="0" xfId="17" applyNumberFormat="1" applyFont="1" applyFill="1" applyBorder="1" applyAlignment="1">
      <alignment vertical="center"/>
    </xf>
    <xf numFmtId="41" fontId="10" fillId="0" borderId="6" xfId="17" applyNumberFormat="1" applyFont="1" applyFill="1" applyBorder="1" applyAlignment="1">
      <alignment vertical="center"/>
    </xf>
    <xf numFmtId="3" fontId="10" fillId="0" borderId="0" xfId="27" applyNumberFormat="1" applyFont="1" applyBorder="1" applyAlignment="1">
      <alignment vertical="center"/>
      <protection/>
    </xf>
    <xf numFmtId="180" fontId="10" fillId="0" borderId="0" xfId="27" applyNumberFormat="1" applyFont="1" applyBorder="1" applyAlignment="1">
      <alignment vertical="center"/>
      <protection/>
    </xf>
    <xf numFmtId="0" fontId="9" fillId="0" borderId="3" xfId="27" applyFont="1" applyBorder="1" applyAlignment="1">
      <alignment horizontal="distributed" vertical="center"/>
      <protection/>
    </xf>
    <xf numFmtId="41" fontId="9" fillId="0" borderId="4" xfId="27" applyNumberFormat="1" applyFont="1" applyBorder="1">
      <alignment/>
      <protection/>
    </xf>
    <xf numFmtId="41" fontId="9" fillId="0" borderId="0" xfId="27" applyNumberFormat="1" applyFont="1" applyBorder="1">
      <alignment/>
      <protection/>
    </xf>
    <xf numFmtId="41" fontId="9" fillId="0" borderId="6" xfId="27" applyNumberFormat="1" applyFont="1" applyBorder="1">
      <alignment/>
      <protection/>
    </xf>
    <xf numFmtId="3" fontId="9" fillId="0" borderId="0" xfId="27" applyNumberFormat="1" applyFont="1" applyBorder="1" applyAlignment="1">
      <alignment vertical="center"/>
      <protection/>
    </xf>
    <xf numFmtId="180" fontId="9" fillId="0" borderId="0" xfId="27" applyNumberFormat="1" applyFont="1" applyBorder="1" applyAlignment="1">
      <alignment vertical="center"/>
      <protection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6" xfId="17" applyNumberFormat="1" applyFont="1" applyFill="1" applyBorder="1" applyAlignment="1">
      <alignment horizontal="right" vertical="center"/>
    </xf>
    <xf numFmtId="3" fontId="1" fillId="0" borderId="0" xfId="27" applyNumberFormat="1" applyFont="1" applyBorder="1" applyAlignment="1">
      <alignment vertical="center"/>
      <protection/>
    </xf>
    <xf numFmtId="180" fontId="1" fillId="0" borderId="0" xfId="27" applyNumberFormat="1" applyFont="1" applyBorder="1" applyAlignment="1">
      <alignment vertical="center"/>
      <protection/>
    </xf>
    <xf numFmtId="41" fontId="1" fillId="0" borderId="4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6" xfId="17" applyNumberFormat="1" applyFont="1" applyFill="1" applyBorder="1" applyAlignment="1" applyProtection="1">
      <alignment horizontal="right" vertical="center"/>
      <protection locked="0"/>
    </xf>
    <xf numFmtId="183" fontId="1" fillId="0" borderId="0" xfId="17" applyNumberFormat="1" applyFont="1" applyFill="1" applyBorder="1" applyAlignment="1" applyProtection="1">
      <alignment horizontal="right" vertical="center"/>
      <protection locked="0"/>
    </xf>
    <xf numFmtId="183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0" xfId="27" applyNumberFormat="1" applyFont="1" applyBorder="1" applyAlignment="1">
      <alignment vertical="center"/>
      <protection/>
    </xf>
    <xf numFmtId="41" fontId="1" fillId="0" borderId="9" xfId="17" applyNumberFormat="1" applyFont="1" applyBorder="1" applyAlignment="1" applyProtection="1">
      <alignment horizontal="right" vertical="center"/>
      <protection locked="0"/>
    </xf>
    <xf numFmtId="41" fontId="1" fillId="0" borderId="10" xfId="17" applyNumberFormat="1" applyFont="1" applyBorder="1" applyAlignment="1" applyProtection="1">
      <alignment horizontal="right" vertical="center"/>
      <protection locked="0"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41" fontId="1" fillId="0" borderId="11" xfId="17" applyNumberFormat="1" applyFont="1" applyFill="1" applyBorder="1" applyAlignment="1" applyProtection="1">
      <alignment horizontal="right" vertical="center"/>
      <protection locked="0"/>
    </xf>
    <xf numFmtId="0" fontId="1" fillId="0" borderId="0" xfId="28" applyFont="1">
      <alignment/>
      <protection/>
    </xf>
    <xf numFmtId="0" fontId="7" fillId="0" borderId="0" xfId="28" applyFont="1">
      <alignment/>
      <protection/>
    </xf>
    <xf numFmtId="0" fontId="1" fillId="0" borderId="0" xfId="28" applyFont="1" applyAlignment="1">
      <alignment horizontal="right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7" xfId="28" applyFont="1" applyBorder="1" applyAlignment="1">
      <alignment horizontal="distributed"/>
      <protection/>
    </xf>
    <xf numFmtId="0" fontId="1" fillId="0" borderId="8" xfId="28" applyFont="1" applyBorder="1" applyAlignment="1">
      <alignment horizontal="distributed" vertical="center"/>
      <protection/>
    </xf>
    <xf numFmtId="0" fontId="1" fillId="0" borderId="8" xfId="28" applyFont="1" applyBorder="1" applyAlignment="1">
      <alignment horizontal="right"/>
      <protection/>
    </xf>
    <xf numFmtId="0" fontId="1" fillId="0" borderId="15" xfId="28" applyFont="1" applyBorder="1" applyAlignment="1">
      <alignment horizontal="distributed"/>
      <protection/>
    </xf>
    <xf numFmtId="0" fontId="8" fillId="0" borderId="7" xfId="28" applyFont="1" applyBorder="1" applyAlignment="1">
      <alignment horizontal="distributed"/>
      <protection/>
    </xf>
    <xf numFmtId="41" fontId="9" fillId="0" borderId="7" xfId="28" applyNumberFormat="1" applyFont="1" applyBorder="1" applyAlignment="1">
      <alignment horizontal="right"/>
      <protection/>
    </xf>
    <xf numFmtId="0" fontId="1" fillId="0" borderId="3" xfId="28" applyFont="1" applyBorder="1">
      <alignment/>
      <protection/>
    </xf>
    <xf numFmtId="41" fontId="1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Alignment="1">
      <alignment horizontal="right"/>
      <protection/>
    </xf>
    <xf numFmtId="0" fontId="8" fillId="0" borderId="3" xfId="28" applyFont="1" applyBorder="1" applyAlignment="1">
      <alignment horizontal="distributed"/>
      <protection/>
    </xf>
    <xf numFmtId="41" fontId="9" fillId="0" borderId="3" xfId="28" applyNumberFormat="1" applyFont="1" applyBorder="1" applyAlignment="1">
      <alignment horizontal="right"/>
      <protection/>
    </xf>
    <xf numFmtId="41" fontId="9" fillId="0" borderId="0" xfId="28" applyNumberFormat="1" applyFont="1" applyAlignment="1">
      <alignment horizontal="right"/>
      <protection/>
    </xf>
    <xf numFmtId="41" fontId="1" fillId="0" borderId="0" xfId="28" applyNumberFormat="1" applyFont="1" applyBorder="1" applyAlignment="1">
      <alignment horizontal="right"/>
      <protection/>
    </xf>
    <xf numFmtId="177" fontId="1" fillId="0" borderId="0" xfId="28" applyNumberFormat="1" applyFont="1" applyBorder="1" applyAlignment="1">
      <alignment horizontal="right"/>
      <protection/>
    </xf>
    <xf numFmtId="177" fontId="1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Fill="1" applyBorder="1" applyAlignment="1">
      <alignment horizontal="right"/>
      <protection/>
    </xf>
    <xf numFmtId="41" fontId="1" fillId="0" borderId="8" xfId="28" applyNumberFormat="1" applyFont="1" applyBorder="1" applyAlignment="1">
      <alignment horizontal="right"/>
      <protection/>
    </xf>
    <xf numFmtId="41" fontId="1" fillId="0" borderId="10" xfId="28" applyNumberFormat="1" applyFont="1" applyBorder="1" applyAlignment="1">
      <alignment horizontal="right"/>
      <protection/>
    </xf>
    <xf numFmtId="0" fontId="1" fillId="0" borderId="0" xfId="28" applyFont="1" applyBorder="1">
      <alignment/>
      <protection/>
    </xf>
    <xf numFmtId="38" fontId="10" fillId="0" borderId="0" xfId="17" applyFont="1" applyAlignment="1">
      <alignment vertical="center"/>
    </xf>
    <xf numFmtId="38" fontId="1" fillId="0" borderId="18" xfId="17" applyFont="1" applyBorder="1" applyAlignment="1">
      <alignment horizontal="centerContinuous" vertical="center"/>
    </xf>
    <xf numFmtId="38" fontId="1" fillId="0" borderId="19" xfId="17" applyFont="1" applyBorder="1" applyAlignment="1">
      <alignment horizontal="centerContinuous" vertical="center"/>
    </xf>
    <xf numFmtId="38" fontId="1" fillId="0" borderId="20" xfId="17" applyFont="1" applyBorder="1" applyAlignment="1">
      <alignment horizontal="centerContinuous" vertical="center"/>
    </xf>
    <xf numFmtId="38" fontId="1" fillId="0" borderId="21" xfId="17" applyFont="1" applyBorder="1" applyAlignment="1">
      <alignment horizontal="centerContinuous" vertical="top"/>
    </xf>
    <xf numFmtId="38" fontId="1" fillId="0" borderId="21" xfId="17" applyFont="1" applyBorder="1" applyAlignment="1">
      <alignment horizontal="centerContinuous" vertical="center"/>
    </xf>
    <xf numFmtId="38" fontId="1" fillId="0" borderId="22" xfId="17" applyFont="1" applyBorder="1" applyAlignment="1">
      <alignment horizontal="center" vertical="center"/>
    </xf>
    <xf numFmtId="38" fontId="1" fillId="0" borderId="23" xfId="17" applyFont="1" applyBorder="1" applyAlignment="1">
      <alignment horizontal="distributed" vertical="center"/>
    </xf>
    <xf numFmtId="38" fontId="1" fillId="0" borderId="24" xfId="17" applyFont="1" applyBorder="1" applyAlignment="1" quotePrefix="1">
      <alignment horizontal="center" vertical="top"/>
    </xf>
    <xf numFmtId="41" fontId="8" fillId="0" borderId="23" xfId="17" applyNumberFormat="1" applyFont="1" applyBorder="1" applyAlignment="1">
      <alignment horizontal="right" vertical="center"/>
    </xf>
    <xf numFmtId="41" fontId="8" fillId="0" borderId="25" xfId="17" applyNumberFormat="1" applyFont="1" applyBorder="1" applyAlignment="1">
      <alignment horizontal="right" vertical="center"/>
    </xf>
    <xf numFmtId="41" fontId="8" fillId="0" borderId="26" xfId="17" applyNumberFormat="1" applyFont="1" applyBorder="1" applyAlignment="1">
      <alignment horizontal="right" vertical="center"/>
    </xf>
    <xf numFmtId="41" fontId="8" fillId="0" borderId="27" xfId="17" applyNumberFormat="1" applyFont="1" applyBorder="1" applyAlignment="1">
      <alignment horizontal="right" vertical="center"/>
    </xf>
    <xf numFmtId="41" fontId="8" fillId="0" borderId="28" xfId="17" applyNumberFormat="1" applyFont="1" applyBorder="1" applyAlignment="1">
      <alignment horizontal="right" vertical="center"/>
    </xf>
    <xf numFmtId="41" fontId="8" fillId="0" borderId="29" xfId="17" applyNumberFormat="1" applyFont="1" applyBorder="1" applyAlignment="1">
      <alignment horizontal="right" vertical="center"/>
    </xf>
    <xf numFmtId="41" fontId="1" fillId="0" borderId="23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26" xfId="17" applyNumberFormat="1" applyFont="1" applyBorder="1" applyAlignment="1">
      <alignment horizontal="right" vertical="center"/>
    </xf>
    <xf numFmtId="41" fontId="1" fillId="0" borderId="29" xfId="17" applyNumberFormat="1" applyFont="1" applyBorder="1" applyAlignment="1">
      <alignment horizontal="right" vertical="center"/>
    </xf>
    <xf numFmtId="41" fontId="1" fillId="0" borderId="24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horizontal="right" vertical="center"/>
    </xf>
    <xf numFmtId="41" fontId="1" fillId="0" borderId="30" xfId="17" applyNumberFormat="1" applyFont="1" applyBorder="1" applyAlignment="1">
      <alignment horizontal="right" vertical="center"/>
    </xf>
    <xf numFmtId="0" fontId="1" fillId="0" borderId="0" xfId="32" applyFont="1">
      <alignment/>
      <protection/>
    </xf>
    <xf numFmtId="0" fontId="7" fillId="0" borderId="0" xfId="32" applyFont="1">
      <alignment/>
      <protection/>
    </xf>
    <xf numFmtId="0" fontId="1" fillId="0" borderId="0" xfId="32" applyFont="1" applyAlignment="1">
      <alignment horizontal="right"/>
      <protection/>
    </xf>
    <xf numFmtId="0" fontId="1" fillId="0" borderId="0" xfId="32" applyFont="1" applyBorder="1">
      <alignment/>
      <protection/>
    </xf>
    <xf numFmtId="0" fontId="1" fillId="0" borderId="1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distributed" vertical="center" wrapText="1"/>
      <protection/>
    </xf>
    <xf numFmtId="0" fontId="1" fillId="0" borderId="13" xfId="32" applyFont="1" applyBorder="1" applyAlignment="1">
      <alignment horizontal="center"/>
      <protection/>
    </xf>
    <xf numFmtId="0" fontId="1" fillId="0" borderId="14" xfId="32" applyFont="1" applyBorder="1">
      <alignment/>
      <protection/>
    </xf>
    <xf numFmtId="41" fontId="1" fillId="0" borderId="13" xfId="32" applyNumberFormat="1" applyFont="1" applyBorder="1">
      <alignment/>
      <protection/>
    </xf>
    <xf numFmtId="41" fontId="1" fillId="0" borderId="5" xfId="32" applyNumberFormat="1" applyFont="1" applyBorder="1">
      <alignment/>
      <protection/>
    </xf>
    <xf numFmtId="41" fontId="1" fillId="0" borderId="14" xfId="32" applyNumberFormat="1" applyFont="1" applyBorder="1">
      <alignment/>
      <protection/>
    </xf>
    <xf numFmtId="41" fontId="1" fillId="0" borderId="4" xfId="32" applyNumberFormat="1" applyFont="1" applyBorder="1">
      <alignment/>
      <protection/>
    </xf>
    <xf numFmtId="41" fontId="1" fillId="0" borderId="0" xfId="32" applyNumberFormat="1" applyFont="1" applyBorder="1">
      <alignment/>
      <protection/>
    </xf>
    <xf numFmtId="41" fontId="1" fillId="0" borderId="6" xfId="32" applyNumberFormat="1" applyFont="1" applyBorder="1">
      <alignment/>
      <protection/>
    </xf>
    <xf numFmtId="0" fontId="9" fillId="0" borderId="0" xfId="32" applyFont="1" applyBorder="1">
      <alignment/>
      <protection/>
    </xf>
    <xf numFmtId="41" fontId="9" fillId="0" borderId="4" xfId="32" applyNumberFormat="1" applyFont="1" applyBorder="1" applyAlignment="1">
      <alignment horizontal="right" vertical="center"/>
      <protection/>
    </xf>
    <xf numFmtId="41" fontId="9" fillId="0" borderId="0" xfId="32" applyNumberFormat="1" applyFont="1" applyBorder="1" applyAlignment="1">
      <alignment horizontal="right" vertical="center"/>
      <protection/>
    </xf>
    <xf numFmtId="41" fontId="9" fillId="0" borderId="6" xfId="32" applyNumberFormat="1" applyFont="1" applyBorder="1" applyAlignment="1">
      <alignment horizontal="right" vertical="center"/>
      <protection/>
    </xf>
    <xf numFmtId="0" fontId="9" fillId="0" borderId="0" xfId="32" applyFont="1">
      <alignment/>
      <protection/>
    </xf>
    <xf numFmtId="0" fontId="1" fillId="0" borderId="4" xfId="32" applyFont="1" applyBorder="1" applyAlignment="1">
      <alignment horizontal="center"/>
      <protection/>
    </xf>
    <xf numFmtId="0" fontId="1" fillId="0" borderId="6" xfId="32" applyFont="1" applyBorder="1" quotePrefix="1">
      <alignment/>
      <protection/>
    </xf>
    <xf numFmtId="0" fontId="9" fillId="0" borderId="4" xfId="32" applyFont="1" applyBorder="1" applyAlignment="1">
      <alignment horizontal="center"/>
      <protection/>
    </xf>
    <xf numFmtId="0" fontId="9" fillId="0" borderId="6" xfId="32" applyFont="1" applyBorder="1" applyAlignment="1">
      <alignment horizontal="distributed"/>
      <protection/>
    </xf>
    <xf numFmtId="41" fontId="9" fillId="0" borderId="4" xfId="32" applyNumberFormat="1" applyFont="1" applyBorder="1">
      <alignment/>
      <protection/>
    </xf>
    <xf numFmtId="41" fontId="9" fillId="0" borderId="0" xfId="32" applyNumberFormat="1" applyFont="1" applyBorder="1">
      <alignment/>
      <protection/>
    </xf>
    <xf numFmtId="41" fontId="9" fillId="0" borderId="6" xfId="32" applyNumberFormat="1" applyFont="1" applyBorder="1">
      <alignment/>
      <protection/>
    </xf>
    <xf numFmtId="0" fontId="1" fillId="0" borderId="6" xfId="32" applyFont="1" applyBorder="1" applyAlignment="1">
      <alignment horizontal="distributed"/>
      <protection/>
    </xf>
    <xf numFmtId="41" fontId="1" fillId="0" borderId="4" xfId="17" applyNumberFormat="1" applyFont="1" applyFill="1" applyBorder="1" applyAlignment="1">
      <alignment horizontal="right" vertical="center"/>
    </xf>
    <xf numFmtId="0" fontId="1" fillId="0" borderId="6" xfId="32" applyFont="1" applyBorder="1" applyAlignment="1">
      <alignment/>
      <protection/>
    </xf>
    <xf numFmtId="0" fontId="1" fillId="0" borderId="6" xfId="32" applyFont="1" applyBorder="1">
      <alignment/>
      <protection/>
    </xf>
    <xf numFmtId="0" fontId="9" fillId="0" borderId="6" xfId="32" applyFont="1" applyBorder="1" applyAlignment="1">
      <alignment/>
      <protection/>
    </xf>
    <xf numFmtId="41" fontId="9" fillId="0" borderId="6" xfId="17" applyNumberFormat="1" applyFont="1" applyFill="1" applyBorder="1" applyAlignment="1">
      <alignment horizontal="right" vertical="center"/>
    </xf>
    <xf numFmtId="0" fontId="1" fillId="0" borderId="9" xfId="32" applyFont="1" applyBorder="1" applyAlignment="1">
      <alignment horizontal="center"/>
      <protection/>
    </xf>
    <xf numFmtId="0" fontId="1" fillId="0" borderId="11" xfId="32" applyFont="1" applyBorder="1" applyAlignment="1">
      <alignment/>
      <protection/>
    </xf>
    <xf numFmtId="41" fontId="1" fillId="0" borderId="9" xfId="17" applyNumberFormat="1" applyFont="1" applyFill="1" applyBorder="1" applyAlignment="1">
      <alignment horizontal="right" vertical="center"/>
    </xf>
    <xf numFmtId="41" fontId="1" fillId="0" borderId="10" xfId="17" applyNumberFormat="1" applyFont="1" applyFill="1" applyBorder="1" applyAlignment="1">
      <alignment horizontal="right" vertical="center"/>
    </xf>
    <xf numFmtId="41" fontId="1" fillId="0" borderId="11" xfId="17" applyNumberFormat="1" applyFont="1" applyFill="1" applyBorder="1" applyAlignment="1">
      <alignment horizontal="right" vertical="center"/>
    </xf>
    <xf numFmtId="0" fontId="10" fillId="0" borderId="0" xfId="32" applyFont="1">
      <alignment/>
      <protection/>
    </xf>
    <xf numFmtId="0" fontId="7" fillId="0" borderId="0" xfId="30" applyFont="1">
      <alignment/>
      <protection/>
    </xf>
    <xf numFmtId="0" fontId="1" fillId="0" borderId="0" xfId="30" applyFont="1">
      <alignment/>
      <protection/>
    </xf>
    <xf numFmtId="0" fontId="1" fillId="0" borderId="17" xfId="30" applyFont="1" applyBorder="1" applyAlignment="1">
      <alignment horizontal="distributed"/>
      <protection/>
    </xf>
    <xf numFmtId="0" fontId="1" fillId="0" borderId="3" xfId="30" applyFont="1" applyBorder="1" applyAlignment="1">
      <alignment horizontal="distributed" vertical="top"/>
      <protection/>
    </xf>
    <xf numFmtId="0" fontId="1" fillId="0" borderId="7" xfId="30" applyFont="1" applyBorder="1" applyAlignment="1">
      <alignment horizontal="distributed" vertical="center"/>
      <protection/>
    </xf>
    <xf numFmtId="0" fontId="1" fillId="0" borderId="7" xfId="30" applyFont="1" applyBorder="1" applyAlignment="1">
      <alignment horizontal="left" vertical="center"/>
      <protection/>
    </xf>
    <xf numFmtId="0" fontId="1" fillId="0" borderId="3" xfId="30" applyFont="1" applyBorder="1" applyAlignment="1">
      <alignment horizontal="center" vertical="center"/>
      <protection/>
    </xf>
    <xf numFmtId="0" fontId="1" fillId="0" borderId="3" xfId="30" applyFont="1" applyBorder="1" applyAlignment="1">
      <alignment horizontal="distributed" vertical="center"/>
      <protection/>
    </xf>
    <xf numFmtId="0" fontId="1" fillId="0" borderId="8" xfId="30" applyFont="1" applyBorder="1" applyAlignment="1">
      <alignment horizontal="distributed" vertical="top"/>
      <protection/>
    </xf>
    <xf numFmtId="0" fontId="1" fillId="0" borderId="8" xfId="30" applyFont="1" applyBorder="1" applyAlignment="1">
      <alignment horizontal="distributed" vertical="center"/>
      <protection/>
    </xf>
    <xf numFmtId="0" fontId="1" fillId="0" borderId="8" xfId="30" applyFont="1" applyBorder="1" applyAlignment="1">
      <alignment horizontal="right" vertical="center"/>
      <protection/>
    </xf>
    <xf numFmtId="41" fontId="1" fillId="0" borderId="13" xfId="30" applyNumberFormat="1" applyFont="1" applyBorder="1" applyAlignment="1">
      <alignment horizontal="right" vertical="center"/>
      <protection/>
    </xf>
    <xf numFmtId="41" fontId="1" fillId="0" borderId="5" xfId="30" applyNumberFormat="1" applyFont="1" applyBorder="1" applyAlignment="1">
      <alignment horizontal="right" vertical="center"/>
      <protection/>
    </xf>
    <xf numFmtId="41" fontId="1" fillId="0" borderId="14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 quotePrefix="1">
      <alignment horizontal="left" vertical="center"/>
      <protection/>
    </xf>
    <xf numFmtId="41" fontId="1" fillId="0" borderId="4" xfId="30" applyNumberFormat="1" applyFont="1" applyBorder="1" applyAlignment="1">
      <alignment horizontal="right" vertical="center"/>
      <protection/>
    </xf>
    <xf numFmtId="41" fontId="1" fillId="0" borderId="0" xfId="30" applyNumberFormat="1" applyFont="1" applyBorder="1" applyAlignment="1">
      <alignment horizontal="right" vertical="center"/>
      <protection/>
    </xf>
    <xf numFmtId="41" fontId="1" fillId="0" borderId="6" xfId="30" applyNumberFormat="1" applyFont="1" applyBorder="1" applyAlignment="1">
      <alignment horizontal="right" vertical="center"/>
      <protection/>
    </xf>
    <xf numFmtId="0" fontId="9" fillId="0" borderId="6" xfId="30" applyFont="1" applyBorder="1">
      <alignment/>
      <protection/>
    </xf>
    <xf numFmtId="0" fontId="9" fillId="0" borderId="3" xfId="30" applyFont="1" applyBorder="1" applyAlignment="1" quotePrefix="1">
      <alignment horizontal="left" vertical="center"/>
      <protection/>
    </xf>
    <xf numFmtId="41" fontId="9" fillId="0" borderId="4" xfId="30" applyNumberFormat="1" applyFont="1" applyFill="1" applyBorder="1" applyAlignment="1">
      <alignment horizontal="right" vertical="center"/>
      <protection/>
    </xf>
    <xf numFmtId="41" fontId="9" fillId="0" borderId="0" xfId="30" applyNumberFormat="1" applyFont="1" applyBorder="1" applyAlignment="1">
      <alignment horizontal="right" vertical="center"/>
      <protection/>
    </xf>
    <xf numFmtId="41" fontId="9" fillId="0" borderId="0" xfId="30" applyNumberFormat="1" applyFont="1" applyFill="1" applyBorder="1" applyAlignment="1">
      <alignment horizontal="right" vertical="center"/>
      <protection/>
    </xf>
    <xf numFmtId="41" fontId="9" fillId="0" borderId="6" xfId="30" applyNumberFormat="1" applyFont="1" applyBorder="1" applyAlignment="1">
      <alignment horizontal="right" vertical="center"/>
      <protection/>
    </xf>
    <xf numFmtId="0" fontId="9" fillId="0" borderId="0" xfId="30" applyFont="1">
      <alignment/>
      <protection/>
    </xf>
    <xf numFmtId="0" fontId="1" fillId="0" borderId="0" xfId="30" applyFont="1" applyBorder="1">
      <alignment/>
      <protection/>
    </xf>
    <xf numFmtId="0" fontId="8" fillId="0" borderId="3" xfId="30" applyFont="1" applyBorder="1" applyAlignment="1">
      <alignment horizontal="right" vertical="center"/>
      <protection/>
    </xf>
    <xf numFmtId="41" fontId="8" fillId="0" borderId="4" xfId="30" applyNumberFormat="1" applyFont="1" applyBorder="1" applyAlignment="1">
      <alignment horizontal="right" vertical="center"/>
      <protection/>
    </xf>
    <xf numFmtId="41" fontId="8" fillId="0" borderId="0" xfId="30" applyNumberFormat="1" applyFont="1" applyBorder="1" applyAlignment="1">
      <alignment horizontal="right" vertical="center"/>
      <protection/>
    </xf>
    <xf numFmtId="41" fontId="8" fillId="0" borderId="6" xfId="30" applyNumberFormat="1" applyFont="1" applyBorder="1" applyAlignment="1">
      <alignment horizontal="right" vertical="center"/>
      <protection/>
    </xf>
    <xf numFmtId="0" fontId="8" fillId="0" borderId="3" xfId="30" applyFont="1" applyBorder="1" applyAlignment="1">
      <alignment horizontal="distributed" vertical="center"/>
      <protection/>
    </xf>
    <xf numFmtId="177" fontId="1" fillId="0" borderId="0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>
      <alignment horizontal="right" vertical="center"/>
      <protection/>
    </xf>
    <xf numFmtId="41" fontId="1" fillId="0" borderId="9" xfId="30" applyNumberFormat="1" applyFont="1" applyBorder="1" applyAlignment="1">
      <alignment horizontal="right" vertical="center"/>
      <protection/>
    </xf>
    <xf numFmtId="41" fontId="1" fillId="0" borderId="10" xfId="30" applyNumberFormat="1" applyFont="1" applyBorder="1" applyAlignment="1">
      <alignment horizontal="right" vertical="center"/>
      <protection/>
    </xf>
    <xf numFmtId="41" fontId="1" fillId="0" borderId="11" xfId="30" applyNumberFormat="1" applyFont="1" applyBorder="1" applyAlignment="1">
      <alignment horizontal="right" vertical="center"/>
      <protection/>
    </xf>
    <xf numFmtId="0" fontId="1" fillId="0" borderId="0" xfId="30" applyFont="1" applyBorder="1" applyAlignment="1">
      <alignment vertical="center"/>
      <protection/>
    </xf>
    <xf numFmtId="0" fontId="1" fillId="0" borderId="0" xfId="30" applyFont="1" applyBorder="1" applyAlignment="1">
      <alignment horizontal="right" vertical="center"/>
      <protection/>
    </xf>
    <xf numFmtId="0" fontId="1" fillId="0" borderId="0" xfId="33" applyFont="1" applyFill="1" applyAlignment="1">
      <alignment horizontal="center"/>
      <protection/>
    </xf>
    <xf numFmtId="0" fontId="7" fillId="0" borderId="0" xfId="33" applyFont="1" applyFill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horizontal="right"/>
      <protection/>
    </xf>
    <xf numFmtId="0" fontId="1" fillId="0" borderId="16" xfId="33" applyFont="1" applyFill="1" applyBorder="1" applyAlignment="1">
      <alignment/>
      <protection/>
    </xf>
    <xf numFmtId="0" fontId="1" fillId="0" borderId="17" xfId="33" applyFont="1" applyFill="1" applyBorder="1">
      <alignment/>
      <protection/>
    </xf>
    <xf numFmtId="0" fontId="1" fillId="0" borderId="4" xfId="33" applyFont="1" applyFill="1" applyBorder="1" applyAlignment="1">
      <alignment horizontal="distributed" vertical="center"/>
      <protection/>
    </xf>
    <xf numFmtId="0" fontId="1" fillId="0" borderId="8" xfId="33" applyFont="1" applyFill="1" applyBorder="1" applyAlignment="1">
      <alignment horizontal="center" vertical="center"/>
      <protection/>
    </xf>
    <xf numFmtId="0" fontId="1" fillId="0" borderId="3" xfId="33" applyFont="1" applyFill="1" applyBorder="1" applyAlignment="1">
      <alignment horizontal="center" vertical="distributed" wrapText="1"/>
      <protection/>
    </xf>
    <xf numFmtId="0" fontId="1" fillId="0" borderId="3" xfId="33" applyFont="1" applyFill="1" applyBorder="1" applyAlignment="1">
      <alignment horizontal="distributed" vertical="center"/>
      <protection/>
    </xf>
    <xf numFmtId="0" fontId="1" fillId="0" borderId="3" xfId="33" applyFont="1" applyFill="1" applyBorder="1">
      <alignment/>
      <protection/>
    </xf>
    <xf numFmtId="0" fontId="1" fillId="0" borderId="3" xfId="33" applyFont="1" applyFill="1" applyBorder="1" applyAlignment="1">
      <alignment horizontal="distributed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8" xfId="33" applyFont="1" applyFill="1" applyBorder="1" applyAlignment="1">
      <alignment horizontal="distributed" vertical="center"/>
      <protection/>
    </xf>
    <xf numFmtId="0" fontId="1" fillId="0" borderId="8" xfId="33" applyFont="1" applyFill="1" applyBorder="1" applyAlignment="1">
      <alignment horizontal="center" vertical="center" wrapText="1"/>
      <protection/>
    </xf>
    <xf numFmtId="38" fontId="1" fillId="0" borderId="8" xfId="17" applyFont="1" applyFill="1" applyBorder="1" applyAlignment="1">
      <alignment horizontal="distributed" vertical="center" wrapText="1"/>
    </xf>
    <xf numFmtId="0" fontId="1" fillId="0" borderId="8" xfId="33" applyFont="1" applyFill="1" applyBorder="1" applyAlignment="1">
      <alignment horizontal="center" vertical="top" wrapText="1"/>
      <protection/>
    </xf>
    <xf numFmtId="0" fontId="1" fillId="0" borderId="8" xfId="33" applyFont="1" applyFill="1" applyBorder="1" applyAlignment="1">
      <alignment horizontal="distributed" vertical="top"/>
      <protection/>
    </xf>
    <xf numFmtId="0" fontId="8" fillId="0" borderId="0" xfId="33" applyFont="1" applyFill="1" applyAlignment="1">
      <alignment horizontal="center"/>
      <protection/>
    </xf>
    <xf numFmtId="0" fontId="8" fillId="0" borderId="7" xfId="33" applyFont="1" applyFill="1" applyBorder="1" applyAlignment="1">
      <alignment horizontal="distributed" vertical="center"/>
      <protection/>
    </xf>
    <xf numFmtId="41" fontId="8" fillId="0" borderId="13" xfId="17" applyNumberFormat="1" applyFont="1" applyFill="1" applyBorder="1" applyAlignment="1">
      <alignment vertical="center"/>
    </xf>
    <xf numFmtId="41" fontId="8" fillId="0" borderId="5" xfId="17" applyNumberFormat="1" applyFont="1" applyFill="1" applyBorder="1" applyAlignment="1">
      <alignment vertical="center"/>
    </xf>
    <xf numFmtId="41" fontId="8" fillId="0" borderId="14" xfId="17" applyNumberFormat="1" applyFont="1" applyFill="1" applyBorder="1" applyAlignment="1">
      <alignment vertical="center"/>
    </xf>
    <xf numFmtId="0" fontId="8" fillId="0" borderId="0" xfId="33" applyFont="1" applyFill="1">
      <alignment/>
      <protection/>
    </xf>
    <xf numFmtId="0" fontId="8" fillId="0" borderId="3" xfId="33" applyFont="1" applyFill="1" applyBorder="1" applyAlignment="1">
      <alignment horizontal="distributed" vertical="center"/>
      <protection/>
    </xf>
    <xf numFmtId="41" fontId="8" fillId="0" borderId="4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0" fontId="1" fillId="0" borderId="3" xfId="33" applyFont="1" applyFill="1" applyBorder="1" applyAlignment="1">
      <alignment horizontal="center"/>
      <protection/>
    </xf>
    <xf numFmtId="41" fontId="8" fillId="0" borderId="4" xfId="33" applyNumberFormat="1" applyFont="1" applyFill="1" applyBorder="1" applyAlignment="1">
      <alignment vertical="center"/>
      <protection/>
    </xf>
    <xf numFmtId="41" fontId="8" fillId="0" borderId="0" xfId="33" applyNumberFormat="1" applyFont="1" applyFill="1" applyBorder="1" applyAlignment="1">
      <alignment vertical="center"/>
      <protection/>
    </xf>
    <xf numFmtId="41" fontId="8" fillId="0" borderId="6" xfId="33" applyNumberFormat="1" applyFont="1" applyFill="1" applyBorder="1" applyAlignment="1">
      <alignment vertical="center"/>
      <protection/>
    </xf>
    <xf numFmtId="38" fontId="9" fillId="0" borderId="3" xfId="17" applyFont="1" applyFill="1" applyBorder="1" applyAlignment="1">
      <alignment horizontal="distributed" vertical="center"/>
    </xf>
    <xf numFmtId="38" fontId="10" fillId="0" borderId="3" xfId="17" applyFont="1" applyFill="1" applyBorder="1" applyAlignment="1">
      <alignment horizontal="distributed" vertical="center"/>
    </xf>
    <xf numFmtId="41" fontId="1" fillId="0" borderId="4" xfId="33" applyNumberFormat="1" applyFont="1" applyFill="1" applyBorder="1" applyAlignment="1">
      <alignment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6" xfId="33" applyNumberFormat="1" applyFont="1" applyFill="1" applyBorder="1" applyAlignment="1">
      <alignment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38" fontId="10" fillId="0" borderId="8" xfId="17" applyFont="1" applyFill="1" applyBorder="1" applyAlignment="1">
      <alignment horizontal="distributed" vertical="center"/>
    </xf>
    <xf numFmtId="41" fontId="1" fillId="0" borderId="9" xfId="33" applyNumberFormat="1" applyFont="1" applyFill="1" applyBorder="1" applyAlignment="1">
      <alignment vertical="center"/>
      <protection/>
    </xf>
    <xf numFmtId="41" fontId="1" fillId="0" borderId="10" xfId="33" applyNumberFormat="1" applyFont="1" applyFill="1" applyBorder="1" applyAlignment="1">
      <alignment vertical="center"/>
      <protection/>
    </xf>
    <xf numFmtId="41" fontId="1" fillId="0" borderId="11" xfId="17" applyNumberFormat="1" applyFont="1" applyFill="1" applyBorder="1" applyAlignment="1">
      <alignment vertical="center"/>
    </xf>
    <xf numFmtId="0" fontId="1" fillId="0" borderId="0" xfId="33" applyFont="1" applyFill="1" applyAlignment="1">
      <alignment/>
      <protection/>
    </xf>
    <xf numFmtId="0" fontId="1" fillId="0" borderId="0" xfId="33" applyFont="1" applyFill="1" applyBorder="1">
      <alignment/>
      <protection/>
    </xf>
    <xf numFmtId="193" fontId="1" fillId="0" borderId="0" xfId="33" applyNumberFormat="1" applyFont="1" applyFill="1" applyAlignment="1">
      <alignment horizontal="center"/>
      <protection/>
    </xf>
    <xf numFmtId="41" fontId="1" fillId="0" borderId="0" xfId="33" applyNumberFormat="1" applyFont="1" applyFill="1" applyAlignment="1">
      <alignment horizontal="center"/>
      <protection/>
    </xf>
    <xf numFmtId="0" fontId="1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16" xfId="34" applyFont="1" applyBorder="1" applyAlignment="1">
      <alignment vertical="center"/>
      <protection/>
    </xf>
    <xf numFmtId="0" fontId="1" fillId="0" borderId="31" xfId="34" applyFont="1" applyBorder="1" applyAlignment="1">
      <alignment vertical="center"/>
      <protection/>
    </xf>
    <xf numFmtId="0" fontId="1" fillId="0" borderId="32" xfId="34" applyFont="1" applyBorder="1" applyAlignment="1">
      <alignment horizontal="distributed" vertical="center"/>
      <protection/>
    </xf>
    <xf numFmtId="0" fontId="1" fillId="0" borderId="16" xfId="34" applyFont="1" applyBorder="1" applyAlignment="1">
      <alignment horizontal="center" vertical="center"/>
      <protection/>
    </xf>
    <xf numFmtId="0" fontId="1" fillId="0" borderId="17" xfId="34" applyFont="1" applyBorder="1" applyAlignment="1">
      <alignment horizontal="distributed" vertical="center" wrapText="1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3" xfId="34" applyFont="1" applyBorder="1" applyAlignment="1">
      <alignment horizontal="center" vertical="center"/>
      <protection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3" xfId="34" applyFont="1" applyBorder="1" applyAlignment="1">
      <alignment horizontal="distributed" vertical="center" wrapText="1"/>
      <protection/>
    </xf>
    <xf numFmtId="0" fontId="1" fillId="0" borderId="9" xfId="34" applyFont="1" applyBorder="1" applyAlignment="1">
      <alignment vertical="center"/>
      <protection/>
    </xf>
    <xf numFmtId="0" fontId="1" fillId="0" borderId="10" xfId="34" applyFont="1" applyBorder="1" applyAlignment="1">
      <alignment vertical="center"/>
      <protection/>
    </xf>
    <xf numFmtId="0" fontId="1" fillId="0" borderId="11" xfId="34" applyFont="1" applyBorder="1" applyAlignment="1">
      <alignment horizontal="distributed" vertical="center"/>
      <protection/>
    </xf>
    <xf numFmtId="0" fontId="1" fillId="0" borderId="8" xfId="34" applyFont="1" applyFill="1" applyBorder="1" applyAlignment="1">
      <alignment horizontal="center" vertical="center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4" xfId="34" applyFont="1" applyBorder="1" applyAlignment="1">
      <alignment vertical="center"/>
      <protection/>
    </xf>
    <xf numFmtId="3" fontId="1" fillId="0" borderId="13" xfId="34" applyNumberFormat="1" applyFont="1" applyBorder="1" applyAlignment="1">
      <alignment vertical="center"/>
      <protection/>
    </xf>
    <xf numFmtId="3" fontId="1" fillId="0" borderId="5" xfId="34" applyNumberFormat="1" applyFont="1" applyBorder="1" applyAlignment="1">
      <alignment vertical="center"/>
      <protection/>
    </xf>
    <xf numFmtId="3" fontId="1" fillId="0" borderId="5" xfId="34" applyNumberFormat="1" applyFont="1" applyFill="1" applyBorder="1" applyAlignment="1">
      <alignment vertical="center"/>
      <protection/>
    </xf>
    <xf numFmtId="194" fontId="1" fillId="0" borderId="5" xfId="34" applyNumberFormat="1" applyFont="1" applyFill="1" applyBorder="1" applyAlignment="1">
      <alignment vertical="center"/>
      <protection/>
    </xf>
    <xf numFmtId="3" fontId="1" fillId="0" borderId="14" xfId="34" applyNumberFormat="1" applyFont="1" applyFill="1" applyBorder="1" applyAlignment="1">
      <alignment vertical="center"/>
      <protection/>
    </xf>
    <xf numFmtId="0" fontId="9" fillId="0" borderId="0" xfId="34" applyFont="1" applyAlignment="1">
      <alignment vertical="center"/>
      <protection/>
    </xf>
    <xf numFmtId="38" fontId="9" fillId="0" borderId="0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0" fontId="9" fillId="0" borderId="0" xfId="34" applyFont="1" applyFill="1" applyAlignment="1">
      <alignment vertical="center"/>
      <protection/>
    </xf>
    <xf numFmtId="38" fontId="9" fillId="0" borderId="6" xfId="17" applyFont="1" applyBorder="1" applyAlignment="1">
      <alignment vertical="center"/>
    </xf>
    <xf numFmtId="0" fontId="1" fillId="0" borderId="6" xfId="34" applyFont="1" applyBorder="1" applyAlignment="1">
      <alignment horizontal="left" vertical="center"/>
      <protection/>
    </xf>
    <xf numFmtId="195" fontId="1" fillId="0" borderId="0" xfId="17" applyNumberFormat="1" applyFont="1" applyFill="1" applyBorder="1" applyAlignment="1">
      <alignment vertical="center"/>
    </xf>
    <xf numFmtId="3" fontId="1" fillId="0" borderId="0" xfId="34" applyNumberFormat="1" applyFont="1" applyFill="1" applyBorder="1" applyAlignment="1">
      <alignment vertical="center"/>
      <protection/>
    </xf>
    <xf numFmtId="3" fontId="1" fillId="0" borderId="6" xfId="34" applyNumberFormat="1" applyFont="1" applyFill="1" applyBorder="1" applyAlignment="1">
      <alignment vertical="center"/>
      <protection/>
    </xf>
    <xf numFmtId="38" fontId="1" fillId="0" borderId="6" xfId="17" applyFont="1" applyFill="1" applyBorder="1" applyAlignment="1">
      <alignment vertical="center"/>
    </xf>
    <xf numFmtId="3" fontId="1" fillId="0" borderId="4" xfId="34" applyNumberFormat="1" applyFont="1" applyBorder="1" applyAlignment="1">
      <alignment vertical="center"/>
      <protection/>
    </xf>
    <xf numFmtId="38" fontId="1" fillId="0" borderId="0" xfId="17" applyFont="1" applyFill="1" applyBorder="1" applyAlignment="1">
      <alignment horizontal="right" vertical="center"/>
    </xf>
    <xf numFmtId="195" fontId="1" fillId="0" borderId="6" xfId="17" applyNumberFormat="1" applyFont="1" applyFill="1" applyBorder="1" applyAlignment="1">
      <alignment vertical="center"/>
    </xf>
    <xf numFmtId="196" fontId="1" fillId="0" borderId="0" xfId="34" applyNumberFormat="1" applyFont="1" applyAlignment="1">
      <alignment vertical="center"/>
      <protection/>
    </xf>
    <xf numFmtId="196" fontId="1" fillId="0" borderId="4" xfId="34" applyNumberFormat="1" applyFont="1" applyBorder="1" applyAlignment="1">
      <alignment vertical="center"/>
      <protection/>
    </xf>
    <xf numFmtId="196" fontId="1" fillId="0" borderId="0" xfId="34" applyNumberFormat="1" applyFont="1" applyBorder="1" applyAlignment="1">
      <alignment vertical="center"/>
      <protection/>
    </xf>
    <xf numFmtId="181" fontId="1" fillId="0" borderId="4" xfId="17" applyNumberFormat="1" applyFont="1" applyBorder="1" applyAlignment="1">
      <alignment vertical="center"/>
    </xf>
    <xf numFmtId="181" fontId="1" fillId="0" borderId="0" xfId="17" applyNumberFormat="1" applyFont="1" applyFill="1" applyBorder="1" applyAlignment="1">
      <alignment vertical="center"/>
    </xf>
    <xf numFmtId="181" fontId="1" fillId="0" borderId="6" xfId="17" applyNumberFormat="1" applyFont="1" applyBorder="1" applyAlignment="1">
      <alignment vertical="center"/>
    </xf>
    <xf numFmtId="196" fontId="1" fillId="0" borderId="0" xfId="34" applyNumberFormat="1" applyFont="1" applyFill="1" applyAlignment="1">
      <alignment vertical="center"/>
      <protection/>
    </xf>
    <xf numFmtId="196" fontId="1" fillId="0" borderId="4" xfId="34" applyNumberFormat="1" applyFont="1" applyFill="1" applyBorder="1" applyAlignment="1">
      <alignment vertical="center"/>
      <protection/>
    </xf>
    <xf numFmtId="0" fontId="1" fillId="0" borderId="0" xfId="34" applyFont="1" applyFill="1" applyBorder="1" applyAlignment="1">
      <alignment vertical="center"/>
      <protection/>
    </xf>
    <xf numFmtId="196" fontId="1" fillId="0" borderId="0" xfId="34" applyNumberFormat="1" applyFont="1" applyFill="1" applyBorder="1" applyAlignment="1">
      <alignment vertical="center"/>
      <protection/>
    </xf>
    <xf numFmtId="196" fontId="1" fillId="0" borderId="6" xfId="34" applyNumberFormat="1" applyFont="1" applyFill="1" applyBorder="1" applyAlignment="1">
      <alignment vertical="center"/>
      <protection/>
    </xf>
    <xf numFmtId="38" fontId="1" fillId="0" borderId="4" xfId="17" applyFont="1" applyFill="1" applyBorder="1" applyAlignment="1">
      <alignment vertical="center"/>
    </xf>
    <xf numFmtId="38" fontId="1" fillId="0" borderId="6" xfId="17" applyFont="1" applyFill="1" applyBorder="1" applyAlignment="1">
      <alignment horizontal="right" vertical="center"/>
    </xf>
    <xf numFmtId="0" fontId="1" fillId="0" borderId="4" xfId="34" applyFont="1" applyFill="1" applyBorder="1" applyAlignment="1">
      <alignment horizontal="center" vertical="center"/>
      <protection/>
    </xf>
    <xf numFmtId="0" fontId="1" fillId="0" borderId="4" xfId="34" applyFont="1" applyFill="1" applyBorder="1" applyAlignment="1">
      <alignment vertical="center"/>
      <protection/>
    </xf>
    <xf numFmtId="0" fontId="1" fillId="0" borderId="6" xfId="34" applyFont="1" applyFill="1" applyBorder="1" applyAlignment="1">
      <alignment vertical="center"/>
      <protection/>
    </xf>
    <xf numFmtId="0" fontId="1" fillId="0" borderId="6" xfId="34" applyFont="1" applyBorder="1" applyAlignment="1">
      <alignment vertical="center"/>
      <protection/>
    </xf>
    <xf numFmtId="0" fontId="1" fillId="0" borderId="10" xfId="34" applyFont="1" applyFill="1" applyBorder="1" applyAlignment="1">
      <alignment vertical="center"/>
      <protection/>
    </xf>
    <xf numFmtId="0" fontId="1" fillId="0" borderId="11" xfId="34" applyFont="1" applyBorder="1" applyAlignment="1">
      <alignment vertical="center"/>
      <protection/>
    </xf>
    <xf numFmtId="197" fontId="1" fillId="0" borderId="0" xfId="34" applyNumberFormat="1" applyFont="1" applyFill="1" applyAlignment="1">
      <alignment vertical="center"/>
      <protection/>
    </xf>
    <xf numFmtId="38" fontId="7" fillId="0" borderId="0" xfId="17" applyFont="1" applyAlignment="1">
      <alignment/>
    </xf>
    <xf numFmtId="38" fontId="1" fillId="0" borderId="33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34" xfId="17" applyFont="1" applyBorder="1" applyAlignment="1">
      <alignment horizontal="distributed" vertical="center"/>
    </xf>
    <xf numFmtId="38" fontId="1" fillId="0" borderId="35" xfId="17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38" fontId="9" fillId="0" borderId="0" xfId="17" applyFont="1" applyAlignment="1">
      <alignment vertical="center"/>
    </xf>
    <xf numFmtId="38" fontId="9" fillId="0" borderId="36" xfId="17" applyFont="1" applyBorder="1" applyAlignment="1">
      <alignment vertical="center"/>
    </xf>
    <xf numFmtId="38" fontId="9" fillId="0" borderId="35" xfId="17" applyFont="1" applyBorder="1" applyAlignment="1">
      <alignment vertical="center"/>
    </xf>
    <xf numFmtId="38" fontId="1" fillId="0" borderId="36" xfId="17" applyFont="1" applyBorder="1" applyAlignment="1">
      <alignment vertical="center"/>
    </xf>
    <xf numFmtId="38" fontId="1" fillId="0" borderId="35" xfId="17" applyFont="1" applyBorder="1" applyAlignment="1">
      <alignment vertical="center"/>
    </xf>
    <xf numFmtId="38" fontId="10" fillId="0" borderId="6" xfId="17" applyFont="1" applyBorder="1" applyAlignment="1">
      <alignment horizontal="distributed" vertical="center"/>
    </xf>
    <xf numFmtId="177" fontId="1" fillId="0" borderId="4" xfId="17" applyNumberFormat="1" applyFont="1" applyBorder="1" applyAlignment="1">
      <alignment horizontal="right" vertical="center"/>
    </xf>
    <xf numFmtId="38" fontId="1" fillId="0" borderId="37" xfId="17" applyFont="1" applyBorder="1" applyAlignment="1">
      <alignment vertical="center"/>
    </xf>
    <xf numFmtId="38" fontId="1" fillId="0" borderId="38" xfId="17" applyFont="1" applyBorder="1" applyAlignment="1">
      <alignment vertical="center"/>
    </xf>
    <xf numFmtId="0" fontId="0" fillId="0" borderId="0" xfId="36">
      <alignment/>
      <protection/>
    </xf>
    <xf numFmtId="38" fontId="1" fillId="0" borderId="4" xfId="17" applyFont="1" applyFill="1" applyBorder="1" applyAlignment="1">
      <alignment horizontal="distributed" vertical="center"/>
    </xf>
    <xf numFmtId="0" fontId="0" fillId="0" borderId="6" xfId="36" applyBorder="1" applyAlignment="1">
      <alignment horizontal="distributed" vertical="center"/>
      <protection/>
    </xf>
    <xf numFmtId="38" fontId="1" fillId="0" borderId="13" xfId="17" applyFont="1" applyBorder="1" applyAlignment="1">
      <alignment horizontal="right" vertical="center"/>
    </xf>
    <xf numFmtId="38" fontId="1" fillId="0" borderId="5" xfId="17" applyFont="1" applyBorder="1" applyAlignment="1" quotePrefix="1">
      <alignment horizontal="right" vertical="center"/>
    </xf>
    <xf numFmtId="181" fontId="1" fillId="0" borderId="5" xfId="17" applyNumberFormat="1" applyFont="1" applyBorder="1" applyAlignment="1">
      <alignment horizontal="right" vertical="center"/>
    </xf>
    <xf numFmtId="38" fontId="1" fillId="0" borderId="5" xfId="17" applyFont="1" applyBorder="1" applyAlignment="1">
      <alignment horizontal="right" vertical="center"/>
    </xf>
    <xf numFmtId="198" fontId="1" fillId="0" borderId="5" xfId="17" applyNumberFormat="1" applyFont="1" applyBorder="1" applyAlignment="1" quotePrefix="1">
      <alignment horizontal="right" vertical="center"/>
    </xf>
    <xf numFmtId="181" fontId="1" fillId="0" borderId="14" xfId="17" applyNumberFormat="1" applyFont="1" applyBorder="1" applyAlignment="1">
      <alignment horizontal="right" vertical="center"/>
    </xf>
    <xf numFmtId="0" fontId="13" fillId="0" borderId="0" xfId="36" applyFont="1" applyBorder="1">
      <alignment/>
      <protection/>
    </xf>
    <xf numFmtId="0" fontId="13" fillId="0" borderId="0" xfId="36" applyFont="1">
      <alignment/>
      <protection/>
    </xf>
    <xf numFmtId="38" fontId="1" fillId="0" borderId="0" xfId="17" applyFont="1" applyBorder="1" applyAlignment="1" quotePrefix="1">
      <alignment horizontal="right" vertical="center"/>
    </xf>
    <xf numFmtId="181" fontId="1" fillId="0" borderId="0" xfId="17" applyNumberFormat="1" applyFont="1" applyBorder="1" applyAlignment="1">
      <alignment horizontal="right" vertical="center"/>
    </xf>
    <xf numFmtId="198" fontId="1" fillId="0" borderId="0" xfId="17" applyNumberFormat="1" applyFont="1" applyBorder="1" applyAlignment="1" quotePrefix="1">
      <alignment horizontal="right" vertical="center"/>
    </xf>
    <xf numFmtId="181" fontId="1" fillId="0" borderId="6" xfId="17" applyNumberFormat="1" applyFont="1" applyBorder="1" applyAlignment="1">
      <alignment horizontal="right" vertical="center"/>
    </xf>
    <xf numFmtId="38" fontId="9" fillId="0" borderId="4" xfId="17" applyFont="1" applyFill="1" applyBorder="1" applyAlignment="1">
      <alignment horizontal="distributed" vertical="center"/>
    </xf>
    <xf numFmtId="181" fontId="9" fillId="0" borderId="0" xfId="17" applyNumberFormat="1" applyFont="1" applyBorder="1" applyAlignment="1">
      <alignment horizontal="right" vertical="center"/>
    </xf>
    <xf numFmtId="181" fontId="9" fillId="0" borderId="6" xfId="17" applyNumberFormat="1" applyFont="1" applyBorder="1" applyAlignment="1">
      <alignment horizontal="right" vertical="center"/>
    </xf>
    <xf numFmtId="0" fontId="9" fillId="0" borderId="0" xfId="36" applyFont="1" applyBorder="1">
      <alignment/>
      <protection/>
    </xf>
    <xf numFmtId="0" fontId="9" fillId="0" borderId="0" xfId="36" applyFont="1">
      <alignment/>
      <protection/>
    </xf>
    <xf numFmtId="0" fontId="0" fillId="0" borderId="4" xfId="36" applyBorder="1">
      <alignment/>
      <protection/>
    </xf>
    <xf numFmtId="38" fontId="18" fillId="0" borderId="6" xfId="17" applyFont="1" applyFill="1" applyBorder="1" applyAlignment="1">
      <alignment horizontal="center" vertical="center"/>
    </xf>
    <xf numFmtId="38" fontId="18" fillId="0" borderId="4" xfId="17" applyFont="1" applyBorder="1" applyAlignment="1">
      <alignment horizontal="right" vertical="center"/>
    </xf>
    <xf numFmtId="38" fontId="19" fillId="0" borderId="0" xfId="17" applyFont="1" applyBorder="1" applyAlignment="1" quotePrefix="1">
      <alignment horizontal="right" vertical="center"/>
    </xf>
    <xf numFmtId="38" fontId="18" fillId="0" borderId="0" xfId="17" applyFont="1" applyBorder="1" applyAlignment="1">
      <alignment horizontal="right" vertical="center"/>
    </xf>
    <xf numFmtId="198" fontId="19" fillId="0" borderId="0" xfId="17" applyNumberFormat="1" applyFont="1" applyBorder="1" applyAlignment="1" quotePrefix="1">
      <alignment horizontal="right" vertical="center"/>
    </xf>
    <xf numFmtId="0" fontId="0" fillId="0" borderId="0" xfId="36" applyBorder="1">
      <alignment/>
      <protection/>
    </xf>
    <xf numFmtId="0" fontId="1" fillId="0" borderId="4" xfId="36" applyFont="1" applyBorder="1">
      <alignment/>
      <protection/>
    </xf>
    <xf numFmtId="38" fontId="1" fillId="0" borderId="6" xfId="17" applyFont="1" applyFill="1" applyBorder="1" applyAlignment="1">
      <alignment horizontal="distributed" vertical="center"/>
    </xf>
    <xf numFmtId="181" fontId="1" fillId="0" borderId="0" xfId="36" applyNumberFormat="1" applyFont="1" applyBorder="1">
      <alignment/>
      <protection/>
    </xf>
    <xf numFmtId="38" fontId="1" fillId="0" borderId="0" xfId="36" applyNumberFormat="1" applyFont="1" applyBorder="1">
      <alignment/>
      <protection/>
    </xf>
    <xf numFmtId="38" fontId="1" fillId="0" borderId="0" xfId="17" applyFont="1" applyFill="1" applyBorder="1" applyAlignment="1">
      <alignment horizontal="distributed" vertical="center"/>
    </xf>
    <xf numFmtId="0" fontId="1" fillId="0" borderId="0" xfId="36" applyFont="1" applyBorder="1">
      <alignment/>
      <protection/>
    </xf>
    <xf numFmtId="0" fontId="1" fillId="0" borderId="0" xfId="36" applyFont="1">
      <alignment/>
      <protection/>
    </xf>
    <xf numFmtId="0" fontId="0" fillId="0" borderId="6" xfId="36" applyBorder="1">
      <alignment/>
      <protection/>
    </xf>
    <xf numFmtId="38" fontId="9" fillId="0" borderId="4" xfId="17" applyFont="1" applyBorder="1" applyAlignment="1">
      <alignment/>
    </xf>
    <xf numFmtId="38" fontId="9" fillId="0" borderId="0" xfId="17" applyFont="1" applyBorder="1" applyAlignment="1">
      <alignment/>
    </xf>
    <xf numFmtId="181" fontId="9" fillId="0" borderId="0" xfId="17" applyNumberFormat="1" applyFont="1" applyBorder="1" applyAlignment="1">
      <alignment/>
    </xf>
    <xf numFmtId="38" fontId="9" fillId="0" borderId="0" xfId="36" applyNumberFormat="1" applyFont="1" applyBorder="1">
      <alignment/>
      <protection/>
    </xf>
    <xf numFmtId="181" fontId="9" fillId="0" borderId="6" xfId="17" applyNumberFormat="1" applyFont="1" applyBorder="1" applyAlignment="1">
      <alignment/>
    </xf>
    <xf numFmtId="0" fontId="1" fillId="0" borderId="6" xfId="36" applyFont="1" applyBorder="1" applyAlignment="1">
      <alignment horizontal="distributed" vertical="center"/>
      <protection/>
    </xf>
    <xf numFmtId="38" fontId="1" fillId="0" borderId="4" xfId="17" applyFont="1" applyBorder="1" applyAlignment="1">
      <alignment/>
    </xf>
    <xf numFmtId="181" fontId="1" fillId="0" borderId="0" xfId="17" applyNumberFormat="1" applyFont="1" applyBorder="1" applyAlignment="1">
      <alignment/>
    </xf>
    <xf numFmtId="181" fontId="1" fillId="0" borderId="6" xfId="17" applyNumberFormat="1" applyFont="1" applyBorder="1" applyAlignment="1">
      <alignment/>
    </xf>
    <xf numFmtId="0" fontId="20" fillId="0" borderId="4" xfId="36" applyFont="1" applyBorder="1">
      <alignment/>
      <protection/>
    </xf>
    <xf numFmtId="0" fontId="20" fillId="0" borderId="0" xfId="36" applyFont="1" applyBorder="1">
      <alignment/>
      <protection/>
    </xf>
    <xf numFmtId="181" fontId="20" fillId="0" borderId="6" xfId="36" applyNumberFormat="1" applyFont="1" applyBorder="1">
      <alignment/>
      <protection/>
    </xf>
    <xf numFmtId="0" fontId="20" fillId="0" borderId="0" xfId="36" applyFont="1">
      <alignment/>
      <protection/>
    </xf>
    <xf numFmtId="38" fontId="9" fillId="0" borderId="0" xfId="17" applyFont="1" applyAlignment="1">
      <alignment/>
    </xf>
    <xf numFmtId="0" fontId="13" fillId="0" borderId="4" xfId="36" applyFont="1" applyBorder="1">
      <alignment/>
      <protection/>
    </xf>
    <xf numFmtId="38" fontId="1" fillId="0" borderId="4" xfId="17" applyFont="1" applyFill="1" applyBorder="1" applyAlignment="1">
      <alignment horizontal="right" vertical="center"/>
    </xf>
    <xf numFmtId="181" fontId="1" fillId="0" borderId="0" xfId="17" applyNumberFormat="1" applyFont="1" applyFill="1" applyBorder="1" applyAlignment="1">
      <alignment horizontal="right" vertical="center"/>
    </xf>
    <xf numFmtId="181" fontId="10" fillId="0" borderId="0" xfId="17" applyNumberFormat="1" applyFont="1" applyFill="1" applyBorder="1" applyAlignment="1">
      <alignment/>
    </xf>
    <xf numFmtId="38" fontId="1" fillId="0" borderId="0" xfId="36" applyNumberFormat="1" applyFont="1" applyFill="1" applyBorder="1">
      <alignment/>
      <protection/>
    </xf>
    <xf numFmtId="181" fontId="1" fillId="0" borderId="6" xfId="17" applyNumberFormat="1" applyFont="1" applyFill="1" applyBorder="1" applyAlignment="1">
      <alignment horizontal="right" vertical="center"/>
    </xf>
    <xf numFmtId="181" fontId="0" fillId="0" borderId="6" xfId="36" applyNumberFormat="1" applyBorder="1">
      <alignment/>
      <protection/>
    </xf>
    <xf numFmtId="38" fontId="9" fillId="0" borderId="4" xfId="36" applyNumberFormat="1" applyFont="1" applyBorder="1">
      <alignment/>
      <protection/>
    </xf>
    <xf numFmtId="181" fontId="9" fillId="0" borderId="0" xfId="36" applyNumberFormat="1" applyFont="1" applyBorder="1">
      <alignment/>
      <protection/>
    </xf>
    <xf numFmtId="181" fontId="9" fillId="0" borderId="0" xfId="17" applyNumberFormat="1" applyFont="1" applyFill="1" applyBorder="1" applyAlignment="1">
      <alignment/>
    </xf>
    <xf numFmtId="181" fontId="9" fillId="0" borderId="6" xfId="36" applyNumberFormat="1" applyFont="1" applyBorder="1">
      <alignment/>
      <protection/>
    </xf>
    <xf numFmtId="38" fontId="9" fillId="0" borderId="0" xfId="17" applyFont="1" applyFill="1" applyBorder="1" applyAlignment="1">
      <alignment horizontal="distributed" vertical="center"/>
    </xf>
    <xf numFmtId="38" fontId="19" fillId="0" borderId="0" xfId="17" applyFont="1" applyBorder="1" applyAlignment="1">
      <alignment horizontal="right" vertical="center"/>
    </xf>
    <xf numFmtId="198" fontId="9" fillId="0" borderId="0" xfId="36" applyNumberFormat="1" applyFont="1" applyBorder="1">
      <alignment/>
      <protection/>
    </xf>
    <xf numFmtId="0" fontId="9" fillId="0" borderId="4" xfId="36" applyFont="1" applyBorder="1">
      <alignment/>
      <protection/>
    </xf>
    <xf numFmtId="0" fontId="10" fillId="0" borderId="4" xfId="36" applyFont="1" applyBorder="1">
      <alignment/>
      <protection/>
    </xf>
    <xf numFmtId="38" fontId="10" fillId="0" borderId="6" xfId="17" applyFont="1" applyFill="1" applyBorder="1" applyAlignment="1">
      <alignment horizontal="distributed" vertical="center"/>
    </xf>
    <xf numFmtId="38" fontId="10" fillId="0" borderId="4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181" fontId="10" fillId="0" borderId="0" xfId="17" applyNumberFormat="1" applyFont="1" applyBorder="1" applyAlignment="1">
      <alignment horizontal="right" vertical="center"/>
    </xf>
    <xf numFmtId="181" fontId="10" fillId="0" borderId="6" xfId="17" applyNumberFormat="1" applyFont="1" applyBorder="1" applyAlignment="1">
      <alignment horizontal="right" vertical="center"/>
    </xf>
    <xf numFmtId="38" fontId="10" fillId="0" borderId="0" xfId="17" applyFont="1" applyFill="1" applyBorder="1" applyAlignment="1">
      <alignment horizontal="distributed" vertical="center"/>
    </xf>
    <xf numFmtId="0" fontId="10" fillId="0" borderId="0" xfId="36" applyFont="1" applyBorder="1">
      <alignment/>
      <protection/>
    </xf>
    <xf numFmtId="0" fontId="10" fillId="0" borderId="0" xfId="36" applyFont="1">
      <alignment/>
      <protection/>
    </xf>
    <xf numFmtId="38" fontId="10" fillId="0" borderId="0" xfId="17" applyFont="1" applyBorder="1" applyAlignment="1" quotePrefix="1">
      <alignment horizontal="right" vertical="center"/>
    </xf>
    <xf numFmtId="0" fontId="10" fillId="0" borderId="9" xfId="36" applyFont="1" applyBorder="1">
      <alignment/>
      <protection/>
    </xf>
    <xf numFmtId="38" fontId="10" fillId="0" borderId="11" xfId="17" applyFont="1" applyFill="1" applyBorder="1" applyAlignment="1">
      <alignment horizontal="distributed" vertical="center"/>
    </xf>
    <xf numFmtId="38" fontId="10" fillId="0" borderId="9" xfId="17" applyFont="1" applyBorder="1" applyAlignment="1">
      <alignment horizontal="right" vertical="center"/>
    </xf>
    <xf numFmtId="38" fontId="10" fillId="0" borderId="10" xfId="17" applyFont="1" applyBorder="1" applyAlignment="1">
      <alignment horizontal="right" vertical="center"/>
    </xf>
    <xf numFmtId="181" fontId="10" fillId="0" borderId="10" xfId="17" applyNumberFormat="1" applyFont="1" applyBorder="1" applyAlignment="1">
      <alignment horizontal="right" vertical="center"/>
    </xf>
    <xf numFmtId="181" fontId="1" fillId="0" borderId="10" xfId="17" applyNumberFormat="1" applyFont="1" applyBorder="1" applyAlignment="1">
      <alignment/>
    </xf>
    <xf numFmtId="38" fontId="1" fillId="0" borderId="10" xfId="36" applyNumberFormat="1" applyFont="1" applyBorder="1">
      <alignment/>
      <protection/>
    </xf>
    <xf numFmtId="181" fontId="10" fillId="0" borderId="11" xfId="17" applyNumberFormat="1" applyFont="1" applyBorder="1" applyAlignment="1">
      <alignment horizontal="right" vertical="center"/>
    </xf>
    <xf numFmtId="176" fontId="7" fillId="0" borderId="0" xfId="37" applyNumberFormat="1" applyFont="1" applyAlignment="1" applyProtection="1">
      <alignment vertical="center"/>
      <protection/>
    </xf>
    <xf numFmtId="176" fontId="13" fillId="0" borderId="0" xfId="37" applyNumberFormat="1" applyFont="1" applyFill="1" applyAlignment="1" applyProtection="1">
      <alignment horizontal="center" vertical="center"/>
      <protection/>
    </xf>
    <xf numFmtId="176" fontId="16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Alignment="1" applyProtection="1">
      <alignment vertical="center"/>
      <protection/>
    </xf>
    <xf numFmtId="176" fontId="13" fillId="0" borderId="0" xfId="37" applyNumberFormat="1" applyFont="1" applyAlignment="1" applyProtection="1">
      <alignment horizontal="center" vertical="center"/>
      <protection/>
    </xf>
    <xf numFmtId="176" fontId="13" fillId="0" borderId="39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Fill="1" applyAlignment="1" applyProtection="1">
      <alignment horizontal="right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Border="1" applyAlignment="1" applyProtection="1">
      <alignment horizontal="center" vertical="center"/>
      <protection/>
    </xf>
    <xf numFmtId="18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32" xfId="37" applyNumberFormat="1" applyFont="1" applyFill="1" applyBorder="1" applyAlignment="1" applyProtection="1">
      <alignment horizontal="center" vertical="center"/>
      <protection locked="0"/>
    </xf>
    <xf numFmtId="176" fontId="1" fillId="0" borderId="40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Alignment="1" applyProtection="1">
      <alignment horizontal="center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8" xfId="37" applyNumberFormat="1" applyFont="1" applyFill="1" applyBorder="1" applyAlignment="1" applyProtection="1">
      <alignment horizontal="center" vertical="center"/>
      <protection/>
    </xf>
    <xf numFmtId="176" fontId="1" fillId="0" borderId="11" xfId="37" applyNumberFormat="1" applyFont="1" applyFill="1" applyBorder="1" applyAlignment="1" applyProtection="1">
      <alignment horizontal="center" vertical="center"/>
      <protection/>
    </xf>
    <xf numFmtId="176" fontId="1" fillId="0" borderId="8" xfId="37" applyNumberFormat="1" applyFont="1" applyBorder="1" applyAlignment="1" applyProtection="1">
      <alignment horizontal="center" vertical="center"/>
      <protection/>
    </xf>
    <xf numFmtId="186" fontId="1" fillId="0" borderId="8" xfId="37" applyNumberFormat="1" applyFont="1" applyFill="1" applyBorder="1" applyAlignment="1" applyProtection="1">
      <alignment horizontal="center" vertical="center"/>
      <protection/>
    </xf>
    <xf numFmtId="176" fontId="1" fillId="0" borderId="11" xfId="37" applyNumberFormat="1" applyFont="1" applyFill="1" applyBorder="1" applyAlignment="1" applyProtection="1">
      <alignment horizontal="center" vertical="center"/>
      <protection locked="0"/>
    </xf>
    <xf numFmtId="176" fontId="1" fillId="0" borderId="41" xfId="37" applyNumberFormat="1" applyFont="1" applyBorder="1" applyAlignment="1" applyProtection="1">
      <alignment horizontal="center" vertical="center"/>
      <protection/>
    </xf>
    <xf numFmtId="176" fontId="1" fillId="0" borderId="7" xfId="37" applyNumberFormat="1" applyFont="1" applyFill="1" applyBorder="1" applyAlignment="1" applyProtection="1">
      <alignment horizontal="right" vertical="center"/>
      <protection/>
    </xf>
    <xf numFmtId="176" fontId="1" fillId="0" borderId="7" xfId="37" applyNumberFormat="1" applyFont="1" applyBorder="1" applyAlignment="1" applyProtection="1">
      <alignment horizontal="right" vertical="center"/>
      <protection/>
    </xf>
    <xf numFmtId="176" fontId="1" fillId="0" borderId="14" xfId="37" applyNumberFormat="1" applyFont="1" applyBorder="1" applyAlignment="1" applyProtection="1">
      <alignment horizontal="right" vertical="center"/>
      <protection/>
    </xf>
    <xf numFmtId="176" fontId="9" fillId="0" borderId="42" xfId="37" applyNumberFormat="1" applyFont="1" applyBorder="1" applyAlignment="1" applyProtection="1">
      <alignment horizontal="distributed" vertical="center"/>
      <protection/>
    </xf>
    <xf numFmtId="176" fontId="10" fillId="0" borderId="3" xfId="37" applyNumberFormat="1" applyFont="1" applyFill="1" applyBorder="1" applyAlignment="1" applyProtection="1">
      <alignment horizontal="right" vertical="center"/>
      <protection/>
    </xf>
    <xf numFmtId="176" fontId="9" fillId="0" borderId="3" xfId="37" applyNumberFormat="1" applyFont="1" applyFill="1" applyBorder="1" applyAlignment="1" applyProtection="1">
      <alignment horizontal="right" vertical="center"/>
      <protection/>
    </xf>
    <xf numFmtId="186" fontId="9" fillId="0" borderId="3" xfId="37" applyNumberFormat="1" applyFont="1" applyFill="1" applyBorder="1" applyAlignment="1" applyProtection="1">
      <alignment horizontal="right" vertical="center"/>
      <protection/>
    </xf>
    <xf numFmtId="186" fontId="9" fillId="0" borderId="6" xfId="37" applyNumberFormat="1" applyFont="1" applyFill="1" applyBorder="1" applyAlignment="1" applyProtection="1">
      <alignment horizontal="right" vertical="center"/>
      <protection/>
    </xf>
    <xf numFmtId="176" fontId="9" fillId="0" borderId="6" xfId="37" applyNumberFormat="1" applyFont="1" applyFill="1" applyBorder="1" applyAlignment="1" applyProtection="1">
      <alignment horizontal="center" vertical="center"/>
      <protection/>
    </xf>
    <xf numFmtId="176" fontId="9" fillId="0" borderId="0" xfId="37" applyNumberFormat="1" applyFont="1" applyAlignment="1" applyProtection="1">
      <alignment horizontal="center" vertical="center"/>
      <protection/>
    </xf>
    <xf numFmtId="176" fontId="8" fillId="0" borderId="42" xfId="37" applyNumberFormat="1" applyFont="1" applyBorder="1" applyAlignment="1" applyProtection="1">
      <alignment horizontal="distributed" vertical="center"/>
      <protection/>
    </xf>
    <xf numFmtId="176" fontId="8" fillId="0" borderId="3" xfId="37" applyNumberFormat="1" applyFont="1" applyFill="1" applyBorder="1" applyAlignment="1" applyProtection="1">
      <alignment horizontal="center" vertical="center"/>
      <protection/>
    </xf>
    <xf numFmtId="176" fontId="8" fillId="0" borderId="3" xfId="37" applyNumberFormat="1" applyFont="1" applyBorder="1" applyAlignment="1" applyProtection="1">
      <alignment horizontal="center" vertical="center"/>
      <protection/>
    </xf>
    <xf numFmtId="186" fontId="8" fillId="0" borderId="3" xfId="37" applyNumberFormat="1" applyFont="1" applyBorder="1" applyAlignment="1" applyProtection="1">
      <alignment horizontal="center" vertical="center"/>
      <protection/>
    </xf>
    <xf numFmtId="186" fontId="8" fillId="0" borderId="3" xfId="37" applyNumberFormat="1" applyFont="1" applyFill="1" applyBorder="1" applyAlignment="1" applyProtection="1">
      <alignment horizontal="center" vertical="center"/>
      <protection/>
    </xf>
    <xf numFmtId="186" fontId="8" fillId="0" borderId="3" xfId="37" applyNumberFormat="1" applyFont="1" applyFill="1" applyBorder="1" applyAlignment="1" applyProtection="1">
      <alignment horizontal="right" vertical="center"/>
      <protection/>
    </xf>
    <xf numFmtId="176" fontId="8" fillId="0" borderId="3" xfId="37" applyNumberFormat="1" applyFont="1" applyFill="1" applyBorder="1" applyAlignment="1" applyProtection="1">
      <alignment horizontal="right" vertical="center"/>
      <protection/>
    </xf>
    <xf numFmtId="186" fontId="8" fillId="0" borderId="6" xfId="37" applyNumberFormat="1" applyFont="1" applyFill="1" applyBorder="1" applyAlignment="1" applyProtection="1">
      <alignment horizontal="center" vertical="center"/>
      <protection locked="0"/>
    </xf>
    <xf numFmtId="176" fontId="8" fillId="0" borderId="6" xfId="37" applyNumberFormat="1" applyFont="1" applyFill="1" applyBorder="1" applyAlignment="1" applyProtection="1">
      <alignment horizontal="center" vertical="center"/>
      <protection/>
    </xf>
    <xf numFmtId="176" fontId="8" fillId="0" borderId="0" xfId="37" applyNumberFormat="1" applyFont="1" applyAlignment="1" applyProtection="1">
      <alignment horizontal="center" vertical="center"/>
      <protection/>
    </xf>
    <xf numFmtId="176" fontId="1" fillId="0" borderId="42" xfId="37" applyNumberFormat="1" applyFont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right" vertical="center"/>
      <protection/>
    </xf>
    <xf numFmtId="186" fontId="1" fillId="0" borderId="3" xfId="37" applyNumberFormat="1" applyFont="1" applyFill="1" applyBorder="1" applyAlignment="1" applyProtection="1">
      <alignment horizontal="right" vertical="center"/>
      <protection/>
    </xf>
    <xf numFmtId="186" fontId="1" fillId="0" borderId="6" xfId="37" applyNumberFormat="1" applyFont="1" applyFill="1" applyBorder="1" applyAlignment="1" applyProtection="1">
      <alignment horizontal="right" vertical="center"/>
      <protection/>
    </xf>
    <xf numFmtId="176" fontId="1" fillId="0" borderId="42" xfId="37" applyNumberFormat="1" applyFont="1" applyBorder="1" applyAlignment="1" applyProtection="1">
      <alignment horizontal="distributed" vertical="center"/>
      <protection/>
    </xf>
    <xf numFmtId="186" fontId="1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3" xfId="37" applyNumberFormat="1" applyFont="1" applyBorder="1" applyAlignment="1" applyProtection="1">
      <alignment horizontal="right" vertical="center"/>
      <protection/>
    </xf>
    <xf numFmtId="186" fontId="1" fillId="0" borderId="3" xfId="37" applyNumberFormat="1" applyFont="1" applyBorder="1" applyAlignment="1" applyProtection="1">
      <alignment horizontal="right" vertical="center"/>
      <protection/>
    </xf>
    <xf numFmtId="186" fontId="1" fillId="0" borderId="6" xfId="37" applyNumberFormat="1" applyFont="1" applyBorder="1" applyAlignment="1" applyProtection="1">
      <alignment horizontal="right" vertical="center"/>
      <protection locked="0"/>
    </xf>
    <xf numFmtId="176" fontId="1" fillId="0" borderId="43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Alignment="1" applyProtection="1">
      <alignment vertical="center"/>
      <protection/>
    </xf>
    <xf numFmtId="176" fontId="1" fillId="0" borderId="44" xfId="37" applyNumberFormat="1" applyFont="1" applyBorder="1" applyAlignment="1" applyProtection="1">
      <alignment horizontal="center" vertical="center"/>
      <protection/>
    </xf>
    <xf numFmtId="176" fontId="1" fillId="0" borderId="14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Border="1" applyAlignment="1" applyProtection="1">
      <alignment vertical="center"/>
      <protection/>
    </xf>
    <xf numFmtId="176" fontId="1" fillId="0" borderId="11" xfId="37" applyNumberFormat="1" applyFont="1" applyBorder="1" applyAlignment="1" applyProtection="1">
      <alignment horizontal="center" vertical="center"/>
      <protection/>
    </xf>
    <xf numFmtId="176" fontId="1" fillId="0" borderId="42" xfId="37" applyNumberFormat="1" applyFont="1" applyBorder="1" applyAlignment="1" applyProtection="1">
      <alignment vertical="center"/>
      <protection/>
    </xf>
    <xf numFmtId="176" fontId="1" fillId="0" borderId="3" xfId="37" applyNumberFormat="1" applyFont="1" applyBorder="1" applyAlignment="1" applyProtection="1">
      <alignment vertical="center"/>
      <protection/>
    </xf>
    <xf numFmtId="186" fontId="1" fillId="0" borderId="3" xfId="37" applyNumberFormat="1" applyFont="1" applyBorder="1" applyAlignment="1" applyProtection="1">
      <alignment vertical="center"/>
      <protection/>
    </xf>
    <xf numFmtId="176" fontId="1" fillId="0" borderId="6" xfId="37" applyNumberFormat="1" applyFont="1" applyBorder="1" applyAlignment="1" applyProtection="1">
      <alignment horizontal="right" vertical="center"/>
      <protection/>
    </xf>
    <xf numFmtId="176" fontId="1" fillId="0" borderId="45" xfId="37" applyNumberFormat="1" applyFont="1" applyBorder="1" applyAlignment="1" applyProtection="1">
      <alignment vertical="center"/>
      <protection/>
    </xf>
    <xf numFmtId="176" fontId="1" fillId="0" borderId="8" xfId="37" applyNumberFormat="1" applyFont="1" applyBorder="1" applyAlignment="1" applyProtection="1">
      <alignment vertical="center"/>
      <protection/>
    </xf>
    <xf numFmtId="176" fontId="1" fillId="0" borderId="11" xfId="37" applyNumberFormat="1" applyFont="1" applyBorder="1" applyAlignment="1" applyProtection="1">
      <alignment vertical="center"/>
      <protection/>
    </xf>
    <xf numFmtId="176" fontId="1" fillId="0" borderId="0" xfId="37" applyNumberFormat="1" applyFont="1" applyBorder="1" applyAlignment="1" applyProtection="1">
      <alignment horizontal="left" vertical="center"/>
      <protection/>
    </xf>
    <xf numFmtId="176" fontId="1" fillId="0" borderId="0" xfId="37" applyNumberFormat="1" applyFont="1" applyBorder="1" applyAlignment="1" applyProtection="1">
      <alignment horizontal="center" vertical="center"/>
      <protection/>
    </xf>
    <xf numFmtId="176" fontId="13" fillId="0" borderId="0" xfId="37" applyNumberFormat="1" applyFont="1" applyBorder="1" applyAlignment="1" applyProtection="1">
      <alignment horizontal="center" vertical="center"/>
      <protection/>
    </xf>
    <xf numFmtId="176" fontId="13" fillId="0" borderId="46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Border="1" applyAlignment="1" applyProtection="1">
      <alignment vertical="center"/>
      <protection/>
    </xf>
    <xf numFmtId="38" fontId="10" fillId="0" borderId="15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left" vertical="center"/>
    </xf>
    <xf numFmtId="38" fontId="1" fillId="0" borderId="14" xfId="17" applyFont="1" applyBorder="1" applyAlignment="1">
      <alignment horizontal="right" vertical="center"/>
    </xf>
    <xf numFmtId="38" fontId="1" fillId="0" borderId="3" xfId="17" applyFont="1" applyBorder="1" applyAlignment="1">
      <alignment horizontal="left" vertical="center"/>
    </xf>
    <xf numFmtId="38" fontId="9" fillId="0" borderId="8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right" vertical="center"/>
    </xf>
    <xf numFmtId="38" fontId="9" fillId="0" borderId="10" xfId="17" applyFont="1" applyBorder="1" applyAlignment="1">
      <alignment horizontal="right" vertical="center"/>
    </xf>
    <xf numFmtId="181" fontId="9" fillId="0" borderId="10" xfId="17" applyNumberFormat="1" applyFont="1" applyBorder="1" applyAlignment="1">
      <alignment horizontal="right" vertical="center"/>
    </xf>
    <xf numFmtId="181" fontId="9" fillId="0" borderId="11" xfId="17" applyNumberFormat="1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0" fontId="1" fillId="0" borderId="0" xfId="39" applyFont="1">
      <alignment/>
      <protection/>
    </xf>
    <xf numFmtId="56" fontId="7" fillId="0" borderId="0" xfId="39" applyNumberFormat="1" applyFont="1">
      <alignment/>
      <protection/>
    </xf>
    <xf numFmtId="0" fontId="1" fillId="0" borderId="0" xfId="39" applyFont="1" applyAlignment="1">
      <alignment horizontal="right"/>
      <protection/>
    </xf>
    <xf numFmtId="0" fontId="1" fillId="0" borderId="31" xfId="39" applyFont="1" applyBorder="1" applyAlignment="1">
      <alignment horizontal="centerContinuous" vertical="center"/>
      <protection/>
    </xf>
    <xf numFmtId="0" fontId="1" fillId="0" borderId="12" xfId="39" applyFont="1" applyBorder="1" applyAlignment="1">
      <alignment horizontal="centerContinuous" vertical="center"/>
      <protection/>
    </xf>
    <xf numFmtId="0" fontId="1" fillId="0" borderId="2" xfId="39" applyFont="1" applyBorder="1" applyAlignment="1">
      <alignment horizontal="centerContinuous" vertical="center"/>
      <protection/>
    </xf>
    <xf numFmtId="0" fontId="1" fillId="0" borderId="32" xfId="39" applyFont="1" applyBorder="1" applyAlignment="1">
      <alignment horizontal="centerContinuous" vertical="center"/>
      <protection/>
    </xf>
    <xf numFmtId="0" fontId="1" fillId="0" borderId="15" xfId="39" applyFont="1" applyBorder="1" applyAlignment="1">
      <alignment horizontal="distributed" vertical="center"/>
      <protection/>
    </xf>
    <xf numFmtId="0" fontId="9" fillId="0" borderId="4" xfId="39" applyFont="1" applyBorder="1" applyAlignment="1">
      <alignment horizontal="left" vertical="center"/>
      <protection/>
    </xf>
    <xf numFmtId="181" fontId="9" fillId="0" borderId="5" xfId="17" applyNumberFormat="1" applyFont="1" applyBorder="1" applyAlignment="1">
      <alignment horizontal="right" vertical="center"/>
    </xf>
    <xf numFmtId="181" fontId="9" fillId="0" borderId="14" xfId="17" applyNumberFormat="1" applyFont="1" applyBorder="1" applyAlignment="1">
      <alignment horizontal="right" vertical="center"/>
    </xf>
    <xf numFmtId="0" fontId="1" fillId="0" borderId="4" xfId="39" applyFont="1" applyBorder="1" applyAlignment="1">
      <alignment horizontal="left" vertical="center"/>
      <protection/>
    </xf>
    <xf numFmtId="0" fontId="1" fillId="0" borderId="4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horizontal="center" vertical="center"/>
      <protection/>
    </xf>
    <xf numFmtId="38" fontId="1" fillId="0" borderId="9" xfId="17" applyFont="1" applyBorder="1" applyAlignment="1">
      <alignment horizontal="right" vertical="center"/>
    </xf>
    <xf numFmtId="181" fontId="1" fillId="0" borderId="10" xfId="17" applyNumberFormat="1" applyFont="1" applyBorder="1" applyAlignment="1">
      <alignment horizontal="right" vertical="center"/>
    </xf>
    <xf numFmtId="181" fontId="1" fillId="0" borderId="11" xfId="17" applyNumberFormat="1" applyFont="1" applyBorder="1" applyAlignment="1">
      <alignment horizontal="right" vertical="center"/>
    </xf>
    <xf numFmtId="38" fontId="1" fillId="0" borderId="11" xfId="17" applyFont="1" applyBorder="1" applyAlignment="1">
      <alignment horizontal="right" vertical="center"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40" applyFont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16" xfId="17" applyFont="1" applyFill="1" applyBorder="1" applyAlignment="1">
      <alignment/>
    </xf>
    <xf numFmtId="38" fontId="1" fillId="0" borderId="31" xfId="17" applyFont="1" applyFill="1" applyBorder="1" applyAlignment="1">
      <alignment/>
    </xf>
    <xf numFmtId="38" fontId="1" fillId="0" borderId="17" xfId="17" applyFont="1" applyFill="1" applyBorder="1" applyAlignment="1">
      <alignment/>
    </xf>
    <xf numFmtId="38" fontId="1" fillId="0" borderId="17" xfId="17" applyFont="1" applyFill="1" applyBorder="1" applyAlignment="1">
      <alignment horizontal="distributed"/>
    </xf>
    <xf numFmtId="38" fontId="1" fillId="0" borderId="1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distributed"/>
    </xf>
    <xf numFmtId="38" fontId="1" fillId="0" borderId="7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8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distributed"/>
    </xf>
    <xf numFmtId="0" fontId="13" fillId="0" borderId="6" xfId="40" applyFont="1" applyFill="1" applyBorder="1">
      <alignment/>
      <protection/>
    </xf>
    <xf numFmtId="38" fontId="1" fillId="0" borderId="13" xfId="17" applyFont="1" applyFill="1" applyBorder="1" applyAlignment="1">
      <alignment horizontal="right"/>
    </xf>
    <xf numFmtId="38" fontId="1" fillId="0" borderId="5" xfId="17" applyFont="1" applyFill="1" applyBorder="1" applyAlignment="1">
      <alignment horizontal="right"/>
    </xf>
    <xf numFmtId="38" fontId="1" fillId="0" borderId="14" xfId="17" applyFont="1" applyFill="1" applyBorder="1" applyAlignment="1">
      <alignment horizontal="right"/>
    </xf>
    <xf numFmtId="38" fontId="1" fillId="0" borderId="4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6" xfId="17" applyFont="1" applyFill="1" applyBorder="1" applyAlignment="1">
      <alignment horizontal="right"/>
    </xf>
    <xf numFmtId="38" fontId="9" fillId="0" borderId="6" xfId="17" applyFont="1" applyBorder="1" applyAlignment="1">
      <alignment/>
    </xf>
    <xf numFmtId="38" fontId="9" fillId="0" borderId="4" xfId="17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38" fontId="9" fillId="0" borderId="6" xfId="17" applyFont="1" applyFill="1" applyBorder="1" applyAlignment="1">
      <alignment horizontal="right"/>
    </xf>
    <xf numFmtId="38" fontId="9" fillId="0" borderId="0" xfId="17" applyFont="1" applyFill="1" applyAlignment="1">
      <alignment/>
    </xf>
    <xf numFmtId="38" fontId="1" fillId="0" borderId="47" xfId="17" applyFont="1" applyFill="1" applyBorder="1" applyAlignment="1">
      <alignment horizontal="right"/>
    </xf>
    <xf numFmtId="38" fontId="1" fillId="0" borderId="39" xfId="17" applyFont="1" applyFill="1" applyBorder="1" applyAlignment="1">
      <alignment horizontal="right"/>
    </xf>
    <xf numFmtId="38" fontId="1" fillId="0" borderId="47" xfId="17" applyFont="1" applyBorder="1" applyAlignment="1">
      <alignment/>
    </xf>
    <xf numFmtId="38" fontId="1" fillId="0" borderId="8" xfId="17" applyFont="1" applyFill="1" applyBorder="1" applyAlignment="1">
      <alignment horizontal="centerContinuous"/>
    </xf>
    <xf numFmtId="38" fontId="1" fillId="0" borderId="31" xfId="17" applyFont="1" applyFill="1" applyBorder="1" applyAlignment="1">
      <alignment horizontal="centerContinuous"/>
    </xf>
    <xf numFmtId="38" fontId="1" fillId="0" borderId="48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centerContinuous"/>
    </xf>
    <xf numFmtId="38" fontId="1" fillId="0" borderId="3" xfId="17" applyFont="1" applyFill="1" applyBorder="1" applyAlignment="1">
      <alignment/>
    </xf>
    <xf numFmtId="38" fontId="1" fillId="0" borderId="3" xfId="17" applyFont="1" applyFill="1" applyBorder="1" applyAlignment="1">
      <alignment horizontal="left"/>
    </xf>
    <xf numFmtId="38" fontId="9" fillId="0" borderId="3" xfId="17" applyFont="1" applyFill="1" applyBorder="1" applyAlignment="1">
      <alignment horizontal="center"/>
    </xf>
    <xf numFmtId="38" fontId="1" fillId="0" borderId="9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right"/>
    </xf>
    <xf numFmtId="38" fontId="1" fillId="0" borderId="1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center"/>
    </xf>
    <xf numFmtId="38" fontId="10" fillId="0" borderId="0" xfId="17" applyFont="1" applyFill="1" applyAlignment="1">
      <alignment/>
    </xf>
    <xf numFmtId="0" fontId="1" fillId="0" borderId="0" xfId="41" applyFont="1">
      <alignment/>
      <protection/>
    </xf>
    <xf numFmtId="0" fontId="7" fillId="0" borderId="0" xfId="41" applyFont="1" applyAlignment="1">
      <alignment/>
      <protection/>
    </xf>
    <xf numFmtId="0" fontId="1" fillId="0" borderId="0" xfId="41" applyFont="1" applyAlignment="1">
      <alignment horizontal="centerContinuous"/>
      <protection/>
    </xf>
    <xf numFmtId="0" fontId="1" fillId="0" borderId="0" xfId="41" applyFont="1" applyAlignment="1">
      <alignment/>
      <protection/>
    </xf>
    <xf numFmtId="0" fontId="1" fillId="0" borderId="0" xfId="41" applyFont="1" applyBorder="1">
      <alignment/>
      <protection/>
    </xf>
    <xf numFmtId="0" fontId="1" fillId="0" borderId="0" xfId="41" applyFont="1" applyBorder="1" applyAlignment="1">
      <alignment horizontal="centerContinuous"/>
      <protection/>
    </xf>
    <xf numFmtId="0" fontId="1" fillId="0" borderId="0" xfId="41" applyFont="1" applyBorder="1" applyAlignment="1">
      <alignment horizontal="right"/>
      <protection/>
    </xf>
    <xf numFmtId="0" fontId="1" fillId="0" borderId="0" xfId="41" applyFont="1" applyAlignment="1">
      <alignment vertical="center"/>
      <protection/>
    </xf>
    <xf numFmtId="0" fontId="1" fillId="0" borderId="7" xfId="41" applyFont="1" applyBorder="1" applyAlignment="1">
      <alignment horizontal="distributed" vertical="center"/>
      <protection/>
    </xf>
    <xf numFmtId="0" fontId="1" fillId="0" borderId="13" xfId="41" applyFont="1" applyBorder="1" applyAlignment="1">
      <alignment horizontal="distributed" vertical="center"/>
      <protection/>
    </xf>
    <xf numFmtId="0" fontId="1" fillId="0" borderId="8" xfId="41" applyFont="1" applyBorder="1" applyAlignment="1">
      <alignment horizontal="distributed" vertical="center"/>
      <protection/>
    </xf>
    <xf numFmtId="0" fontId="1" fillId="0" borderId="9" xfId="41" applyFont="1" applyBorder="1" applyAlignment="1">
      <alignment horizontal="distributed" vertical="center"/>
      <protection/>
    </xf>
    <xf numFmtId="0" fontId="1" fillId="0" borderId="4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horizontal="distributed" vertical="center"/>
      <protection/>
    </xf>
    <xf numFmtId="197" fontId="1" fillId="0" borderId="4" xfId="17" applyNumberFormat="1" applyFont="1" applyBorder="1" applyAlignment="1">
      <alignment horizontal="right" vertical="center"/>
    </xf>
    <xf numFmtId="197" fontId="1" fillId="0" borderId="5" xfId="17" applyNumberFormat="1" applyFont="1" applyBorder="1" applyAlignment="1">
      <alignment horizontal="right" vertical="center"/>
    </xf>
    <xf numFmtId="197" fontId="1" fillId="0" borderId="5" xfId="17" applyNumberFormat="1" applyFont="1" applyBorder="1" applyAlignment="1">
      <alignment vertical="center"/>
    </xf>
    <xf numFmtId="197" fontId="1" fillId="0" borderId="14" xfId="17" applyNumberFormat="1" applyFont="1" applyBorder="1" applyAlignment="1">
      <alignment vertical="center"/>
    </xf>
    <xf numFmtId="197" fontId="1" fillId="0" borderId="4" xfId="17" applyNumberFormat="1" applyFont="1" applyBorder="1" applyAlignment="1">
      <alignment vertical="center"/>
    </xf>
    <xf numFmtId="197" fontId="1" fillId="0" borderId="0" xfId="17" applyNumberFormat="1" applyFont="1" applyBorder="1" applyAlignment="1">
      <alignment vertical="center"/>
    </xf>
    <xf numFmtId="197" fontId="1" fillId="0" borderId="6" xfId="17" applyNumberFormat="1" applyFont="1" applyBorder="1" applyAlignment="1">
      <alignment vertical="center"/>
    </xf>
    <xf numFmtId="0" fontId="8" fillId="0" borderId="6" xfId="41" applyFont="1" applyBorder="1" applyAlignment="1">
      <alignment horizontal="distributed" vertical="center"/>
      <protection/>
    </xf>
    <xf numFmtId="197" fontId="9" fillId="0" borderId="4" xfId="17" applyNumberFormat="1" applyFont="1" applyBorder="1" applyAlignment="1">
      <alignment vertical="center"/>
    </xf>
    <xf numFmtId="197" fontId="9" fillId="0" borderId="0" xfId="17" applyNumberFormat="1" applyFont="1" applyFill="1" applyBorder="1" applyAlignment="1">
      <alignment vertical="center"/>
    </xf>
    <xf numFmtId="197" fontId="9" fillId="0" borderId="0" xfId="17" applyNumberFormat="1" applyFont="1" applyBorder="1" applyAlignment="1">
      <alignment vertical="center"/>
    </xf>
    <xf numFmtId="197" fontId="9" fillId="0" borderId="6" xfId="17" applyNumberFormat="1" applyFont="1" applyBorder="1" applyAlignment="1">
      <alignment vertical="center"/>
    </xf>
    <xf numFmtId="197" fontId="10" fillId="0" borderId="4" xfId="17" applyNumberFormat="1" applyFont="1" applyBorder="1" applyAlignment="1">
      <alignment vertical="center"/>
    </xf>
    <xf numFmtId="197" fontId="10" fillId="0" borderId="0" xfId="17" applyNumberFormat="1" applyFont="1" applyFill="1" applyBorder="1" applyAlignment="1">
      <alignment vertical="center"/>
    </xf>
    <xf numFmtId="197" fontId="10" fillId="0" borderId="0" xfId="17" applyNumberFormat="1" applyFont="1" applyBorder="1" applyAlignment="1">
      <alignment vertical="center"/>
    </xf>
    <xf numFmtId="197" fontId="10" fillId="0" borderId="6" xfId="17" applyNumberFormat="1" applyFont="1" applyBorder="1" applyAlignment="1">
      <alignment vertical="center"/>
    </xf>
    <xf numFmtId="0" fontId="10" fillId="0" borderId="0" xfId="41" applyFont="1" applyAlignment="1">
      <alignment vertical="center"/>
      <protection/>
    </xf>
    <xf numFmtId="0" fontId="9" fillId="0" borderId="6" xfId="41" applyFont="1" applyBorder="1" applyAlignment="1">
      <alignment horizontal="distributed" vertical="center"/>
      <protection/>
    </xf>
    <xf numFmtId="0" fontId="10" fillId="0" borderId="4" xfId="41" applyFont="1" applyBorder="1" applyAlignment="1">
      <alignment horizontal="distributed" vertical="center"/>
      <protection/>
    </xf>
    <xf numFmtId="0" fontId="1" fillId="0" borderId="4" xfId="41" applyFont="1" applyBorder="1" applyAlignment="1">
      <alignment vertical="center"/>
      <protection/>
    </xf>
    <xf numFmtId="0" fontId="1" fillId="0" borderId="6" xfId="41" applyFont="1" applyBorder="1" applyAlignment="1">
      <alignment horizontal="center" vertical="center"/>
      <protection/>
    </xf>
    <xf numFmtId="197" fontId="8" fillId="0" borderId="0" xfId="17" applyNumberFormat="1" applyFont="1" applyFill="1" applyBorder="1" applyAlignment="1">
      <alignment vertical="center"/>
    </xf>
    <xf numFmtId="197" fontId="1" fillId="0" borderId="0" xfId="17" applyNumberFormat="1" applyFont="1" applyBorder="1" applyAlignment="1">
      <alignment horizontal="right" vertical="center"/>
    </xf>
    <xf numFmtId="197" fontId="1" fillId="0" borderId="6" xfId="17" applyNumberFormat="1" applyFont="1" applyBorder="1" applyAlignment="1">
      <alignment horizontal="right" vertical="center"/>
    </xf>
    <xf numFmtId="197" fontId="1" fillId="0" borderId="4" xfId="41" applyNumberFormat="1" applyFont="1" applyBorder="1" applyAlignment="1">
      <alignment horizontal="right" vertical="center"/>
      <protection/>
    </xf>
    <xf numFmtId="197" fontId="1" fillId="0" borderId="0" xfId="41" applyNumberFormat="1" applyFont="1" applyBorder="1" applyAlignment="1">
      <alignment horizontal="right" vertical="center"/>
      <protection/>
    </xf>
    <xf numFmtId="197" fontId="1" fillId="0" borderId="6" xfId="41" applyNumberFormat="1" applyFont="1" applyBorder="1" applyAlignment="1">
      <alignment horizontal="right" vertical="center"/>
      <protection/>
    </xf>
    <xf numFmtId="197" fontId="1" fillId="0" borderId="0" xfId="17" applyNumberFormat="1" applyFont="1" applyBorder="1" applyAlignment="1">
      <alignment horizontal="center" vertical="center"/>
    </xf>
    <xf numFmtId="197" fontId="1" fillId="0" borderId="6" xfId="17" applyNumberFormat="1" applyFont="1" applyBorder="1" applyAlignment="1">
      <alignment horizontal="center" vertical="center"/>
    </xf>
    <xf numFmtId="0" fontId="1" fillId="0" borderId="9" xfId="41" applyFont="1" applyBorder="1" applyAlignment="1">
      <alignment vertical="center"/>
      <protection/>
    </xf>
    <xf numFmtId="0" fontId="1" fillId="0" borderId="11" xfId="41" applyFont="1" applyBorder="1" applyAlignment="1">
      <alignment horizontal="distributed" vertical="center"/>
      <protection/>
    </xf>
    <xf numFmtId="197" fontId="1" fillId="0" borderId="9" xfId="17" applyNumberFormat="1" applyFont="1" applyBorder="1" applyAlignment="1">
      <alignment horizontal="right" vertical="center"/>
    </xf>
    <xf numFmtId="197" fontId="1" fillId="0" borderId="10" xfId="17" applyNumberFormat="1" applyFont="1" applyBorder="1" applyAlignment="1">
      <alignment horizontal="right" vertical="center"/>
    </xf>
    <xf numFmtId="197" fontId="1" fillId="0" borderId="11" xfId="17" applyNumberFormat="1" applyFont="1" applyBorder="1" applyAlignment="1">
      <alignment horizontal="right" vertical="center"/>
    </xf>
    <xf numFmtId="0" fontId="1" fillId="0" borderId="0" xfId="42" applyFont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1" fillId="0" borderId="0" xfId="42" applyFont="1" applyFill="1" applyAlignment="1">
      <alignment vertical="center"/>
      <protection/>
    </xf>
    <xf numFmtId="0" fontId="1" fillId="0" borderId="0" xfId="42" applyFont="1" applyAlignment="1">
      <alignment horizontal="right" vertical="center"/>
      <protection/>
    </xf>
    <xf numFmtId="0" fontId="1" fillId="0" borderId="0" xfId="42" applyFont="1" applyBorder="1" applyAlignment="1">
      <alignment vertical="center"/>
      <protection/>
    </xf>
    <xf numFmtId="0" fontId="9" fillId="0" borderId="0" xfId="42" applyFont="1" applyAlignment="1">
      <alignment vertical="center"/>
      <protection/>
    </xf>
    <xf numFmtId="41" fontId="9" fillId="0" borderId="13" xfId="42" applyNumberFormat="1" applyFont="1" applyBorder="1" applyAlignment="1">
      <alignment vertical="center"/>
      <protection/>
    </xf>
    <xf numFmtId="187" fontId="9" fillId="0" borderId="5" xfId="42" applyNumberFormat="1" applyFont="1" applyBorder="1" applyAlignment="1">
      <alignment vertical="center"/>
      <protection/>
    </xf>
    <xf numFmtId="41" fontId="9" fillId="0" borderId="5" xfId="42" applyNumberFormat="1" applyFont="1" applyBorder="1" applyAlignment="1">
      <alignment vertical="center"/>
      <protection/>
    </xf>
    <xf numFmtId="180" fontId="9" fillId="0" borderId="5" xfId="42" applyNumberFormat="1" applyFont="1" applyBorder="1" applyAlignment="1">
      <alignment vertical="center"/>
      <protection/>
    </xf>
    <xf numFmtId="182" fontId="9" fillId="0" borderId="14" xfId="42" applyNumberFormat="1" applyFont="1" applyBorder="1" applyAlignment="1">
      <alignment vertical="center"/>
      <protection/>
    </xf>
    <xf numFmtId="0" fontId="1" fillId="0" borderId="4" xfId="42" applyFont="1" applyBorder="1" applyAlignment="1">
      <alignment vertical="center"/>
      <protection/>
    </xf>
    <xf numFmtId="0" fontId="1" fillId="0" borderId="6" xfId="42" applyFont="1" applyBorder="1" applyAlignment="1">
      <alignment vertical="center"/>
      <protection/>
    </xf>
    <xf numFmtId="41" fontId="1" fillId="0" borderId="4" xfId="42" applyNumberFormat="1" applyFont="1" applyBorder="1" applyAlignment="1">
      <alignment vertical="center"/>
      <protection/>
    </xf>
    <xf numFmtId="187" fontId="1" fillId="0" borderId="0" xfId="42" applyNumberFormat="1" applyFont="1" applyBorder="1" applyAlignment="1">
      <alignment vertical="center"/>
      <protection/>
    </xf>
    <xf numFmtId="41" fontId="1" fillId="0" borderId="0" xfId="42" applyNumberFormat="1" applyFont="1" applyBorder="1" applyAlignment="1">
      <alignment vertical="center"/>
      <protection/>
    </xf>
    <xf numFmtId="180" fontId="1" fillId="0" borderId="0" xfId="42" applyNumberFormat="1" applyFont="1" applyBorder="1" applyAlignment="1">
      <alignment vertical="center"/>
      <protection/>
    </xf>
    <xf numFmtId="182" fontId="1" fillId="0" borderId="6" xfId="42" applyNumberFormat="1" applyFont="1" applyBorder="1" applyAlignment="1">
      <alignment vertical="center"/>
      <protection/>
    </xf>
    <xf numFmtId="0" fontId="1" fillId="0" borderId="0" xfId="42" applyFont="1" applyBorder="1" applyAlignment="1">
      <alignment horizontal="distributed" vertical="center"/>
      <protection/>
    </xf>
    <xf numFmtId="0" fontId="1" fillId="0" borderId="6" xfId="42" applyFont="1" applyBorder="1" applyAlignment="1">
      <alignment horizontal="distributed" vertical="center"/>
      <protection/>
    </xf>
    <xf numFmtId="187" fontId="1" fillId="0" borderId="0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0" fontId="1" fillId="0" borderId="6" xfId="42" applyFont="1" applyBorder="1" applyAlignment="1">
      <alignment horizontal="center" vertical="center"/>
      <protection/>
    </xf>
    <xf numFmtId="0" fontId="1" fillId="0" borderId="9" xfId="42" applyFon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0" fontId="1" fillId="0" borderId="11" xfId="42" applyFont="1" applyBorder="1" applyAlignment="1">
      <alignment horizontal="distributed" vertical="center"/>
      <protection/>
    </xf>
    <xf numFmtId="187" fontId="1" fillId="0" borderId="10" xfId="17" applyNumberFormat="1" applyFont="1" applyBorder="1" applyAlignment="1">
      <alignment vertical="center"/>
    </xf>
    <xf numFmtId="41" fontId="1" fillId="0" borderId="10" xfId="17" applyNumberFormat="1" applyFont="1" applyBorder="1" applyAlignment="1">
      <alignment vertical="center"/>
    </xf>
    <xf numFmtId="180" fontId="1" fillId="0" borderId="10" xfId="17" applyNumberFormat="1" applyFont="1" applyBorder="1" applyAlignment="1">
      <alignment vertical="center"/>
    </xf>
    <xf numFmtId="0" fontId="1" fillId="0" borderId="0" xfId="42" applyFont="1" applyFill="1" applyBorder="1" applyAlignment="1">
      <alignment vertical="center"/>
      <protection/>
    </xf>
    <xf numFmtId="0" fontId="1" fillId="0" borderId="0" xfId="43" applyFont="1">
      <alignment/>
      <protection/>
    </xf>
    <xf numFmtId="0" fontId="7" fillId="0" borderId="0" xfId="43" applyFont="1" applyAlignment="1">
      <alignment horizontal="left"/>
      <protection/>
    </xf>
    <xf numFmtId="0" fontId="1" fillId="0" borderId="0" xfId="43" applyFont="1" applyAlignment="1">
      <alignment horizontal="centerContinuous"/>
      <protection/>
    </xf>
    <xf numFmtId="0" fontId="1" fillId="0" borderId="0" xfId="43" applyFont="1" applyBorder="1" applyAlignment="1">
      <alignment horizontal="right"/>
      <protection/>
    </xf>
    <xf numFmtId="0" fontId="1" fillId="0" borderId="0" xfId="43" applyFont="1" applyBorder="1">
      <alignment/>
      <protection/>
    </xf>
    <xf numFmtId="0" fontId="1" fillId="0" borderId="17" xfId="43" applyFont="1" applyBorder="1" applyAlignment="1">
      <alignment horizontal="center"/>
      <protection/>
    </xf>
    <xf numFmtId="0" fontId="1" fillId="0" borderId="12" xfId="43" applyFont="1" applyBorder="1" applyAlignment="1">
      <alignment horizontal="centerContinuous" vertical="center"/>
      <protection/>
    </xf>
    <xf numFmtId="0" fontId="1" fillId="0" borderId="49" xfId="43" applyFont="1" applyBorder="1" applyAlignment="1">
      <alignment horizontal="centerContinuous" vertical="center"/>
      <protection/>
    </xf>
    <xf numFmtId="0" fontId="1" fillId="0" borderId="2" xfId="43" applyFont="1" applyBorder="1" applyAlignment="1">
      <alignment horizontal="centerContinuous" vertical="center"/>
      <protection/>
    </xf>
    <xf numFmtId="0" fontId="1" fillId="0" borderId="17" xfId="43" applyFont="1" applyBorder="1" applyAlignment="1">
      <alignment vertical="center"/>
      <protection/>
    </xf>
    <xf numFmtId="0" fontId="1" fillId="0" borderId="17" xfId="43" applyFont="1" applyBorder="1" applyAlignment="1">
      <alignment horizontal="center" vertical="center"/>
      <protection/>
    </xf>
    <xf numFmtId="0" fontId="1" fillId="0" borderId="3" xfId="43" applyFont="1" applyBorder="1" applyAlignment="1">
      <alignment horizontal="center" vertical="center"/>
      <protection/>
    </xf>
    <xf numFmtId="0" fontId="1" fillId="0" borderId="7" xfId="43" applyFont="1" applyBorder="1" applyAlignment="1">
      <alignment horizontal="center" vertical="center"/>
      <protection/>
    </xf>
    <xf numFmtId="0" fontId="1" fillId="0" borderId="6" xfId="43" applyFont="1" applyBorder="1" applyAlignment="1">
      <alignment horizontal="center" vertical="center"/>
      <protection/>
    </xf>
    <xf numFmtId="0" fontId="1" fillId="0" borderId="8" xfId="43" applyFont="1" applyBorder="1" applyAlignment="1">
      <alignment horizontal="center" vertical="center"/>
      <protection/>
    </xf>
    <xf numFmtId="0" fontId="1" fillId="0" borderId="11" xfId="43" applyFont="1" applyBorder="1" applyAlignment="1">
      <alignment horizontal="center" vertical="center"/>
      <protection/>
    </xf>
    <xf numFmtId="0" fontId="1" fillId="0" borderId="8" xfId="43" applyFont="1" applyBorder="1" applyAlignment="1">
      <alignment horizontal="center"/>
      <protection/>
    </xf>
    <xf numFmtId="0" fontId="1" fillId="0" borderId="15" xfId="43" applyFont="1" applyBorder="1" applyAlignment="1">
      <alignment horizontal="center" vertical="center"/>
      <protection/>
    </xf>
    <xf numFmtId="0" fontId="1" fillId="0" borderId="8" xfId="43" applyFont="1" applyBorder="1" applyAlignment="1">
      <alignment vertical="center"/>
      <protection/>
    </xf>
    <xf numFmtId="0" fontId="1" fillId="0" borderId="15" xfId="43" applyFont="1" applyBorder="1" applyAlignment="1">
      <alignment horizontal="center"/>
      <protection/>
    </xf>
    <xf numFmtId="0" fontId="8" fillId="0" borderId="0" xfId="43" applyFont="1" applyBorder="1">
      <alignment/>
      <protection/>
    </xf>
    <xf numFmtId="0" fontId="8" fillId="0" borderId="3" xfId="43" applyFont="1" applyBorder="1" applyAlignment="1">
      <alignment horizontal="distributed"/>
      <protection/>
    </xf>
    <xf numFmtId="0" fontId="8" fillId="0" borderId="0" xfId="43" applyFont="1" applyFill="1" applyBorder="1">
      <alignment/>
      <protection/>
    </xf>
    <xf numFmtId="0" fontId="8" fillId="0" borderId="5" xfId="43" applyFont="1" applyFill="1" applyBorder="1">
      <alignment/>
      <protection/>
    </xf>
    <xf numFmtId="0" fontId="8" fillId="0" borderId="6" xfId="43" applyFont="1" applyFill="1" applyBorder="1">
      <alignment/>
      <protection/>
    </xf>
    <xf numFmtId="0" fontId="8" fillId="0" borderId="0" xfId="43" applyFont="1">
      <alignment/>
      <protection/>
    </xf>
    <xf numFmtId="0" fontId="1" fillId="0" borderId="3" xfId="43" applyFont="1" applyBorder="1" applyAlignment="1">
      <alignment horizontal="center"/>
      <protection/>
    </xf>
    <xf numFmtId="0" fontId="1" fillId="0" borderId="0" xfId="43" applyFont="1" applyFill="1" applyBorder="1">
      <alignment/>
      <protection/>
    </xf>
    <xf numFmtId="0" fontId="1" fillId="0" borderId="6" xfId="43" applyFont="1" applyFill="1" applyBorder="1">
      <alignment/>
      <protection/>
    </xf>
    <xf numFmtId="0" fontId="1" fillId="0" borderId="3" xfId="43" applyFont="1" applyBorder="1" applyAlignment="1">
      <alignment horizontal="distributed"/>
      <protection/>
    </xf>
    <xf numFmtId="0" fontId="1" fillId="0" borderId="0" xfId="43" applyFont="1" applyFill="1" applyBorder="1" applyAlignment="1">
      <alignment horizontal="right"/>
      <protection/>
    </xf>
    <xf numFmtId="0" fontId="1" fillId="0" borderId="6" xfId="43" applyFont="1" applyFill="1" applyBorder="1" applyAlignment="1">
      <alignment horizontal="right"/>
      <protection/>
    </xf>
    <xf numFmtId="0" fontId="1" fillId="0" borderId="50" xfId="43" applyFont="1" applyBorder="1" applyAlignment="1">
      <alignment horizontal="distributed"/>
      <protection/>
    </xf>
    <xf numFmtId="0" fontId="1" fillId="0" borderId="51" xfId="43" applyFont="1" applyFill="1" applyBorder="1" applyAlignment="1">
      <alignment horizontal="right"/>
      <protection/>
    </xf>
    <xf numFmtId="0" fontId="1" fillId="0" borderId="51" xfId="43" applyFont="1" applyFill="1" applyBorder="1">
      <alignment/>
      <protection/>
    </xf>
    <xf numFmtId="0" fontId="1" fillId="0" borderId="52" xfId="43" applyFont="1" applyFill="1" applyBorder="1" applyAlignment="1">
      <alignment horizontal="right"/>
      <protection/>
    </xf>
    <xf numFmtId="38" fontId="22" fillId="0" borderId="0" xfId="17" applyFont="1" applyAlignment="1">
      <alignment horizontal="right" vertical="center"/>
    </xf>
    <xf numFmtId="38" fontId="1" fillId="0" borderId="12" xfId="17" applyFont="1" applyBorder="1" applyAlignment="1">
      <alignment horizontal="center" vertical="center"/>
    </xf>
    <xf numFmtId="38" fontId="1" fillId="0" borderId="53" xfId="17" applyFont="1" applyBorder="1" applyAlignment="1">
      <alignment horizontal="center" vertical="center"/>
    </xf>
    <xf numFmtId="38" fontId="1" fillId="0" borderId="4" xfId="17" applyFont="1" applyBorder="1" applyAlignment="1">
      <alignment horizontal="left" vertical="center"/>
    </xf>
    <xf numFmtId="0" fontId="1" fillId="0" borderId="6" xfId="44" applyFont="1" applyBorder="1" applyAlignment="1">
      <alignment horizontal="distributed" vertical="center"/>
      <protection/>
    </xf>
    <xf numFmtId="0" fontId="1" fillId="0" borderId="0" xfId="44" applyFont="1" applyBorder="1" applyAlignment="1">
      <alignment horizontal="left" vertical="center"/>
      <protection/>
    </xf>
    <xf numFmtId="0" fontId="1" fillId="0" borderId="0" xfId="44" applyFont="1" applyBorder="1" applyAlignment="1">
      <alignment vertical="center"/>
      <protection/>
    </xf>
    <xf numFmtId="38" fontId="1" fillId="0" borderId="6" xfId="17" applyFont="1" applyBorder="1" applyAlignment="1">
      <alignment horizontal="left" vertical="center"/>
    </xf>
    <xf numFmtId="0" fontId="1" fillId="0" borderId="0" xfId="44" applyFont="1" applyBorder="1" applyAlignment="1">
      <alignment horizontal="right" vertical="center"/>
      <protection/>
    </xf>
    <xf numFmtId="0" fontId="1" fillId="0" borderId="6" xfId="44" applyFont="1" applyBorder="1" applyAlignment="1">
      <alignment horizontal="left" vertical="center"/>
      <protection/>
    </xf>
    <xf numFmtId="0" fontId="1" fillId="0" borderId="9" xfId="44" applyFont="1" applyBorder="1" applyAlignment="1">
      <alignment vertical="center"/>
      <protection/>
    </xf>
    <xf numFmtId="0" fontId="1" fillId="0" borderId="10" xfId="44" applyFont="1" applyBorder="1" applyAlignment="1">
      <alignment vertical="center"/>
      <protection/>
    </xf>
    <xf numFmtId="0" fontId="1" fillId="0" borderId="11" xfId="44" applyFont="1" applyBorder="1" applyAlignment="1">
      <alignment horizontal="distributed" vertical="center"/>
      <protection/>
    </xf>
    <xf numFmtId="0" fontId="1" fillId="0" borderId="0" xfId="45" applyFont="1">
      <alignment/>
      <protection/>
    </xf>
    <xf numFmtId="0" fontId="7" fillId="0" borderId="0" xfId="45" applyFont="1">
      <alignment/>
      <protection/>
    </xf>
    <xf numFmtId="0" fontId="10" fillId="0" borderId="0" xfId="45" applyFont="1">
      <alignment/>
      <protection/>
    </xf>
    <xf numFmtId="0" fontId="10" fillId="0" borderId="0" xfId="45" applyFont="1" applyAlignment="1">
      <alignment horizontal="right"/>
      <protection/>
    </xf>
    <xf numFmtId="0" fontId="1" fillId="0" borderId="0" xfId="45" applyFont="1" applyAlignment="1">
      <alignment vertical="center"/>
      <protection/>
    </xf>
    <xf numFmtId="0" fontId="1" fillId="0" borderId="1" xfId="45" applyFont="1" applyBorder="1" applyAlignment="1">
      <alignment horizontal="centerContinuous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3" fontId="9" fillId="0" borderId="0" xfId="45" applyNumberFormat="1" applyFont="1" applyBorder="1" applyAlignment="1">
      <alignment vertical="center"/>
      <protection/>
    </xf>
    <xf numFmtId="184" fontId="9" fillId="0" borderId="5" xfId="45" applyNumberFormat="1" applyFont="1" applyBorder="1" applyAlignment="1">
      <alignment vertical="center"/>
      <protection/>
    </xf>
    <xf numFmtId="3" fontId="9" fillId="0" borderId="5" xfId="45" applyNumberFormat="1" applyFont="1" applyBorder="1" applyAlignment="1">
      <alignment vertical="center"/>
      <protection/>
    </xf>
    <xf numFmtId="184" fontId="9" fillId="0" borderId="6" xfId="45" applyNumberFormat="1" applyFont="1" applyBorder="1" applyAlignment="1">
      <alignment vertical="center"/>
      <protection/>
    </xf>
    <xf numFmtId="0" fontId="1" fillId="0" borderId="4" xfId="45" applyFont="1" applyBorder="1">
      <alignment/>
      <protection/>
    </xf>
    <xf numFmtId="0" fontId="1" fillId="0" borderId="6" xfId="45" applyFont="1" applyBorder="1">
      <alignment/>
      <protection/>
    </xf>
    <xf numFmtId="3" fontId="1" fillId="0" borderId="0" xfId="45" applyNumberFormat="1" applyFont="1" applyBorder="1">
      <alignment/>
      <protection/>
    </xf>
    <xf numFmtId="192" fontId="1" fillId="0" borderId="0" xfId="45" applyNumberFormat="1" applyFont="1" applyBorder="1">
      <alignment/>
      <protection/>
    </xf>
    <xf numFmtId="192" fontId="1" fillId="0" borderId="6" xfId="45" applyNumberFormat="1" applyFont="1" applyBorder="1">
      <alignment/>
      <protection/>
    </xf>
    <xf numFmtId="0" fontId="1" fillId="0" borderId="4" xfId="45" applyFont="1" applyBorder="1" applyAlignment="1">
      <alignment vertical="center"/>
      <protection/>
    </xf>
    <xf numFmtId="0" fontId="0" fillId="0" borderId="3" xfId="28" applyBorder="1" applyAlignment="1">
      <alignment horizontal="distributed" vertical="center"/>
      <protection/>
    </xf>
    <xf numFmtId="0" fontId="1" fillId="0" borderId="6" xfId="45" applyFont="1" applyBorder="1" applyAlignment="1">
      <alignment horizontal="distributed" vertical="center"/>
      <protection/>
    </xf>
    <xf numFmtId="3" fontId="1" fillId="0" borderId="0" xfId="45" applyNumberFormat="1" applyFont="1" applyBorder="1" applyAlignment="1">
      <alignment vertical="center"/>
      <protection/>
    </xf>
    <xf numFmtId="192" fontId="1" fillId="0" borderId="0" xfId="45" applyNumberFormat="1" applyFont="1" applyBorder="1" applyAlignment="1">
      <alignment vertical="center"/>
      <protection/>
    </xf>
    <xf numFmtId="192" fontId="1" fillId="0" borderId="6" xfId="45" applyNumberFormat="1" applyFont="1" applyBorder="1" applyAlignment="1">
      <alignment vertical="center"/>
      <protection/>
    </xf>
    <xf numFmtId="198" fontId="1" fillId="0" borderId="0" xfId="45" applyNumberFormat="1" applyFont="1" applyAlignment="1">
      <alignment vertical="center"/>
      <protection/>
    </xf>
    <xf numFmtId="200" fontId="1" fillId="0" borderId="0" xfId="45" applyNumberFormat="1" applyFont="1" applyAlignment="1">
      <alignment vertical="center"/>
      <protection/>
    </xf>
    <xf numFmtId="3" fontId="1" fillId="0" borderId="0" xfId="45" applyNumberFormat="1" applyFont="1" applyBorder="1" applyAlignment="1">
      <alignment horizontal="right" vertical="center"/>
      <protection/>
    </xf>
    <xf numFmtId="184" fontId="9" fillId="0" borderId="0" xfId="45" applyNumberFormat="1" applyFont="1" applyBorder="1" applyAlignment="1">
      <alignment vertical="center"/>
      <protection/>
    </xf>
    <xf numFmtId="192" fontId="1" fillId="0" borderId="0" xfId="45" applyNumberFormat="1" applyFont="1" applyBorder="1" applyAlignment="1">
      <alignment horizontal="right" vertical="center"/>
      <protection/>
    </xf>
    <xf numFmtId="192" fontId="1" fillId="0" borderId="6" xfId="45" applyNumberFormat="1" applyFont="1" applyBorder="1" applyAlignment="1">
      <alignment horizontal="right" vertical="center"/>
      <protection/>
    </xf>
    <xf numFmtId="3" fontId="1" fillId="0" borderId="4" xfId="45" applyNumberFormat="1" applyFont="1" applyBorder="1">
      <alignment/>
      <protection/>
    </xf>
    <xf numFmtId="3" fontId="9" fillId="0" borderId="9" xfId="45" applyNumberFormat="1" applyFont="1" applyBorder="1" applyAlignment="1">
      <alignment vertical="center"/>
      <protection/>
    </xf>
    <xf numFmtId="192" fontId="9" fillId="0" borderId="10" xfId="45" applyNumberFormat="1" applyFont="1" applyBorder="1" applyAlignment="1">
      <alignment vertical="center"/>
      <protection/>
    </xf>
    <xf numFmtId="3" fontId="9" fillId="0" borderId="10" xfId="45" applyNumberFormat="1" applyFont="1" applyBorder="1" applyAlignment="1">
      <alignment vertical="center"/>
      <protection/>
    </xf>
    <xf numFmtId="192" fontId="9" fillId="0" borderId="11" xfId="45" applyNumberFormat="1" applyFont="1" applyBorder="1" applyAlignment="1">
      <alignment vertical="center"/>
      <protection/>
    </xf>
    <xf numFmtId="208" fontId="7" fillId="0" borderId="0" xfId="17" applyNumberFormat="1" applyFont="1" applyFill="1" applyAlignment="1">
      <alignment horizontal="left"/>
    </xf>
    <xf numFmtId="38" fontId="10" fillId="0" borderId="0" xfId="17" applyFont="1" applyAlignment="1">
      <alignment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horizontal="right"/>
    </xf>
    <xf numFmtId="38" fontId="10" fillId="0" borderId="0" xfId="17" applyFont="1" applyBorder="1" applyAlignment="1">
      <alignment/>
    </xf>
    <xf numFmtId="38" fontId="10" fillId="0" borderId="0" xfId="17" applyFont="1" applyBorder="1" applyAlignment="1">
      <alignment horizontal="right"/>
    </xf>
    <xf numFmtId="38" fontId="1" fillId="0" borderId="17" xfId="17" applyFont="1" applyFill="1" applyBorder="1" applyAlignment="1">
      <alignment horizontal="center"/>
    </xf>
    <xf numFmtId="0" fontId="1" fillId="0" borderId="17" xfId="46" applyFont="1" applyFill="1" applyBorder="1" applyAlignment="1">
      <alignment horizontal="center"/>
      <protection/>
    </xf>
    <xf numFmtId="0" fontId="1" fillId="0" borderId="17" xfId="46" applyFont="1" applyFill="1" applyBorder="1">
      <alignment/>
      <protection/>
    </xf>
    <xf numFmtId="38" fontId="1" fillId="0" borderId="3" xfId="17" applyFont="1" applyFill="1" applyBorder="1" applyAlignment="1">
      <alignment/>
    </xf>
    <xf numFmtId="209" fontId="1" fillId="0" borderId="8" xfId="17" applyNumberFormat="1" applyFont="1" applyFill="1" applyBorder="1" applyAlignment="1" quotePrefix="1">
      <alignment horizontal="center"/>
    </xf>
    <xf numFmtId="38" fontId="8" fillId="0" borderId="8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right" shrinkToFit="1"/>
    </xf>
    <xf numFmtId="38" fontId="1" fillId="0" borderId="5" xfId="17" applyFont="1" applyFill="1" applyBorder="1" applyAlignment="1">
      <alignment horizontal="right" shrinkToFit="1"/>
    </xf>
    <xf numFmtId="38" fontId="1" fillId="0" borderId="5" xfId="17" applyFont="1" applyFill="1" applyBorder="1" applyAlignment="1">
      <alignment/>
    </xf>
    <xf numFmtId="38" fontId="1" fillId="0" borderId="5" xfId="17" applyFont="1" applyBorder="1" applyAlignment="1">
      <alignment horizontal="right" shrinkToFit="1"/>
    </xf>
    <xf numFmtId="38" fontId="1" fillId="0" borderId="14" xfId="17" applyFont="1" applyBorder="1" applyAlignment="1">
      <alignment horizontal="right" shrinkToFit="1"/>
    </xf>
    <xf numFmtId="38" fontId="1" fillId="0" borderId="4" xfId="17" applyFont="1" applyFill="1" applyBorder="1" applyAlignment="1">
      <alignment horizontal="right" shrinkToFit="1"/>
    </xf>
    <xf numFmtId="38" fontId="1" fillId="0" borderId="0" xfId="17" applyFont="1" applyFill="1" applyBorder="1" applyAlignment="1">
      <alignment horizontal="right" shrinkToFit="1"/>
    </xf>
    <xf numFmtId="38" fontId="1" fillId="0" borderId="0" xfId="17" applyFont="1" applyBorder="1" applyAlignment="1">
      <alignment horizontal="right" shrinkToFit="1"/>
    </xf>
    <xf numFmtId="38" fontId="1" fillId="0" borderId="6" xfId="17" applyFont="1" applyBorder="1" applyAlignment="1">
      <alignment horizontal="right" shrinkToFit="1"/>
    </xf>
    <xf numFmtId="38" fontId="9" fillId="0" borderId="4" xfId="17" applyFont="1" applyFill="1" applyBorder="1" applyAlignment="1">
      <alignment horizontal="right" shrinkToFit="1"/>
    </xf>
    <xf numFmtId="38" fontId="9" fillId="0" borderId="0" xfId="17" applyFont="1" applyFill="1" applyBorder="1" applyAlignment="1">
      <alignment horizontal="right" shrinkToFit="1"/>
    </xf>
    <xf numFmtId="38" fontId="9" fillId="0" borderId="0" xfId="17" applyFont="1" applyBorder="1" applyAlignment="1">
      <alignment horizontal="right" shrinkToFit="1"/>
    </xf>
    <xf numFmtId="38" fontId="9" fillId="0" borderId="6" xfId="17" applyFont="1" applyBorder="1" applyAlignment="1">
      <alignment horizontal="right" shrinkToFit="1"/>
    </xf>
    <xf numFmtId="38" fontId="8" fillId="0" borderId="3" xfId="17" applyFont="1" applyFill="1" applyBorder="1" applyAlignment="1">
      <alignment horizontal="distributed" vertical="center"/>
    </xf>
    <xf numFmtId="38" fontId="8" fillId="0" borderId="4" xfId="17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38" fontId="8" fillId="0" borderId="0" xfId="17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 shrinkToFit="1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right" shrinkToFit="1"/>
    </xf>
    <xf numFmtId="38" fontId="1" fillId="0" borderId="10" xfId="17" applyFont="1" applyFill="1" applyBorder="1" applyAlignment="1">
      <alignment horizontal="right" shrinkToFit="1"/>
    </xf>
    <xf numFmtId="38" fontId="1" fillId="0" borderId="10" xfId="17" applyFont="1" applyBorder="1" applyAlignment="1">
      <alignment horizontal="right" shrinkToFit="1"/>
    </xf>
    <xf numFmtId="38" fontId="1" fillId="0" borderId="11" xfId="17" applyFont="1" applyBorder="1" applyAlignment="1">
      <alignment horizontal="right" shrinkToFit="1"/>
    </xf>
    <xf numFmtId="0" fontId="1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1" fillId="0" borderId="39" xfId="47" applyFont="1" applyBorder="1" applyAlignment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1" fillId="0" borderId="0" xfId="47" applyFont="1" applyAlignment="1">
      <alignment horizontal="right" vertical="center"/>
      <protection/>
    </xf>
    <xf numFmtId="0" fontId="1" fillId="0" borderId="4" xfId="47" applyFont="1" applyBorder="1" applyAlignment="1">
      <alignment horizontal="centerContinuous" vertical="center"/>
      <protection/>
    </xf>
    <xf numFmtId="0" fontId="1" fillId="0" borderId="31" xfId="47" applyFont="1" applyBorder="1" applyAlignment="1">
      <alignment horizontal="centerContinuous" vertical="center"/>
      <protection/>
    </xf>
    <xf numFmtId="0" fontId="1" fillId="0" borderId="54" xfId="47" applyFont="1" applyBorder="1" applyAlignment="1">
      <alignment horizontal="centerContinuous" vertical="center"/>
      <protection/>
    </xf>
    <xf numFmtId="0" fontId="1" fillId="0" borderId="17" xfId="47" applyFont="1" applyBorder="1" applyAlignment="1">
      <alignment horizontal="center" vertical="center"/>
      <protection/>
    </xf>
    <xf numFmtId="0" fontId="14" fillId="0" borderId="5" xfId="47" applyFont="1" applyBorder="1" applyAlignment="1">
      <alignment horizontal="center" vertical="center"/>
      <protection/>
    </xf>
    <xf numFmtId="0" fontId="1" fillId="0" borderId="13" xfId="47" applyNumberFormat="1" applyFont="1" applyBorder="1" applyAlignment="1">
      <alignment vertical="center"/>
      <protection/>
    </xf>
    <xf numFmtId="0" fontId="1" fillId="0" borderId="5" xfId="47" applyNumberFormat="1" applyFont="1" applyBorder="1" applyAlignment="1">
      <alignment vertical="center"/>
      <protection/>
    </xf>
    <xf numFmtId="38" fontId="1" fillId="0" borderId="14" xfId="17" applyFont="1" applyBorder="1" applyAlignment="1">
      <alignment vertical="center"/>
    </xf>
    <xf numFmtId="0" fontId="1" fillId="0" borderId="0" xfId="47" applyFont="1" applyBorder="1" applyAlignment="1">
      <alignment horizontal="distributed" vertical="center"/>
      <protection/>
    </xf>
    <xf numFmtId="0" fontId="14" fillId="0" borderId="0" xfId="47" applyFont="1" applyBorder="1" applyAlignment="1">
      <alignment horizontal="center" vertical="center"/>
      <protection/>
    </xf>
    <xf numFmtId="2" fontId="1" fillId="0" borderId="4" xfId="47" applyNumberFormat="1" applyFont="1" applyBorder="1" applyAlignment="1">
      <alignment vertical="center"/>
      <protection/>
    </xf>
    <xf numFmtId="0" fontId="1" fillId="0" borderId="0" xfId="47" applyNumberFormat="1" applyFont="1" applyBorder="1" applyAlignment="1">
      <alignment vertical="center"/>
      <protection/>
    </xf>
    <xf numFmtId="210" fontId="1" fillId="0" borderId="0" xfId="47" applyNumberFormat="1" applyFont="1" applyBorder="1" applyAlignment="1">
      <alignment vertical="center"/>
      <protection/>
    </xf>
    <xf numFmtId="2" fontId="1" fillId="0" borderId="0" xfId="47" applyNumberFormat="1" applyFont="1" applyBorder="1" applyAlignment="1">
      <alignment vertical="center"/>
      <protection/>
    </xf>
    <xf numFmtId="2" fontId="1" fillId="0" borderId="6" xfId="47" applyNumberFormat="1" applyFont="1" applyBorder="1" applyAlignment="1">
      <alignment vertical="center"/>
      <protection/>
    </xf>
    <xf numFmtId="0" fontId="1" fillId="0" borderId="4" xfId="47" applyNumberFormat="1" applyFont="1" applyBorder="1" applyAlignment="1">
      <alignment vertical="center"/>
      <protection/>
    </xf>
    <xf numFmtId="0" fontId="1" fillId="0" borderId="6" xfId="47" applyNumberFormat="1" applyFont="1" applyBorder="1" applyAlignment="1">
      <alignment vertical="center"/>
      <protection/>
    </xf>
    <xf numFmtId="0" fontId="14" fillId="0" borderId="10" xfId="47" applyFont="1" applyBorder="1" applyAlignment="1">
      <alignment horizontal="center" vertical="center"/>
      <protection/>
    </xf>
    <xf numFmtId="0" fontId="1" fillId="0" borderId="9" xfId="47" applyNumberFormat="1" applyFont="1" applyBorder="1" applyAlignment="1">
      <alignment vertical="center"/>
      <protection/>
    </xf>
    <xf numFmtId="0" fontId="1" fillId="0" borderId="10" xfId="47" applyNumberFormat="1" applyFont="1" applyBorder="1" applyAlignment="1">
      <alignment vertical="center"/>
      <protection/>
    </xf>
    <xf numFmtId="182" fontId="1" fillId="0" borderId="10" xfId="47" applyNumberFormat="1" applyFont="1" applyBorder="1" applyAlignment="1">
      <alignment vertical="center"/>
      <protection/>
    </xf>
    <xf numFmtId="198" fontId="1" fillId="0" borderId="10" xfId="47" applyNumberFormat="1" applyFont="1" applyBorder="1" applyAlignment="1">
      <alignment vertical="center"/>
      <protection/>
    </xf>
    <xf numFmtId="0" fontId="1" fillId="0" borderId="11" xfId="47" applyNumberFormat="1" applyFont="1" applyFill="1" applyBorder="1" applyAlignment="1">
      <alignment vertical="center"/>
      <protection/>
    </xf>
    <xf numFmtId="0" fontId="9" fillId="0" borderId="5" xfId="47" applyFont="1" applyBorder="1" applyAlignment="1">
      <alignment horizontal="distributed" vertical="center"/>
      <protection/>
    </xf>
    <xf numFmtId="3" fontId="9" fillId="0" borderId="13" xfId="47" applyNumberFormat="1" applyFont="1" applyFill="1" applyBorder="1" applyAlignment="1">
      <alignment vertical="center"/>
      <protection/>
    </xf>
    <xf numFmtId="3" fontId="9" fillId="0" borderId="5" xfId="47" applyNumberFormat="1" applyFont="1" applyFill="1" applyBorder="1" applyAlignment="1">
      <alignment vertical="center"/>
      <protection/>
    </xf>
    <xf numFmtId="3" fontId="9" fillId="0" borderId="14" xfId="47" applyNumberFormat="1" applyFont="1" applyFill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9" fillId="0" borderId="4" xfId="47" applyFont="1" applyBorder="1" applyAlignment="1">
      <alignment horizontal="left" vertical="center"/>
      <protection/>
    </xf>
    <xf numFmtId="0" fontId="9" fillId="0" borderId="0" xfId="47" applyFont="1" applyBorder="1" applyAlignment="1">
      <alignment horizontal="distributed" vertical="center"/>
      <protection/>
    </xf>
    <xf numFmtId="3" fontId="9" fillId="0" borderId="4" xfId="47" applyNumberFormat="1" applyFont="1" applyBorder="1" applyAlignment="1">
      <alignment vertical="center"/>
      <protection/>
    </xf>
    <xf numFmtId="3" fontId="9" fillId="0" borderId="0" xfId="47" applyNumberFormat="1" applyFont="1" applyBorder="1" applyAlignment="1">
      <alignment vertical="center"/>
      <protection/>
    </xf>
    <xf numFmtId="3" fontId="9" fillId="0" borderId="6" xfId="47" applyNumberFormat="1" applyFont="1" applyBorder="1" applyAlignment="1">
      <alignment vertical="center"/>
      <protection/>
    </xf>
    <xf numFmtId="0" fontId="9" fillId="0" borderId="0" xfId="47" applyFont="1" applyBorder="1" applyAlignment="1">
      <alignment horizontal="left" vertical="center"/>
      <protection/>
    </xf>
    <xf numFmtId="3" fontId="9" fillId="0" borderId="4" xfId="47" applyNumberFormat="1" applyFont="1" applyFill="1" applyBorder="1" applyAlignment="1">
      <alignment vertical="center"/>
      <protection/>
    </xf>
    <xf numFmtId="3" fontId="9" fillId="0" borderId="0" xfId="47" applyNumberFormat="1" applyFont="1" applyFill="1" applyBorder="1" applyAlignment="1">
      <alignment vertical="center"/>
      <protection/>
    </xf>
    <xf numFmtId="3" fontId="9" fillId="0" borderId="6" xfId="47" applyNumberFormat="1" applyFont="1" applyFill="1" applyBorder="1" applyAlignment="1">
      <alignment vertical="center"/>
      <protection/>
    </xf>
    <xf numFmtId="0" fontId="1" fillId="0" borderId="4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13" fillId="0" borderId="0" xfId="47" applyFont="1" applyBorder="1" applyAlignment="1">
      <alignment horizontal="distributed" vertical="center"/>
      <protection/>
    </xf>
    <xf numFmtId="3" fontId="1" fillId="0" borderId="4" xfId="47" applyNumberFormat="1" applyFont="1" applyFill="1" applyBorder="1" applyAlignment="1">
      <alignment vertical="center"/>
      <protection/>
    </xf>
    <xf numFmtId="3" fontId="1" fillId="0" borderId="0" xfId="47" applyNumberFormat="1" applyFont="1" applyFill="1" applyBorder="1" applyAlignment="1">
      <alignment vertical="center"/>
      <protection/>
    </xf>
    <xf numFmtId="3" fontId="1" fillId="0" borderId="6" xfId="47" applyNumberFormat="1" applyFont="1" applyFill="1" applyBorder="1" applyAlignment="1">
      <alignment vertical="center"/>
      <protection/>
    </xf>
    <xf numFmtId="3" fontId="1" fillId="0" borderId="4" xfId="47" applyNumberFormat="1" applyFont="1" applyBorder="1" applyAlignment="1">
      <alignment vertical="center"/>
      <protection/>
    </xf>
    <xf numFmtId="3" fontId="1" fillId="0" borderId="0" xfId="47" applyNumberFormat="1" applyFont="1" applyBorder="1" applyAlignment="1">
      <alignment vertical="center"/>
      <protection/>
    </xf>
    <xf numFmtId="3" fontId="1" fillId="0" borderId="6" xfId="47" applyNumberFormat="1" applyFont="1" applyBorder="1" applyAlignment="1">
      <alignment vertical="center"/>
      <protection/>
    </xf>
    <xf numFmtId="0" fontId="1" fillId="0" borderId="4" xfId="47" applyFont="1" applyBorder="1" applyAlignment="1">
      <alignment vertical="center"/>
      <protection/>
    </xf>
    <xf numFmtId="0" fontId="9" fillId="0" borderId="4" xfId="47" applyFont="1" applyBorder="1" applyAlignment="1">
      <alignment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9" xfId="47" applyFont="1" applyBorder="1" applyAlignment="1">
      <alignment vertical="center"/>
      <protection/>
    </xf>
    <xf numFmtId="0" fontId="9" fillId="0" borderId="10" xfId="47" applyFont="1" applyBorder="1" applyAlignment="1">
      <alignment horizontal="distributed" vertical="center"/>
      <protection/>
    </xf>
    <xf numFmtId="3" fontId="9" fillId="0" borderId="9" xfId="47" applyNumberFormat="1" applyFont="1" applyBorder="1" applyAlignment="1">
      <alignment vertical="center"/>
      <protection/>
    </xf>
    <xf numFmtId="3" fontId="9" fillId="0" borderId="10" xfId="47" applyNumberFormat="1" applyFont="1" applyBorder="1" applyAlignment="1">
      <alignment vertical="center"/>
      <protection/>
    </xf>
    <xf numFmtId="3" fontId="9" fillId="0" borderId="11" xfId="47" applyNumberFormat="1" applyFont="1" applyBorder="1" applyAlignment="1">
      <alignment vertical="center"/>
      <protection/>
    </xf>
    <xf numFmtId="3" fontId="9" fillId="0" borderId="13" xfId="47" applyNumberFormat="1" applyFont="1" applyBorder="1" applyAlignment="1">
      <alignment vertical="center"/>
      <protection/>
    </xf>
    <xf numFmtId="3" fontId="9" fillId="0" borderId="5" xfId="47" applyNumberFormat="1" applyFont="1" applyBorder="1" applyAlignment="1">
      <alignment vertical="center"/>
      <protection/>
    </xf>
    <xf numFmtId="3" fontId="9" fillId="0" borderId="14" xfId="47" applyNumberFormat="1" applyFont="1" applyBorder="1" applyAlignment="1">
      <alignment vertical="center"/>
      <protection/>
    </xf>
    <xf numFmtId="0" fontId="9" fillId="0" borderId="6" xfId="47" applyFont="1" applyBorder="1" applyAlignment="1">
      <alignment vertical="center"/>
      <protection/>
    </xf>
    <xf numFmtId="0" fontId="13" fillId="0" borderId="55" xfId="47" applyFont="1" applyBorder="1" applyAlignment="1">
      <alignment horizontal="distributed" vertical="center"/>
      <protection/>
    </xf>
    <xf numFmtId="3" fontId="1" fillId="0" borderId="56" xfId="47" applyNumberFormat="1" applyFont="1" applyBorder="1" applyAlignment="1">
      <alignment vertical="center"/>
      <protection/>
    </xf>
    <xf numFmtId="3" fontId="1" fillId="0" borderId="55" xfId="47" applyNumberFormat="1" applyFont="1" applyBorder="1" applyAlignment="1">
      <alignment vertical="center"/>
      <protection/>
    </xf>
    <xf numFmtId="3" fontId="1" fillId="0" borderId="46" xfId="47" applyNumberFormat="1" applyFont="1" applyBorder="1" applyAlignment="1">
      <alignment vertical="center"/>
      <protection/>
    </xf>
    <xf numFmtId="3" fontId="1" fillId="0" borderId="26" xfId="47" applyNumberFormat="1" applyFont="1" applyBorder="1" applyAlignment="1">
      <alignment vertical="center"/>
      <protection/>
    </xf>
    <xf numFmtId="38" fontId="1" fillId="0" borderId="17" xfId="17" applyFont="1" applyBorder="1" applyAlignment="1">
      <alignment horizontal="center" vertical="center"/>
    </xf>
    <xf numFmtId="38" fontId="1" fillId="0" borderId="3" xfId="17" applyFont="1" applyBorder="1" applyAlignment="1">
      <alignment horizontal="center" vertical="center"/>
    </xf>
    <xf numFmtId="181" fontId="1" fillId="0" borderId="8" xfId="17" applyNumberFormat="1" applyFont="1" applyBorder="1" applyAlignment="1">
      <alignment horizontal="center" vertical="center"/>
    </xf>
    <xf numFmtId="0" fontId="1" fillId="0" borderId="6" xfId="48" applyFont="1" applyBorder="1" applyAlignment="1">
      <alignment vertical="center"/>
      <protection/>
    </xf>
    <xf numFmtId="41" fontId="1" fillId="0" borderId="13" xfId="48" applyNumberFormat="1" applyFont="1" applyBorder="1" applyAlignment="1">
      <alignment vertical="center"/>
      <protection/>
    </xf>
    <xf numFmtId="187" fontId="1" fillId="0" borderId="5" xfId="17" applyNumberFormat="1" applyFont="1" applyBorder="1" applyAlignment="1">
      <alignment vertical="center"/>
    </xf>
    <xf numFmtId="41" fontId="1" fillId="0" borderId="14" xfId="17" applyNumberFormat="1" applyFont="1" applyBorder="1" applyAlignment="1">
      <alignment vertical="center"/>
    </xf>
    <xf numFmtId="0" fontId="1" fillId="0" borderId="6" xfId="48" applyFont="1" applyBorder="1" applyAlignment="1">
      <alignment horizontal="center" vertical="center"/>
      <protection/>
    </xf>
    <xf numFmtId="41" fontId="1" fillId="0" borderId="4" xfId="48" applyNumberFormat="1" applyFont="1" applyBorder="1" applyAlignment="1">
      <alignment vertical="center"/>
      <protection/>
    </xf>
    <xf numFmtId="38" fontId="8" fillId="0" borderId="8" xfId="17" applyFont="1" applyBorder="1" applyAlignment="1">
      <alignment horizontal="distributed" vertical="center"/>
    </xf>
    <xf numFmtId="41" fontId="8" fillId="0" borderId="9" xfId="17" applyNumberFormat="1" applyFont="1" applyBorder="1" applyAlignment="1">
      <alignment vertical="center"/>
    </xf>
    <xf numFmtId="187" fontId="8" fillId="0" borderId="10" xfId="17" applyNumberFormat="1" applyFont="1" applyBorder="1" applyAlignment="1">
      <alignment vertical="center"/>
    </xf>
    <xf numFmtId="41" fontId="8" fillId="0" borderId="10" xfId="17" applyNumberFormat="1" applyFont="1" applyBorder="1" applyAlignment="1">
      <alignment vertical="center"/>
    </xf>
    <xf numFmtId="41" fontId="8" fillId="0" borderId="11" xfId="17" applyNumberFormat="1" applyFont="1" applyBorder="1" applyAlignment="1">
      <alignment vertical="center"/>
    </xf>
    <xf numFmtId="41" fontId="13" fillId="0" borderId="0" xfId="17" applyNumberFormat="1" applyFont="1" applyAlignment="1">
      <alignment vertical="center"/>
    </xf>
    <xf numFmtId="41" fontId="7" fillId="0" borderId="0" xfId="17" applyNumberFormat="1" applyFont="1" applyAlignment="1">
      <alignment vertical="center"/>
    </xf>
    <xf numFmtId="41" fontId="13" fillId="0" borderId="0" xfId="17" applyNumberFormat="1" applyFont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41" fontId="9" fillId="0" borderId="13" xfId="17" applyNumberFormat="1" applyFont="1" applyBorder="1" applyAlignment="1">
      <alignment vertical="center"/>
    </xf>
    <xf numFmtId="41" fontId="9" fillId="0" borderId="5" xfId="17" applyNumberFormat="1" applyFont="1" applyBorder="1" applyAlignment="1">
      <alignment vertical="center"/>
    </xf>
    <xf numFmtId="41" fontId="9" fillId="0" borderId="14" xfId="17" applyNumberFormat="1" applyFont="1" applyBorder="1" applyAlignment="1">
      <alignment vertical="center"/>
    </xf>
    <xf numFmtId="41" fontId="9" fillId="0" borderId="0" xfId="17" applyNumberFormat="1" applyFont="1" applyAlignment="1">
      <alignment vertical="center"/>
    </xf>
    <xf numFmtId="41" fontId="1" fillId="0" borderId="0" xfId="17" applyNumberFormat="1" applyFont="1" applyBorder="1" applyAlignment="1">
      <alignment horizontal="distributed" vertical="center"/>
    </xf>
    <xf numFmtId="0" fontId="1" fillId="0" borderId="6" xfId="17" applyNumberFormat="1" applyFont="1" applyBorder="1" applyAlignment="1">
      <alignment horizontal="distributed" vertical="center"/>
    </xf>
    <xf numFmtId="41" fontId="1" fillId="0" borderId="4" xfId="17" applyNumberFormat="1" applyFont="1" applyBorder="1" applyAlignment="1">
      <alignment horizontal="right" vertical="center"/>
    </xf>
    <xf numFmtId="0" fontId="20" fillId="0" borderId="6" xfId="17" applyNumberFormat="1" applyFont="1" applyBorder="1" applyAlignment="1">
      <alignment horizontal="distributed" vertical="center"/>
    </xf>
    <xf numFmtId="41" fontId="1" fillId="0" borderId="10" xfId="17" applyNumberFormat="1" applyFont="1" applyBorder="1" applyAlignment="1">
      <alignment horizontal="distributed" vertical="center"/>
    </xf>
    <xf numFmtId="0" fontId="1" fillId="0" borderId="11" xfId="17" applyNumberFormat="1" applyFont="1" applyBorder="1" applyAlignment="1">
      <alignment horizontal="distributed" vertical="center"/>
    </xf>
    <xf numFmtId="41" fontId="1" fillId="0" borderId="11" xfId="17" applyNumberFormat="1" applyFont="1" applyBorder="1" applyAlignment="1">
      <alignment vertical="center"/>
    </xf>
    <xf numFmtId="38" fontId="1" fillId="0" borderId="12" xfId="17" applyFont="1" applyBorder="1" applyAlignment="1">
      <alignment horizontal="centerContinuous" vertical="center"/>
    </xf>
    <xf numFmtId="38" fontId="1" fillId="0" borderId="49" xfId="17" applyFont="1" applyBorder="1" applyAlignment="1">
      <alignment horizontal="centerContinuous" vertical="center"/>
    </xf>
    <xf numFmtId="38" fontId="1" fillId="0" borderId="2" xfId="17" applyFont="1" applyBorder="1" applyAlignment="1">
      <alignment horizontal="centerContinuous" vertical="center"/>
    </xf>
    <xf numFmtId="38" fontId="1" fillId="0" borderId="31" xfId="17" applyFont="1" applyBorder="1" applyAlignment="1">
      <alignment horizontal="centerContinuous" vertical="center"/>
    </xf>
    <xf numFmtId="38" fontId="1" fillId="0" borderId="32" xfId="17" applyFont="1" applyBorder="1" applyAlignment="1">
      <alignment horizontal="centerContinuous" vertical="center"/>
    </xf>
    <xf numFmtId="38" fontId="1" fillId="0" borderId="4" xfId="17" applyFont="1" applyBorder="1" applyAlignment="1">
      <alignment horizontal="center" vertical="center"/>
    </xf>
    <xf numFmtId="38" fontId="1" fillId="0" borderId="57" xfId="17" applyFont="1" applyBorder="1" applyAlignment="1">
      <alignment horizontal="centerContinuous" vertical="center"/>
    </xf>
    <xf numFmtId="38" fontId="1" fillId="0" borderId="44" xfId="17" applyFont="1" applyBorder="1" applyAlignment="1">
      <alignment horizontal="centerContinuous" vertical="center"/>
    </xf>
    <xf numFmtId="38" fontId="1" fillId="0" borderId="15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9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38" fontId="1" fillId="0" borderId="57" xfId="17" applyFont="1" applyBorder="1" applyAlignment="1">
      <alignment horizontal="center" vertical="center"/>
    </xf>
    <xf numFmtId="38" fontId="1" fillId="0" borderId="11" xfId="17" applyFont="1" applyBorder="1" applyAlignment="1">
      <alignment horizontal="center" vertical="center"/>
    </xf>
    <xf numFmtId="38" fontId="9" fillId="0" borderId="3" xfId="17" applyFont="1" applyBorder="1" applyAlignment="1">
      <alignment horizontal="distributed" vertical="center"/>
    </xf>
    <xf numFmtId="38" fontId="9" fillId="0" borderId="7" xfId="17" applyFont="1" applyBorder="1" applyAlignment="1">
      <alignment vertical="center"/>
    </xf>
    <xf numFmtId="181" fontId="9" fillId="0" borderId="7" xfId="17" applyNumberFormat="1" applyFont="1" applyBorder="1" applyAlignment="1">
      <alignment vertical="center"/>
    </xf>
    <xf numFmtId="181" fontId="1" fillId="0" borderId="3" xfId="17" applyNumberFormat="1" applyFont="1" applyBorder="1" applyAlignment="1">
      <alignment vertical="center"/>
    </xf>
    <xf numFmtId="181" fontId="1" fillId="0" borderId="8" xfId="17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1" fillId="0" borderId="39" xfId="17" applyFont="1" applyBorder="1" applyAlignment="1">
      <alignment vertical="center"/>
    </xf>
    <xf numFmtId="38" fontId="1" fillId="0" borderId="39" xfId="17" applyFont="1" applyBorder="1" applyAlignment="1">
      <alignment horizontal="right" vertical="center"/>
    </xf>
    <xf numFmtId="38" fontId="10" fillId="0" borderId="10" xfId="17" applyFont="1" applyBorder="1" applyAlignment="1">
      <alignment horizontal="distributed" vertical="center" wrapText="1"/>
    </xf>
    <xf numFmtId="38" fontId="10" fillId="0" borderId="15" xfId="17" applyFont="1" applyBorder="1" applyAlignment="1">
      <alignment horizontal="distributed" vertical="center" wrapText="1"/>
    </xf>
    <xf numFmtId="41" fontId="1" fillId="0" borderId="7" xfId="17" applyNumberFormat="1" applyFont="1" applyBorder="1" applyAlignment="1">
      <alignment vertical="center"/>
    </xf>
    <xf numFmtId="41" fontId="1" fillId="0" borderId="3" xfId="17" applyNumberFormat="1" applyFont="1" applyBorder="1" applyAlignment="1">
      <alignment vertical="center"/>
    </xf>
    <xf numFmtId="41" fontId="9" fillId="0" borderId="3" xfId="17" applyNumberFormat="1" applyFont="1" applyBorder="1" applyAlignment="1">
      <alignment vertical="center"/>
    </xf>
    <xf numFmtId="41" fontId="1" fillId="0" borderId="3" xfId="17" applyNumberFormat="1" applyFont="1" applyBorder="1" applyAlignment="1">
      <alignment horizontal="right" vertical="center"/>
    </xf>
    <xf numFmtId="41" fontId="9" fillId="0" borderId="3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horizontal="right" vertical="center"/>
    </xf>
    <xf numFmtId="38" fontId="13" fillId="0" borderId="0" xfId="17" applyFont="1" applyBorder="1" applyAlignment="1">
      <alignment/>
    </xf>
    <xf numFmtId="38" fontId="1" fillId="0" borderId="32" xfId="17" applyFont="1" applyBorder="1" applyAlignment="1">
      <alignment vertical="center"/>
    </xf>
    <xf numFmtId="38" fontId="1" fillId="0" borderId="0" xfId="17" applyFont="1" applyBorder="1" applyAlignment="1">
      <alignment horizontal="center" vertical="center"/>
    </xf>
    <xf numFmtId="38" fontId="1" fillId="0" borderId="6" xfId="17" applyFont="1" applyBorder="1" applyAlignment="1">
      <alignment horizontal="center" vertical="center"/>
    </xf>
    <xf numFmtId="38" fontId="1" fillId="0" borderId="3" xfId="17" applyFont="1" applyBorder="1" applyAlignment="1">
      <alignment horizontal="right" vertical="center"/>
    </xf>
    <xf numFmtId="38" fontId="9" fillId="0" borderId="6" xfId="17" applyFont="1" applyBorder="1" applyAlignment="1" quotePrefix="1">
      <alignment horizontal="left" vertical="center"/>
    </xf>
    <xf numFmtId="38" fontId="9" fillId="0" borderId="3" xfId="17" applyFont="1" applyBorder="1" applyAlignment="1">
      <alignment horizontal="right" vertical="center"/>
    </xf>
    <xf numFmtId="38" fontId="1" fillId="0" borderId="6" xfId="17" applyFont="1" applyBorder="1" applyAlignment="1" quotePrefix="1">
      <alignment horizontal="left" vertical="center"/>
    </xf>
    <xf numFmtId="38" fontId="10" fillId="0" borderId="0" xfId="17" applyFont="1" applyBorder="1" applyAlignment="1">
      <alignment horizontal="distributed" vertical="center"/>
    </xf>
    <xf numFmtId="38" fontId="10" fillId="0" borderId="9" xfId="17" applyFont="1" applyBorder="1" applyAlignment="1">
      <alignment horizontal="distributed" vertical="center"/>
    </xf>
    <xf numFmtId="38" fontId="10" fillId="0" borderId="11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right" vertical="center"/>
    </xf>
    <xf numFmtId="38" fontId="7" fillId="0" borderId="0" xfId="17" applyFont="1" applyFill="1" applyAlignment="1">
      <alignment/>
    </xf>
    <xf numFmtId="38" fontId="1" fillId="0" borderId="0" xfId="17" applyFont="1" applyFill="1" applyBorder="1" applyAlignment="1">
      <alignment horizontal="centerContinuous"/>
    </xf>
    <xf numFmtId="38" fontId="1" fillId="0" borderId="6" xfId="17" applyFont="1" applyFill="1" applyBorder="1" applyAlignment="1">
      <alignment/>
    </xf>
    <xf numFmtId="38" fontId="1" fillId="0" borderId="12" xfId="17" applyFont="1" applyFill="1" applyBorder="1" applyAlignment="1">
      <alignment horizontal="center" vertical="center"/>
    </xf>
    <xf numFmtId="38" fontId="1" fillId="0" borderId="49" xfId="17" applyFont="1" applyFill="1" applyBorder="1" applyAlignment="1">
      <alignment horizontal="centerContinuous" vertical="center"/>
    </xf>
    <xf numFmtId="38" fontId="1" fillId="0" borderId="2" xfId="17" applyFont="1" applyFill="1" applyBorder="1" applyAlignment="1">
      <alignment horizontal="centerContinuous" vertical="center"/>
    </xf>
    <xf numFmtId="38" fontId="1" fillId="0" borderId="12" xfId="17" applyFont="1" applyFill="1" applyBorder="1" applyAlignment="1">
      <alignment horizontal="centerContinuous" vertical="center"/>
    </xf>
    <xf numFmtId="38" fontId="1" fillId="0" borderId="5" xfId="17" applyFont="1" applyFill="1" applyBorder="1" applyAlignment="1">
      <alignment vertical="center"/>
    </xf>
    <xf numFmtId="38" fontId="1" fillId="0" borderId="14" xfId="17" applyFont="1" applyFill="1" applyBorder="1" applyAlignment="1">
      <alignment/>
    </xf>
    <xf numFmtId="38" fontId="9" fillId="0" borderId="6" xfId="17" applyFont="1" applyFill="1" applyBorder="1" applyAlignment="1">
      <alignment/>
    </xf>
    <xf numFmtId="38" fontId="9" fillId="0" borderId="6" xfId="17" applyFont="1" applyFill="1" applyBorder="1" applyAlignment="1">
      <alignment horizontal="distributed" vertical="center"/>
    </xf>
    <xf numFmtId="209" fontId="1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195" fontId="9" fillId="0" borderId="0" xfId="17" applyNumberFormat="1" applyFont="1" applyFill="1" applyBorder="1" applyAlignment="1">
      <alignment horizontal="right" vertical="center"/>
    </xf>
    <xf numFmtId="209" fontId="8" fillId="0" borderId="0" xfId="17" applyNumberFormat="1" applyFont="1" applyFill="1" applyBorder="1" applyAlignment="1">
      <alignment horizontal="right" vertical="center"/>
    </xf>
    <xf numFmtId="195" fontId="1" fillId="0" borderId="0" xfId="17" applyNumberFormat="1" applyFont="1" applyFill="1" applyBorder="1" applyAlignment="1">
      <alignment horizontal="right" vertical="center"/>
    </xf>
    <xf numFmtId="195" fontId="1" fillId="0" borderId="6" xfId="17" applyNumberFormat="1" applyFont="1" applyFill="1" applyBorder="1" applyAlignment="1">
      <alignment horizontal="right" vertical="center"/>
    </xf>
    <xf numFmtId="195" fontId="1" fillId="0" borderId="0" xfId="17" applyNumberFormat="1" applyFont="1" applyFill="1" applyBorder="1" applyAlignment="1">
      <alignment/>
    </xf>
    <xf numFmtId="38" fontId="9" fillId="0" borderId="6" xfId="17" applyFont="1" applyFill="1" applyBorder="1" applyAlignment="1">
      <alignment horizontal="right" vertical="center"/>
    </xf>
    <xf numFmtId="209" fontId="1" fillId="0" borderId="4" xfId="17" applyNumberFormat="1" applyFont="1" applyFill="1" applyBorder="1" applyAlignment="1">
      <alignment horizontal="distributed" vertical="center"/>
    </xf>
    <xf numFmtId="209" fontId="1" fillId="0" borderId="0" xfId="17" applyNumberFormat="1" applyFont="1" applyFill="1" applyBorder="1" applyAlignment="1">
      <alignment horizontal="distributed" vertical="center"/>
    </xf>
    <xf numFmtId="209" fontId="9" fillId="0" borderId="0" xfId="17" applyNumberFormat="1" applyFont="1" applyFill="1" applyBorder="1" applyAlignment="1">
      <alignment horizontal="right" vertical="center"/>
    </xf>
    <xf numFmtId="0" fontId="1" fillId="0" borderId="0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right" vertical="center"/>
    </xf>
    <xf numFmtId="38" fontId="9" fillId="0" borderId="10" xfId="17" applyFont="1" applyFill="1" applyBorder="1" applyAlignment="1">
      <alignment horizontal="right" vertical="center"/>
    </xf>
    <xf numFmtId="195" fontId="1" fillId="0" borderId="10" xfId="17" applyNumberFormat="1" applyFont="1" applyFill="1" applyBorder="1" applyAlignment="1">
      <alignment horizontal="right" vertical="center"/>
    </xf>
    <xf numFmtId="195" fontId="1" fillId="0" borderId="11" xfId="17" applyNumberFormat="1" applyFont="1" applyFill="1" applyBorder="1" applyAlignment="1">
      <alignment horizontal="right" vertical="center"/>
    </xf>
    <xf numFmtId="0" fontId="1" fillId="0" borderId="0" xfId="51" applyFont="1" applyAlignment="1">
      <alignment vertical="center"/>
      <protection/>
    </xf>
    <xf numFmtId="0" fontId="1" fillId="0" borderId="15" xfId="51" applyFont="1" applyBorder="1" applyAlignment="1">
      <alignment horizontal="distributed" vertical="center"/>
      <protection/>
    </xf>
    <xf numFmtId="41" fontId="1" fillId="0" borderId="13" xfId="17" applyNumberFormat="1" applyFont="1" applyBorder="1" applyAlignment="1">
      <alignment vertical="center"/>
    </xf>
    <xf numFmtId="38" fontId="10" fillId="0" borderId="4" xfId="17" applyFont="1" applyBorder="1" applyAlignment="1">
      <alignment horizontal="left" vertical="center"/>
    </xf>
    <xf numFmtId="41" fontId="1" fillId="0" borderId="4" xfId="17" applyNumberFormat="1" applyFont="1" applyFill="1" applyBorder="1" applyAlignment="1">
      <alignment vertical="center"/>
    </xf>
    <xf numFmtId="41" fontId="1" fillId="0" borderId="9" xfId="17" applyNumberFormat="1" applyFont="1" applyFill="1" applyBorder="1" applyAlignment="1">
      <alignment vertical="center"/>
    </xf>
    <xf numFmtId="38" fontId="1" fillId="0" borderId="0" xfId="17" applyFont="1" applyFill="1" applyAlignment="1">
      <alignment vertical="center"/>
    </xf>
    <xf numFmtId="0" fontId="10" fillId="0" borderId="0" xfId="52" applyFont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38" fontId="10" fillId="0" borderId="0" xfId="17" applyFont="1" applyAlignment="1">
      <alignment vertical="center" shrinkToFit="1"/>
    </xf>
    <xf numFmtId="38" fontId="10" fillId="0" borderId="3" xfId="17" applyFont="1" applyBorder="1" applyAlignment="1">
      <alignment horizontal="center" vertical="center" shrinkToFit="1"/>
    </xf>
    <xf numFmtId="38" fontId="1" fillId="0" borderId="15" xfId="17" applyFont="1" applyBorder="1" applyAlignment="1">
      <alignment horizontal="distributed" vertical="center" shrinkToFit="1"/>
    </xf>
    <xf numFmtId="38" fontId="1" fillId="0" borderId="15" xfId="17" applyFont="1" applyBorder="1" applyAlignment="1">
      <alignment horizontal="center" vertical="center" shrinkToFit="1"/>
    </xf>
    <xf numFmtId="38" fontId="10" fillId="0" borderId="8" xfId="17" applyFont="1" applyBorder="1" applyAlignment="1">
      <alignment vertical="center" shrinkToFit="1"/>
    </xf>
    <xf numFmtId="38" fontId="10" fillId="0" borderId="3" xfId="17" applyFont="1" applyBorder="1" applyAlignment="1">
      <alignment horizontal="distributed" vertical="center" shrinkToFit="1"/>
    </xf>
    <xf numFmtId="38" fontId="1" fillId="0" borderId="3" xfId="17" applyFont="1" applyBorder="1" applyAlignment="1">
      <alignment horizontal="distributed" vertical="center" shrinkToFit="1"/>
    </xf>
    <xf numFmtId="38" fontId="1" fillId="0" borderId="0" xfId="17" applyFont="1" applyAlignment="1">
      <alignment vertical="center" shrinkToFit="1"/>
    </xf>
    <xf numFmtId="38" fontId="9" fillId="0" borderId="3" xfId="17" applyFont="1" applyBorder="1" applyAlignment="1">
      <alignment horizontal="distributed" vertical="center" shrinkToFit="1"/>
    </xf>
    <xf numFmtId="41" fontId="9" fillId="0" borderId="4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6" xfId="17" applyNumberFormat="1" applyFont="1" applyFill="1" applyBorder="1" applyAlignment="1">
      <alignment vertical="center"/>
    </xf>
    <xf numFmtId="38" fontId="9" fillId="0" borderId="0" xfId="17" applyFont="1" applyAlignment="1">
      <alignment vertical="center" shrinkToFit="1"/>
    </xf>
    <xf numFmtId="41" fontId="10" fillId="0" borderId="4" xfId="17" applyNumberFormat="1" applyFont="1" applyFill="1" applyBorder="1" applyAlignment="1">
      <alignment vertical="center"/>
    </xf>
    <xf numFmtId="38" fontId="8" fillId="0" borderId="3" xfId="17" applyFont="1" applyBorder="1" applyAlignment="1">
      <alignment horizontal="distributed" vertical="center" shrinkToFit="1"/>
    </xf>
    <xf numFmtId="38" fontId="1" fillId="0" borderId="8" xfId="17" applyFont="1" applyBorder="1" applyAlignment="1">
      <alignment horizontal="distributed" vertical="center" shrinkToFit="1"/>
    </xf>
    <xf numFmtId="38" fontId="1" fillId="0" borderId="0" xfId="17" applyFont="1" applyAlignment="1">
      <alignment horizontal="center" vertical="center"/>
    </xf>
    <xf numFmtId="38" fontId="10" fillId="0" borderId="13" xfId="17" applyFont="1" applyBorder="1" applyAlignment="1">
      <alignment horizontal="distributed" vertical="center"/>
    </xf>
    <xf numFmtId="38" fontId="10" fillId="0" borderId="5" xfId="17" applyFont="1" applyBorder="1" applyAlignment="1">
      <alignment horizontal="distributed" vertical="center"/>
    </xf>
    <xf numFmtId="38" fontId="10" fillId="0" borderId="14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38" fontId="1" fillId="0" borderId="10" xfId="17" applyNumberFormat="1" applyFont="1" applyBorder="1" applyAlignment="1">
      <alignment vertical="center"/>
    </xf>
    <xf numFmtId="49" fontId="1" fillId="0" borderId="0" xfId="17" applyNumberFormat="1" applyFont="1" applyAlignment="1">
      <alignment vertical="center"/>
    </xf>
    <xf numFmtId="0" fontId="1" fillId="0" borderId="0" xfId="53" applyFont="1">
      <alignment/>
      <protection/>
    </xf>
    <xf numFmtId="0" fontId="10" fillId="0" borderId="0" xfId="53" applyFont="1">
      <alignment/>
      <protection/>
    </xf>
    <xf numFmtId="38" fontId="10" fillId="0" borderId="0" xfId="17" applyNumberFormat="1" applyFont="1" applyBorder="1" applyAlignment="1">
      <alignment horizontal="left" vertical="center"/>
    </xf>
    <xf numFmtId="38" fontId="1" fillId="0" borderId="23" xfId="17" applyFont="1" applyBorder="1" applyAlignment="1">
      <alignment horizontal="centerContinuous" vertical="center"/>
    </xf>
    <xf numFmtId="38" fontId="1" fillId="0" borderId="26" xfId="17" applyFont="1" applyBorder="1" applyAlignment="1">
      <alignment horizontal="centerContinuous" vertical="center"/>
    </xf>
    <xf numFmtId="38" fontId="1" fillId="0" borderId="6" xfId="17" applyFont="1" applyBorder="1" applyAlignment="1">
      <alignment horizontal="centerContinuous" vertical="center"/>
    </xf>
    <xf numFmtId="38" fontId="1" fillId="0" borderId="24" xfId="17" applyFont="1" applyBorder="1" applyAlignment="1">
      <alignment horizontal="distributed" vertical="center"/>
    </xf>
    <xf numFmtId="38" fontId="1" fillId="0" borderId="30" xfId="17" applyFont="1" applyBorder="1" applyAlignment="1">
      <alignment horizontal="distributed" vertical="center"/>
    </xf>
    <xf numFmtId="38" fontId="1" fillId="0" borderId="13" xfId="17" applyFont="1" applyBorder="1" applyAlignment="1">
      <alignment vertical="center"/>
    </xf>
    <xf numFmtId="38" fontId="9" fillId="0" borderId="3" xfId="17" applyFont="1" applyBorder="1" applyAlignment="1">
      <alignment horizontal="center" vertical="center"/>
    </xf>
    <xf numFmtId="38" fontId="1" fillId="0" borderId="3" xfId="17" applyFont="1" applyBorder="1" applyAlignment="1" quotePrefix="1">
      <alignment horizontal="right" vertical="center"/>
    </xf>
    <xf numFmtId="38" fontId="1" fillId="0" borderId="58" xfId="17" applyFont="1" applyBorder="1" applyAlignment="1">
      <alignment horizontal="right" vertical="center"/>
    </xf>
    <xf numFmtId="38" fontId="1" fillId="0" borderId="59" xfId="17" applyFont="1" applyBorder="1" applyAlignment="1">
      <alignment horizontal="distributed" vertical="center"/>
    </xf>
    <xf numFmtId="38" fontId="1" fillId="0" borderId="22" xfId="17" applyFont="1" applyBorder="1" applyAlignment="1">
      <alignment horizontal="distributed" vertical="center"/>
    </xf>
    <xf numFmtId="38" fontId="1" fillId="0" borderId="60" xfId="17" applyFont="1" applyBorder="1" applyAlignment="1">
      <alignment horizontal="center" vertical="center"/>
    </xf>
    <xf numFmtId="38" fontId="1" fillId="0" borderId="24" xfId="17" applyFont="1" applyBorder="1" applyAlignment="1">
      <alignment horizontal="center" vertical="center"/>
    </xf>
    <xf numFmtId="38" fontId="1" fillId="0" borderId="17" xfId="17" applyFont="1" applyBorder="1" applyAlignment="1">
      <alignment horizontal="right" vertical="center"/>
    </xf>
    <xf numFmtId="38" fontId="1" fillId="0" borderId="16" xfId="17" applyFont="1" applyBorder="1" applyAlignment="1">
      <alignment horizontal="centerContinuous" vertical="center"/>
    </xf>
    <xf numFmtId="180" fontId="9" fillId="0" borderId="6" xfId="17" applyNumberFormat="1" applyFont="1" applyBorder="1" applyAlignment="1">
      <alignment vertical="center"/>
    </xf>
    <xf numFmtId="180" fontId="10" fillId="0" borderId="4" xfId="17" applyNumberFormat="1" applyFont="1" applyBorder="1" applyAlignment="1">
      <alignment vertical="center"/>
    </xf>
    <xf numFmtId="180" fontId="10" fillId="0" borderId="0" xfId="17" applyNumberFormat="1" applyFont="1" applyBorder="1" applyAlignment="1">
      <alignment vertical="center"/>
    </xf>
    <xf numFmtId="180" fontId="10" fillId="0" borderId="6" xfId="17" applyNumberFormat="1" applyFont="1" applyBorder="1" applyAlignment="1">
      <alignment vertical="center"/>
    </xf>
    <xf numFmtId="180" fontId="8" fillId="0" borderId="4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180" fontId="8" fillId="0" borderId="6" xfId="17" applyNumberFormat="1" applyFont="1" applyBorder="1" applyAlignment="1">
      <alignment vertical="center"/>
    </xf>
    <xf numFmtId="180" fontId="1" fillId="0" borderId="4" xfId="17" applyNumberFormat="1" applyFont="1" applyBorder="1" applyAlignment="1">
      <alignment vertical="center"/>
    </xf>
    <xf numFmtId="180" fontId="1" fillId="0" borderId="6" xfId="17" applyNumberFormat="1" applyFont="1" applyBorder="1" applyAlignment="1">
      <alignment vertical="center"/>
    </xf>
    <xf numFmtId="180" fontId="1" fillId="0" borderId="9" xfId="17" applyNumberFormat="1" applyFont="1" applyBorder="1" applyAlignment="1">
      <alignment vertical="center"/>
    </xf>
    <xf numFmtId="180" fontId="1" fillId="0" borderId="11" xfId="17" applyNumberFormat="1" applyFont="1" applyBorder="1" applyAlignment="1">
      <alignment vertical="center"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186" fontId="8" fillId="0" borderId="13" xfId="31" applyNumberFormat="1" applyFont="1" applyFill="1" applyBorder="1" applyAlignment="1">
      <alignment vertical="center"/>
      <protection/>
    </xf>
    <xf numFmtId="186" fontId="8" fillId="0" borderId="5" xfId="31" applyNumberFormat="1" applyFont="1" applyFill="1" applyBorder="1" applyAlignment="1">
      <alignment vertical="center"/>
      <protection/>
    </xf>
    <xf numFmtId="186" fontId="8" fillId="0" borderId="14" xfId="31" applyNumberFormat="1" applyFont="1" applyFill="1" applyBorder="1" applyAlignment="1">
      <alignment vertical="center"/>
      <protection/>
    </xf>
    <xf numFmtId="186" fontId="1" fillId="0" borderId="4" xfId="31" applyNumberFormat="1" applyFont="1" applyFill="1" applyBorder="1" applyAlignment="1">
      <alignment vertical="center"/>
      <protection/>
    </xf>
    <xf numFmtId="186" fontId="1" fillId="0" borderId="0" xfId="31" applyNumberFormat="1" applyFont="1" applyFill="1" applyBorder="1" applyAlignment="1">
      <alignment vertical="center"/>
      <protection/>
    </xf>
    <xf numFmtId="186" fontId="1" fillId="0" borderId="6" xfId="31" applyNumberFormat="1" applyFont="1" applyFill="1" applyBorder="1" applyAlignment="1">
      <alignment vertical="center"/>
      <protection/>
    </xf>
    <xf numFmtId="0" fontId="1" fillId="0" borderId="4" xfId="31" applyFont="1" applyFill="1" applyBorder="1" applyAlignment="1">
      <alignment vertical="center"/>
      <protection/>
    </xf>
    <xf numFmtId="0" fontId="1" fillId="0" borderId="6" xfId="31" applyFont="1" applyFill="1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horizontal="distributed" vertical="center"/>
      <protection/>
    </xf>
    <xf numFmtId="0" fontId="1" fillId="0" borderId="9" xfId="31" applyFont="1" applyFill="1" applyBorder="1" applyAlignment="1">
      <alignment vertical="center"/>
      <protection/>
    </xf>
    <xf numFmtId="0" fontId="1" fillId="0" borderId="11" xfId="31" applyFont="1" applyFill="1" applyBorder="1" applyAlignment="1">
      <alignment horizontal="distributed" vertical="center"/>
      <protection/>
    </xf>
    <xf numFmtId="186" fontId="1" fillId="0" borderId="9" xfId="31" applyNumberFormat="1" applyFont="1" applyFill="1" applyBorder="1" applyAlignment="1">
      <alignment vertical="center"/>
      <protection/>
    </xf>
    <xf numFmtId="186" fontId="1" fillId="0" borderId="10" xfId="31" applyNumberFormat="1" applyFont="1" applyFill="1" applyBorder="1" applyAlignment="1">
      <alignment vertical="center"/>
      <protection/>
    </xf>
    <xf numFmtId="186" fontId="1" fillId="0" borderId="11" xfId="31" applyNumberFormat="1" applyFont="1" applyFill="1" applyBorder="1" applyAlignment="1">
      <alignment vertical="center"/>
      <protection/>
    </xf>
    <xf numFmtId="0" fontId="1" fillId="0" borderId="0" xfId="31" applyFont="1" applyFill="1" applyAlignment="1">
      <alignment horizontal="distributed" vertical="center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8" xfId="28" applyFont="1" applyBorder="1" applyAlignment="1">
      <alignment horizontal="distributed" vertical="center"/>
      <protection/>
    </xf>
    <xf numFmtId="0" fontId="1" fillId="0" borderId="44" xfId="28" applyFont="1" applyBorder="1" applyAlignment="1">
      <alignment horizontal="center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13" xfId="26" applyFont="1" applyBorder="1" applyAlignment="1">
      <alignment vertical="center"/>
      <protection/>
    </xf>
    <xf numFmtId="0" fontId="1" fillId="0" borderId="14" xfId="26" applyFont="1" applyBorder="1" applyAlignment="1">
      <alignment vertical="center"/>
      <protection/>
    </xf>
    <xf numFmtId="0" fontId="1" fillId="0" borderId="4" xfId="26" applyFont="1" applyBorder="1" applyAlignment="1">
      <alignment vertical="center"/>
      <protection/>
    </xf>
    <xf numFmtId="0" fontId="1" fillId="0" borderId="6" xfId="26" applyFont="1" applyBorder="1" applyAlignment="1">
      <alignment vertic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61" xfId="26" applyFont="1" applyBorder="1" applyAlignment="1">
      <alignment horizontal="center" vertic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57" xfId="28" applyFont="1" applyBorder="1" applyAlignment="1">
      <alignment horizontal="center"/>
      <protection/>
    </xf>
    <xf numFmtId="0" fontId="1" fillId="0" borderId="61" xfId="28" applyFont="1" applyBorder="1" applyAlignment="1">
      <alignment horizontal="center"/>
      <protection/>
    </xf>
    <xf numFmtId="0" fontId="13" fillId="0" borderId="49" xfId="26" applyFont="1" applyBorder="1" applyAlignment="1">
      <alignment horizontal="center" vertical="center"/>
      <protection/>
    </xf>
    <xf numFmtId="0" fontId="13" fillId="0" borderId="2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distributed"/>
      <protection/>
    </xf>
    <xf numFmtId="0" fontId="1" fillId="0" borderId="49" xfId="26" applyFont="1" applyBorder="1" applyAlignment="1">
      <alignment horizontal="center" vertical="distributed"/>
      <protection/>
    </xf>
    <xf numFmtId="0" fontId="1" fillId="0" borderId="2" xfId="26" applyFont="1" applyBorder="1" applyAlignment="1">
      <alignment horizontal="center" vertical="distributed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/>
      <protection/>
    </xf>
    <xf numFmtId="0" fontId="1" fillId="0" borderId="2" xfId="26" applyFont="1" applyBorder="1" applyAlignment="1">
      <alignment/>
      <protection/>
    </xf>
    <xf numFmtId="0" fontId="1" fillId="0" borderId="2" xfId="25" applyFont="1" applyBorder="1" applyAlignment="1">
      <alignment horizontal="center"/>
      <protection/>
    </xf>
    <xf numFmtId="0" fontId="1" fillId="0" borderId="49" xfId="25" applyFont="1" applyBorder="1" applyAlignment="1">
      <alignment horizontal="center"/>
      <protection/>
    </xf>
    <xf numFmtId="0" fontId="1" fillId="0" borderId="57" xfId="26" applyFont="1" applyBorder="1" applyAlignment="1">
      <alignment horizontal="center" vertical="center"/>
      <protection/>
    </xf>
    <xf numFmtId="0" fontId="1" fillId="0" borderId="44" xfId="26" applyFont="1" applyBorder="1" applyAlignment="1">
      <alignment horizontal="center" vertical="center"/>
      <protection/>
    </xf>
    <xf numFmtId="0" fontId="1" fillId="0" borderId="7" xfId="26" applyFont="1" applyBorder="1" applyAlignment="1">
      <alignment horizontal="center" vertical="center"/>
      <protection/>
    </xf>
    <xf numFmtId="0" fontId="13" fillId="0" borderId="3" xfId="26" applyFont="1" applyBorder="1" applyAlignment="1">
      <alignment horizontal="center" vertical="center"/>
      <protection/>
    </xf>
    <xf numFmtId="0" fontId="1" fillId="0" borderId="57" xfId="26" applyFont="1" applyBorder="1" applyAlignment="1">
      <alignment horizontal="center"/>
      <protection/>
    </xf>
    <xf numFmtId="0" fontId="1" fillId="0" borderId="44" xfId="26" applyFont="1" applyBorder="1" applyAlignment="1">
      <alignment horizontal="center"/>
      <protection/>
    </xf>
    <xf numFmtId="0" fontId="1" fillId="0" borderId="12" xfId="25" applyFont="1" applyBorder="1" applyAlignment="1">
      <alignment horizontal="center"/>
      <protection/>
    </xf>
    <xf numFmtId="38" fontId="1" fillId="0" borderId="16" xfId="17" applyFont="1" applyBorder="1" applyAlignment="1">
      <alignment horizontal="center" vertical="center"/>
    </xf>
    <xf numFmtId="0" fontId="0" fillId="0" borderId="31" xfId="24" applyBorder="1" applyAlignment="1">
      <alignment horizontal="center" vertical="center"/>
      <protection/>
    </xf>
    <xf numFmtId="0" fontId="0" fillId="0" borderId="32" xfId="24" applyBorder="1" applyAlignment="1">
      <alignment horizontal="center" vertical="center"/>
      <protection/>
    </xf>
    <xf numFmtId="38" fontId="1" fillId="0" borderId="15" xfId="17" applyFont="1" applyBorder="1" applyAlignment="1">
      <alignment horizontal="distributed" vertical="center"/>
    </xf>
    <xf numFmtId="0" fontId="0" fillId="0" borderId="15" xfId="24" applyBorder="1" applyAlignment="1">
      <alignment horizontal="distributed" vertical="center"/>
      <protection/>
    </xf>
    <xf numFmtId="38" fontId="10" fillId="0" borderId="7" xfId="17" applyFont="1" applyBorder="1" applyAlignment="1">
      <alignment horizontal="distributed" vertical="top" wrapText="1"/>
    </xf>
    <xf numFmtId="0" fontId="0" fillId="0" borderId="3" xfId="24" applyBorder="1" applyAlignment="1">
      <alignment horizontal="distributed" vertical="top" wrapText="1"/>
      <protection/>
    </xf>
    <xf numFmtId="0" fontId="9" fillId="0" borderId="13" xfId="23" applyFont="1" applyBorder="1" applyAlignment="1">
      <alignment horizontal="center" vertical="center"/>
      <protection/>
    </xf>
    <xf numFmtId="0" fontId="9" fillId="0" borderId="5" xfId="23" applyFont="1" applyBorder="1" applyAlignment="1">
      <alignment horizontal="center" vertical="center"/>
      <protection/>
    </xf>
    <xf numFmtId="38" fontId="9" fillId="0" borderId="4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1" fillId="0" borderId="17" xfId="17" applyFont="1" applyBorder="1" applyAlignment="1">
      <alignment horizontal="distributed" vertical="center"/>
    </xf>
    <xf numFmtId="0" fontId="0" fillId="0" borderId="3" xfId="24" applyBorder="1" applyAlignment="1">
      <alignment horizontal="distributed" vertical="center"/>
      <protection/>
    </xf>
    <xf numFmtId="0" fontId="0" fillId="0" borderId="8" xfId="24" applyBorder="1" applyAlignment="1">
      <alignment horizontal="distributed" vertical="center"/>
      <protection/>
    </xf>
    <xf numFmtId="38" fontId="9" fillId="0" borderId="0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0" fontId="1" fillId="0" borderId="16" xfId="23" applyFont="1" applyBorder="1" applyAlignment="1">
      <alignment horizontal="distributed" vertical="center"/>
      <protection/>
    </xf>
    <xf numFmtId="0" fontId="0" fillId="0" borderId="32" xfId="23" applyBorder="1" applyAlignment="1">
      <alignment horizontal="distributed" vertical="center"/>
      <protection/>
    </xf>
    <xf numFmtId="0" fontId="0" fillId="0" borderId="4" xfId="23" applyBorder="1" applyAlignment="1">
      <alignment horizontal="distributed" vertical="center"/>
      <protection/>
    </xf>
    <xf numFmtId="0" fontId="0" fillId="0" borderId="6" xfId="23" applyBorder="1" applyAlignment="1">
      <alignment horizontal="distributed" vertical="center"/>
      <protection/>
    </xf>
    <xf numFmtId="0" fontId="0" fillId="0" borderId="9" xfId="23" applyBorder="1" applyAlignment="1">
      <alignment horizontal="distributed" vertical="center"/>
      <protection/>
    </xf>
    <xf numFmtId="0" fontId="0" fillId="0" borderId="11" xfId="23" applyBorder="1" applyAlignment="1">
      <alignment horizontal="distributed" vertical="center"/>
      <protection/>
    </xf>
    <xf numFmtId="0" fontId="1" fillId="0" borderId="4" xfId="23" applyFont="1" applyBorder="1" applyAlignment="1">
      <alignment horizontal="distributed"/>
      <protection/>
    </xf>
    <xf numFmtId="0" fontId="1" fillId="0" borderId="0" xfId="23" applyFont="1" applyBorder="1" applyAlignment="1">
      <alignment horizontal="distributed"/>
      <protection/>
    </xf>
    <xf numFmtId="38" fontId="9" fillId="0" borderId="4" xfId="17" applyFont="1" applyBorder="1" applyAlignment="1">
      <alignment horizontal="center" vertical="center"/>
    </xf>
    <xf numFmtId="0" fontId="0" fillId="0" borderId="9" xfId="23" applyBorder="1" applyAlignment="1">
      <alignment horizontal="distributed"/>
      <protection/>
    </xf>
    <xf numFmtId="0" fontId="0" fillId="0" borderId="11" xfId="23" applyBorder="1" applyAlignment="1">
      <alignment horizontal="distributed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38" fontId="1" fillId="0" borderId="16" xfId="17" applyFont="1" applyFill="1" applyBorder="1" applyAlignment="1">
      <alignment horizontal="distributed" vertical="center"/>
    </xf>
    <xf numFmtId="0" fontId="0" fillId="0" borderId="32" xfId="23" applyFont="1" applyFill="1" applyBorder="1" applyAlignment="1">
      <alignment horizontal="distributed"/>
      <protection/>
    </xf>
    <xf numFmtId="0" fontId="0" fillId="0" borderId="9" xfId="23" applyFont="1" applyFill="1" applyBorder="1" applyAlignment="1">
      <alignment horizontal="distributed"/>
      <protection/>
    </xf>
    <xf numFmtId="0" fontId="0" fillId="0" borderId="11" xfId="23" applyFont="1" applyFill="1" applyBorder="1" applyAlignment="1">
      <alignment horizontal="distributed"/>
      <protection/>
    </xf>
    <xf numFmtId="38" fontId="1" fillId="0" borderId="16" xfId="17" applyFont="1" applyBorder="1" applyAlignment="1">
      <alignment horizontal="center" vertical="center"/>
    </xf>
    <xf numFmtId="0" fontId="0" fillId="0" borderId="32" xfId="23" applyBorder="1" applyAlignment="1">
      <alignment horizontal="center"/>
      <protection/>
    </xf>
    <xf numFmtId="0" fontId="0" fillId="0" borderId="9" xfId="23" applyBorder="1" applyAlignment="1">
      <alignment horizontal="center"/>
      <protection/>
    </xf>
    <xf numFmtId="0" fontId="0" fillId="0" borderId="11" xfId="23" applyBorder="1" applyAlignment="1">
      <alignment horizontal="center"/>
      <protection/>
    </xf>
    <xf numFmtId="38" fontId="1" fillId="0" borderId="16" xfId="17" applyFont="1" applyBorder="1" applyAlignment="1">
      <alignment horizontal="distributed" vertical="center"/>
    </xf>
    <xf numFmtId="0" fontId="0" fillId="0" borderId="32" xfId="23" applyBorder="1" applyAlignment="1">
      <alignment horizontal="distributed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8" fillId="0" borderId="13" xfId="22" applyFont="1" applyBorder="1" applyAlignment="1">
      <alignment horizontal="distributed" vertical="center"/>
      <protection/>
    </xf>
    <xf numFmtId="0" fontId="8" fillId="0" borderId="14" xfId="22" applyFont="1" applyBorder="1" applyAlignment="1">
      <alignment horizontal="distributed" vertical="center"/>
      <protection/>
    </xf>
    <xf numFmtId="38" fontId="8" fillId="0" borderId="4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0" fontId="1" fillId="0" borderId="17" xfId="23" applyFont="1" applyBorder="1" applyAlignment="1">
      <alignment horizontal="distributed" vertical="center"/>
      <protection/>
    </xf>
    <xf numFmtId="0" fontId="0" fillId="0" borderId="8" xfId="23" applyBorder="1" applyAlignment="1">
      <alignment horizontal="distributed" vertical="center"/>
      <protection/>
    </xf>
    <xf numFmtId="0" fontId="0" fillId="0" borderId="8" xfId="28" applyBorder="1" applyAlignment="1">
      <alignment horizontal="distributed" vertical="center"/>
      <protection/>
    </xf>
    <xf numFmtId="0" fontId="1" fillId="0" borderId="57" xfId="28" applyFont="1" applyBorder="1" applyAlignment="1">
      <alignment horizontal="distributed" vertical="center"/>
      <protection/>
    </xf>
    <xf numFmtId="0" fontId="1" fillId="0" borderId="44" xfId="28" applyFont="1" applyBorder="1" applyAlignment="1">
      <alignment horizontal="distributed" vertical="center"/>
      <protection/>
    </xf>
    <xf numFmtId="0" fontId="1" fillId="0" borderId="57" xfId="28" applyFont="1" applyBorder="1" applyAlignment="1">
      <alignment horizontal="distributed" vertical="center"/>
      <protection/>
    </xf>
    <xf numFmtId="0" fontId="0" fillId="0" borderId="61" xfId="28" applyBorder="1" applyAlignment="1">
      <alignment horizontal="distributed" vertical="center"/>
      <protection/>
    </xf>
    <xf numFmtId="0" fontId="0" fillId="0" borderId="44" xfId="28" applyBorder="1" applyAlignment="1">
      <alignment horizontal="distributed" vertical="center"/>
      <protection/>
    </xf>
    <xf numFmtId="0" fontId="1" fillId="0" borderId="57" xfId="28" applyFont="1" applyBorder="1" applyAlignment="1">
      <alignment horizontal="distributed"/>
      <protection/>
    </xf>
    <xf numFmtId="0" fontId="0" fillId="0" borderId="61" xfId="28" applyBorder="1" applyAlignment="1">
      <alignment horizontal="distributed"/>
      <protection/>
    </xf>
    <xf numFmtId="0" fontId="0" fillId="0" borderId="44" xfId="28" applyBorder="1" applyAlignment="1">
      <alignment horizontal="distributed"/>
      <protection/>
    </xf>
    <xf numFmtId="38" fontId="1" fillId="0" borderId="22" xfId="17" applyFont="1" applyBorder="1" applyAlignment="1">
      <alignment horizontal="center" vertical="center"/>
    </xf>
    <xf numFmtId="38" fontId="1" fillId="0" borderId="30" xfId="17" applyFont="1" applyBorder="1" applyAlignment="1">
      <alignment horizontal="center" vertical="center"/>
    </xf>
    <xf numFmtId="38" fontId="1" fillId="0" borderId="22" xfId="17" applyFont="1" applyBorder="1" applyAlignment="1">
      <alignment horizontal="distributed" vertical="center"/>
    </xf>
    <xf numFmtId="38" fontId="1" fillId="0" borderId="26" xfId="17" applyFont="1" applyBorder="1" applyAlignment="1">
      <alignment horizontal="distributed" vertical="center"/>
    </xf>
    <xf numFmtId="0" fontId="0" fillId="0" borderId="30" xfId="29" applyBorder="1" applyAlignment="1">
      <alignment horizontal="distributed" vertical="center"/>
      <protection/>
    </xf>
    <xf numFmtId="38" fontId="1" fillId="0" borderId="17" xfId="17" applyFont="1" applyBorder="1" applyAlignment="1">
      <alignment horizontal="distributed" vertical="center"/>
    </xf>
    <xf numFmtId="0" fontId="0" fillId="0" borderId="3" xfId="29" applyBorder="1" applyAlignment="1">
      <alignment vertical="center"/>
      <protection/>
    </xf>
    <xf numFmtId="0" fontId="0" fillId="0" borderId="8" xfId="29" applyBorder="1" applyAlignment="1">
      <alignment vertical="center"/>
      <protection/>
    </xf>
    <xf numFmtId="38" fontId="1" fillId="0" borderId="26" xfId="17" applyFont="1" applyBorder="1" applyAlignment="1">
      <alignment horizontal="center" vertical="center"/>
    </xf>
    <xf numFmtId="38" fontId="1" fillId="0" borderId="62" xfId="17" applyFont="1" applyBorder="1" applyAlignment="1">
      <alignment horizontal="distributed" vertical="center" wrapText="1"/>
    </xf>
    <xf numFmtId="0" fontId="0" fillId="0" borderId="29" xfId="29" applyBorder="1" applyAlignment="1">
      <alignment horizontal="distributed" vertical="center" wrapText="1"/>
      <protection/>
    </xf>
    <xf numFmtId="0" fontId="0" fillId="0" borderId="63" xfId="29" applyBorder="1" applyAlignment="1">
      <alignment horizontal="distributed" vertical="center" wrapText="1"/>
      <protection/>
    </xf>
    <xf numFmtId="38" fontId="1" fillId="0" borderId="64" xfId="17" applyFont="1" applyBorder="1" applyAlignment="1">
      <alignment horizontal="distributed" vertical="center"/>
    </xf>
    <xf numFmtId="0" fontId="0" fillId="0" borderId="65" xfId="29" applyBorder="1" applyAlignment="1">
      <alignment horizontal="distributed" vertical="center"/>
      <protection/>
    </xf>
    <xf numFmtId="0" fontId="0" fillId="0" borderId="66" xfId="29" applyBorder="1" applyAlignment="1">
      <alignment horizontal="distributed" vertical="center"/>
      <protection/>
    </xf>
    <xf numFmtId="0" fontId="0" fillId="0" borderId="26" xfId="29" applyBorder="1" applyAlignment="1">
      <alignment horizontal="distributed" vertical="center"/>
      <protection/>
    </xf>
    <xf numFmtId="38" fontId="1" fillId="0" borderId="67" xfId="17" applyFont="1" applyBorder="1" applyAlignment="1">
      <alignment horizontal="distributed" vertical="center"/>
    </xf>
    <xf numFmtId="0" fontId="0" fillId="0" borderId="28" xfId="29" applyBorder="1" applyAlignment="1">
      <alignment horizontal="distributed" vertical="center"/>
      <protection/>
    </xf>
    <xf numFmtId="0" fontId="0" fillId="0" borderId="68" xfId="29" applyBorder="1" applyAlignment="1">
      <alignment horizontal="distributed" vertical="center"/>
      <protection/>
    </xf>
    <xf numFmtId="38" fontId="1" fillId="0" borderId="22" xfId="17" applyFont="1" applyBorder="1" applyAlignment="1">
      <alignment horizontal="distributed" vertical="center" wrapText="1"/>
    </xf>
    <xf numFmtId="0" fontId="0" fillId="0" borderId="26" xfId="29" applyBorder="1" applyAlignment="1">
      <alignment horizontal="distributed" vertical="center" wrapText="1"/>
      <protection/>
    </xf>
    <xf numFmtId="0" fontId="0" fillId="0" borderId="30" xfId="29" applyBorder="1" applyAlignment="1">
      <alignment horizontal="distributed" vertical="center" wrapText="1"/>
      <protection/>
    </xf>
    <xf numFmtId="0" fontId="1" fillId="0" borderId="17" xfId="30" applyFont="1" applyBorder="1" applyAlignment="1">
      <alignment horizontal="center" vertical="center"/>
      <protection/>
    </xf>
    <xf numFmtId="0" fontId="0" fillId="0" borderId="3" xfId="30" applyBorder="1" applyAlignment="1">
      <alignment horizontal="center" vertical="center"/>
      <protection/>
    </xf>
    <xf numFmtId="0" fontId="1" fillId="0" borderId="3" xfId="30" applyFont="1" applyBorder="1" applyAlignment="1">
      <alignment horizontal="center" vertical="center"/>
      <protection/>
    </xf>
    <xf numFmtId="0" fontId="0" fillId="0" borderId="8" xfId="30" applyBorder="1" applyAlignment="1">
      <alignment horizontal="center" vertical="center"/>
      <protection/>
    </xf>
    <xf numFmtId="0" fontId="1" fillId="0" borderId="12" xfId="30" applyNumberFormat="1" applyFont="1" applyBorder="1" applyAlignment="1">
      <alignment horizontal="distributed" vertical="center"/>
      <protection/>
    </xf>
    <xf numFmtId="0" fontId="0" fillId="0" borderId="49" xfId="30" applyNumberFormat="1" applyBorder="1" applyAlignment="1">
      <alignment horizontal="distributed" vertical="center"/>
      <protection/>
    </xf>
    <xf numFmtId="0" fontId="0" fillId="0" borderId="2" xfId="30" applyNumberFormat="1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vertical="center"/>
      <protection/>
    </xf>
    <xf numFmtId="0" fontId="8" fillId="0" borderId="7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3" xfId="31" applyFont="1" applyFill="1" applyBorder="1" applyAlignment="1">
      <alignment vertical="center"/>
      <protection/>
    </xf>
    <xf numFmtId="0" fontId="1" fillId="0" borderId="12" xfId="32" applyFont="1" applyBorder="1" applyAlignment="1">
      <alignment horizontal="distributed" vertical="center" wrapText="1"/>
      <protection/>
    </xf>
    <xf numFmtId="0" fontId="0" fillId="0" borderId="2" xfId="32" applyBorder="1" applyAlignment="1">
      <alignment horizontal="distributed" vertical="center" wrapText="1"/>
      <protection/>
    </xf>
    <xf numFmtId="0" fontId="9" fillId="0" borderId="4" xfId="32" applyFont="1" applyBorder="1" applyAlignment="1" quotePrefix="1">
      <alignment horizontal="left" vertical="center"/>
      <protection/>
    </xf>
    <xf numFmtId="0" fontId="17" fillId="0" borderId="6" xfId="32" applyFont="1" applyBorder="1" applyAlignment="1">
      <alignment horizontal="left"/>
      <protection/>
    </xf>
    <xf numFmtId="0" fontId="1" fillId="0" borderId="4" xfId="32" applyFont="1" applyBorder="1" applyAlignment="1">
      <alignment vertical="center"/>
      <protection/>
    </xf>
    <xf numFmtId="0" fontId="0" fillId="0" borderId="6" xfId="32" applyBorder="1" applyAlignment="1">
      <alignment/>
      <protection/>
    </xf>
    <xf numFmtId="0" fontId="1" fillId="0" borderId="1" xfId="33" applyFont="1" applyFill="1" applyBorder="1" applyAlignment="1">
      <alignment horizontal="center" vertical="center"/>
      <protection/>
    </xf>
    <xf numFmtId="0" fontId="0" fillId="0" borderId="1" xfId="33" applyFill="1" applyBorder="1" applyAlignment="1">
      <alignment horizontal="center" vertical="center"/>
      <protection/>
    </xf>
    <xf numFmtId="0" fontId="1" fillId="0" borderId="57" xfId="33" applyFont="1" applyFill="1" applyBorder="1" applyAlignment="1">
      <alignment horizontal="distributed" vertical="center"/>
      <protection/>
    </xf>
    <xf numFmtId="0" fontId="1" fillId="0" borderId="61" xfId="33" applyFont="1" applyFill="1" applyBorder="1" applyAlignment="1">
      <alignment horizontal="distributed" vertical="center"/>
      <protection/>
    </xf>
    <xf numFmtId="0" fontId="1" fillId="0" borderId="44" xfId="33" applyFont="1" applyFill="1" applyBorder="1" applyAlignment="1">
      <alignment horizontal="distributed" vertical="center"/>
      <protection/>
    </xf>
    <xf numFmtId="0" fontId="1" fillId="0" borderId="8" xfId="33" applyFont="1" applyFill="1" applyBorder="1" applyAlignment="1">
      <alignment horizontal="center" vertical="center"/>
      <protection/>
    </xf>
    <xf numFmtId="0" fontId="10" fillId="0" borderId="15" xfId="33" applyFont="1" applyFill="1" applyBorder="1" applyAlignment="1">
      <alignment horizontal="center" vertical="center" wrapText="1"/>
      <protection/>
    </xf>
    <xf numFmtId="0" fontId="0" fillId="0" borderId="15" xfId="33" applyFill="1" applyBorder="1" applyAlignment="1">
      <alignment horizontal="center" vertical="center"/>
      <protection/>
    </xf>
    <xf numFmtId="0" fontId="1" fillId="0" borderId="12" xfId="33" applyFont="1" applyFill="1" applyBorder="1" applyAlignment="1">
      <alignment horizontal="center" vertical="center"/>
      <protection/>
    </xf>
    <xf numFmtId="0" fontId="1" fillId="0" borderId="49" xfId="33" applyFont="1" applyFill="1" applyBorder="1" applyAlignment="1">
      <alignment horizontal="center" vertical="center"/>
      <protection/>
    </xf>
    <xf numFmtId="0" fontId="1" fillId="0" borderId="2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0" fillId="0" borderId="8" xfId="33" applyFill="1" applyBorder="1" applyAlignment="1">
      <alignment horizontal="distributed" vertical="center"/>
      <protection/>
    </xf>
    <xf numFmtId="0" fontId="1" fillId="0" borderId="16" xfId="34" applyFont="1" applyFill="1" applyBorder="1" applyAlignment="1">
      <alignment horizontal="center" vertical="center"/>
      <protection/>
    </xf>
    <xf numFmtId="0" fontId="1" fillId="0" borderId="31" xfId="34" applyFont="1" applyFill="1" applyBorder="1" applyAlignment="1">
      <alignment horizontal="center" vertical="center"/>
      <protection/>
    </xf>
    <xf numFmtId="0" fontId="1" fillId="0" borderId="32" xfId="34" applyFont="1" applyFill="1" applyBorder="1" applyAlignment="1">
      <alignment horizontal="center" vertical="center"/>
      <protection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 horizontal="center" vertical="center"/>
      <protection/>
    </xf>
    <xf numFmtId="0" fontId="1" fillId="0" borderId="11" xfId="34" applyFont="1" applyFill="1" applyBorder="1" applyAlignment="1">
      <alignment horizontal="center" vertical="center"/>
      <protection/>
    </xf>
    <xf numFmtId="0" fontId="9" fillId="0" borderId="0" xfId="34" applyFont="1" applyBorder="1" applyAlignment="1">
      <alignment horizontal="distributed" vertical="center"/>
      <protection/>
    </xf>
    <xf numFmtId="0" fontId="9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distributed" vertical="center"/>
      <protection/>
    </xf>
    <xf numFmtId="0" fontId="1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center" vertical="top" textRotation="255"/>
      <protection/>
    </xf>
    <xf numFmtId="0" fontId="8" fillId="0" borderId="0" xfId="34" applyFont="1" applyBorder="1" applyAlignment="1">
      <alignment horizontal="distributed" vertical="center"/>
      <protection/>
    </xf>
    <xf numFmtId="0" fontId="8" fillId="0" borderId="6" xfId="34" applyFont="1" applyBorder="1" applyAlignment="1">
      <alignment horizontal="distributed" vertical="center"/>
      <protection/>
    </xf>
    <xf numFmtId="0" fontId="1" fillId="0" borderId="4" xfId="34" applyFont="1" applyBorder="1" applyAlignment="1">
      <alignment horizontal="left" vertical="center"/>
      <protection/>
    </xf>
    <xf numFmtId="0" fontId="1" fillId="0" borderId="0" xfId="34" applyFont="1" applyBorder="1" applyAlignment="1">
      <alignment horizontal="left" vertical="center"/>
      <protection/>
    </xf>
    <xf numFmtId="0" fontId="1" fillId="0" borderId="6" xfId="34" applyFont="1" applyBorder="1" applyAlignment="1">
      <alignment horizontal="left" vertical="center"/>
      <protection/>
    </xf>
    <xf numFmtId="0" fontId="1" fillId="0" borderId="17" xfId="34" applyFont="1" applyBorder="1" applyAlignment="1">
      <alignment horizontal="center" vertical="center" wrapText="1"/>
      <protection/>
    </xf>
    <xf numFmtId="0" fontId="1" fillId="0" borderId="3" xfId="34" applyFont="1" applyBorder="1" applyAlignment="1">
      <alignment horizontal="center" vertical="center" wrapText="1"/>
      <protection/>
    </xf>
    <xf numFmtId="0" fontId="1" fillId="0" borderId="8" xfId="34" applyFont="1" applyBorder="1" applyAlignment="1">
      <alignment horizontal="center" vertical="center" wrapText="1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1" fillId="0" borderId="6" xfId="34" applyFont="1" applyBorder="1" applyAlignment="1">
      <alignment horizontal="center" vertical="center"/>
      <protection/>
    </xf>
    <xf numFmtId="0" fontId="9" fillId="0" borderId="4" xfId="34" applyFont="1" applyBorder="1" applyAlignment="1">
      <alignment horizontal="distributed" vertical="center"/>
      <protection/>
    </xf>
    <xf numFmtId="38" fontId="1" fillId="0" borderId="0" xfId="17" applyFont="1" applyBorder="1" applyAlignment="1">
      <alignment horizontal="distributed" vertical="center"/>
    </xf>
    <xf numFmtId="0" fontId="13" fillId="0" borderId="6" xfId="35" applyFont="1" applyBorder="1" applyAlignment="1">
      <alignment horizontal="distributed" vertical="center"/>
      <protection/>
    </xf>
    <xf numFmtId="38" fontId="1" fillId="0" borderId="10" xfId="17" applyFont="1" applyBorder="1" applyAlignment="1">
      <alignment horizontal="distributed" vertical="center"/>
    </xf>
    <xf numFmtId="0" fontId="13" fillId="0" borderId="11" xfId="35" applyFont="1" applyBorder="1" applyAlignment="1">
      <alignment horizontal="distributed" vertical="center"/>
      <protection/>
    </xf>
    <xf numFmtId="0" fontId="13" fillId="0" borderId="0" xfId="35" applyFont="1" applyBorder="1" applyAlignment="1">
      <alignment horizontal="distributed" vertical="center"/>
      <protection/>
    </xf>
    <xf numFmtId="38" fontId="1" fillId="0" borderId="12" xfId="17" applyFont="1" applyBorder="1" applyAlignment="1">
      <alignment horizontal="distributed" vertical="center"/>
    </xf>
    <xf numFmtId="0" fontId="13" fillId="0" borderId="49" xfId="35" applyFont="1" applyBorder="1" applyAlignment="1">
      <alignment horizontal="distributed" vertical="center"/>
      <protection/>
    </xf>
    <xf numFmtId="0" fontId="13" fillId="0" borderId="2" xfId="35" applyFont="1" applyBorder="1" applyAlignment="1">
      <alignment horizontal="distributed" vertical="center"/>
      <protection/>
    </xf>
    <xf numFmtId="38" fontId="1" fillId="0" borderId="69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center"/>
    </xf>
    <xf numFmtId="38" fontId="1" fillId="0" borderId="5" xfId="17" applyFont="1" applyBorder="1" applyAlignment="1">
      <alignment horizontal="center"/>
    </xf>
    <xf numFmtId="38" fontId="1" fillId="0" borderId="14" xfId="17" applyFont="1" applyBorder="1" applyAlignment="1">
      <alignment horizontal="center"/>
    </xf>
    <xf numFmtId="38" fontId="9" fillId="0" borderId="35" xfId="17" applyFont="1" applyBorder="1" applyAlignment="1">
      <alignment horizontal="distributed" vertical="center"/>
    </xf>
    <xf numFmtId="38" fontId="9" fillId="0" borderId="4" xfId="17" applyFont="1" applyFill="1" applyBorder="1" applyAlignment="1">
      <alignment horizontal="distributed" vertical="center"/>
    </xf>
    <xf numFmtId="0" fontId="0" fillId="0" borderId="6" xfId="36" applyBorder="1" applyAlignment="1">
      <alignment horizontal="distributed" vertical="center"/>
      <protection/>
    </xf>
    <xf numFmtId="38" fontId="1" fillId="0" borderId="4" xfId="17" applyFont="1" applyFill="1" applyBorder="1" applyAlignment="1">
      <alignment horizontal="distributed" vertical="center"/>
    </xf>
    <xf numFmtId="0" fontId="9" fillId="0" borderId="4" xfId="36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center" vertical="center" wrapText="1"/>
    </xf>
    <xf numFmtId="0" fontId="0" fillId="0" borderId="9" xfId="36" applyBorder="1" applyAlignment="1">
      <alignment vertical="center" wrapText="1"/>
      <protection/>
    </xf>
    <xf numFmtId="38" fontId="1" fillId="0" borderId="17" xfId="17" applyFont="1" applyBorder="1" applyAlignment="1">
      <alignment horizontal="center" vertical="center" wrapText="1"/>
    </xf>
    <xf numFmtId="0" fontId="0" fillId="0" borderId="8" xfId="36" applyBorder="1" applyAlignment="1">
      <alignment vertical="center" wrapText="1"/>
      <protection/>
    </xf>
    <xf numFmtId="0" fontId="0" fillId="0" borderId="8" xfId="36" applyBorder="1" applyAlignment="1">
      <alignment horizontal="center" vertical="center" wrapText="1"/>
      <protection/>
    </xf>
    <xf numFmtId="38" fontId="10" fillId="0" borderId="17" xfId="17" applyFont="1" applyBorder="1" applyAlignment="1">
      <alignment horizontal="center" vertical="center" wrapText="1"/>
    </xf>
    <xf numFmtId="38" fontId="1" fillId="0" borderId="16" xfId="17" applyFont="1" applyFill="1" applyBorder="1" applyAlignment="1">
      <alignment horizontal="distributed" vertical="center" wrapText="1"/>
    </xf>
    <xf numFmtId="0" fontId="0" fillId="0" borderId="32" xfId="36" applyBorder="1" applyAlignment="1">
      <alignment horizontal="distributed" vertical="center"/>
      <protection/>
    </xf>
    <xf numFmtId="0" fontId="0" fillId="0" borderId="9" xfId="36" applyBorder="1" applyAlignment="1">
      <alignment horizontal="distributed" vertical="center"/>
      <protection/>
    </xf>
    <xf numFmtId="0" fontId="0" fillId="0" borderId="11" xfId="36" applyBorder="1" applyAlignment="1">
      <alignment horizontal="distributed" vertical="center"/>
      <protection/>
    </xf>
    <xf numFmtId="176" fontId="1" fillId="0" borderId="70" xfId="37" applyNumberFormat="1" applyFont="1" applyBorder="1" applyAlignment="1" applyProtection="1">
      <alignment horizontal="distributed" vertical="center" wrapText="1"/>
      <protection/>
    </xf>
    <xf numFmtId="0" fontId="0" fillId="0" borderId="42" xfId="37" applyBorder="1" applyAlignment="1">
      <alignment horizontal="distributed" vertical="center" wrapText="1"/>
      <protection/>
    </xf>
    <xf numFmtId="0" fontId="0" fillId="0" borderId="45" xfId="37" applyBorder="1" applyAlignment="1">
      <alignment horizontal="distributed" vertical="center" wrapText="1"/>
      <protection/>
    </xf>
    <xf numFmtId="176" fontId="1" fillId="0" borderId="17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8" xfId="37" applyNumberFormat="1" applyFont="1" applyFill="1" applyBorder="1" applyAlignment="1" applyProtection="1">
      <alignment horizontal="center" vertical="center"/>
      <protection/>
    </xf>
    <xf numFmtId="0" fontId="0" fillId="0" borderId="9" xfId="38" applyBorder="1" applyAlignment="1">
      <alignment horizontal="distributed" vertical="center"/>
      <protection/>
    </xf>
    <xf numFmtId="0" fontId="1" fillId="0" borderId="12" xfId="38" applyFont="1" applyBorder="1" applyAlignment="1">
      <alignment horizontal="distributed" vertical="center"/>
      <protection/>
    </xf>
    <xf numFmtId="0" fontId="0" fillId="0" borderId="49" xfId="38" applyBorder="1" applyAlignment="1">
      <alignment horizontal="distributed" vertical="center"/>
      <protection/>
    </xf>
    <xf numFmtId="0" fontId="0" fillId="0" borderId="2" xfId="38" applyBorder="1" applyAlignment="1">
      <alignment horizontal="distributed" vertical="center"/>
      <protection/>
    </xf>
    <xf numFmtId="0" fontId="1" fillId="0" borderId="17" xfId="39" applyFont="1" applyBorder="1" applyAlignment="1">
      <alignment horizontal="distributed" vertical="center"/>
      <protection/>
    </xf>
    <xf numFmtId="0" fontId="0" fillId="0" borderId="9" xfId="39" applyBorder="1" applyAlignment="1">
      <alignment horizontal="distributed" vertical="center"/>
      <protection/>
    </xf>
    <xf numFmtId="38" fontId="1" fillId="0" borderId="12" xfId="17" applyFont="1" applyFill="1" applyBorder="1" applyAlignment="1">
      <alignment horizontal="distributed" vertical="center"/>
    </xf>
    <xf numFmtId="0" fontId="0" fillId="0" borderId="49" xfId="40" applyBorder="1" applyAlignment="1">
      <alignment horizontal="distributed" vertical="center"/>
      <protection/>
    </xf>
    <xf numFmtId="0" fontId="0" fillId="0" borderId="2" xfId="40" applyBorder="1" applyAlignment="1">
      <alignment horizontal="distributed" vertical="center"/>
      <protection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horizontal="center" vertical="center"/>
    </xf>
    <xf numFmtId="38" fontId="1" fillId="0" borderId="3" xfId="17" applyFont="1" applyFill="1" applyBorder="1" applyAlignment="1">
      <alignment horizontal="center" vertical="center"/>
    </xf>
    <xf numFmtId="38" fontId="10" fillId="0" borderId="13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 vertical="center"/>
    </xf>
    <xf numFmtId="38" fontId="9" fillId="0" borderId="4" xfId="17" applyFont="1" applyFill="1" applyBorder="1" applyAlignment="1">
      <alignment horizontal="center"/>
    </xf>
    <xf numFmtId="0" fontId="9" fillId="0" borderId="6" xfId="40" applyFont="1" applyFill="1" applyBorder="1">
      <alignment/>
      <protection/>
    </xf>
    <xf numFmtId="38" fontId="1" fillId="0" borderId="17" xfId="17" applyFont="1" applyFill="1" applyBorder="1" applyAlignment="1">
      <alignment horizontal="center" vertical="center"/>
    </xf>
    <xf numFmtId="0" fontId="0" fillId="0" borderId="3" xfId="40" applyBorder="1" applyAlignment="1">
      <alignment horizontal="center" vertical="center"/>
      <protection/>
    </xf>
    <xf numFmtId="0" fontId="0" fillId="0" borderId="8" xfId="40" applyBorder="1" applyAlignment="1">
      <alignment horizontal="center" vertical="center"/>
      <protection/>
    </xf>
    <xf numFmtId="38" fontId="1" fillId="0" borderId="3" xfId="17" applyFont="1" applyFill="1" applyBorder="1" applyAlignment="1">
      <alignment horizontal="distributed" vertical="center" wrapText="1"/>
    </xf>
    <xf numFmtId="0" fontId="0" fillId="0" borderId="8" xfId="40" applyBorder="1" applyAlignment="1">
      <alignment horizontal="distributed" vertical="center" wrapText="1"/>
      <protection/>
    </xf>
    <xf numFmtId="38" fontId="1" fillId="0" borderId="4" xfId="17" applyFont="1" applyFill="1" applyBorder="1" applyAlignment="1">
      <alignment horizontal="left"/>
    </xf>
    <xf numFmtId="0" fontId="13" fillId="0" borderId="6" xfId="40" applyFont="1" applyFill="1" applyBorder="1" applyAlignment="1">
      <alignment horizontal="left"/>
      <protection/>
    </xf>
    <xf numFmtId="38" fontId="1" fillId="0" borderId="4" xfId="17" applyFont="1" applyFill="1" applyBorder="1" applyAlignment="1">
      <alignment horizontal="center"/>
    </xf>
    <xf numFmtId="0" fontId="13" fillId="0" borderId="6" xfId="40" applyFont="1" applyFill="1" applyBorder="1" applyAlignment="1">
      <alignment horizontal="center"/>
      <protection/>
    </xf>
    <xf numFmtId="38" fontId="1" fillId="0" borderId="71" xfId="17" applyFont="1" applyFill="1" applyBorder="1" applyAlignment="1">
      <alignment horizontal="center" vertical="center"/>
    </xf>
    <xf numFmtId="38" fontId="1" fillId="0" borderId="72" xfId="17" applyFont="1" applyFill="1" applyBorder="1" applyAlignment="1">
      <alignment horizontal="center" vertical="center"/>
    </xf>
    <xf numFmtId="0" fontId="13" fillId="0" borderId="6" xfId="40" applyFont="1" applyFill="1" applyBorder="1">
      <alignment/>
      <protection/>
    </xf>
    <xf numFmtId="38" fontId="1" fillId="0" borderId="4" xfId="17" applyFont="1" applyFill="1" applyBorder="1" applyAlignment="1">
      <alignment horizontal="distributed" vertical="center"/>
    </xf>
    <xf numFmtId="0" fontId="13" fillId="0" borderId="6" xfId="40" applyFont="1" applyBorder="1" applyAlignment="1">
      <alignment horizontal="distributed" vertical="center"/>
      <protection/>
    </xf>
    <xf numFmtId="38" fontId="1" fillId="0" borderId="47" xfId="17" applyFont="1" applyFill="1" applyBorder="1" applyAlignment="1">
      <alignment horizontal="distributed" vertical="center"/>
    </xf>
    <xf numFmtId="0" fontId="13" fillId="0" borderId="58" xfId="40" applyFont="1" applyBorder="1" applyAlignment="1">
      <alignment horizontal="distributed" vertical="center"/>
      <protection/>
    </xf>
    <xf numFmtId="38" fontId="1" fillId="0" borderId="12" xfId="17" applyFont="1" applyFill="1" applyBorder="1" applyAlignment="1">
      <alignment horizontal="distributed"/>
    </xf>
    <xf numFmtId="0" fontId="0" fillId="0" borderId="49" xfId="40" applyBorder="1" applyAlignment="1">
      <alignment horizontal="distributed"/>
      <protection/>
    </xf>
    <xf numFmtId="0" fontId="0" fillId="0" borderId="11" xfId="40" applyBorder="1" applyAlignment="1">
      <alignment horizontal="distributed"/>
      <protection/>
    </xf>
    <xf numFmtId="38" fontId="10" fillId="0" borderId="3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/>
    </xf>
    <xf numFmtId="0" fontId="9" fillId="0" borderId="4" xfId="41" applyFont="1" applyBorder="1" applyAlignment="1">
      <alignment horizontal="distributed" vertical="center"/>
      <protection/>
    </xf>
    <xf numFmtId="0" fontId="9" fillId="0" borderId="6" xfId="41" applyFont="1" applyBorder="1" applyAlignment="1">
      <alignment horizontal="distributed" vertical="center"/>
      <protection/>
    </xf>
    <xf numFmtId="0" fontId="1" fillId="0" borderId="16" xfId="41" applyFont="1" applyBorder="1" applyAlignment="1">
      <alignment horizontal="center" vertical="center"/>
      <protection/>
    </xf>
    <xf numFmtId="0" fontId="1" fillId="0" borderId="32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/>
      <protection/>
    </xf>
    <xf numFmtId="0" fontId="1" fillId="0" borderId="6" xfId="41" applyFont="1" applyBorder="1" applyAlignment="1">
      <alignment horizontal="center" vertical="center"/>
      <protection/>
    </xf>
    <xf numFmtId="0" fontId="1" fillId="0" borderId="9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horizontal="distributed" vertical="center"/>
      <protection/>
    </xf>
    <xf numFmtId="0" fontId="8" fillId="0" borderId="4" xfId="41" applyFont="1" applyBorder="1" applyAlignment="1">
      <alignment horizontal="distributed" vertical="center"/>
      <protection/>
    </xf>
    <xf numFmtId="0" fontId="8" fillId="0" borderId="6" xfId="41" applyFont="1" applyBorder="1" applyAlignment="1">
      <alignment horizontal="distributed" vertical="center"/>
      <protection/>
    </xf>
    <xf numFmtId="0" fontId="1" fillId="0" borderId="7" xfId="41" applyFont="1" applyBorder="1" applyAlignment="1">
      <alignment horizontal="distributed" vertical="center"/>
      <protection/>
    </xf>
    <xf numFmtId="0" fontId="0" fillId="0" borderId="8" xfId="41" applyBorder="1" applyAlignment="1">
      <alignment horizontal="distributed" vertical="center"/>
      <protection/>
    </xf>
    <xf numFmtId="0" fontId="1" fillId="0" borderId="1" xfId="41" applyFont="1" applyBorder="1" applyAlignment="1">
      <alignment horizontal="distributed" vertical="center"/>
      <protection/>
    </xf>
    <xf numFmtId="0" fontId="13" fillId="0" borderId="1" xfId="41" applyFont="1" applyBorder="1" applyAlignment="1">
      <alignment horizontal="distributed" vertical="center"/>
      <protection/>
    </xf>
    <xf numFmtId="0" fontId="1" fillId="0" borderId="15" xfId="41" applyFont="1" applyBorder="1" applyAlignment="1">
      <alignment horizontal="distributed" vertical="center"/>
      <protection/>
    </xf>
    <xf numFmtId="0" fontId="13" fillId="0" borderId="15" xfId="41" applyFont="1" applyBorder="1" applyAlignment="1">
      <alignment horizontal="distributed" vertical="center"/>
      <protection/>
    </xf>
    <xf numFmtId="0" fontId="1" fillId="0" borderId="12" xfId="41" applyFont="1" applyBorder="1" applyAlignment="1">
      <alignment horizontal="distributed" vertical="center"/>
      <protection/>
    </xf>
    <xf numFmtId="0" fontId="0" fillId="0" borderId="49" xfId="41" applyBorder="1" applyAlignment="1">
      <alignment horizontal="distributed" vertical="center"/>
      <protection/>
    </xf>
    <xf numFmtId="0" fontId="0" fillId="0" borderId="2" xfId="41" applyBorder="1" applyAlignment="1">
      <alignment horizontal="distributed" vertical="center"/>
      <protection/>
    </xf>
    <xf numFmtId="0" fontId="1" fillId="0" borderId="12" xfId="42" applyFont="1" applyBorder="1" applyAlignment="1">
      <alignment horizontal="distributed" vertical="center"/>
      <protection/>
    </xf>
    <xf numFmtId="0" fontId="1" fillId="0" borderId="2" xfId="42" applyFont="1" applyBorder="1" applyAlignment="1">
      <alignment horizontal="distributed" vertical="center"/>
      <protection/>
    </xf>
    <xf numFmtId="0" fontId="1" fillId="0" borderId="15" xfId="42" applyFont="1" applyBorder="1" applyAlignment="1">
      <alignment horizontal="distributed" vertical="center" wrapText="1"/>
      <protection/>
    </xf>
    <xf numFmtId="0" fontId="0" fillId="0" borderId="15" xfId="42" applyBorder="1" applyAlignment="1">
      <alignment horizontal="distributed" vertical="center" wrapText="1"/>
      <protection/>
    </xf>
    <xf numFmtId="0" fontId="1" fillId="0" borderId="15" xfId="42" applyFont="1" applyBorder="1" applyAlignment="1">
      <alignment horizontal="distributed" vertical="center"/>
      <protection/>
    </xf>
    <xf numFmtId="0" fontId="1" fillId="0" borderId="12" xfId="42" applyFont="1" applyFill="1" applyBorder="1" applyAlignment="1">
      <alignment horizontal="distributed" vertical="center"/>
      <protection/>
    </xf>
    <xf numFmtId="0" fontId="9" fillId="0" borderId="13" xfId="42" applyFont="1" applyBorder="1" applyAlignment="1">
      <alignment horizontal="left" vertical="center"/>
      <protection/>
    </xf>
    <xf numFmtId="0" fontId="9" fillId="0" borderId="5" xfId="42" applyFont="1" applyBorder="1" applyAlignment="1">
      <alignment horizontal="left" vertical="center"/>
      <protection/>
    </xf>
    <xf numFmtId="0" fontId="9" fillId="0" borderId="14" xfId="42" applyFont="1" applyBorder="1" applyAlignment="1">
      <alignment horizontal="left" vertical="center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31" xfId="42" applyFont="1" applyBorder="1" applyAlignment="1">
      <alignment horizontal="center" vertical="center"/>
      <protection/>
    </xf>
    <xf numFmtId="0" fontId="1" fillId="0" borderId="32" xfId="42" applyFont="1" applyBorder="1" applyAlignment="1">
      <alignment horizontal="center" vertical="center"/>
      <protection/>
    </xf>
    <xf numFmtId="0" fontId="1" fillId="0" borderId="4" xfId="42" applyFont="1" applyBorder="1" applyAlignment="1">
      <alignment horizontal="center"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1" fillId="0" borderId="6" xfId="42" applyFont="1" applyBorder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1" fillId="0" borderId="0" xfId="42" applyFont="1" applyBorder="1" applyAlignment="1">
      <alignment horizontal="distributed" vertical="center"/>
      <protection/>
    </xf>
    <xf numFmtId="0" fontId="0" fillId="0" borderId="6" xfId="42" applyBorder="1" applyAlignment="1">
      <alignment vertical="center"/>
      <protection/>
    </xf>
    <xf numFmtId="0" fontId="1" fillId="0" borderId="6" xfId="42" applyFont="1" applyBorder="1" applyAlignment="1">
      <alignment horizontal="distributed" vertical="center"/>
      <protection/>
    </xf>
    <xf numFmtId="0" fontId="1" fillId="0" borderId="6" xfId="42" applyFont="1" applyBorder="1" applyAlignment="1">
      <alignment vertical="center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1" fillId="0" borderId="3" xfId="43" applyFont="1" applyBorder="1" applyAlignment="1">
      <alignment horizontal="center" vertical="center" wrapText="1"/>
      <protection/>
    </xf>
    <xf numFmtId="0" fontId="1" fillId="0" borderId="8" xfId="43" applyFont="1" applyBorder="1" applyAlignment="1">
      <alignment horizontal="center" vertical="center" wrapText="1"/>
      <protection/>
    </xf>
    <xf numFmtId="0" fontId="1" fillId="0" borderId="3" xfId="43" applyFont="1" applyBorder="1" applyAlignment="1">
      <alignment horizontal="center" vertical="center"/>
      <protection/>
    </xf>
    <xf numFmtId="0" fontId="1" fillId="0" borderId="5" xfId="43" applyFont="1" applyBorder="1" applyAlignment="1">
      <alignment horizontal="center" vertical="center"/>
      <protection/>
    </xf>
    <xf numFmtId="0" fontId="1" fillId="0" borderId="14" xfId="43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11" xfId="43" applyFont="1" applyBorder="1" applyAlignment="1">
      <alignment horizontal="center" vertical="center"/>
      <protection/>
    </xf>
    <xf numFmtId="0" fontId="1" fillId="0" borderId="13" xfId="43" applyFont="1" applyBorder="1" applyAlignment="1">
      <alignment horizontal="center" vertical="center"/>
      <protection/>
    </xf>
    <xf numFmtId="0" fontId="1" fillId="0" borderId="9" xfId="43" applyFont="1" applyBorder="1" applyAlignment="1">
      <alignment horizontal="center" vertical="center"/>
      <protection/>
    </xf>
    <xf numFmtId="0" fontId="1" fillId="0" borderId="7" xfId="43" applyFont="1" applyBorder="1" applyAlignment="1">
      <alignment horizontal="center" vertical="center" wrapText="1"/>
      <protection/>
    </xf>
    <xf numFmtId="0" fontId="1" fillId="0" borderId="8" xfId="43" applyFont="1" applyBorder="1" applyAlignment="1">
      <alignment horizontal="center" vertical="center"/>
      <protection/>
    </xf>
    <xf numFmtId="38" fontId="1" fillId="0" borderId="12" xfId="17" applyFont="1" applyBorder="1" applyAlignment="1">
      <alignment horizontal="center" vertical="center"/>
    </xf>
    <xf numFmtId="38" fontId="1" fillId="0" borderId="49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9" fillId="0" borderId="13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14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left" vertical="center"/>
    </xf>
    <xf numFmtId="38" fontId="1" fillId="0" borderId="6" xfId="17" applyFont="1" applyBorder="1" applyAlignment="1">
      <alignment horizontal="left" vertical="center"/>
    </xf>
    <xf numFmtId="0" fontId="9" fillId="0" borderId="13" xfId="45" applyFont="1" applyBorder="1" applyAlignment="1">
      <alignment horizontal="distributed" vertical="center"/>
      <protection/>
    </xf>
    <xf numFmtId="0" fontId="13" fillId="0" borderId="14" xfId="45" applyFont="1" applyBorder="1" applyAlignment="1">
      <alignment horizontal="distributed" vertical="center"/>
      <protection/>
    </xf>
    <xf numFmtId="0" fontId="9" fillId="0" borderId="4" xfId="45" applyFont="1" applyBorder="1" applyAlignment="1">
      <alignment horizontal="distributed" vertical="center"/>
      <protection/>
    </xf>
    <xf numFmtId="0" fontId="13" fillId="0" borderId="6" xfId="45" applyFont="1" applyBorder="1" applyAlignment="1">
      <alignment horizontal="distributed" vertical="center"/>
      <protection/>
    </xf>
    <xf numFmtId="0" fontId="1" fillId="0" borderId="1" xfId="45" applyFont="1" applyBorder="1" applyAlignment="1">
      <alignment horizontal="distributed" vertical="center"/>
      <protection/>
    </xf>
    <xf numFmtId="0" fontId="13" fillId="0" borderId="1" xfId="45" applyFont="1" applyBorder="1" applyAlignment="1">
      <alignment horizontal="distributed" vertical="center"/>
      <protection/>
    </xf>
    <xf numFmtId="0" fontId="13" fillId="0" borderId="15" xfId="45" applyFont="1" applyBorder="1" applyAlignment="1">
      <alignment horizontal="distributed" vertical="center"/>
      <protection/>
    </xf>
    <xf numFmtId="0" fontId="9" fillId="0" borderId="9" xfId="45" applyFont="1" applyBorder="1" applyAlignment="1">
      <alignment horizontal="distributed" vertical="center"/>
      <protection/>
    </xf>
    <xf numFmtId="0" fontId="13" fillId="0" borderId="11" xfId="45" applyFont="1" applyBorder="1" applyAlignment="1">
      <alignment horizontal="distributed" vertical="center"/>
      <protection/>
    </xf>
    <xf numFmtId="38" fontId="1" fillId="0" borderId="15" xfId="17" applyFont="1" applyBorder="1" applyAlignment="1">
      <alignment horizontal="center" vertical="center"/>
    </xf>
    <xf numFmtId="0" fontId="13" fillId="0" borderId="15" xfId="46" applyFont="1" applyBorder="1" applyAlignment="1">
      <alignment vertical="center"/>
      <protection/>
    </xf>
    <xf numFmtId="38" fontId="1" fillId="0" borderId="15" xfId="17" applyFont="1" applyBorder="1" applyAlignment="1">
      <alignment horizontal="center" vertical="center" wrapText="1"/>
    </xf>
    <xf numFmtId="0" fontId="13" fillId="0" borderId="15" xfId="46" applyFont="1" applyBorder="1" applyAlignment="1">
      <alignment vertical="center" wrapText="1"/>
      <protection/>
    </xf>
    <xf numFmtId="0" fontId="13" fillId="0" borderId="49" xfId="46" applyFont="1" applyBorder="1" applyAlignment="1">
      <alignment horizontal="distributed" vertical="center"/>
      <protection/>
    </xf>
    <xf numFmtId="0" fontId="13" fillId="0" borderId="2" xfId="46" applyFont="1" applyBorder="1" applyAlignment="1">
      <alignment horizontal="distributed" vertical="center"/>
      <protection/>
    </xf>
    <xf numFmtId="38" fontId="1" fillId="0" borderId="12" xfId="17" applyFont="1" applyBorder="1" applyAlignment="1">
      <alignment horizontal="distributed" vertical="center"/>
    </xf>
    <xf numFmtId="38" fontId="1" fillId="0" borderId="49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center" vertical="center"/>
    </xf>
    <xf numFmtId="0" fontId="9" fillId="0" borderId="13" xfId="47" applyFont="1" applyBorder="1" applyAlignment="1">
      <alignment horizontal="distributed" vertical="center"/>
      <protection/>
    </xf>
    <xf numFmtId="0" fontId="9" fillId="0" borderId="5" xfId="47" applyFont="1" applyBorder="1" applyAlignment="1">
      <alignment horizontal="distributed" vertical="center"/>
      <protection/>
    </xf>
    <xf numFmtId="0" fontId="9" fillId="0" borderId="0" xfId="47" applyFont="1" applyBorder="1" applyAlignment="1">
      <alignment horizontal="distributed" vertical="center"/>
      <protection/>
    </xf>
    <xf numFmtId="0" fontId="1" fillId="0" borderId="13" xfId="47" applyFont="1" applyBorder="1" applyAlignment="1">
      <alignment horizontal="distributed" vertical="center"/>
      <protection/>
    </xf>
    <xf numFmtId="0" fontId="13" fillId="0" borderId="5" xfId="47" applyFont="1" applyBorder="1" applyAlignment="1">
      <alignment horizontal="distributed" vertical="center"/>
      <protection/>
    </xf>
    <xf numFmtId="0" fontId="1" fillId="0" borderId="4" xfId="47" applyFont="1" applyBorder="1" applyAlignment="1">
      <alignment horizontal="distributed" vertical="center"/>
      <protection/>
    </xf>
    <xf numFmtId="0" fontId="1" fillId="0" borderId="0" xfId="47" applyFont="1" applyBorder="1" applyAlignment="1">
      <alignment horizontal="distributed" vertical="center"/>
      <protection/>
    </xf>
    <xf numFmtId="0" fontId="1" fillId="0" borderId="9" xfId="47" applyFont="1" applyBorder="1" applyAlignment="1">
      <alignment horizontal="distributed" vertical="center"/>
      <protection/>
    </xf>
    <xf numFmtId="0" fontId="1" fillId="0" borderId="10" xfId="47" applyFont="1" applyBorder="1" applyAlignment="1">
      <alignment horizontal="distributed" vertical="center"/>
      <protection/>
    </xf>
    <xf numFmtId="0" fontId="13" fillId="0" borderId="0" xfId="47" applyFont="1" applyBorder="1" applyAlignment="1">
      <alignment horizontal="distributed" vertical="center"/>
      <protection/>
    </xf>
    <xf numFmtId="0" fontId="9" fillId="0" borderId="10" xfId="47" applyFont="1" applyBorder="1" applyAlignment="1">
      <alignment horizontal="distributed" vertical="center"/>
      <protection/>
    </xf>
    <xf numFmtId="0" fontId="1" fillId="0" borderId="56" xfId="47" applyFont="1" applyBorder="1" applyAlignment="1">
      <alignment horizontal="distributed" vertical="center"/>
      <protection/>
    </xf>
    <xf numFmtId="0" fontId="13" fillId="0" borderId="55" xfId="47" applyFont="1" applyBorder="1" applyAlignment="1">
      <alignment horizontal="distributed" vertical="center"/>
      <protection/>
    </xf>
    <xf numFmtId="38" fontId="1" fillId="0" borderId="17" xfId="17" applyFont="1" applyBorder="1" applyAlignment="1">
      <alignment horizontal="center" vertical="center"/>
    </xf>
    <xf numFmtId="0" fontId="13" fillId="0" borderId="3" xfId="48" applyFont="1" applyBorder="1" applyAlignment="1">
      <alignment horizontal="center" vertical="center"/>
      <protection/>
    </xf>
    <xf numFmtId="0" fontId="13" fillId="0" borderId="8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distributed" vertical="center"/>
      <protection/>
    </xf>
    <xf numFmtId="38" fontId="1" fillId="0" borderId="1" xfId="17" applyFont="1" applyBorder="1" applyAlignment="1">
      <alignment horizontal="distributed" vertical="center"/>
    </xf>
    <xf numFmtId="0" fontId="13" fillId="0" borderId="4" xfId="48" applyFont="1" applyBorder="1" applyAlignment="1">
      <alignment horizontal="distributed" vertical="center"/>
      <protection/>
    </xf>
    <xf numFmtId="0" fontId="13" fillId="0" borderId="9" xfId="48" applyFont="1" applyBorder="1" applyAlignment="1">
      <alignment horizontal="distributed" vertical="center"/>
      <protection/>
    </xf>
    <xf numFmtId="0" fontId="9" fillId="0" borderId="13" xfId="17" applyNumberFormat="1" applyFont="1" applyBorder="1" applyAlignment="1">
      <alignment horizontal="distributed" vertical="center"/>
    </xf>
    <xf numFmtId="0" fontId="9" fillId="0" borderId="14" xfId="17" applyNumberFormat="1" applyFont="1" applyBorder="1" applyAlignment="1">
      <alignment horizontal="distributed" vertical="center"/>
    </xf>
    <xf numFmtId="0" fontId="1" fillId="0" borderId="12" xfId="17" applyNumberFormat="1" applyFont="1" applyBorder="1" applyAlignment="1">
      <alignment horizontal="distributed" vertical="center"/>
    </xf>
    <xf numFmtId="0" fontId="13" fillId="0" borderId="49" xfId="49" applyNumberFormat="1" applyFont="1" applyBorder="1" applyAlignment="1">
      <alignment horizontal="distributed" vertical="center"/>
      <protection/>
    </xf>
    <xf numFmtId="0" fontId="13" fillId="0" borderId="33" xfId="49" applyNumberFormat="1" applyFont="1" applyBorder="1" applyAlignment="1">
      <alignment horizontal="distributed" vertical="center"/>
      <protection/>
    </xf>
    <xf numFmtId="0" fontId="13" fillId="0" borderId="2" xfId="49" applyNumberFormat="1" applyFont="1" applyBorder="1" applyAlignment="1">
      <alignment horizontal="distributed" vertical="center"/>
      <protection/>
    </xf>
    <xf numFmtId="0" fontId="1" fillId="0" borderId="16" xfId="17" applyNumberFormat="1" applyFont="1" applyBorder="1" applyAlignment="1">
      <alignment horizontal="distributed" vertical="center"/>
    </xf>
    <xf numFmtId="0" fontId="1" fillId="0" borderId="32" xfId="17" applyNumberFormat="1" applyFont="1" applyBorder="1" applyAlignment="1">
      <alignment horizontal="distributed" vertical="center"/>
    </xf>
    <xf numFmtId="0" fontId="1" fillId="0" borderId="9" xfId="17" applyNumberFormat="1" applyFont="1" applyBorder="1" applyAlignment="1">
      <alignment horizontal="distributed" vertical="center"/>
    </xf>
    <xf numFmtId="0" fontId="1" fillId="0" borderId="11" xfId="17" applyNumberFormat="1" applyFont="1" applyBorder="1" applyAlignment="1">
      <alignment horizontal="distributed" vertical="center"/>
    </xf>
    <xf numFmtId="38" fontId="1" fillId="0" borderId="4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0" fontId="0" fillId="0" borderId="49" xfId="50" applyBorder="1" applyAlignment="1">
      <alignment horizontal="distributed" vertical="center"/>
      <protection/>
    </xf>
    <xf numFmtId="0" fontId="0" fillId="0" borderId="8" xfId="50" applyBorder="1" applyAlignment="1">
      <alignment horizontal="distributed" vertical="center"/>
      <protection/>
    </xf>
    <xf numFmtId="0" fontId="13" fillId="0" borderId="6" xfId="50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center" wrapText="1"/>
    </xf>
    <xf numFmtId="0" fontId="0" fillId="0" borderId="32" xfId="50" applyBorder="1" applyAlignment="1">
      <alignment horizontal="distributed" vertical="center"/>
      <protection/>
    </xf>
    <xf numFmtId="0" fontId="0" fillId="0" borderId="9" xfId="50" applyBorder="1" applyAlignment="1">
      <alignment horizontal="distributed" vertical="center"/>
      <protection/>
    </xf>
    <xf numFmtId="0" fontId="0" fillId="0" borderId="11" xfId="50" applyBorder="1" applyAlignment="1">
      <alignment horizontal="distributed" vertical="center"/>
      <protection/>
    </xf>
    <xf numFmtId="38" fontId="1" fillId="0" borderId="13" xfId="17" applyFont="1" applyBorder="1" applyAlignment="1">
      <alignment horizontal="left" vertical="center"/>
    </xf>
    <xf numFmtId="38" fontId="1" fillId="0" borderId="14" xfId="17" applyFont="1" applyBorder="1" applyAlignment="1">
      <alignment horizontal="left" vertical="center"/>
    </xf>
    <xf numFmtId="0" fontId="0" fillId="0" borderId="6" xfId="50" applyBorder="1" applyAlignment="1">
      <alignment horizontal="distributed" vertical="center"/>
      <protection/>
    </xf>
    <xf numFmtId="38" fontId="10" fillId="0" borderId="4" xfId="17" applyFont="1" applyBorder="1" applyAlignment="1">
      <alignment horizontal="distributed" vertical="center"/>
    </xf>
    <xf numFmtId="38" fontId="10" fillId="0" borderId="6" xfId="17" applyFont="1" applyBorder="1" applyAlignment="1">
      <alignment horizontal="distributed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wrapText="1"/>
    </xf>
    <xf numFmtId="38" fontId="1" fillId="0" borderId="8" xfId="17" applyFont="1" applyFill="1" applyBorder="1" applyAlignment="1">
      <alignment horizontal="center" wrapText="1"/>
    </xf>
    <xf numFmtId="38" fontId="1" fillId="0" borderId="12" xfId="17" applyFont="1" applyFill="1" applyBorder="1" applyAlignment="1">
      <alignment horizontal="center" vertical="center" wrapText="1"/>
    </xf>
    <xf numFmtId="38" fontId="1" fillId="0" borderId="2" xfId="17" applyFont="1" applyFill="1" applyBorder="1" applyAlignment="1">
      <alignment horizontal="center" vertical="center" wrapText="1"/>
    </xf>
    <xf numFmtId="38" fontId="1" fillId="0" borderId="12" xfId="17" applyFont="1" applyFill="1" applyBorder="1" applyAlignment="1">
      <alignment horizontal="center"/>
    </xf>
    <xf numFmtId="38" fontId="1" fillId="0" borderId="49" xfId="17" applyFont="1" applyFill="1" applyBorder="1" applyAlignment="1">
      <alignment horizontal="center"/>
    </xf>
    <xf numFmtId="38" fontId="1" fillId="0" borderId="2" xfId="17" applyFont="1" applyFill="1" applyBorder="1" applyAlignment="1">
      <alignment horizontal="center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0" fontId="1" fillId="0" borderId="9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distributed" vertical="center"/>
      <protection/>
    </xf>
    <xf numFmtId="0" fontId="1" fillId="0" borderId="32" xfId="51" applyFont="1" applyBorder="1" applyAlignment="1">
      <alignment horizontal="distributed" vertical="center"/>
      <protection/>
    </xf>
    <xf numFmtId="38" fontId="1" fillId="0" borderId="57" xfId="17" applyFont="1" applyBorder="1" applyAlignment="1">
      <alignment horizontal="center" vertical="center"/>
    </xf>
    <xf numFmtId="0" fontId="13" fillId="0" borderId="44" xfId="51" applyFont="1" applyBorder="1" applyAlignment="1">
      <alignment vertical="center"/>
      <protection/>
    </xf>
    <xf numFmtId="0" fontId="10" fillId="0" borderId="6" xfId="51" applyFont="1" applyBorder="1" applyAlignment="1">
      <alignment/>
      <protection/>
    </xf>
    <xf numFmtId="0" fontId="13" fillId="0" borderId="44" xfId="51" applyFont="1" applyBorder="1" applyAlignment="1">
      <alignment horizontal="center" vertical="center"/>
      <protection/>
    </xf>
    <xf numFmtId="0" fontId="10" fillId="0" borderId="6" xfId="51" applyFont="1" applyBorder="1" applyAlignment="1">
      <alignment horizontal="distributed" vertical="center"/>
      <protection/>
    </xf>
    <xf numFmtId="38" fontId="1" fillId="0" borderId="4" xfId="17" applyFont="1" applyBorder="1" applyAlignment="1">
      <alignment horizontal="distributed" vertical="center"/>
    </xf>
    <xf numFmtId="38" fontId="1" fillId="0" borderId="57" xfId="17" applyFont="1" applyBorder="1" applyAlignment="1">
      <alignment horizontal="distributed" vertical="center"/>
    </xf>
    <xf numFmtId="0" fontId="13" fillId="0" borderId="44" xfId="51" applyFont="1" applyBorder="1" applyAlignment="1">
      <alignment horizontal="distributed" vertical="center"/>
      <protection/>
    </xf>
    <xf numFmtId="0" fontId="13" fillId="0" borderId="61" xfId="51" applyFont="1" applyBorder="1" applyAlignment="1">
      <alignment horizontal="center" vertical="center"/>
      <protection/>
    </xf>
    <xf numFmtId="0" fontId="13" fillId="0" borderId="3" xfId="51" applyFont="1" applyBorder="1" applyAlignment="1">
      <alignment horizontal="center" vertical="center"/>
      <protection/>
    </xf>
    <xf numFmtId="0" fontId="13" fillId="0" borderId="8" xfId="51" applyFont="1" applyBorder="1" applyAlignment="1">
      <alignment horizontal="center" vertical="center"/>
      <protection/>
    </xf>
    <xf numFmtId="38" fontId="1" fillId="0" borderId="32" xfId="17" applyFont="1" applyBorder="1" applyAlignment="1">
      <alignment horizontal="center" vertical="center"/>
    </xf>
    <xf numFmtId="38" fontId="1" fillId="0" borderId="11" xfId="17" applyFont="1" applyBorder="1" applyAlignment="1">
      <alignment horizontal="center" vertical="center"/>
    </xf>
    <xf numFmtId="38" fontId="10" fillId="0" borderId="16" xfId="17" applyFont="1" applyBorder="1" applyAlignment="1">
      <alignment horizontal="center" vertical="center"/>
    </xf>
    <xf numFmtId="38" fontId="10" fillId="0" borderId="32" xfId="17" applyFont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38" fontId="10" fillId="0" borderId="6" xfId="17" applyFont="1" applyBorder="1" applyAlignment="1">
      <alignment horizontal="center" vertical="center"/>
    </xf>
    <xf numFmtId="38" fontId="10" fillId="0" borderId="9" xfId="17" applyFont="1" applyBorder="1" applyAlignment="1">
      <alignment horizontal="center" vertical="center"/>
    </xf>
    <xf numFmtId="38" fontId="10" fillId="0" borderId="11" xfId="17" applyFont="1" applyBorder="1" applyAlignment="1">
      <alignment horizontal="center" vertical="center"/>
    </xf>
    <xf numFmtId="0" fontId="13" fillId="0" borderId="49" xfId="51" applyFont="1" applyBorder="1" applyAlignment="1">
      <alignment horizontal="center" vertical="center"/>
      <protection/>
    </xf>
    <xf numFmtId="0" fontId="0" fillId="0" borderId="49" xfId="51" applyBorder="1" applyAlignment="1">
      <alignment vertical="center"/>
      <protection/>
    </xf>
    <xf numFmtId="0" fontId="0" fillId="0" borderId="2" xfId="51" applyBorder="1" applyAlignment="1">
      <alignment vertical="center"/>
      <protection/>
    </xf>
    <xf numFmtId="38" fontId="1" fillId="0" borderId="3" xfId="17" applyFont="1" applyBorder="1" applyAlignment="1">
      <alignment horizontal="center" vertical="center"/>
    </xf>
    <xf numFmtId="0" fontId="13" fillId="0" borderId="44" xfId="52" applyFont="1" applyBorder="1" applyAlignment="1">
      <alignment horizontal="distributed" vertical="center"/>
      <protection/>
    </xf>
    <xf numFmtId="38" fontId="10" fillId="0" borderId="17" xfId="17" applyFont="1" applyBorder="1" applyAlignment="1">
      <alignment horizontal="center" vertical="center" shrinkToFit="1"/>
    </xf>
    <xf numFmtId="38" fontId="10" fillId="0" borderId="3" xfId="17" applyFont="1" applyBorder="1" applyAlignment="1">
      <alignment horizontal="center" vertical="center" shrinkToFit="1"/>
    </xf>
    <xf numFmtId="38" fontId="10" fillId="0" borderId="8" xfId="17" applyFont="1" applyBorder="1" applyAlignment="1">
      <alignment horizontal="center" vertical="center" shrinkToFit="1"/>
    </xf>
    <xf numFmtId="38" fontId="1" fillId="0" borderId="1" xfId="17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  <protection/>
    </xf>
    <xf numFmtId="38" fontId="1" fillId="0" borderId="7" xfId="17" applyFont="1" applyBorder="1" applyAlignment="1">
      <alignment horizontal="center" vertical="center"/>
    </xf>
    <xf numFmtId="0" fontId="13" fillId="0" borderId="8" xfId="52" applyFont="1" applyBorder="1" applyAlignment="1">
      <alignment horizontal="center" vertical="center"/>
      <protection/>
    </xf>
    <xf numFmtId="38" fontId="1" fillId="0" borderId="61" xfId="17" applyFont="1" applyBorder="1" applyAlignment="1">
      <alignment horizontal="center" vertical="center"/>
    </xf>
    <xf numFmtId="38" fontId="1" fillId="0" borderId="44" xfId="17" applyFont="1" applyBorder="1" applyAlignment="1">
      <alignment horizontal="center" vertical="center"/>
    </xf>
    <xf numFmtId="0" fontId="13" fillId="0" borderId="49" xfId="52" applyFont="1" applyBorder="1" applyAlignment="1">
      <alignment horizontal="distributed" vertical="center"/>
      <protection/>
    </xf>
    <xf numFmtId="0" fontId="13" fillId="0" borderId="2" xfId="52" applyFont="1" applyBorder="1" applyAlignment="1">
      <alignment horizontal="distributed" vertical="center"/>
      <protection/>
    </xf>
    <xf numFmtId="0" fontId="13" fillId="0" borderId="44" xfId="52" applyFont="1" applyBorder="1" applyAlignment="1">
      <alignment horizontal="center" vertical="center"/>
      <protection/>
    </xf>
    <xf numFmtId="38" fontId="1" fillId="0" borderId="1" xfId="17" applyFont="1" applyBorder="1" applyAlignment="1">
      <alignment horizontal="distributed" vertical="center"/>
    </xf>
    <xf numFmtId="38" fontId="1" fillId="0" borderId="73" xfId="17" applyFont="1" applyBorder="1" applyAlignment="1">
      <alignment horizontal="center" vertical="center" wrapText="1"/>
    </xf>
    <xf numFmtId="38" fontId="1" fillId="0" borderId="26" xfId="17" applyFont="1" applyBorder="1" applyAlignment="1">
      <alignment horizontal="center" vertical="center" wrapText="1"/>
    </xf>
    <xf numFmtId="38" fontId="1" fillId="0" borderId="30" xfId="17" applyFont="1" applyBorder="1" applyAlignment="1">
      <alignment horizontal="center" vertical="center" wrapText="1"/>
    </xf>
    <xf numFmtId="0" fontId="1" fillId="0" borderId="19" xfId="53" applyFont="1" applyBorder="1" applyAlignment="1">
      <alignment horizontal="center"/>
      <protection/>
    </xf>
    <xf numFmtId="0" fontId="1" fillId="0" borderId="74" xfId="53" applyFont="1" applyBorder="1" applyAlignment="1">
      <alignment horizontal="center"/>
      <protection/>
    </xf>
    <xf numFmtId="38" fontId="10" fillId="0" borderId="0" xfId="17" applyFont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0" fontId="13" fillId="0" borderId="3" xfId="53" applyFont="1" applyBorder="1" applyAlignment="1">
      <alignment horizontal="center" vertical="center" wrapText="1"/>
      <protection/>
    </xf>
    <xf numFmtId="0" fontId="13" fillId="0" borderId="8" xfId="53" applyFont="1" applyBorder="1" applyAlignment="1">
      <alignment horizontal="center" vertical="center" wrapText="1"/>
      <protection/>
    </xf>
    <xf numFmtId="38" fontId="1" fillId="0" borderId="75" xfId="17" applyFont="1" applyBorder="1" applyAlignment="1">
      <alignment horizontal="center" vertical="center"/>
    </xf>
    <xf numFmtId="38" fontId="1" fillId="0" borderId="18" xfId="17" applyFont="1" applyBorder="1" applyAlignment="1">
      <alignment horizontal="center" vertical="center"/>
    </xf>
    <xf numFmtId="38" fontId="1" fillId="0" borderId="20" xfId="17" applyFont="1" applyBorder="1" applyAlignment="1">
      <alignment horizontal="center" vertical="center"/>
    </xf>
    <xf numFmtId="38" fontId="1" fillId="0" borderId="19" xfId="17" applyFont="1" applyBorder="1" applyAlignment="1">
      <alignment horizontal="center" vertical="center"/>
    </xf>
    <xf numFmtId="38" fontId="1" fillId="0" borderId="76" xfId="17" applyFont="1" applyBorder="1" applyAlignment="1">
      <alignment horizontal="distributed" vertical="center"/>
    </xf>
    <xf numFmtId="0" fontId="13" fillId="0" borderId="31" xfId="53" applyFont="1" applyBorder="1" applyAlignment="1">
      <alignment horizontal="distributed" vertical="center"/>
      <protection/>
    </xf>
    <xf numFmtId="0" fontId="13" fillId="0" borderId="32" xfId="53" applyFont="1" applyBorder="1" applyAlignment="1">
      <alignment horizontal="distributed" vertical="center"/>
      <protection/>
    </xf>
    <xf numFmtId="38" fontId="1" fillId="0" borderId="67" xfId="17" applyFont="1" applyBorder="1" applyAlignment="1">
      <alignment horizontal="center" vertical="center"/>
    </xf>
    <xf numFmtId="0" fontId="13" fillId="0" borderId="59" xfId="53" applyFont="1" applyBorder="1" applyAlignment="1">
      <alignment/>
      <protection/>
    </xf>
    <xf numFmtId="0" fontId="13" fillId="0" borderId="68" xfId="53" applyFont="1" applyBorder="1" applyAlignment="1">
      <alignment/>
      <protection/>
    </xf>
    <xf numFmtId="0" fontId="13" fillId="0" borderId="24" xfId="53" applyFont="1" applyBorder="1" applyAlignment="1">
      <alignment/>
      <protection/>
    </xf>
    <xf numFmtId="0" fontId="1" fillId="0" borderId="77" xfId="53" applyFont="1" applyBorder="1" applyAlignment="1">
      <alignment horizontal="distributed"/>
      <protection/>
    </xf>
    <xf numFmtId="0" fontId="13" fillId="0" borderId="78" xfId="53" applyFont="1" applyBorder="1" applyAlignment="1">
      <alignment/>
      <protection/>
    </xf>
    <xf numFmtId="0" fontId="13" fillId="0" borderId="79" xfId="53" applyFont="1" applyBorder="1" applyAlignment="1">
      <alignment/>
      <protection/>
    </xf>
    <xf numFmtId="0" fontId="1" fillId="0" borderId="68" xfId="17" applyNumberFormat="1" applyFont="1" applyBorder="1" applyAlignment="1">
      <alignment horizontal="distributed" vertical="center"/>
    </xf>
    <xf numFmtId="0" fontId="13" fillId="0" borderId="24" xfId="53" applyNumberFormat="1" applyFont="1" applyBorder="1" applyAlignment="1">
      <alignment horizontal="distributed" vertical="center"/>
      <protection/>
    </xf>
    <xf numFmtId="0" fontId="13" fillId="0" borderId="10" xfId="53" applyNumberFormat="1" applyFont="1" applyBorder="1" applyAlignment="1">
      <alignment horizontal="distributed" vertical="center"/>
      <protection/>
    </xf>
    <xf numFmtId="38" fontId="1" fillId="0" borderId="5" xfId="17" applyFont="1" applyBorder="1" applyAlignment="1">
      <alignment vertical="center"/>
    </xf>
    <xf numFmtId="38" fontId="1" fillId="0" borderId="5" xfId="17" applyFont="1" applyBorder="1" applyAlignment="1">
      <alignment horizontal="center" vertical="center"/>
    </xf>
    <xf numFmtId="0" fontId="13" fillId="0" borderId="5" xfId="53" applyFont="1" applyBorder="1" applyAlignment="1">
      <alignment vertical="center"/>
      <protection/>
    </xf>
    <xf numFmtId="38" fontId="1" fillId="0" borderId="0" xfId="17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center" vertical="center"/>
    </xf>
    <xf numFmtId="0" fontId="1" fillId="0" borderId="0" xfId="53" applyFont="1" applyBorder="1" applyAlignment="1">
      <alignment vertical="center"/>
      <protection/>
    </xf>
    <xf numFmtId="41" fontId="1" fillId="0" borderId="0" xfId="17" applyNumberFormat="1" applyFont="1" applyBorder="1" applyAlignment="1">
      <alignment horizontal="right" vertical="center"/>
    </xf>
    <xf numFmtId="41" fontId="1" fillId="0" borderId="0" xfId="53" applyNumberFormat="1" applyFont="1" applyBorder="1" applyAlignment="1">
      <alignment vertical="center"/>
      <protection/>
    </xf>
    <xf numFmtId="38" fontId="1" fillId="0" borderId="0" xfId="17" applyFont="1" applyBorder="1" applyAlignment="1">
      <alignment vertical="center"/>
    </xf>
    <xf numFmtId="0" fontId="13" fillId="0" borderId="0" xfId="53" applyFont="1" applyBorder="1" applyAlignment="1">
      <alignment vertical="center"/>
      <protection/>
    </xf>
    <xf numFmtId="38" fontId="9" fillId="0" borderId="0" xfId="17" applyFont="1" applyBorder="1" applyAlignment="1">
      <alignment horizontal="right" vertical="center"/>
    </xf>
    <xf numFmtId="41" fontId="9" fillId="0" borderId="0" xfId="17" applyNumberFormat="1" applyFont="1" applyBorder="1" applyAlignment="1">
      <alignment horizontal="center" vertical="center"/>
    </xf>
    <xf numFmtId="0" fontId="9" fillId="0" borderId="0" xfId="53" applyFont="1" applyBorder="1" applyAlignment="1">
      <alignment vertical="center"/>
      <protection/>
    </xf>
    <xf numFmtId="38" fontId="1" fillId="0" borderId="10" xfId="17" applyFont="1" applyBorder="1" applyAlignment="1">
      <alignment horizontal="right" vertical="center"/>
    </xf>
    <xf numFmtId="0" fontId="13" fillId="0" borderId="10" xfId="53" applyFont="1" applyBorder="1" applyAlignment="1">
      <alignment vertical="center"/>
      <protection/>
    </xf>
    <xf numFmtId="41" fontId="1" fillId="0" borderId="10" xfId="17" applyNumberFormat="1" applyFont="1" applyBorder="1" applyAlignment="1">
      <alignment horizontal="center" vertical="center"/>
    </xf>
  </cellXfs>
  <cellStyles count="4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2-h03" xfId="21"/>
    <cellStyle name="標準_02-05-h03" xfId="22"/>
    <cellStyle name="標準_02-21-h03" xfId="23"/>
    <cellStyle name="標準_03-01-h03" xfId="24"/>
    <cellStyle name="標準_04-01-h03" xfId="25"/>
    <cellStyle name="標準_04-02-h03" xfId="26"/>
    <cellStyle name="標準_04-12-h03" xfId="27"/>
    <cellStyle name="標準_05-03-h03" xfId="28"/>
    <cellStyle name="標準_05-06-h03" xfId="29"/>
    <cellStyle name="標準_06-01-h03" xfId="30"/>
    <cellStyle name="標準_06-05-h03" xfId="31"/>
    <cellStyle name="標準_07-04-h03" xfId="32"/>
    <cellStyle name="標準_07-06-h03" xfId="33"/>
    <cellStyle name="標準_08-02-h03" xfId="34"/>
    <cellStyle name="標準_09-03-h03" xfId="35"/>
    <cellStyle name="標準_09-07-h03" xfId="36"/>
    <cellStyle name="標準_09-09-h03" xfId="37"/>
    <cellStyle name="標準_10-06-h03" xfId="38"/>
    <cellStyle name="標準_10-07-h03" xfId="39"/>
    <cellStyle name="標準_10-12-h03" xfId="40"/>
    <cellStyle name="標準_11-01-h03" xfId="41"/>
    <cellStyle name="標準_11-06-h03" xfId="42"/>
    <cellStyle name="標準_12-01-h03" xfId="43"/>
    <cellStyle name="標準_12-12-h03" xfId="44"/>
    <cellStyle name="標準_13-01-h03" xfId="45"/>
    <cellStyle name="標準_13-02-h03" xfId="46"/>
    <cellStyle name="標準_14-07-h03" xfId="47"/>
    <cellStyle name="標準_15-13-h03" xfId="48"/>
    <cellStyle name="標準_15-14-h03" xfId="49"/>
    <cellStyle name="標準_16-06-h03" xfId="50"/>
    <cellStyle name="標準_18-02-h03" xfId="51"/>
    <cellStyle name="標準_18-03-h03" xfId="52"/>
    <cellStyle name="標準_20-02-h03" xfId="53"/>
    <cellStyle name="標準_nenkan-S23-000" xfId="54"/>
    <cellStyle name="Followed Hyperlink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209550</xdr:rowOff>
    </xdr:from>
    <xdr:to>
      <xdr:col>7</xdr:col>
      <xdr:colOff>133350</xdr:colOff>
      <xdr:row>4</xdr:row>
      <xdr:rowOff>676275</xdr:rowOff>
    </xdr:to>
    <xdr:sp>
      <xdr:nvSpPr>
        <xdr:cNvPr id="1" name="AutoShape 1"/>
        <xdr:cNvSpPr>
          <a:spLocks/>
        </xdr:cNvSpPr>
      </xdr:nvSpPr>
      <xdr:spPr>
        <a:xfrm>
          <a:off x="6257925" y="9144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790575</xdr:colOff>
      <xdr:row>4</xdr:row>
      <xdr:rowOff>219075</xdr:rowOff>
    </xdr:from>
    <xdr:to>
      <xdr:col>7</xdr:col>
      <xdr:colOff>866775</xdr:colOff>
      <xdr:row>4</xdr:row>
      <xdr:rowOff>676275</xdr:rowOff>
    </xdr:to>
    <xdr:sp>
      <xdr:nvSpPr>
        <xdr:cNvPr id="2" name="AutoShape 2"/>
        <xdr:cNvSpPr>
          <a:spLocks/>
        </xdr:cNvSpPr>
      </xdr:nvSpPr>
      <xdr:spPr>
        <a:xfrm>
          <a:off x="6991350" y="923925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790575</xdr:colOff>
      <xdr:row>4</xdr:row>
      <xdr:rowOff>219075</xdr:rowOff>
    </xdr:from>
    <xdr:to>
      <xdr:col>8</xdr:col>
      <xdr:colOff>866775</xdr:colOff>
      <xdr:row>4</xdr:row>
      <xdr:rowOff>676275</xdr:rowOff>
    </xdr:to>
    <xdr:sp>
      <xdr:nvSpPr>
        <xdr:cNvPr id="3" name="AutoShape 3"/>
        <xdr:cNvSpPr>
          <a:spLocks/>
        </xdr:cNvSpPr>
      </xdr:nvSpPr>
      <xdr:spPr>
        <a:xfrm>
          <a:off x="7915275" y="923925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209550</xdr:rowOff>
    </xdr:from>
    <xdr:to>
      <xdr:col>8</xdr:col>
      <xdr:colOff>133350</xdr:colOff>
      <xdr:row>4</xdr:row>
      <xdr:rowOff>676275</xdr:rowOff>
    </xdr:to>
    <xdr:sp>
      <xdr:nvSpPr>
        <xdr:cNvPr id="4" name="AutoShape 4"/>
        <xdr:cNvSpPr>
          <a:spLocks/>
        </xdr:cNvSpPr>
      </xdr:nvSpPr>
      <xdr:spPr>
        <a:xfrm>
          <a:off x="7181850" y="9144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13</xdr:row>
      <xdr:rowOff>28575</xdr:rowOff>
    </xdr:from>
    <xdr:to>
      <xdr:col>2</xdr:col>
      <xdr:colOff>19050</xdr:colOff>
      <xdr:row>38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90550" y="2343150"/>
          <a:ext cx="161925" cy="423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28575</xdr:rowOff>
    </xdr:from>
    <xdr:to>
      <xdr:col>4</xdr:col>
      <xdr:colOff>142875</xdr:colOff>
      <xdr:row>34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076325" y="5095875"/>
          <a:ext cx="16192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19</xdr:row>
      <xdr:rowOff>19050</xdr:rowOff>
    </xdr:from>
    <xdr:to>
      <xdr:col>9</xdr:col>
      <xdr:colOff>1543050</xdr:colOff>
      <xdr:row>20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591175" y="3638550"/>
          <a:ext cx="9144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66675</xdr:rowOff>
    </xdr:from>
    <xdr:to>
      <xdr:col>3</xdr:col>
      <xdr:colOff>152400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0" y="82867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76200</xdr:rowOff>
    </xdr:from>
    <xdr:to>
      <xdr:col>3</xdr:col>
      <xdr:colOff>752475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2409825" y="838200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23875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23875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4.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1362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13</v>
      </c>
      <c r="C3" s="1"/>
      <c r="E3" s="1"/>
      <c r="F3" s="1"/>
    </row>
    <row r="4" spans="2:6" ht="12" customHeight="1">
      <c r="B4" s="3" t="s">
        <v>654</v>
      </c>
      <c r="C4" s="1" t="s">
        <v>1347</v>
      </c>
      <c r="E4" s="1"/>
      <c r="F4" s="1"/>
    </row>
    <row r="5" spans="2:3" ht="26.25" customHeight="1">
      <c r="B5" s="3" t="s">
        <v>655</v>
      </c>
      <c r="C5" s="5" t="s">
        <v>1354</v>
      </c>
    </row>
    <row r="6" spans="2:6" ht="12" customHeight="1">
      <c r="B6" s="3" t="s">
        <v>20</v>
      </c>
      <c r="C6" s="5" t="s">
        <v>1355</v>
      </c>
      <c r="E6" s="1"/>
      <c r="F6" s="1"/>
    </row>
    <row r="7" spans="2:6" ht="12" customHeight="1">
      <c r="B7" s="3"/>
      <c r="C7" s="5" t="s">
        <v>33</v>
      </c>
      <c r="E7" s="1"/>
      <c r="F7" s="1"/>
    </row>
    <row r="8" spans="2:6" ht="12" customHeight="1">
      <c r="B8" s="3"/>
      <c r="C8" s="5" t="s">
        <v>1356</v>
      </c>
      <c r="E8" s="1"/>
      <c r="F8" s="1"/>
    </row>
    <row r="9" spans="2:6" ht="12" customHeight="1">
      <c r="B9" s="3"/>
      <c r="C9" s="5" t="s">
        <v>34</v>
      </c>
      <c r="E9" s="1"/>
      <c r="F9" s="1"/>
    </row>
    <row r="10" spans="2:6" ht="12" customHeight="1">
      <c r="B10" s="3"/>
      <c r="C10" s="5" t="s">
        <v>35</v>
      </c>
      <c r="E10" s="1"/>
      <c r="F10" s="1"/>
    </row>
    <row r="11" spans="2:6" ht="12" customHeight="1">
      <c r="B11" s="3"/>
      <c r="C11" s="5" t="s">
        <v>36</v>
      </c>
      <c r="E11" s="1"/>
      <c r="F11" s="1"/>
    </row>
    <row r="12" spans="2:6" ht="12" customHeight="1">
      <c r="B12" s="3" t="s">
        <v>656</v>
      </c>
      <c r="C12" s="4" t="s">
        <v>1363</v>
      </c>
      <c r="E12" s="1"/>
      <c r="F12" s="1"/>
    </row>
    <row r="13" spans="2:3" ht="12" customHeight="1">
      <c r="B13" s="3" t="s">
        <v>657</v>
      </c>
      <c r="C13" s="5" t="s">
        <v>1364</v>
      </c>
    </row>
    <row r="14" spans="2:3" ht="12" customHeight="1">
      <c r="B14" s="3"/>
      <c r="C14" s="5" t="s">
        <v>499</v>
      </c>
    </row>
    <row r="15" spans="2:3" ht="12" customHeight="1">
      <c r="B15" s="3"/>
      <c r="C15" s="5" t="s">
        <v>658</v>
      </c>
    </row>
    <row r="16" spans="2:3" ht="12" customHeight="1">
      <c r="B16" s="3"/>
      <c r="C16" s="5" t="s">
        <v>1357</v>
      </c>
    </row>
    <row r="17" spans="2:3" ht="12" customHeight="1">
      <c r="B17" s="3"/>
      <c r="C17" s="5" t="s">
        <v>497</v>
      </c>
    </row>
    <row r="18" spans="2:3" ht="24.75" customHeight="1">
      <c r="B18" s="3" t="s">
        <v>659</v>
      </c>
      <c r="C18" s="5" t="s">
        <v>1358</v>
      </c>
    </row>
    <row r="19" spans="2:3" ht="24" customHeight="1">
      <c r="B19" s="3" t="s">
        <v>660</v>
      </c>
      <c r="C19" s="5" t="s">
        <v>498</v>
      </c>
    </row>
    <row r="20" spans="2:3" ht="12" customHeight="1">
      <c r="B20" s="1"/>
      <c r="C20" s="5"/>
    </row>
    <row r="21" spans="2:6" ht="12" customHeight="1">
      <c r="B21" s="1"/>
      <c r="C21" s="1" t="s">
        <v>1361</v>
      </c>
      <c r="F21" s="1"/>
    </row>
    <row r="22" spans="2:6" ht="12">
      <c r="B22" s="1"/>
      <c r="C22" s="1" t="s">
        <v>673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</v>
      </c>
      <c r="C25" s="1" t="s">
        <v>37</v>
      </c>
      <c r="D25" s="1"/>
    </row>
    <row r="27" ht="12">
      <c r="B27" s="2" t="s">
        <v>24</v>
      </c>
    </row>
    <row r="28" spans="2:3" ht="12">
      <c r="B28" s="2">
        <v>1</v>
      </c>
      <c r="C28" s="6" t="s">
        <v>1369</v>
      </c>
    </row>
    <row r="29" spans="2:3" ht="12">
      <c r="B29" s="2">
        <v>2</v>
      </c>
      <c r="C29" s="2" t="s">
        <v>1372</v>
      </c>
    </row>
    <row r="30" spans="2:3" ht="12">
      <c r="B30" s="2">
        <v>3</v>
      </c>
      <c r="C30" s="2" t="s">
        <v>1348</v>
      </c>
    </row>
    <row r="32" ht="12">
      <c r="B32" s="2" t="s">
        <v>25</v>
      </c>
    </row>
    <row r="33" spans="2:3" ht="12">
      <c r="B33" s="2">
        <v>4</v>
      </c>
      <c r="C33" s="2" t="s">
        <v>1353</v>
      </c>
    </row>
    <row r="35" ht="12">
      <c r="B35" s="2" t="s">
        <v>26</v>
      </c>
    </row>
    <row r="36" spans="2:3" ht="12">
      <c r="B36" s="2">
        <v>5</v>
      </c>
      <c r="C36" s="2" t="s">
        <v>709</v>
      </c>
    </row>
    <row r="37" spans="2:3" ht="12">
      <c r="B37" s="2">
        <v>6</v>
      </c>
      <c r="C37" s="8" t="s">
        <v>712</v>
      </c>
    </row>
    <row r="38" spans="2:3" ht="12">
      <c r="B38" s="2">
        <v>7</v>
      </c>
      <c r="C38" s="2" t="s">
        <v>726</v>
      </c>
    </row>
    <row r="39" ht="12">
      <c r="C39" s="8"/>
    </row>
    <row r="40" ht="12">
      <c r="B40" s="2" t="s">
        <v>27</v>
      </c>
    </row>
    <row r="41" spans="2:3" ht="12">
      <c r="B41" s="2">
        <v>8</v>
      </c>
      <c r="C41" s="2" t="s">
        <v>687</v>
      </c>
    </row>
    <row r="42" spans="2:3" ht="12">
      <c r="B42" s="2">
        <v>9</v>
      </c>
      <c r="C42" s="6" t="s">
        <v>1268</v>
      </c>
    </row>
    <row r="43" ht="12">
      <c r="C43" s="6"/>
    </row>
    <row r="44" ht="12">
      <c r="B44" s="2" t="s">
        <v>28</v>
      </c>
    </row>
    <row r="45" spans="2:3" ht="12">
      <c r="B45" s="2">
        <v>10</v>
      </c>
      <c r="C45" s="7" t="s">
        <v>1275</v>
      </c>
    </row>
    <row r="46" spans="2:3" ht="12">
      <c r="B46" s="2">
        <v>11</v>
      </c>
      <c r="C46" s="2" t="s">
        <v>1280</v>
      </c>
    </row>
    <row r="47" ht="12">
      <c r="C47" s="6"/>
    </row>
    <row r="48" ht="12">
      <c r="B48" s="2" t="s">
        <v>12</v>
      </c>
    </row>
    <row r="49" spans="2:3" ht="24" customHeight="1">
      <c r="B49" s="2">
        <v>12</v>
      </c>
      <c r="C49" s="7" t="s">
        <v>1292</v>
      </c>
    </row>
    <row r="50" spans="2:3" ht="12">
      <c r="B50" s="2">
        <v>13</v>
      </c>
      <c r="C50" s="9" t="s">
        <v>1285</v>
      </c>
    </row>
    <row r="52" ht="12">
      <c r="B52" s="2" t="s">
        <v>29</v>
      </c>
    </row>
    <row r="53" spans="2:3" ht="12">
      <c r="B53" s="2">
        <v>14</v>
      </c>
      <c r="C53" s="2" t="s">
        <v>721</v>
      </c>
    </row>
    <row r="55" ht="12">
      <c r="B55" s="2" t="s">
        <v>1303</v>
      </c>
    </row>
    <row r="56" spans="2:3" ht="12">
      <c r="B56" s="2">
        <v>15</v>
      </c>
      <c r="C56" s="2" t="s">
        <v>1308</v>
      </c>
    </row>
    <row r="57" ht="12">
      <c r="C57" s="2" t="s">
        <v>1310</v>
      </c>
    </row>
    <row r="58" spans="2:3" ht="12">
      <c r="B58" s="2">
        <v>16</v>
      </c>
      <c r="C58" s="2" t="s">
        <v>1318</v>
      </c>
    </row>
    <row r="59" spans="2:3" ht="12">
      <c r="B59" s="2">
        <v>17</v>
      </c>
      <c r="C59" s="2" t="s">
        <v>1305</v>
      </c>
    </row>
    <row r="61" ht="12">
      <c r="B61" s="2" t="s">
        <v>1320</v>
      </c>
    </row>
    <row r="62" ht="12">
      <c r="C62" s="2" t="s">
        <v>516</v>
      </c>
    </row>
    <row r="63" spans="2:3" ht="12">
      <c r="B63" s="2">
        <v>18</v>
      </c>
      <c r="C63" s="2" t="s">
        <v>471</v>
      </c>
    </row>
    <row r="64" ht="12">
      <c r="C64" s="2" t="s">
        <v>517</v>
      </c>
    </row>
    <row r="65" spans="2:3" ht="12">
      <c r="B65" s="2">
        <v>19</v>
      </c>
      <c r="C65" s="2" t="s">
        <v>471</v>
      </c>
    </row>
    <row r="66" ht="12">
      <c r="C66" s="2" t="s">
        <v>522</v>
      </c>
    </row>
    <row r="67" spans="2:3" ht="12">
      <c r="B67" s="2">
        <v>20</v>
      </c>
      <c r="C67" s="2" t="s">
        <v>477</v>
      </c>
    </row>
    <row r="69" ht="12">
      <c r="B69" s="2" t="s">
        <v>1326</v>
      </c>
    </row>
    <row r="70" spans="2:3" ht="12">
      <c r="B70" s="2">
        <v>21</v>
      </c>
      <c r="C70" s="2" t="s">
        <v>527</v>
      </c>
    </row>
    <row r="71" spans="2:3" ht="12">
      <c r="B71" s="2">
        <v>22</v>
      </c>
      <c r="C71" s="2" t="s">
        <v>525</v>
      </c>
    </row>
    <row r="73" ht="12">
      <c r="B73" s="2" t="s">
        <v>31</v>
      </c>
    </row>
    <row r="74" spans="2:3" ht="12">
      <c r="B74" s="2">
        <v>23</v>
      </c>
      <c r="C74" s="2" t="s">
        <v>2</v>
      </c>
    </row>
    <row r="75" spans="2:3" ht="12">
      <c r="B75" s="2">
        <v>24</v>
      </c>
      <c r="C75" s="2" t="s">
        <v>549</v>
      </c>
    </row>
    <row r="77" ht="12">
      <c r="B77" s="2" t="s">
        <v>10</v>
      </c>
    </row>
    <row r="78" ht="12">
      <c r="C78" s="2" t="s">
        <v>557</v>
      </c>
    </row>
    <row r="79" spans="2:3" ht="12">
      <c r="B79" s="2">
        <v>25</v>
      </c>
      <c r="C79" s="2" t="s">
        <v>4</v>
      </c>
    </row>
    <row r="80" spans="2:3" ht="12">
      <c r="B80" s="2">
        <v>26</v>
      </c>
      <c r="C80" s="2" t="s">
        <v>558</v>
      </c>
    </row>
    <row r="82" ht="12">
      <c r="B82" s="2" t="s">
        <v>1327</v>
      </c>
    </row>
    <row r="83" spans="2:3" ht="11.25" customHeight="1">
      <c r="B83" s="2">
        <v>27</v>
      </c>
      <c r="C83" s="2" t="s">
        <v>563</v>
      </c>
    </row>
    <row r="85" ht="12">
      <c r="B85" s="2" t="s">
        <v>1394</v>
      </c>
    </row>
    <row r="86" spans="2:3" ht="12">
      <c r="B86" s="2">
        <v>28</v>
      </c>
      <c r="C86" s="2" t="s">
        <v>580</v>
      </c>
    </row>
    <row r="87" spans="2:3" ht="12">
      <c r="B87" s="2">
        <v>29</v>
      </c>
      <c r="C87" s="2" t="s">
        <v>577</v>
      </c>
    </row>
    <row r="89" ht="12">
      <c r="B89" s="2" t="s">
        <v>11</v>
      </c>
    </row>
    <row r="90" ht="12">
      <c r="C90" s="2" t="s">
        <v>586</v>
      </c>
    </row>
    <row r="91" spans="2:3" ht="12">
      <c r="B91" s="2">
        <v>30</v>
      </c>
      <c r="C91" s="2" t="s">
        <v>1750</v>
      </c>
    </row>
    <row r="92" spans="2:3" ht="12">
      <c r="B92" s="2">
        <v>31</v>
      </c>
      <c r="C92" s="10" t="s">
        <v>594</v>
      </c>
    </row>
    <row r="94" ht="12">
      <c r="B94" s="2" t="s">
        <v>0</v>
      </c>
    </row>
    <row r="95" spans="2:3" ht="12">
      <c r="B95" s="2">
        <v>32</v>
      </c>
      <c r="C95" s="2" t="s">
        <v>617</v>
      </c>
    </row>
    <row r="96" spans="2:3" ht="12">
      <c r="B96" s="2">
        <v>33</v>
      </c>
      <c r="C96" s="2" t="s">
        <v>1257</v>
      </c>
    </row>
    <row r="98" ht="12">
      <c r="B98" s="2" t="s">
        <v>720</v>
      </c>
    </row>
    <row r="99" spans="2:3" ht="12">
      <c r="B99" s="2">
        <v>34</v>
      </c>
      <c r="C99" s="2" t="s">
        <v>628</v>
      </c>
    </row>
    <row r="100" spans="2:3" ht="12">
      <c r="B100" s="2">
        <v>35</v>
      </c>
      <c r="C100" s="2" t="s">
        <v>629</v>
      </c>
    </row>
    <row r="102" ht="12">
      <c r="B102" s="2" t="s">
        <v>32</v>
      </c>
    </row>
    <row r="103" ht="12">
      <c r="C103" s="2" t="s">
        <v>1391</v>
      </c>
    </row>
    <row r="104" spans="2:3" ht="12">
      <c r="B104" s="2">
        <v>36</v>
      </c>
      <c r="C104" s="2" t="s">
        <v>644</v>
      </c>
    </row>
    <row r="106" ht="12">
      <c r="B106" s="2" t="s">
        <v>511</v>
      </c>
    </row>
    <row r="107" ht="12">
      <c r="C107" s="2" t="s">
        <v>512</v>
      </c>
    </row>
    <row r="108" spans="2:3" ht="12">
      <c r="B108" s="2">
        <v>37</v>
      </c>
      <c r="C108" s="2" t="s">
        <v>653</v>
      </c>
    </row>
    <row r="109" ht="12">
      <c r="C109" s="2" t="s">
        <v>652</v>
      </c>
    </row>
    <row r="110" spans="2:3" ht="12">
      <c r="B110" s="2">
        <v>38</v>
      </c>
      <c r="C110" s="2" t="s">
        <v>664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" sqref="A1"/>
    </sheetView>
  </sheetViews>
  <sheetFormatPr defaultColWidth="9.00390625" defaultRowHeight="13.5"/>
  <cols>
    <col min="1" max="1" width="12.125" style="17" customWidth="1"/>
    <col min="2" max="10" width="10.125" style="17" customWidth="1"/>
    <col min="11" max="18" width="12.125" style="17" customWidth="1"/>
    <col min="19" max="16384" width="9.00390625" style="17" customWidth="1"/>
  </cols>
  <sheetData>
    <row r="1" ht="14.25">
      <c r="A1" s="18" t="s">
        <v>259</v>
      </c>
    </row>
    <row r="2" spans="16:18" ht="12.75" thickBot="1">
      <c r="P2" s="339"/>
      <c r="R2" s="20" t="s">
        <v>250</v>
      </c>
    </row>
    <row r="3" spans="1:18" ht="13.5" customHeight="1" thickTop="1">
      <c r="A3" s="1331" t="s">
        <v>154</v>
      </c>
      <c r="B3" s="340" t="s">
        <v>241</v>
      </c>
      <c r="C3" s="340"/>
      <c r="D3" s="340"/>
      <c r="E3" s="340"/>
      <c r="F3" s="340"/>
      <c r="G3" s="341" t="s">
        <v>242</v>
      </c>
      <c r="H3" s="340"/>
      <c r="I3" s="340"/>
      <c r="J3" s="340"/>
      <c r="K3" s="340"/>
      <c r="L3" s="340"/>
      <c r="M3" s="340"/>
      <c r="N3" s="340"/>
      <c r="O3" s="340"/>
      <c r="P3" s="340"/>
      <c r="Q3" s="342"/>
      <c r="R3" s="1335" t="s">
        <v>251</v>
      </c>
    </row>
    <row r="4" spans="1:18" ht="13.5" customHeight="1">
      <c r="A4" s="1332"/>
      <c r="B4" s="1338" t="s">
        <v>118</v>
      </c>
      <c r="C4" s="1328" t="s">
        <v>243</v>
      </c>
      <c r="D4" s="1345" t="s">
        <v>252</v>
      </c>
      <c r="E4" s="1328" t="s">
        <v>244</v>
      </c>
      <c r="F4" s="1342" t="s">
        <v>245</v>
      </c>
      <c r="G4" s="1328" t="s">
        <v>118</v>
      </c>
      <c r="H4" s="343" t="s">
        <v>253</v>
      </c>
      <c r="I4" s="343"/>
      <c r="J4" s="343"/>
      <c r="K4" s="344" t="s">
        <v>246</v>
      </c>
      <c r="L4" s="344"/>
      <c r="M4" s="344"/>
      <c r="N4" s="344" t="s">
        <v>247</v>
      </c>
      <c r="O4" s="344"/>
      <c r="P4" s="344"/>
      <c r="Q4" s="1326" t="s">
        <v>254</v>
      </c>
      <c r="R4" s="1336"/>
    </row>
    <row r="5" spans="1:18" ht="13.5" customHeight="1">
      <c r="A5" s="1332"/>
      <c r="B5" s="1339"/>
      <c r="C5" s="1341"/>
      <c r="D5" s="1346"/>
      <c r="E5" s="1341"/>
      <c r="F5" s="1343"/>
      <c r="G5" s="1329"/>
      <c r="H5" s="1326" t="s">
        <v>118</v>
      </c>
      <c r="I5" s="1326" t="s">
        <v>255</v>
      </c>
      <c r="J5" s="1326" t="s">
        <v>256</v>
      </c>
      <c r="K5" s="346" t="s">
        <v>118</v>
      </c>
      <c r="L5" s="346" t="s">
        <v>248</v>
      </c>
      <c r="M5" s="346" t="s">
        <v>249</v>
      </c>
      <c r="N5" s="346" t="s">
        <v>118</v>
      </c>
      <c r="O5" s="346" t="s">
        <v>248</v>
      </c>
      <c r="P5" s="346" t="s">
        <v>249</v>
      </c>
      <c r="Q5" s="1334"/>
      <c r="R5" s="1336"/>
    </row>
    <row r="6" spans="1:18" ht="13.5" customHeight="1">
      <c r="A6" s="1333"/>
      <c r="B6" s="1340"/>
      <c r="C6" s="1330"/>
      <c r="D6" s="1347"/>
      <c r="E6" s="1330"/>
      <c r="F6" s="1344"/>
      <c r="G6" s="1330"/>
      <c r="H6" s="1327"/>
      <c r="I6" s="1327"/>
      <c r="J6" s="1327"/>
      <c r="K6" s="347"/>
      <c r="L6" s="347"/>
      <c r="M6" s="347"/>
      <c r="N6" s="347"/>
      <c r="O6" s="347"/>
      <c r="P6" s="347"/>
      <c r="Q6" s="1327"/>
      <c r="R6" s="1337"/>
    </row>
    <row r="7" spans="1:18" ht="19.5" customHeight="1">
      <c r="A7" s="25" t="s">
        <v>38</v>
      </c>
      <c r="B7" s="348">
        <f aca="true" t="shared" si="0" ref="B7:P7">SUM(B13:B62)</f>
        <v>646565</v>
      </c>
      <c r="C7" s="348">
        <f t="shared" si="0"/>
        <v>334456</v>
      </c>
      <c r="D7" s="348">
        <f t="shared" si="0"/>
        <v>6157</v>
      </c>
      <c r="E7" s="348">
        <f t="shared" si="0"/>
        <v>46835</v>
      </c>
      <c r="F7" s="349">
        <f t="shared" si="0"/>
        <v>259117</v>
      </c>
      <c r="G7" s="350">
        <f t="shared" si="0"/>
        <v>643699</v>
      </c>
      <c r="H7" s="348">
        <f t="shared" si="0"/>
        <v>624521</v>
      </c>
      <c r="I7" s="348">
        <f t="shared" si="0"/>
        <v>198477</v>
      </c>
      <c r="J7" s="348">
        <f t="shared" si="0"/>
        <v>426044</v>
      </c>
      <c r="K7" s="348">
        <f t="shared" si="0"/>
        <v>180949</v>
      </c>
      <c r="L7" s="348">
        <f t="shared" si="0"/>
        <v>179874</v>
      </c>
      <c r="M7" s="348">
        <f t="shared" si="0"/>
        <v>1075</v>
      </c>
      <c r="N7" s="348">
        <f t="shared" si="0"/>
        <v>443572</v>
      </c>
      <c r="O7" s="348">
        <f t="shared" si="0"/>
        <v>18603</v>
      </c>
      <c r="P7" s="348">
        <f t="shared" si="0"/>
        <v>424969</v>
      </c>
      <c r="Q7" s="348">
        <v>19178</v>
      </c>
      <c r="R7" s="351">
        <f>SUM(R13:R62)</f>
        <v>2263</v>
      </c>
    </row>
    <row r="8" spans="1:18" ht="13.5" customHeight="1">
      <c r="A8" s="25" t="s">
        <v>47</v>
      </c>
      <c r="B8" s="348">
        <f aca="true" t="shared" si="1" ref="B8:P8">B13+B19+B20+B21+B24+B25+B26+B29+B30+B31+B32+B33+B34+B35</f>
        <v>166768</v>
      </c>
      <c r="C8" s="348">
        <f t="shared" si="1"/>
        <v>71740</v>
      </c>
      <c r="D8" s="348">
        <f t="shared" si="1"/>
        <v>1223</v>
      </c>
      <c r="E8" s="348">
        <f t="shared" si="1"/>
        <v>10754</v>
      </c>
      <c r="F8" s="352">
        <f t="shared" si="1"/>
        <v>83051</v>
      </c>
      <c r="G8" s="350">
        <f t="shared" si="1"/>
        <v>166612</v>
      </c>
      <c r="H8" s="348">
        <f t="shared" si="1"/>
        <v>163086</v>
      </c>
      <c r="I8" s="348">
        <f t="shared" si="1"/>
        <v>51932</v>
      </c>
      <c r="J8" s="348">
        <f t="shared" si="1"/>
        <v>111154</v>
      </c>
      <c r="K8" s="348">
        <f t="shared" si="1"/>
        <v>46743</v>
      </c>
      <c r="L8" s="348">
        <f t="shared" si="1"/>
        <v>46397</v>
      </c>
      <c r="M8" s="348">
        <f t="shared" si="1"/>
        <v>346</v>
      </c>
      <c r="N8" s="348">
        <f t="shared" si="1"/>
        <v>116343</v>
      </c>
      <c r="O8" s="348">
        <f t="shared" si="1"/>
        <v>5535</v>
      </c>
      <c r="P8" s="348">
        <f t="shared" si="1"/>
        <v>110808</v>
      </c>
      <c r="Q8" s="348">
        <v>3526</v>
      </c>
      <c r="R8" s="353">
        <f>R13+R19+R20+R21+R24+R25+R26+R29+R30+R31+R32+R33+R34+R35</f>
        <v>143</v>
      </c>
    </row>
    <row r="9" spans="1:18" ht="13.5" customHeight="1">
      <c r="A9" s="25" t="s">
        <v>49</v>
      </c>
      <c r="B9" s="348">
        <f aca="true" t="shared" si="2" ref="B9:R9">B18+B37+B38+B39+B40+B41+B42+B43</f>
        <v>139286</v>
      </c>
      <c r="C9" s="348">
        <f t="shared" si="2"/>
        <v>103807</v>
      </c>
      <c r="D9" s="348">
        <f t="shared" si="2"/>
        <v>6</v>
      </c>
      <c r="E9" s="348">
        <f t="shared" si="2"/>
        <v>2972</v>
      </c>
      <c r="F9" s="352">
        <f t="shared" si="2"/>
        <v>32501</v>
      </c>
      <c r="G9" s="350">
        <f t="shared" si="2"/>
        <v>138639</v>
      </c>
      <c r="H9" s="348">
        <f t="shared" si="2"/>
        <v>135866</v>
      </c>
      <c r="I9" s="348">
        <f t="shared" si="2"/>
        <v>49011</v>
      </c>
      <c r="J9" s="348">
        <f t="shared" si="2"/>
        <v>86855</v>
      </c>
      <c r="K9" s="348">
        <f t="shared" si="2"/>
        <v>46634</v>
      </c>
      <c r="L9" s="348">
        <f t="shared" si="2"/>
        <v>46461</v>
      </c>
      <c r="M9" s="348">
        <f t="shared" si="2"/>
        <v>173</v>
      </c>
      <c r="N9" s="348">
        <f t="shared" si="2"/>
        <v>89232</v>
      </c>
      <c r="O9" s="348">
        <f t="shared" si="2"/>
        <v>2550</v>
      </c>
      <c r="P9" s="348">
        <f t="shared" si="2"/>
        <v>86682</v>
      </c>
      <c r="Q9" s="348">
        <f t="shared" si="2"/>
        <v>2773</v>
      </c>
      <c r="R9" s="353">
        <f t="shared" si="2"/>
        <v>697</v>
      </c>
    </row>
    <row r="10" spans="1:18" ht="13.5" customHeight="1">
      <c r="A10" s="25" t="s">
        <v>51</v>
      </c>
      <c r="B10" s="348">
        <f aca="true" t="shared" si="3" ref="B10:R10">B14+B23+B27+B45+B46+B47+B48+B49</f>
        <v>187833</v>
      </c>
      <c r="C10" s="348">
        <f t="shared" si="3"/>
        <v>74859</v>
      </c>
      <c r="D10" s="348">
        <f t="shared" si="3"/>
        <v>4394</v>
      </c>
      <c r="E10" s="348">
        <f t="shared" si="3"/>
        <v>26115</v>
      </c>
      <c r="F10" s="352">
        <f t="shared" si="3"/>
        <v>82465</v>
      </c>
      <c r="G10" s="350">
        <f t="shared" si="3"/>
        <v>186084</v>
      </c>
      <c r="H10" s="348">
        <f t="shared" si="3"/>
        <v>180310</v>
      </c>
      <c r="I10" s="348">
        <f t="shared" si="3"/>
        <v>47245</v>
      </c>
      <c r="J10" s="348">
        <f t="shared" si="3"/>
        <v>133065</v>
      </c>
      <c r="K10" s="348">
        <f t="shared" si="3"/>
        <v>38274</v>
      </c>
      <c r="L10" s="348">
        <f t="shared" si="3"/>
        <v>37951</v>
      </c>
      <c r="M10" s="348">
        <f t="shared" si="3"/>
        <v>323</v>
      </c>
      <c r="N10" s="348">
        <f t="shared" si="3"/>
        <v>142036</v>
      </c>
      <c r="O10" s="348">
        <f t="shared" si="3"/>
        <v>9294</v>
      </c>
      <c r="P10" s="348">
        <f t="shared" si="3"/>
        <v>132742</v>
      </c>
      <c r="Q10" s="348">
        <f t="shared" si="3"/>
        <v>5774</v>
      </c>
      <c r="R10" s="353">
        <f t="shared" si="3"/>
        <v>1202</v>
      </c>
    </row>
    <row r="11" spans="1:18" ht="13.5" customHeight="1">
      <c r="A11" s="25" t="s">
        <v>53</v>
      </c>
      <c r="B11" s="348">
        <f aca="true" t="shared" si="4" ref="B11:R11">B15+B16+B51+B52+B53+B54+B55+B56+B57+B58+B59+B60+B61+B62</f>
        <v>152678</v>
      </c>
      <c r="C11" s="348">
        <f t="shared" si="4"/>
        <v>84050</v>
      </c>
      <c r="D11" s="348">
        <f t="shared" si="4"/>
        <v>534</v>
      </c>
      <c r="E11" s="348">
        <f t="shared" si="4"/>
        <v>6994</v>
      </c>
      <c r="F11" s="352">
        <f t="shared" si="4"/>
        <v>61100</v>
      </c>
      <c r="G11" s="350">
        <f t="shared" si="4"/>
        <v>152364</v>
      </c>
      <c r="H11" s="348">
        <f t="shared" si="4"/>
        <v>145259</v>
      </c>
      <c r="I11" s="348">
        <f t="shared" si="4"/>
        <v>50289</v>
      </c>
      <c r="J11" s="348">
        <f t="shared" si="4"/>
        <v>94970</v>
      </c>
      <c r="K11" s="348">
        <f t="shared" si="4"/>
        <v>49298</v>
      </c>
      <c r="L11" s="348">
        <f t="shared" si="4"/>
        <v>49065</v>
      </c>
      <c r="M11" s="348">
        <f t="shared" si="4"/>
        <v>233</v>
      </c>
      <c r="N11" s="348">
        <f t="shared" si="4"/>
        <v>95961</v>
      </c>
      <c r="O11" s="348">
        <f t="shared" si="4"/>
        <v>1224</v>
      </c>
      <c r="P11" s="348">
        <f t="shared" si="4"/>
        <v>94737</v>
      </c>
      <c r="Q11" s="348">
        <f t="shared" si="4"/>
        <v>7105</v>
      </c>
      <c r="R11" s="353">
        <f t="shared" si="4"/>
        <v>221</v>
      </c>
    </row>
    <row r="12" spans="1:18" ht="6" customHeight="1">
      <c r="A12" s="32"/>
      <c r="B12" s="354"/>
      <c r="C12" s="354"/>
      <c r="D12" s="354"/>
      <c r="E12" s="354"/>
      <c r="F12" s="355"/>
      <c r="G12" s="356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7"/>
    </row>
    <row r="13" spans="1:18" ht="13.5" customHeight="1">
      <c r="A13" s="32" t="s">
        <v>56</v>
      </c>
      <c r="B13" s="354">
        <v>20845</v>
      </c>
      <c r="C13" s="354">
        <v>8077</v>
      </c>
      <c r="D13" s="354">
        <v>147</v>
      </c>
      <c r="E13" s="354">
        <v>1622</v>
      </c>
      <c r="F13" s="355">
        <v>10999</v>
      </c>
      <c r="G13" s="356">
        <v>20843</v>
      </c>
      <c r="H13" s="354">
        <v>20563</v>
      </c>
      <c r="I13" s="354">
        <v>6529</v>
      </c>
      <c r="J13" s="354">
        <v>14034</v>
      </c>
      <c r="K13" s="354">
        <v>5507</v>
      </c>
      <c r="L13" s="354">
        <v>5463</v>
      </c>
      <c r="M13" s="354">
        <v>44</v>
      </c>
      <c r="N13" s="354">
        <v>15056</v>
      </c>
      <c r="O13" s="354">
        <v>1066</v>
      </c>
      <c r="P13" s="354">
        <v>13990</v>
      </c>
      <c r="Q13" s="354">
        <v>280</v>
      </c>
      <c r="R13" s="93">
        <v>2</v>
      </c>
    </row>
    <row r="14" spans="1:18" ht="13.5" customHeight="1">
      <c r="A14" s="32" t="s">
        <v>58</v>
      </c>
      <c r="B14" s="354">
        <v>42128</v>
      </c>
      <c r="C14" s="354">
        <v>9869</v>
      </c>
      <c r="D14" s="354">
        <v>325</v>
      </c>
      <c r="E14" s="354">
        <v>2363</v>
      </c>
      <c r="F14" s="355">
        <v>29571</v>
      </c>
      <c r="G14" s="356">
        <v>41639</v>
      </c>
      <c r="H14" s="354">
        <v>40653</v>
      </c>
      <c r="I14" s="354">
        <v>12061</v>
      </c>
      <c r="J14" s="354">
        <v>28592</v>
      </c>
      <c r="K14" s="354">
        <v>8638</v>
      </c>
      <c r="L14" s="354">
        <v>8384</v>
      </c>
      <c r="M14" s="354">
        <v>254</v>
      </c>
      <c r="N14" s="354">
        <v>32015</v>
      </c>
      <c r="O14" s="354">
        <v>3677</v>
      </c>
      <c r="P14" s="354">
        <v>28338</v>
      </c>
      <c r="Q14" s="354">
        <v>986</v>
      </c>
      <c r="R14" s="93">
        <v>205</v>
      </c>
    </row>
    <row r="15" spans="1:18" ht="13.5" customHeight="1">
      <c r="A15" s="32" t="s">
        <v>59</v>
      </c>
      <c r="B15" s="354">
        <v>10252</v>
      </c>
      <c r="C15" s="354">
        <v>517</v>
      </c>
      <c r="D15" s="354">
        <v>259</v>
      </c>
      <c r="E15" s="354">
        <v>973</v>
      </c>
      <c r="F15" s="355">
        <v>8503</v>
      </c>
      <c r="G15" s="356">
        <v>10248</v>
      </c>
      <c r="H15" s="354">
        <v>9582</v>
      </c>
      <c r="I15" s="354">
        <v>6011</v>
      </c>
      <c r="J15" s="354">
        <v>3571</v>
      </c>
      <c r="K15" s="354">
        <v>6008</v>
      </c>
      <c r="L15" s="354">
        <v>5966</v>
      </c>
      <c r="M15" s="354">
        <v>42</v>
      </c>
      <c r="N15" s="354">
        <v>3574</v>
      </c>
      <c r="O15" s="354">
        <v>45</v>
      </c>
      <c r="P15" s="354">
        <v>3529</v>
      </c>
      <c r="Q15" s="354">
        <v>666</v>
      </c>
      <c r="R15" s="93">
        <v>1</v>
      </c>
    </row>
    <row r="16" spans="1:18" ht="13.5" customHeight="1">
      <c r="A16" s="32" t="s">
        <v>61</v>
      </c>
      <c r="B16" s="354">
        <v>2469</v>
      </c>
      <c r="C16" s="354">
        <v>505</v>
      </c>
      <c r="D16" s="354">
        <v>0</v>
      </c>
      <c r="E16" s="354">
        <v>265</v>
      </c>
      <c r="F16" s="355">
        <v>1699</v>
      </c>
      <c r="G16" s="356">
        <v>2453</v>
      </c>
      <c r="H16" s="354">
        <v>2194</v>
      </c>
      <c r="I16" s="354">
        <v>1967</v>
      </c>
      <c r="J16" s="354">
        <v>227</v>
      </c>
      <c r="K16" s="354">
        <v>1733</v>
      </c>
      <c r="L16" s="354">
        <v>1732</v>
      </c>
      <c r="M16" s="354">
        <v>1</v>
      </c>
      <c r="N16" s="354">
        <v>461</v>
      </c>
      <c r="O16" s="354">
        <v>235</v>
      </c>
      <c r="P16" s="354">
        <v>226</v>
      </c>
      <c r="Q16" s="354">
        <v>259</v>
      </c>
      <c r="R16" s="93">
        <v>3</v>
      </c>
    </row>
    <row r="17" spans="1:18" ht="6" customHeight="1">
      <c r="A17" s="32"/>
      <c r="B17" s="354"/>
      <c r="C17" s="354"/>
      <c r="D17" s="354"/>
      <c r="E17" s="354"/>
      <c r="F17" s="355"/>
      <c r="G17" s="356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93"/>
    </row>
    <row r="18" spans="1:18" ht="13.5" customHeight="1">
      <c r="A18" s="32" t="s">
        <v>64</v>
      </c>
      <c r="B18" s="354">
        <v>12559</v>
      </c>
      <c r="C18" s="354">
        <v>8002</v>
      </c>
      <c r="D18" s="354">
        <v>0</v>
      </c>
      <c r="E18" s="354">
        <v>267</v>
      </c>
      <c r="F18" s="355">
        <v>4290</v>
      </c>
      <c r="G18" s="356">
        <v>12475</v>
      </c>
      <c r="H18" s="354">
        <v>12234</v>
      </c>
      <c r="I18" s="354">
        <v>3617</v>
      </c>
      <c r="J18" s="354">
        <v>8617</v>
      </c>
      <c r="K18" s="354">
        <v>3425</v>
      </c>
      <c r="L18" s="354">
        <v>3420</v>
      </c>
      <c r="M18" s="354">
        <v>5</v>
      </c>
      <c r="N18" s="354">
        <v>8809</v>
      </c>
      <c r="O18" s="354">
        <v>197</v>
      </c>
      <c r="P18" s="354">
        <v>8612</v>
      </c>
      <c r="Q18" s="354">
        <v>241</v>
      </c>
      <c r="R18" s="93">
        <v>133</v>
      </c>
    </row>
    <row r="19" spans="1:18" ht="13.5" customHeight="1">
      <c r="A19" s="32" t="s">
        <v>66</v>
      </c>
      <c r="B19" s="354">
        <v>6948</v>
      </c>
      <c r="C19" s="354">
        <v>2238</v>
      </c>
      <c r="D19" s="354">
        <v>0</v>
      </c>
      <c r="E19" s="354">
        <v>1811</v>
      </c>
      <c r="F19" s="355">
        <v>2899</v>
      </c>
      <c r="G19" s="356">
        <v>6918</v>
      </c>
      <c r="H19" s="354">
        <v>6756</v>
      </c>
      <c r="I19" s="354">
        <v>2206</v>
      </c>
      <c r="J19" s="354">
        <v>4550</v>
      </c>
      <c r="K19" s="354">
        <v>1838</v>
      </c>
      <c r="L19" s="354">
        <v>1814</v>
      </c>
      <c r="M19" s="354">
        <v>24</v>
      </c>
      <c r="N19" s="354">
        <v>4918</v>
      </c>
      <c r="O19" s="354">
        <v>392</v>
      </c>
      <c r="P19" s="354">
        <v>4526</v>
      </c>
      <c r="Q19" s="354">
        <v>162</v>
      </c>
      <c r="R19" s="93">
        <v>30</v>
      </c>
    </row>
    <row r="20" spans="1:18" ht="13.5" customHeight="1">
      <c r="A20" s="32" t="s">
        <v>68</v>
      </c>
      <c r="B20" s="354">
        <v>16239</v>
      </c>
      <c r="C20" s="354">
        <v>4549</v>
      </c>
      <c r="D20" s="354">
        <v>383</v>
      </c>
      <c r="E20" s="354">
        <v>713</v>
      </c>
      <c r="F20" s="355">
        <v>10594</v>
      </c>
      <c r="G20" s="356">
        <v>16233</v>
      </c>
      <c r="H20" s="354">
        <v>15937</v>
      </c>
      <c r="I20" s="354">
        <v>6428</v>
      </c>
      <c r="J20" s="354">
        <v>9509</v>
      </c>
      <c r="K20" s="354">
        <v>5586</v>
      </c>
      <c r="L20" s="354">
        <v>5567</v>
      </c>
      <c r="M20" s="354">
        <v>19</v>
      </c>
      <c r="N20" s="354">
        <v>10351</v>
      </c>
      <c r="O20" s="354">
        <v>861</v>
      </c>
      <c r="P20" s="354">
        <v>9490</v>
      </c>
      <c r="Q20" s="354">
        <v>296</v>
      </c>
      <c r="R20" s="93">
        <v>6</v>
      </c>
    </row>
    <row r="21" spans="1:18" ht="13.5" customHeight="1">
      <c r="A21" s="32" t="s">
        <v>69</v>
      </c>
      <c r="B21" s="354">
        <v>10812</v>
      </c>
      <c r="C21" s="354">
        <v>4265</v>
      </c>
      <c r="D21" s="354">
        <v>73</v>
      </c>
      <c r="E21" s="354">
        <v>873</v>
      </c>
      <c r="F21" s="355">
        <v>5601</v>
      </c>
      <c r="G21" s="356">
        <v>10768</v>
      </c>
      <c r="H21" s="354">
        <v>10486</v>
      </c>
      <c r="I21" s="354">
        <v>3760</v>
      </c>
      <c r="J21" s="354">
        <v>6726</v>
      </c>
      <c r="K21" s="354">
        <v>3517</v>
      </c>
      <c r="L21" s="354">
        <v>3464</v>
      </c>
      <c r="M21" s="354">
        <v>53</v>
      </c>
      <c r="N21" s="354">
        <v>6969</v>
      </c>
      <c r="O21" s="354">
        <v>296</v>
      </c>
      <c r="P21" s="354">
        <v>6673</v>
      </c>
      <c r="Q21" s="354">
        <v>282</v>
      </c>
      <c r="R21" s="93">
        <v>31</v>
      </c>
    </row>
    <row r="22" spans="1:18" ht="6" customHeight="1">
      <c r="A22" s="32"/>
      <c r="B22" s="354"/>
      <c r="C22" s="354"/>
      <c r="D22" s="354"/>
      <c r="E22" s="354"/>
      <c r="F22" s="355"/>
      <c r="G22" s="356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93"/>
    </row>
    <row r="23" spans="1:18" ht="13.5" customHeight="1">
      <c r="A23" s="32" t="s">
        <v>72</v>
      </c>
      <c r="B23" s="354">
        <v>14003</v>
      </c>
      <c r="C23" s="354">
        <v>8305</v>
      </c>
      <c r="D23" s="354">
        <v>98</v>
      </c>
      <c r="E23" s="354">
        <v>280</v>
      </c>
      <c r="F23" s="355">
        <v>5320</v>
      </c>
      <c r="G23" s="356">
        <v>13743</v>
      </c>
      <c r="H23" s="354">
        <v>13502</v>
      </c>
      <c r="I23" s="354">
        <v>2233</v>
      </c>
      <c r="J23" s="354">
        <v>11269</v>
      </c>
      <c r="K23" s="354">
        <v>1791</v>
      </c>
      <c r="L23" s="354">
        <v>1780</v>
      </c>
      <c r="M23" s="354">
        <v>11</v>
      </c>
      <c r="N23" s="354">
        <v>11711</v>
      </c>
      <c r="O23" s="354">
        <v>453</v>
      </c>
      <c r="P23" s="354">
        <v>11258</v>
      </c>
      <c r="Q23" s="354">
        <v>241</v>
      </c>
      <c r="R23" s="93">
        <v>253</v>
      </c>
    </row>
    <row r="24" spans="1:18" ht="13.5" customHeight="1">
      <c r="A24" s="32" t="s">
        <v>74</v>
      </c>
      <c r="B24" s="354">
        <v>3771</v>
      </c>
      <c r="C24" s="354">
        <v>223</v>
      </c>
      <c r="D24" s="354">
        <v>111</v>
      </c>
      <c r="E24" s="354">
        <v>567</v>
      </c>
      <c r="F24" s="355">
        <v>2870</v>
      </c>
      <c r="G24" s="356">
        <v>3771</v>
      </c>
      <c r="H24" s="354">
        <v>3671</v>
      </c>
      <c r="I24" s="354">
        <v>1431</v>
      </c>
      <c r="J24" s="354">
        <v>2240</v>
      </c>
      <c r="K24" s="354">
        <v>1306</v>
      </c>
      <c r="L24" s="354">
        <v>1265</v>
      </c>
      <c r="M24" s="354">
        <v>41</v>
      </c>
      <c r="N24" s="354">
        <v>2365</v>
      </c>
      <c r="O24" s="354">
        <v>166</v>
      </c>
      <c r="P24" s="354">
        <v>2199</v>
      </c>
      <c r="Q24" s="354">
        <v>100</v>
      </c>
      <c r="R24" s="93">
        <v>0</v>
      </c>
    </row>
    <row r="25" spans="1:18" ht="13.5" customHeight="1">
      <c r="A25" s="32" t="s">
        <v>76</v>
      </c>
      <c r="B25" s="354">
        <v>13261</v>
      </c>
      <c r="C25" s="354">
        <v>2988</v>
      </c>
      <c r="D25" s="354">
        <v>291</v>
      </c>
      <c r="E25" s="354">
        <v>1335</v>
      </c>
      <c r="F25" s="355">
        <v>8647</v>
      </c>
      <c r="G25" s="356">
        <v>13261</v>
      </c>
      <c r="H25" s="354">
        <v>13015</v>
      </c>
      <c r="I25" s="354">
        <v>3339</v>
      </c>
      <c r="J25" s="354">
        <v>9676</v>
      </c>
      <c r="K25" s="354">
        <v>2838</v>
      </c>
      <c r="L25" s="354">
        <v>2814</v>
      </c>
      <c r="M25" s="354">
        <v>24</v>
      </c>
      <c r="N25" s="354">
        <v>10177</v>
      </c>
      <c r="O25" s="354">
        <v>525</v>
      </c>
      <c r="P25" s="354">
        <v>9652</v>
      </c>
      <c r="Q25" s="354">
        <v>246</v>
      </c>
      <c r="R25" s="93">
        <v>0</v>
      </c>
    </row>
    <row r="26" spans="1:18" ht="13.5" customHeight="1">
      <c r="A26" s="32" t="s">
        <v>78</v>
      </c>
      <c r="B26" s="354">
        <v>25961</v>
      </c>
      <c r="C26" s="354">
        <v>15747</v>
      </c>
      <c r="D26" s="354">
        <v>132</v>
      </c>
      <c r="E26" s="354">
        <v>1039</v>
      </c>
      <c r="F26" s="355">
        <v>9043</v>
      </c>
      <c r="G26" s="356">
        <v>25945</v>
      </c>
      <c r="H26" s="354">
        <v>25721</v>
      </c>
      <c r="I26" s="354">
        <v>8145</v>
      </c>
      <c r="J26" s="354">
        <v>17576</v>
      </c>
      <c r="K26" s="354">
        <v>7899</v>
      </c>
      <c r="L26" s="354">
        <v>7872</v>
      </c>
      <c r="M26" s="354">
        <v>27</v>
      </c>
      <c r="N26" s="354">
        <v>17822</v>
      </c>
      <c r="O26" s="354">
        <v>273</v>
      </c>
      <c r="P26" s="354">
        <v>17549</v>
      </c>
      <c r="Q26" s="354">
        <v>224</v>
      </c>
      <c r="R26" s="93">
        <v>16</v>
      </c>
    </row>
    <row r="27" spans="1:18" ht="13.5" customHeight="1">
      <c r="A27" s="32" t="s">
        <v>80</v>
      </c>
      <c r="B27" s="354">
        <v>9477</v>
      </c>
      <c r="C27" s="354">
        <v>409</v>
      </c>
      <c r="D27" s="354">
        <v>238</v>
      </c>
      <c r="E27" s="354">
        <v>1657</v>
      </c>
      <c r="F27" s="355">
        <v>7173</v>
      </c>
      <c r="G27" s="356">
        <v>9475</v>
      </c>
      <c r="H27" s="354">
        <v>9208</v>
      </c>
      <c r="I27" s="354">
        <v>4555</v>
      </c>
      <c r="J27" s="354">
        <v>4653</v>
      </c>
      <c r="K27" s="354">
        <v>3934</v>
      </c>
      <c r="L27" s="354">
        <v>3920</v>
      </c>
      <c r="M27" s="354">
        <v>14</v>
      </c>
      <c r="N27" s="354">
        <v>5274</v>
      </c>
      <c r="O27" s="354">
        <v>635</v>
      </c>
      <c r="P27" s="354">
        <v>4639</v>
      </c>
      <c r="Q27" s="354">
        <v>267</v>
      </c>
      <c r="R27" s="93">
        <v>0</v>
      </c>
    </row>
    <row r="28" spans="1:18" ht="6" customHeight="1">
      <c r="A28" s="32"/>
      <c r="B28" s="354"/>
      <c r="C28" s="354"/>
      <c r="D28" s="354"/>
      <c r="E28" s="354"/>
      <c r="F28" s="355"/>
      <c r="G28" s="356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93"/>
    </row>
    <row r="29" spans="1:18" ht="13.5" customHeight="1">
      <c r="A29" s="32" t="s">
        <v>83</v>
      </c>
      <c r="B29" s="354">
        <v>3379</v>
      </c>
      <c r="C29" s="354">
        <v>289</v>
      </c>
      <c r="D29" s="354">
        <v>0</v>
      </c>
      <c r="E29" s="354">
        <v>303</v>
      </c>
      <c r="F29" s="355">
        <v>2787</v>
      </c>
      <c r="G29" s="356">
        <v>3328</v>
      </c>
      <c r="H29" s="354">
        <v>3202</v>
      </c>
      <c r="I29" s="354">
        <v>1620</v>
      </c>
      <c r="J29" s="354">
        <v>1582</v>
      </c>
      <c r="K29" s="354">
        <v>1542</v>
      </c>
      <c r="L29" s="354">
        <v>1515</v>
      </c>
      <c r="M29" s="354">
        <v>27</v>
      </c>
      <c r="N29" s="354">
        <v>1660</v>
      </c>
      <c r="O29" s="354">
        <v>105</v>
      </c>
      <c r="P29" s="354">
        <v>1555</v>
      </c>
      <c r="Q29" s="354">
        <v>126</v>
      </c>
      <c r="R29" s="93">
        <v>51</v>
      </c>
    </row>
    <row r="30" spans="1:18" ht="13.5" customHeight="1">
      <c r="A30" s="32" t="s">
        <v>85</v>
      </c>
      <c r="B30" s="354">
        <v>1002</v>
      </c>
      <c r="C30" s="354">
        <v>0</v>
      </c>
      <c r="D30" s="354">
        <v>0</v>
      </c>
      <c r="E30" s="354">
        <v>26</v>
      </c>
      <c r="F30" s="355">
        <v>976</v>
      </c>
      <c r="G30" s="356">
        <v>1002</v>
      </c>
      <c r="H30" s="354">
        <v>953</v>
      </c>
      <c r="I30" s="354">
        <v>412</v>
      </c>
      <c r="J30" s="354">
        <v>541</v>
      </c>
      <c r="K30" s="354">
        <v>307</v>
      </c>
      <c r="L30" s="354">
        <v>304</v>
      </c>
      <c r="M30" s="354">
        <v>3</v>
      </c>
      <c r="N30" s="354">
        <v>646</v>
      </c>
      <c r="O30" s="354">
        <v>108</v>
      </c>
      <c r="P30" s="354">
        <v>538</v>
      </c>
      <c r="Q30" s="354">
        <v>49</v>
      </c>
      <c r="R30" s="93">
        <v>0</v>
      </c>
    </row>
    <row r="31" spans="1:18" ht="13.5" customHeight="1">
      <c r="A31" s="32" t="s">
        <v>39</v>
      </c>
      <c r="B31" s="354">
        <v>1405</v>
      </c>
      <c r="C31" s="354">
        <v>0</v>
      </c>
      <c r="D31" s="354">
        <v>0</v>
      </c>
      <c r="E31" s="354">
        <v>118</v>
      </c>
      <c r="F31" s="355">
        <v>1287</v>
      </c>
      <c r="G31" s="356">
        <v>1405</v>
      </c>
      <c r="H31" s="354">
        <v>1364</v>
      </c>
      <c r="I31" s="354">
        <v>787</v>
      </c>
      <c r="J31" s="354">
        <v>577</v>
      </c>
      <c r="K31" s="354">
        <v>338</v>
      </c>
      <c r="L31" s="354">
        <v>334</v>
      </c>
      <c r="M31" s="354">
        <v>4</v>
      </c>
      <c r="N31" s="354">
        <v>1026</v>
      </c>
      <c r="O31" s="354">
        <v>453</v>
      </c>
      <c r="P31" s="354">
        <v>573</v>
      </c>
      <c r="Q31" s="354">
        <v>41</v>
      </c>
      <c r="R31" s="93">
        <v>0</v>
      </c>
    </row>
    <row r="32" spans="1:18" ht="13.5" customHeight="1">
      <c r="A32" s="32" t="s">
        <v>40</v>
      </c>
      <c r="B32" s="354">
        <v>32511</v>
      </c>
      <c r="C32" s="354">
        <v>19294</v>
      </c>
      <c r="D32" s="354">
        <v>27</v>
      </c>
      <c r="E32" s="354">
        <v>1362</v>
      </c>
      <c r="F32" s="355">
        <v>11828</v>
      </c>
      <c r="G32" s="356">
        <v>32505</v>
      </c>
      <c r="H32" s="354">
        <v>31498</v>
      </c>
      <c r="I32" s="354">
        <v>7883</v>
      </c>
      <c r="J32" s="354">
        <v>23615</v>
      </c>
      <c r="K32" s="354">
        <v>7536</v>
      </c>
      <c r="L32" s="354">
        <v>7513</v>
      </c>
      <c r="M32" s="354">
        <v>23</v>
      </c>
      <c r="N32" s="354">
        <v>23962</v>
      </c>
      <c r="O32" s="354">
        <v>370</v>
      </c>
      <c r="P32" s="354">
        <v>23592</v>
      </c>
      <c r="Q32" s="354">
        <v>1133</v>
      </c>
      <c r="R32" s="93">
        <v>6</v>
      </c>
    </row>
    <row r="33" spans="1:18" ht="13.5" customHeight="1">
      <c r="A33" s="32" t="s">
        <v>41</v>
      </c>
      <c r="B33" s="354">
        <v>14350</v>
      </c>
      <c r="C33" s="354">
        <v>8464</v>
      </c>
      <c r="D33" s="354">
        <v>38</v>
      </c>
      <c r="E33" s="354">
        <v>453</v>
      </c>
      <c r="F33" s="355">
        <v>5395</v>
      </c>
      <c r="G33" s="356">
        <v>14350</v>
      </c>
      <c r="H33" s="354">
        <v>14161</v>
      </c>
      <c r="I33" s="354">
        <v>3667</v>
      </c>
      <c r="J33" s="354">
        <v>10494</v>
      </c>
      <c r="K33" s="354">
        <v>3072</v>
      </c>
      <c r="L33" s="354">
        <v>3043</v>
      </c>
      <c r="M33" s="354">
        <v>29</v>
      </c>
      <c r="N33" s="354">
        <v>11089</v>
      </c>
      <c r="O33" s="354">
        <v>624</v>
      </c>
      <c r="P33" s="354">
        <v>10465</v>
      </c>
      <c r="Q33" s="354">
        <v>189</v>
      </c>
      <c r="R33" s="93">
        <v>0</v>
      </c>
    </row>
    <row r="34" spans="1:18" ht="13.5" customHeight="1">
      <c r="A34" s="32" t="s">
        <v>43</v>
      </c>
      <c r="B34" s="354">
        <v>12125</v>
      </c>
      <c r="C34" s="354">
        <v>4292</v>
      </c>
      <c r="D34" s="354">
        <v>4</v>
      </c>
      <c r="E34" s="354">
        <v>305</v>
      </c>
      <c r="F34" s="355">
        <v>7524</v>
      </c>
      <c r="G34" s="356">
        <v>12125</v>
      </c>
      <c r="H34" s="354">
        <v>11771</v>
      </c>
      <c r="I34" s="354">
        <v>4440</v>
      </c>
      <c r="J34" s="354">
        <v>7331</v>
      </c>
      <c r="K34" s="354">
        <v>4197</v>
      </c>
      <c r="L34" s="354">
        <v>4173</v>
      </c>
      <c r="M34" s="354">
        <v>24</v>
      </c>
      <c r="N34" s="354">
        <v>7574</v>
      </c>
      <c r="O34" s="354">
        <v>267</v>
      </c>
      <c r="P34" s="354">
        <v>7307</v>
      </c>
      <c r="Q34" s="354">
        <v>354</v>
      </c>
      <c r="R34" s="93">
        <v>0</v>
      </c>
    </row>
    <row r="35" spans="1:18" ht="13.5" customHeight="1">
      <c r="A35" s="32" t="s">
        <v>45</v>
      </c>
      <c r="B35" s="354">
        <v>4159</v>
      </c>
      <c r="C35" s="354">
        <v>1314</v>
      </c>
      <c r="D35" s="354">
        <v>17</v>
      </c>
      <c r="E35" s="354">
        <v>227</v>
      </c>
      <c r="F35" s="355">
        <v>2601</v>
      </c>
      <c r="G35" s="356">
        <v>4158</v>
      </c>
      <c r="H35" s="354">
        <v>3988</v>
      </c>
      <c r="I35" s="354">
        <v>1285</v>
      </c>
      <c r="J35" s="354">
        <v>2703</v>
      </c>
      <c r="K35" s="354">
        <v>1260</v>
      </c>
      <c r="L35" s="354">
        <v>1256</v>
      </c>
      <c r="M35" s="354">
        <v>4</v>
      </c>
      <c r="N35" s="354">
        <v>2728</v>
      </c>
      <c r="O35" s="354">
        <v>29</v>
      </c>
      <c r="P35" s="354">
        <v>2699</v>
      </c>
      <c r="Q35" s="354">
        <v>170</v>
      </c>
      <c r="R35" s="93">
        <v>1</v>
      </c>
    </row>
    <row r="36" spans="1:18" ht="6" customHeight="1">
      <c r="A36" s="32"/>
      <c r="B36" s="354"/>
      <c r="C36" s="354"/>
      <c r="D36" s="354"/>
      <c r="E36" s="354"/>
      <c r="F36" s="355"/>
      <c r="G36" s="356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93"/>
    </row>
    <row r="37" spans="1:18" ht="13.5" customHeight="1">
      <c r="A37" s="32" t="s">
        <v>46</v>
      </c>
      <c r="B37" s="354">
        <v>12581</v>
      </c>
      <c r="C37" s="354">
        <v>6827</v>
      </c>
      <c r="D37" s="354">
        <v>0</v>
      </c>
      <c r="E37" s="354">
        <v>49</v>
      </c>
      <c r="F37" s="355">
        <v>5705</v>
      </c>
      <c r="G37" s="356">
        <v>12569</v>
      </c>
      <c r="H37" s="354">
        <v>12295</v>
      </c>
      <c r="I37" s="354">
        <v>5199</v>
      </c>
      <c r="J37" s="354">
        <v>7096</v>
      </c>
      <c r="K37" s="354">
        <v>4952</v>
      </c>
      <c r="L37" s="354">
        <v>4942</v>
      </c>
      <c r="M37" s="354">
        <v>10</v>
      </c>
      <c r="N37" s="354">
        <v>7343</v>
      </c>
      <c r="O37" s="354">
        <v>257</v>
      </c>
      <c r="P37" s="354">
        <v>7086</v>
      </c>
      <c r="Q37" s="354">
        <v>274</v>
      </c>
      <c r="R37" s="93">
        <v>12</v>
      </c>
    </row>
    <row r="38" spans="1:18" ht="13.5" customHeight="1">
      <c r="A38" s="32" t="s">
        <v>48</v>
      </c>
      <c r="B38" s="354">
        <v>26243</v>
      </c>
      <c r="C38" s="354">
        <v>20807</v>
      </c>
      <c r="D38" s="354">
        <v>0</v>
      </c>
      <c r="E38" s="354">
        <v>122</v>
      </c>
      <c r="F38" s="355">
        <v>5314</v>
      </c>
      <c r="G38" s="356">
        <v>26212</v>
      </c>
      <c r="H38" s="354">
        <v>25862</v>
      </c>
      <c r="I38" s="354">
        <v>9999</v>
      </c>
      <c r="J38" s="354">
        <v>15863</v>
      </c>
      <c r="K38" s="354">
        <v>9831</v>
      </c>
      <c r="L38" s="354">
        <v>9782</v>
      </c>
      <c r="M38" s="354">
        <v>49</v>
      </c>
      <c r="N38" s="354">
        <v>16031</v>
      </c>
      <c r="O38" s="354">
        <v>217</v>
      </c>
      <c r="P38" s="354">
        <v>15814</v>
      </c>
      <c r="Q38" s="354">
        <v>350</v>
      </c>
      <c r="R38" s="93">
        <v>32</v>
      </c>
    </row>
    <row r="39" spans="1:18" ht="13.5" customHeight="1">
      <c r="A39" s="32" t="s">
        <v>50</v>
      </c>
      <c r="B39" s="354">
        <v>8399</v>
      </c>
      <c r="C39" s="354">
        <v>5013</v>
      </c>
      <c r="D39" s="354">
        <v>0</v>
      </c>
      <c r="E39" s="354">
        <v>386</v>
      </c>
      <c r="F39" s="355">
        <v>3000</v>
      </c>
      <c r="G39" s="356">
        <v>8374</v>
      </c>
      <c r="H39" s="354">
        <v>8102</v>
      </c>
      <c r="I39" s="354">
        <v>2989</v>
      </c>
      <c r="J39" s="354">
        <v>5113</v>
      </c>
      <c r="K39" s="354">
        <v>2829</v>
      </c>
      <c r="L39" s="354">
        <v>2806</v>
      </c>
      <c r="M39" s="354">
        <v>23</v>
      </c>
      <c r="N39" s="354">
        <v>5273</v>
      </c>
      <c r="O39" s="354">
        <v>183</v>
      </c>
      <c r="P39" s="354">
        <v>5090</v>
      </c>
      <c r="Q39" s="354">
        <v>272</v>
      </c>
      <c r="R39" s="93">
        <v>25</v>
      </c>
    </row>
    <row r="40" spans="1:18" ht="13.5" customHeight="1">
      <c r="A40" s="32" t="s">
        <v>52</v>
      </c>
      <c r="B40" s="354">
        <v>32482</v>
      </c>
      <c r="C40" s="354">
        <v>25884</v>
      </c>
      <c r="D40" s="354">
        <v>0</v>
      </c>
      <c r="E40" s="354">
        <v>737</v>
      </c>
      <c r="F40" s="355">
        <v>5861</v>
      </c>
      <c r="G40" s="356">
        <v>32440</v>
      </c>
      <c r="H40" s="354">
        <v>31904</v>
      </c>
      <c r="I40" s="354">
        <v>13202</v>
      </c>
      <c r="J40" s="354">
        <v>18702</v>
      </c>
      <c r="K40" s="354">
        <v>12078</v>
      </c>
      <c r="L40" s="354">
        <v>12036</v>
      </c>
      <c r="M40" s="354">
        <v>42</v>
      </c>
      <c r="N40" s="354">
        <v>19826</v>
      </c>
      <c r="O40" s="354">
        <v>1166</v>
      </c>
      <c r="P40" s="354">
        <v>18660</v>
      </c>
      <c r="Q40" s="354">
        <v>536</v>
      </c>
      <c r="R40" s="93">
        <v>42</v>
      </c>
    </row>
    <row r="41" spans="1:18" ht="13.5" customHeight="1">
      <c r="A41" s="32" t="s">
        <v>54</v>
      </c>
      <c r="B41" s="354">
        <v>17499</v>
      </c>
      <c r="C41" s="354">
        <v>14776</v>
      </c>
      <c r="D41" s="354">
        <v>0</v>
      </c>
      <c r="E41" s="354">
        <v>796</v>
      </c>
      <c r="F41" s="355">
        <v>1927</v>
      </c>
      <c r="G41" s="356">
        <v>17464</v>
      </c>
      <c r="H41" s="354">
        <v>16901</v>
      </c>
      <c r="I41" s="354">
        <v>2720</v>
      </c>
      <c r="J41" s="354">
        <v>14181</v>
      </c>
      <c r="K41" s="354">
        <v>2629</v>
      </c>
      <c r="L41" s="354">
        <v>2627</v>
      </c>
      <c r="M41" s="354">
        <v>2</v>
      </c>
      <c r="N41" s="354">
        <v>14272</v>
      </c>
      <c r="O41" s="354">
        <v>93</v>
      </c>
      <c r="P41" s="354">
        <v>14179</v>
      </c>
      <c r="Q41" s="354">
        <v>563</v>
      </c>
      <c r="R41" s="93">
        <v>35</v>
      </c>
    </row>
    <row r="42" spans="1:18" ht="13.5" customHeight="1">
      <c r="A42" s="32" t="s">
        <v>55</v>
      </c>
      <c r="B42" s="354">
        <v>8158</v>
      </c>
      <c r="C42" s="354">
        <v>5048</v>
      </c>
      <c r="D42" s="354">
        <v>0</v>
      </c>
      <c r="E42" s="354">
        <v>132</v>
      </c>
      <c r="F42" s="355">
        <v>2978</v>
      </c>
      <c r="G42" s="356">
        <v>7983</v>
      </c>
      <c r="H42" s="354">
        <v>7846</v>
      </c>
      <c r="I42" s="354">
        <v>3988</v>
      </c>
      <c r="J42" s="354">
        <v>3858</v>
      </c>
      <c r="K42" s="354">
        <v>3920</v>
      </c>
      <c r="L42" s="354">
        <v>3912</v>
      </c>
      <c r="M42" s="354">
        <v>8</v>
      </c>
      <c r="N42" s="354">
        <v>3926</v>
      </c>
      <c r="O42" s="354">
        <v>76</v>
      </c>
      <c r="P42" s="354">
        <v>3850</v>
      </c>
      <c r="Q42" s="354">
        <v>137</v>
      </c>
      <c r="R42" s="93">
        <v>175</v>
      </c>
    </row>
    <row r="43" spans="1:18" ht="13.5" customHeight="1">
      <c r="A43" s="32" t="s">
        <v>57</v>
      </c>
      <c r="B43" s="354">
        <v>21365</v>
      </c>
      <c r="C43" s="354">
        <v>17450</v>
      </c>
      <c r="D43" s="354">
        <v>6</v>
      </c>
      <c r="E43" s="354">
        <v>483</v>
      </c>
      <c r="F43" s="355">
        <v>3426</v>
      </c>
      <c r="G43" s="356">
        <v>21122</v>
      </c>
      <c r="H43" s="354">
        <v>20722</v>
      </c>
      <c r="I43" s="354">
        <v>7297</v>
      </c>
      <c r="J43" s="354">
        <v>13425</v>
      </c>
      <c r="K43" s="354">
        <v>6970</v>
      </c>
      <c r="L43" s="354">
        <v>6936</v>
      </c>
      <c r="M43" s="354">
        <v>34</v>
      </c>
      <c r="N43" s="354">
        <v>13752</v>
      </c>
      <c r="O43" s="354">
        <v>361</v>
      </c>
      <c r="P43" s="354">
        <v>13391</v>
      </c>
      <c r="Q43" s="354">
        <v>400</v>
      </c>
      <c r="R43" s="93">
        <v>243</v>
      </c>
    </row>
    <row r="44" spans="1:18" ht="6" customHeight="1">
      <c r="A44" s="32"/>
      <c r="B44" s="354"/>
      <c r="C44" s="354"/>
      <c r="D44" s="354"/>
      <c r="E44" s="354"/>
      <c r="F44" s="355"/>
      <c r="G44" s="356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93"/>
    </row>
    <row r="45" spans="1:18" ht="13.5" customHeight="1">
      <c r="A45" s="32" t="s">
        <v>60</v>
      </c>
      <c r="B45" s="354">
        <v>10299</v>
      </c>
      <c r="C45" s="354">
        <v>1712</v>
      </c>
      <c r="D45" s="354">
        <v>328</v>
      </c>
      <c r="E45" s="354">
        <v>2356</v>
      </c>
      <c r="F45" s="355">
        <v>5903</v>
      </c>
      <c r="G45" s="356">
        <v>10154</v>
      </c>
      <c r="H45" s="354">
        <v>9997</v>
      </c>
      <c r="I45" s="354">
        <v>3960</v>
      </c>
      <c r="J45" s="354">
        <v>6037</v>
      </c>
      <c r="K45" s="354">
        <v>2970</v>
      </c>
      <c r="L45" s="354">
        <v>2966</v>
      </c>
      <c r="M45" s="354">
        <v>4</v>
      </c>
      <c r="N45" s="354">
        <v>7027</v>
      </c>
      <c r="O45" s="354">
        <v>994</v>
      </c>
      <c r="P45" s="354">
        <v>6033</v>
      </c>
      <c r="Q45" s="354">
        <v>157</v>
      </c>
      <c r="R45" s="93">
        <v>0</v>
      </c>
    </row>
    <row r="46" spans="1:18" ht="13.5" customHeight="1">
      <c r="A46" s="32" t="s">
        <v>62</v>
      </c>
      <c r="B46" s="354">
        <v>7936</v>
      </c>
      <c r="C46" s="354">
        <v>267</v>
      </c>
      <c r="D46" s="354">
        <v>410</v>
      </c>
      <c r="E46" s="354">
        <v>680</v>
      </c>
      <c r="F46" s="355">
        <v>6579</v>
      </c>
      <c r="G46" s="356">
        <v>7857</v>
      </c>
      <c r="H46" s="354">
        <v>7683</v>
      </c>
      <c r="I46" s="354">
        <v>2619</v>
      </c>
      <c r="J46" s="354">
        <v>5064</v>
      </c>
      <c r="K46" s="354">
        <v>1408</v>
      </c>
      <c r="L46" s="354">
        <v>1408</v>
      </c>
      <c r="M46" s="354">
        <v>0</v>
      </c>
      <c r="N46" s="354">
        <v>6275</v>
      </c>
      <c r="O46" s="354">
        <v>1211</v>
      </c>
      <c r="P46" s="354">
        <v>5064</v>
      </c>
      <c r="Q46" s="354">
        <v>174</v>
      </c>
      <c r="R46" s="93">
        <v>52</v>
      </c>
    </row>
    <row r="47" spans="1:18" ht="13.5" customHeight="1">
      <c r="A47" s="32" t="s">
        <v>63</v>
      </c>
      <c r="B47" s="354">
        <v>66293</v>
      </c>
      <c r="C47" s="354">
        <v>47254</v>
      </c>
      <c r="D47" s="354">
        <v>225</v>
      </c>
      <c r="E47" s="354">
        <v>7716</v>
      </c>
      <c r="F47" s="355">
        <v>11098</v>
      </c>
      <c r="G47" s="356">
        <v>65676</v>
      </c>
      <c r="H47" s="354">
        <v>63117</v>
      </c>
      <c r="I47" s="354">
        <v>11410</v>
      </c>
      <c r="J47" s="354">
        <v>51707</v>
      </c>
      <c r="K47" s="354">
        <v>9741</v>
      </c>
      <c r="L47" s="354">
        <v>9716</v>
      </c>
      <c r="M47" s="354">
        <v>25</v>
      </c>
      <c r="N47" s="354">
        <v>53376</v>
      </c>
      <c r="O47" s="354">
        <v>1694</v>
      </c>
      <c r="P47" s="354">
        <v>51682</v>
      </c>
      <c r="Q47" s="354">
        <v>2559</v>
      </c>
      <c r="R47" s="93">
        <v>512</v>
      </c>
    </row>
    <row r="48" spans="1:18" ht="13.5" customHeight="1">
      <c r="A48" s="32" t="s">
        <v>65</v>
      </c>
      <c r="B48" s="354">
        <v>10315</v>
      </c>
      <c r="C48" s="354">
        <v>884</v>
      </c>
      <c r="D48" s="354">
        <v>944</v>
      </c>
      <c r="E48" s="354">
        <v>1717</v>
      </c>
      <c r="F48" s="355">
        <v>6770</v>
      </c>
      <c r="G48" s="356">
        <v>10247</v>
      </c>
      <c r="H48" s="354">
        <v>10002</v>
      </c>
      <c r="I48" s="354">
        <v>5445</v>
      </c>
      <c r="J48" s="354">
        <v>4557</v>
      </c>
      <c r="K48" s="354">
        <v>5264</v>
      </c>
      <c r="L48" s="354">
        <v>5258</v>
      </c>
      <c r="M48" s="354">
        <v>6</v>
      </c>
      <c r="N48" s="354">
        <v>4738</v>
      </c>
      <c r="O48" s="354">
        <v>187</v>
      </c>
      <c r="P48" s="354">
        <v>4551</v>
      </c>
      <c r="Q48" s="354">
        <v>245</v>
      </c>
      <c r="R48" s="93">
        <v>155</v>
      </c>
    </row>
    <row r="49" spans="1:18" ht="13.5" customHeight="1">
      <c r="A49" s="32" t="s">
        <v>67</v>
      </c>
      <c r="B49" s="354">
        <v>27382</v>
      </c>
      <c r="C49" s="354">
        <v>6159</v>
      </c>
      <c r="D49" s="354">
        <v>1826</v>
      </c>
      <c r="E49" s="354">
        <v>9346</v>
      </c>
      <c r="F49" s="355">
        <v>10051</v>
      </c>
      <c r="G49" s="356">
        <v>27293</v>
      </c>
      <c r="H49" s="354">
        <v>26148</v>
      </c>
      <c r="I49" s="354">
        <v>4962</v>
      </c>
      <c r="J49" s="354">
        <v>21186</v>
      </c>
      <c r="K49" s="354">
        <v>4528</v>
      </c>
      <c r="L49" s="354">
        <v>4519</v>
      </c>
      <c r="M49" s="354">
        <v>9</v>
      </c>
      <c r="N49" s="354">
        <v>21620</v>
      </c>
      <c r="O49" s="354">
        <v>443</v>
      </c>
      <c r="P49" s="354">
        <v>21177</v>
      </c>
      <c r="Q49" s="354">
        <v>1145</v>
      </c>
      <c r="R49" s="93">
        <v>25</v>
      </c>
    </row>
    <row r="50" spans="1:18" ht="6" customHeight="1">
      <c r="A50" s="32"/>
      <c r="B50" s="354"/>
      <c r="C50" s="354"/>
      <c r="D50" s="354"/>
      <c r="E50" s="354"/>
      <c r="F50" s="355"/>
      <c r="G50" s="356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93"/>
    </row>
    <row r="51" spans="1:18" ht="13.5" customHeight="1">
      <c r="A51" s="32" t="s">
        <v>70</v>
      </c>
      <c r="B51" s="354">
        <v>14227</v>
      </c>
      <c r="C51" s="354">
        <v>9837</v>
      </c>
      <c r="D51" s="354">
        <v>0</v>
      </c>
      <c r="E51" s="354">
        <v>431</v>
      </c>
      <c r="F51" s="355">
        <v>3959</v>
      </c>
      <c r="G51" s="356">
        <v>14228</v>
      </c>
      <c r="H51" s="354">
        <v>13576</v>
      </c>
      <c r="I51" s="354">
        <v>3789</v>
      </c>
      <c r="J51" s="354">
        <v>9787</v>
      </c>
      <c r="K51" s="354">
        <v>3724</v>
      </c>
      <c r="L51" s="354">
        <v>3721</v>
      </c>
      <c r="M51" s="354">
        <v>3</v>
      </c>
      <c r="N51" s="354">
        <v>9852</v>
      </c>
      <c r="O51" s="354">
        <v>68</v>
      </c>
      <c r="P51" s="354">
        <v>9784</v>
      </c>
      <c r="Q51" s="354">
        <v>652</v>
      </c>
      <c r="R51" s="93">
        <v>0</v>
      </c>
    </row>
    <row r="52" spans="1:18" ht="13.5" customHeight="1">
      <c r="A52" s="32" t="s">
        <v>71</v>
      </c>
      <c r="B52" s="354">
        <v>0</v>
      </c>
      <c r="C52" s="354">
        <v>0</v>
      </c>
      <c r="D52" s="354">
        <v>0</v>
      </c>
      <c r="E52" s="354">
        <v>0</v>
      </c>
      <c r="F52" s="355">
        <v>0</v>
      </c>
      <c r="G52" s="356">
        <v>0</v>
      </c>
      <c r="H52" s="356">
        <v>0</v>
      </c>
      <c r="I52" s="356">
        <v>0</v>
      </c>
      <c r="J52" s="356">
        <v>0</v>
      </c>
      <c r="K52" s="354">
        <v>0</v>
      </c>
      <c r="L52" s="354">
        <v>0</v>
      </c>
      <c r="M52" s="354">
        <v>0</v>
      </c>
      <c r="N52" s="354">
        <v>0</v>
      </c>
      <c r="O52" s="354">
        <v>0</v>
      </c>
      <c r="P52" s="354">
        <v>0</v>
      </c>
      <c r="Q52" s="354">
        <v>0</v>
      </c>
      <c r="R52" s="93">
        <v>0</v>
      </c>
    </row>
    <row r="53" spans="1:18" ht="13.5" customHeight="1">
      <c r="A53" s="32" t="s">
        <v>73</v>
      </c>
      <c r="B53" s="354">
        <v>1076</v>
      </c>
      <c r="C53" s="354">
        <v>379</v>
      </c>
      <c r="D53" s="354">
        <v>0</v>
      </c>
      <c r="E53" s="354">
        <v>138</v>
      </c>
      <c r="F53" s="355">
        <v>559</v>
      </c>
      <c r="G53" s="356">
        <v>1076</v>
      </c>
      <c r="H53" s="354">
        <v>1053</v>
      </c>
      <c r="I53" s="354">
        <v>674</v>
      </c>
      <c r="J53" s="354">
        <v>379</v>
      </c>
      <c r="K53" s="354">
        <v>667</v>
      </c>
      <c r="L53" s="354">
        <v>666</v>
      </c>
      <c r="M53" s="354">
        <v>1</v>
      </c>
      <c r="N53" s="354">
        <v>386</v>
      </c>
      <c r="O53" s="354">
        <v>8</v>
      </c>
      <c r="P53" s="354">
        <v>378</v>
      </c>
      <c r="Q53" s="354">
        <v>23</v>
      </c>
      <c r="R53" s="93">
        <v>0</v>
      </c>
    </row>
    <row r="54" spans="1:18" ht="13.5" customHeight="1">
      <c r="A54" s="32" t="s">
        <v>75</v>
      </c>
      <c r="B54" s="354">
        <v>4301</v>
      </c>
      <c r="C54" s="354">
        <v>1834</v>
      </c>
      <c r="D54" s="354">
        <v>0</v>
      </c>
      <c r="E54" s="354">
        <v>241</v>
      </c>
      <c r="F54" s="355">
        <v>2226</v>
      </c>
      <c r="G54" s="356">
        <v>4300</v>
      </c>
      <c r="H54" s="354">
        <v>3652</v>
      </c>
      <c r="I54" s="354">
        <v>1803</v>
      </c>
      <c r="J54" s="354">
        <v>1849</v>
      </c>
      <c r="K54" s="354">
        <v>1784</v>
      </c>
      <c r="L54" s="354">
        <v>1776</v>
      </c>
      <c r="M54" s="354">
        <v>8</v>
      </c>
      <c r="N54" s="354">
        <v>1868</v>
      </c>
      <c r="O54" s="354">
        <v>27</v>
      </c>
      <c r="P54" s="354">
        <v>1841</v>
      </c>
      <c r="Q54" s="354">
        <v>648</v>
      </c>
      <c r="R54" s="93">
        <v>1</v>
      </c>
    </row>
    <row r="55" spans="1:18" ht="13.5" customHeight="1">
      <c r="A55" s="32" t="s">
        <v>77</v>
      </c>
      <c r="B55" s="354">
        <v>3840</v>
      </c>
      <c r="C55" s="354">
        <v>1627</v>
      </c>
      <c r="D55" s="354">
        <v>0</v>
      </c>
      <c r="E55" s="354">
        <v>252</v>
      </c>
      <c r="F55" s="355">
        <v>1961</v>
      </c>
      <c r="G55" s="356">
        <v>3810</v>
      </c>
      <c r="H55" s="354">
        <v>3725</v>
      </c>
      <c r="I55" s="354">
        <v>1782</v>
      </c>
      <c r="J55" s="354">
        <v>1943</v>
      </c>
      <c r="K55" s="354">
        <v>1769</v>
      </c>
      <c r="L55" s="354">
        <v>1765</v>
      </c>
      <c r="M55" s="354">
        <v>4</v>
      </c>
      <c r="N55" s="354">
        <v>1956</v>
      </c>
      <c r="O55" s="354">
        <v>17</v>
      </c>
      <c r="P55" s="354">
        <v>1939</v>
      </c>
      <c r="Q55" s="354">
        <v>85</v>
      </c>
      <c r="R55" s="93">
        <v>0</v>
      </c>
    </row>
    <row r="56" spans="1:18" ht="13.5" customHeight="1">
      <c r="A56" s="32" t="s">
        <v>79</v>
      </c>
      <c r="B56" s="354">
        <v>0</v>
      </c>
      <c r="C56" s="354">
        <v>0</v>
      </c>
      <c r="D56" s="354">
        <v>0</v>
      </c>
      <c r="E56" s="354">
        <v>0</v>
      </c>
      <c r="F56" s="355">
        <v>0</v>
      </c>
      <c r="G56" s="356">
        <v>0</v>
      </c>
      <c r="H56" s="356">
        <v>0</v>
      </c>
      <c r="I56" s="356">
        <v>0</v>
      </c>
      <c r="J56" s="356">
        <v>0</v>
      </c>
      <c r="K56" s="354">
        <v>0</v>
      </c>
      <c r="L56" s="354">
        <v>0</v>
      </c>
      <c r="M56" s="354">
        <v>0</v>
      </c>
      <c r="N56" s="354">
        <v>0</v>
      </c>
      <c r="O56" s="354">
        <v>0</v>
      </c>
      <c r="P56" s="354">
        <v>0</v>
      </c>
      <c r="Q56" s="354">
        <v>0</v>
      </c>
      <c r="R56" s="93">
        <v>0</v>
      </c>
    </row>
    <row r="57" spans="1:18" ht="13.5" customHeight="1">
      <c r="A57" s="32" t="s">
        <v>81</v>
      </c>
      <c r="B57" s="354">
        <v>49085</v>
      </c>
      <c r="C57" s="354">
        <v>35164</v>
      </c>
      <c r="D57" s="354">
        <v>128</v>
      </c>
      <c r="E57" s="354">
        <v>2799</v>
      </c>
      <c r="F57" s="355">
        <v>10994</v>
      </c>
      <c r="G57" s="356">
        <v>49072</v>
      </c>
      <c r="H57" s="354">
        <v>47432</v>
      </c>
      <c r="I57" s="354">
        <v>6080</v>
      </c>
      <c r="J57" s="354">
        <v>41352</v>
      </c>
      <c r="K57" s="354">
        <v>5551</v>
      </c>
      <c r="L57" s="354">
        <v>5485</v>
      </c>
      <c r="M57" s="354">
        <v>66</v>
      </c>
      <c r="N57" s="354">
        <v>41881</v>
      </c>
      <c r="O57" s="354">
        <v>595</v>
      </c>
      <c r="P57" s="354">
        <v>41286</v>
      </c>
      <c r="Q57" s="354">
        <v>1640</v>
      </c>
      <c r="R57" s="93">
        <v>27</v>
      </c>
    </row>
    <row r="58" spans="1:18" ht="13.5" customHeight="1">
      <c r="A58" s="32" t="s">
        <v>82</v>
      </c>
      <c r="B58" s="354">
        <v>22726</v>
      </c>
      <c r="C58" s="354">
        <v>6640</v>
      </c>
      <c r="D58" s="354">
        <v>147</v>
      </c>
      <c r="E58" s="354">
        <v>697</v>
      </c>
      <c r="F58" s="355">
        <v>15242</v>
      </c>
      <c r="G58" s="356">
        <v>22705</v>
      </c>
      <c r="H58" s="354">
        <v>21848</v>
      </c>
      <c r="I58" s="354">
        <v>9377</v>
      </c>
      <c r="J58" s="354">
        <v>12471</v>
      </c>
      <c r="K58" s="354">
        <v>9386</v>
      </c>
      <c r="L58" s="354">
        <v>9320</v>
      </c>
      <c r="M58" s="354">
        <v>66</v>
      </c>
      <c r="N58" s="354">
        <v>12462</v>
      </c>
      <c r="O58" s="354">
        <v>57</v>
      </c>
      <c r="P58" s="354">
        <v>12405</v>
      </c>
      <c r="Q58" s="354">
        <v>857</v>
      </c>
      <c r="R58" s="93">
        <v>0</v>
      </c>
    </row>
    <row r="59" spans="1:18" ht="13.5" customHeight="1">
      <c r="A59" s="32" t="s">
        <v>84</v>
      </c>
      <c r="B59" s="354">
        <v>10975</v>
      </c>
      <c r="C59" s="354">
        <v>5605</v>
      </c>
      <c r="D59" s="354">
        <v>0</v>
      </c>
      <c r="E59" s="354">
        <v>432</v>
      </c>
      <c r="F59" s="355">
        <v>4938</v>
      </c>
      <c r="G59" s="356">
        <v>10911</v>
      </c>
      <c r="H59" s="354">
        <v>9818</v>
      </c>
      <c r="I59" s="354">
        <v>5112</v>
      </c>
      <c r="J59" s="354">
        <v>4706</v>
      </c>
      <c r="K59" s="354">
        <v>5099</v>
      </c>
      <c r="L59" s="354">
        <v>5079</v>
      </c>
      <c r="M59" s="354">
        <v>20</v>
      </c>
      <c r="N59" s="354">
        <v>4719</v>
      </c>
      <c r="O59" s="354">
        <v>33</v>
      </c>
      <c r="P59" s="354">
        <v>4686</v>
      </c>
      <c r="Q59" s="354">
        <v>1093</v>
      </c>
      <c r="R59" s="93">
        <v>54</v>
      </c>
    </row>
    <row r="60" spans="1:18" ht="13.5" customHeight="1">
      <c r="A60" s="32" t="s">
        <v>86</v>
      </c>
      <c r="B60" s="354">
        <v>17022</v>
      </c>
      <c r="C60" s="354">
        <v>11916</v>
      </c>
      <c r="D60" s="354">
        <v>0</v>
      </c>
      <c r="E60" s="354">
        <v>334</v>
      </c>
      <c r="F60" s="355">
        <v>4772</v>
      </c>
      <c r="G60" s="356">
        <v>16864</v>
      </c>
      <c r="H60" s="354">
        <v>16253</v>
      </c>
      <c r="I60" s="354">
        <v>6642</v>
      </c>
      <c r="J60" s="354">
        <v>9611</v>
      </c>
      <c r="K60" s="354">
        <v>6629</v>
      </c>
      <c r="L60" s="354">
        <v>6610</v>
      </c>
      <c r="M60" s="354">
        <v>19</v>
      </c>
      <c r="N60" s="354">
        <v>9624</v>
      </c>
      <c r="O60" s="354">
        <v>32</v>
      </c>
      <c r="P60" s="354">
        <v>9592</v>
      </c>
      <c r="Q60" s="354">
        <v>611</v>
      </c>
      <c r="R60" s="93">
        <v>128</v>
      </c>
    </row>
    <row r="61" spans="1:18" ht="13.5" customHeight="1">
      <c r="A61" s="32" t="s">
        <v>87</v>
      </c>
      <c r="B61" s="354">
        <v>2154</v>
      </c>
      <c r="C61" s="354">
        <v>230</v>
      </c>
      <c r="D61" s="354">
        <v>0</v>
      </c>
      <c r="E61" s="354">
        <v>233</v>
      </c>
      <c r="F61" s="355">
        <v>1691</v>
      </c>
      <c r="G61" s="356">
        <v>2153</v>
      </c>
      <c r="H61" s="354">
        <v>2012</v>
      </c>
      <c r="I61" s="354">
        <v>1567</v>
      </c>
      <c r="J61" s="354">
        <v>445</v>
      </c>
      <c r="K61" s="354">
        <v>1523</v>
      </c>
      <c r="L61" s="354">
        <v>1523</v>
      </c>
      <c r="M61" s="354">
        <v>0</v>
      </c>
      <c r="N61" s="354">
        <v>489</v>
      </c>
      <c r="O61" s="354">
        <v>44</v>
      </c>
      <c r="P61" s="354">
        <v>445</v>
      </c>
      <c r="Q61" s="354">
        <v>141</v>
      </c>
      <c r="R61" s="93">
        <v>0</v>
      </c>
    </row>
    <row r="62" spans="1:18" ht="13.5" customHeight="1">
      <c r="A62" s="52" t="s">
        <v>88</v>
      </c>
      <c r="B62" s="358">
        <v>14551</v>
      </c>
      <c r="C62" s="358">
        <v>9796</v>
      </c>
      <c r="D62" s="358">
        <v>0</v>
      </c>
      <c r="E62" s="358">
        <v>199</v>
      </c>
      <c r="F62" s="359">
        <v>4556</v>
      </c>
      <c r="G62" s="360">
        <v>14544</v>
      </c>
      <c r="H62" s="358">
        <v>14114</v>
      </c>
      <c r="I62" s="358">
        <v>5485</v>
      </c>
      <c r="J62" s="358">
        <v>8629</v>
      </c>
      <c r="K62" s="358">
        <v>5425</v>
      </c>
      <c r="L62" s="358">
        <v>5422</v>
      </c>
      <c r="M62" s="358">
        <v>3</v>
      </c>
      <c r="N62" s="358">
        <v>8689</v>
      </c>
      <c r="O62" s="358">
        <v>63</v>
      </c>
      <c r="P62" s="358">
        <v>8626</v>
      </c>
      <c r="Q62" s="358">
        <v>430</v>
      </c>
      <c r="R62" s="99">
        <v>7</v>
      </c>
    </row>
    <row r="63" ht="12">
      <c r="A63" s="21" t="s">
        <v>257</v>
      </c>
    </row>
    <row r="64" ht="12">
      <c r="A64" s="17" t="s">
        <v>258</v>
      </c>
    </row>
  </sheetData>
  <mergeCells count="12">
    <mergeCell ref="R3:R6"/>
    <mergeCell ref="B4:B6"/>
    <mergeCell ref="C4:C6"/>
    <mergeCell ref="E4:E6"/>
    <mergeCell ref="F4:F6"/>
    <mergeCell ref="D4:D6"/>
    <mergeCell ref="H5:H6"/>
    <mergeCell ref="I5:I6"/>
    <mergeCell ref="J5:J6"/>
    <mergeCell ref="G4:G6"/>
    <mergeCell ref="A3:A6"/>
    <mergeCell ref="Q4:Q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A1" sqref="A1"/>
    </sheetView>
  </sheetViews>
  <sheetFormatPr defaultColWidth="9.00390625" defaultRowHeight="13.5"/>
  <cols>
    <col min="1" max="1" width="2.625" style="401" customWidth="1"/>
    <col min="2" max="2" width="14.25390625" style="401" customWidth="1"/>
    <col min="3" max="9" width="8.125" style="401" customWidth="1"/>
    <col min="10" max="15" width="6.125" style="401" customWidth="1"/>
    <col min="16" max="16384" width="9.00390625" style="401" customWidth="1"/>
  </cols>
  <sheetData>
    <row r="2" ht="18" customHeight="1">
      <c r="A2" s="400" t="s">
        <v>375</v>
      </c>
    </row>
    <row r="3" ht="18" customHeight="1">
      <c r="A3" s="400" t="s">
        <v>348</v>
      </c>
    </row>
    <row r="4" ht="12.75" thickBot="1"/>
    <row r="5" spans="2:15" ht="18" customHeight="1" thickTop="1">
      <c r="B5" s="402"/>
      <c r="C5" s="1348" t="s">
        <v>317</v>
      </c>
      <c r="D5" s="1352" t="s">
        <v>318</v>
      </c>
      <c r="E5" s="1353"/>
      <c r="F5" s="1353"/>
      <c r="G5" s="1353"/>
      <c r="H5" s="1353"/>
      <c r="I5" s="1354"/>
      <c r="J5" s="1352" t="s">
        <v>319</v>
      </c>
      <c r="K5" s="1353"/>
      <c r="L5" s="1353"/>
      <c r="M5" s="1353"/>
      <c r="N5" s="1353"/>
      <c r="O5" s="1354"/>
    </row>
    <row r="6" spans="2:15" ht="18" customHeight="1">
      <c r="B6" s="403" t="s">
        <v>153</v>
      </c>
      <c r="C6" s="1349"/>
      <c r="D6" s="404" t="s">
        <v>320</v>
      </c>
      <c r="E6" s="404" t="s">
        <v>321</v>
      </c>
      <c r="F6" s="404" t="s">
        <v>322</v>
      </c>
      <c r="G6" s="404" t="s">
        <v>322</v>
      </c>
      <c r="H6" s="404" t="s">
        <v>323</v>
      </c>
      <c r="I6" s="404" t="s">
        <v>324</v>
      </c>
      <c r="J6" s="404" t="s">
        <v>349</v>
      </c>
      <c r="K6" s="405">
        <v>30</v>
      </c>
      <c r="L6" s="405">
        <v>90</v>
      </c>
      <c r="M6" s="405">
        <v>150</v>
      </c>
      <c r="N6" s="405">
        <v>200</v>
      </c>
      <c r="O6" s="405">
        <v>250</v>
      </c>
    </row>
    <row r="7" spans="2:15" ht="18" customHeight="1">
      <c r="B7" s="403" t="s">
        <v>325</v>
      </c>
      <c r="C7" s="1350" t="s">
        <v>350</v>
      </c>
      <c r="D7" s="407"/>
      <c r="E7" s="407"/>
      <c r="F7" s="407" t="s">
        <v>326</v>
      </c>
      <c r="G7" s="407" t="s">
        <v>327</v>
      </c>
      <c r="H7" s="407"/>
      <c r="I7" s="407" t="s">
        <v>328</v>
      </c>
      <c r="J7" s="407"/>
      <c r="K7" s="407" t="s">
        <v>351</v>
      </c>
      <c r="L7" s="406" t="s">
        <v>329</v>
      </c>
      <c r="M7" s="406" t="s">
        <v>329</v>
      </c>
      <c r="N7" s="406" t="s">
        <v>329</v>
      </c>
      <c r="O7" s="407"/>
    </row>
    <row r="8" spans="2:15" ht="18" customHeight="1">
      <c r="B8" s="408" t="s">
        <v>330</v>
      </c>
      <c r="C8" s="1351"/>
      <c r="D8" s="409" t="s">
        <v>331</v>
      </c>
      <c r="E8" s="409" t="s">
        <v>332</v>
      </c>
      <c r="F8" s="409" t="s">
        <v>333</v>
      </c>
      <c r="G8" s="409" t="s">
        <v>333</v>
      </c>
      <c r="H8" s="409" t="s">
        <v>331</v>
      </c>
      <c r="I8" s="409" t="s">
        <v>334</v>
      </c>
      <c r="J8" s="409" t="s">
        <v>352</v>
      </c>
      <c r="K8" s="409">
        <v>89</v>
      </c>
      <c r="L8" s="410">
        <v>149</v>
      </c>
      <c r="M8" s="410">
        <v>199</v>
      </c>
      <c r="N8" s="410">
        <v>249</v>
      </c>
      <c r="O8" s="409" t="s">
        <v>335</v>
      </c>
    </row>
    <row r="9" spans="2:15" ht="15" customHeight="1">
      <c r="B9" s="406" t="s">
        <v>353</v>
      </c>
      <c r="C9" s="411">
        <f>SUM(D9:I9)</f>
        <v>677</v>
      </c>
      <c r="D9" s="412">
        <v>657</v>
      </c>
      <c r="E9" s="412">
        <v>7</v>
      </c>
      <c r="F9" s="412">
        <v>0</v>
      </c>
      <c r="G9" s="412">
        <v>2</v>
      </c>
      <c r="H9" s="412">
        <v>8</v>
      </c>
      <c r="I9" s="412">
        <v>3</v>
      </c>
      <c r="J9" s="412">
        <v>2</v>
      </c>
      <c r="K9" s="412">
        <v>259</v>
      </c>
      <c r="L9" s="412">
        <v>262</v>
      </c>
      <c r="M9" s="412">
        <v>114</v>
      </c>
      <c r="N9" s="412">
        <v>28</v>
      </c>
      <c r="O9" s="413">
        <v>12</v>
      </c>
    </row>
    <row r="10" spans="2:15" ht="15" customHeight="1">
      <c r="B10" s="414" t="s">
        <v>354</v>
      </c>
      <c r="C10" s="415">
        <f>SUM(D10:I10)</f>
        <v>661</v>
      </c>
      <c r="D10" s="416">
        <v>641</v>
      </c>
      <c r="E10" s="416">
        <v>7</v>
      </c>
      <c r="F10" s="416">
        <v>0</v>
      </c>
      <c r="G10" s="416">
        <v>3</v>
      </c>
      <c r="H10" s="416">
        <v>7</v>
      </c>
      <c r="I10" s="416">
        <v>3</v>
      </c>
      <c r="J10" s="416">
        <v>1</v>
      </c>
      <c r="K10" s="416">
        <v>255</v>
      </c>
      <c r="L10" s="416">
        <v>256</v>
      </c>
      <c r="M10" s="416">
        <v>113</v>
      </c>
      <c r="N10" s="416">
        <v>27</v>
      </c>
      <c r="O10" s="417">
        <v>9</v>
      </c>
    </row>
    <row r="11" spans="2:15" ht="15" customHeight="1">
      <c r="B11" s="414" t="s">
        <v>355</v>
      </c>
      <c r="C11" s="415">
        <f>SUM(D11:I11)</f>
        <v>661</v>
      </c>
      <c r="D11" s="416">
        <v>638</v>
      </c>
      <c r="E11" s="416">
        <v>8</v>
      </c>
      <c r="F11" s="416">
        <v>1</v>
      </c>
      <c r="G11" s="416">
        <v>7</v>
      </c>
      <c r="H11" s="416">
        <v>5</v>
      </c>
      <c r="I11" s="416">
        <v>2</v>
      </c>
      <c r="J11" s="416">
        <v>0</v>
      </c>
      <c r="K11" s="416">
        <v>140</v>
      </c>
      <c r="L11" s="416">
        <v>225</v>
      </c>
      <c r="M11" s="416">
        <v>140</v>
      </c>
      <c r="N11" s="416">
        <v>122</v>
      </c>
      <c r="O11" s="417">
        <v>34</v>
      </c>
    </row>
    <row r="12" spans="2:15" ht="15" customHeight="1">
      <c r="B12" s="406" t="s">
        <v>356</v>
      </c>
      <c r="C12" s="415">
        <f>SUM(D12:I12)</f>
        <v>647</v>
      </c>
      <c r="D12" s="416">
        <v>620</v>
      </c>
      <c r="E12" s="416">
        <v>8</v>
      </c>
      <c r="F12" s="416">
        <v>0</v>
      </c>
      <c r="G12" s="416">
        <v>5</v>
      </c>
      <c r="H12" s="416">
        <v>11</v>
      </c>
      <c r="I12" s="416">
        <v>3</v>
      </c>
      <c r="J12" s="416">
        <v>7</v>
      </c>
      <c r="K12" s="416">
        <v>222</v>
      </c>
      <c r="L12" s="416">
        <v>230</v>
      </c>
      <c r="M12" s="416">
        <v>107</v>
      </c>
      <c r="N12" s="416">
        <v>67</v>
      </c>
      <c r="O12" s="417">
        <v>14</v>
      </c>
    </row>
    <row r="13" spans="1:15" s="424" customFormat="1" ht="15" customHeight="1">
      <c r="A13" s="418"/>
      <c r="B13" s="419" t="s">
        <v>357</v>
      </c>
      <c r="C13" s="420">
        <f>SUM(D13:I13)</f>
        <v>615</v>
      </c>
      <c r="D13" s="421">
        <f aca="true" t="shared" si="0" ref="D13:O13">SUM(D16:D31)</f>
        <v>585</v>
      </c>
      <c r="E13" s="421">
        <f t="shared" si="0"/>
        <v>8</v>
      </c>
      <c r="F13" s="421">
        <f t="shared" si="0"/>
        <v>0</v>
      </c>
      <c r="G13" s="421">
        <f t="shared" si="0"/>
        <v>6</v>
      </c>
      <c r="H13" s="421">
        <f t="shared" si="0"/>
        <v>13</v>
      </c>
      <c r="I13" s="421">
        <f t="shared" si="0"/>
        <v>3</v>
      </c>
      <c r="J13" s="421">
        <f t="shared" si="0"/>
        <v>9</v>
      </c>
      <c r="K13" s="422">
        <f t="shared" si="0"/>
        <v>240</v>
      </c>
      <c r="L13" s="421">
        <f t="shared" si="0"/>
        <v>214</v>
      </c>
      <c r="M13" s="421">
        <f t="shared" si="0"/>
        <v>101</v>
      </c>
      <c r="N13" s="421">
        <f t="shared" si="0"/>
        <v>37</v>
      </c>
      <c r="O13" s="423">
        <f t="shared" si="0"/>
        <v>14</v>
      </c>
    </row>
    <row r="14" spans="1:15" ht="9.75" customHeight="1">
      <c r="A14" s="425"/>
      <c r="B14" s="426"/>
      <c r="C14" s="427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2:15" ht="24" customHeight="1">
      <c r="B15" s="430" t="s">
        <v>336</v>
      </c>
      <c r="C15" s="415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7"/>
    </row>
    <row r="16" spans="2:15" ht="13.5" customHeight="1">
      <c r="B16" s="407" t="s">
        <v>337</v>
      </c>
      <c r="C16" s="415">
        <f aca="true" t="shared" si="1" ref="C16:C31">SUM(D16:I16)</f>
        <v>30</v>
      </c>
      <c r="D16" s="416">
        <v>29</v>
      </c>
      <c r="E16" s="416">
        <v>0</v>
      </c>
      <c r="F16" s="416">
        <v>0</v>
      </c>
      <c r="G16" s="416">
        <v>1</v>
      </c>
      <c r="H16" s="416">
        <v>0</v>
      </c>
      <c r="I16" s="416">
        <v>0</v>
      </c>
      <c r="J16" s="416">
        <v>1</v>
      </c>
      <c r="K16" s="431">
        <v>22</v>
      </c>
      <c r="L16" s="416">
        <v>6</v>
      </c>
      <c r="M16" s="416">
        <v>1</v>
      </c>
      <c r="N16" s="416">
        <v>0</v>
      </c>
      <c r="O16" s="417">
        <v>0</v>
      </c>
    </row>
    <row r="17" spans="2:15" ht="13.5" customHeight="1">
      <c r="B17" s="407" t="s">
        <v>358</v>
      </c>
      <c r="C17" s="415">
        <f t="shared" si="1"/>
        <v>1</v>
      </c>
      <c r="D17" s="416">
        <v>0</v>
      </c>
      <c r="E17" s="416">
        <v>1</v>
      </c>
      <c r="F17" s="416">
        <v>0</v>
      </c>
      <c r="G17" s="416">
        <v>0</v>
      </c>
      <c r="H17" s="416">
        <v>0</v>
      </c>
      <c r="I17" s="416">
        <v>0</v>
      </c>
      <c r="J17" s="416">
        <v>1</v>
      </c>
      <c r="K17" s="416">
        <v>0</v>
      </c>
      <c r="L17" s="416">
        <v>0</v>
      </c>
      <c r="M17" s="416">
        <v>0</v>
      </c>
      <c r="N17" s="416">
        <v>0</v>
      </c>
      <c r="O17" s="417">
        <v>0</v>
      </c>
    </row>
    <row r="18" spans="2:15" ht="13.5" customHeight="1">
      <c r="B18" s="407" t="s">
        <v>359</v>
      </c>
      <c r="C18" s="415">
        <f t="shared" si="1"/>
        <v>135</v>
      </c>
      <c r="D18" s="416">
        <v>128</v>
      </c>
      <c r="E18" s="416">
        <v>0</v>
      </c>
      <c r="F18" s="416">
        <v>0</v>
      </c>
      <c r="G18" s="416">
        <v>1</v>
      </c>
      <c r="H18" s="416">
        <v>6</v>
      </c>
      <c r="I18" s="416">
        <v>0</v>
      </c>
      <c r="J18" s="416">
        <v>7</v>
      </c>
      <c r="K18" s="416">
        <v>98</v>
      </c>
      <c r="L18" s="416">
        <v>22</v>
      </c>
      <c r="M18" s="416">
        <v>7</v>
      </c>
      <c r="N18" s="416">
        <v>1</v>
      </c>
      <c r="O18" s="417">
        <v>0</v>
      </c>
    </row>
    <row r="19" spans="2:15" ht="13.5" customHeight="1">
      <c r="B19" s="432" t="s">
        <v>360</v>
      </c>
      <c r="C19" s="415">
        <f t="shared" si="1"/>
        <v>257</v>
      </c>
      <c r="D19" s="416">
        <v>257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416">
        <v>98</v>
      </c>
      <c r="L19" s="416">
        <v>119</v>
      </c>
      <c r="M19" s="416">
        <v>37</v>
      </c>
      <c r="N19" s="416">
        <v>3</v>
      </c>
      <c r="O19" s="417">
        <v>0</v>
      </c>
    </row>
    <row r="20" spans="2:15" ht="13.5" customHeight="1">
      <c r="B20" s="432" t="s">
        <v>361</v>
      </c>
      <c r="C20" s="415">
        <f t="shared" si="1"/>
        <v>89</v>
      </c>
      <c r="D20" s="416">
        <v>88</v>
      </c>
      <c r="E20" s="416">
        <v>0</v>
      </c>
      <c r="F20" s="416">
        <v>0</v>
      </c>
      <c r="G20" s="416">
        <v>0</v>
      </c>
      <c r="H20" s="416">
        <v>1</v>
      </c>
      <c r="I20" s="416">
        <v>0</v>
      </c>
      <c r="J20" s="416">
        <v>0</v>
      </c>
      <c r="K20" s="416">
        <v>14</v>
      </c>
      <c r="L20" s="416">
        <v>30</v>
      </c>
      <c r="M20" s="416">
        <v>36</v>
      </c>
      <c r="N20" s="416">
        <v>9</v>
      </c>
      <c r="O20" s="417">
        <v>0</v>
      </c>
    </row>
    <row r="21" spans="2:15" ht="13.5" customHeight="1">
      <c r="B21" s="432" t="s">
        <v>362</v>
      </c>
      <c r="C21" s="415">
        <f t="shared" si="1"/>
        <v>43</v>
      </c>
      <c r="D21" s="416">
        <v>43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13</v>
      </c>
      <c r="M21" s="416">
        <v>13</v>
      </c>
      <c r="N21" s="416">
        <v>14</v>
      </c>
      <c r="O21" s="417">
        <v>3</v>
      </c>
    </row>
    <row r="22" spans="2:15" ht="13.5" customHeight="1">
      <c r="B22" s="432" t="s">
        <v>363</v>
      </c>
      <c r="C22" s="415">
        <f t="shared" si="1"/>
        <v>28</v>
      </c>
      <c r="D22" s="416">
        <v>26</v>
      </c>
      <c r="E22" s="416">
        <v>1</v>
      </c>
      <c r="F22" s="416">
        <v>0</v>
      </c>
      <c r="G22" s="416">
        <v>1</v>
      </c>
      <c r="H22" s="416">
        <v>0</v>
      </c>
      <c r="I22" s="416">
        <v>0</v>
      </c>
      <c r="J22" s="416">
        <v>0</v>
      </c>
      <c r="K22" s="416">
        <v>0</v>
      </c>
      <c r="L22" s="416">
        <v>18</v>
      </c>
      <c r="M22" s="416">
        <v>4</v>
      </c>
      <c r="N22" s="416">
        <v>5</v>
      </c>
      <c r="O22" s="417">
        <v>1</v>
      </c>
    </row>
    <row r="23" spans="2:15" ht="13.5" customHeight="1">
      <c r="B23" s="432" t="s">
        <v>364</v>
      </c>
      <c r="C23" s="415">
        <f t="shared" si="1"/>
        <v>2</v>
      </c>
      <c r="D23" s="416">
        <v>2</v>
      </c>
      <c r="E23" s="416">
        <v>0</v>
      </c>
      <c r="F23" s="416">
        <v>0</v>
      </c>
      <c r="G23" s="416">
        <v>0</v>
      </c>
      <c r="H23" s="416">
        <v>0</v>
      </c>
      <c r="I23" s="416">
        <v>0</v>
      </c>
      <c r="J23" s="416">
        <v>0</v>
      </c>
      <c r="K23" s="416">
        <v>0</v>
      </c>
      <c r="L23" s="416">
        <v>1</v>
      </c>
      <c r="M23" s="416">
        <v>0</v>
      </c>
      <c r="N23" s="416">
        <v>0</v>
      </c>
      <c r="O23" s="417">
        <v>1</v>
      </c>
    </row>
    <row r="24" spans="2:15" ht="13.5" customHeight="1">
      <c r="B24" s="432" t="s">
        <v>365</v>
      </c>
      <c r="C24" s="415">
        <f t="shared" si="1"/>
        <v>8</v>
      </c>
      <c r="D24" s="416">
        <v>7</v>
      </c>
      <c r="E24" s="416">
        <v>1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416">
        <v>0</v>
      </c>
      <c r="L24" s="416">
        <v>1</v>
      </c>
      <c r="M24" s="416">
        <v>0</v>
      </c>
      <c r="N24" s="416">
        <v>4</v>
      </c>
      <c r="O24" s="417">
        <v>3</v>
      </c>
    </row>
    <row r="25" spans="2:15" ht="13.5" customHeight="1">
      <c r="B25" s="432" t="s">
        <v>366</v>
      </c>
      <c r="C25" s="415">
        <f t="shared" si="1"/>
        <v>3</v>
      </c>
      <c r="D25" s="416">
        <v>1</v>
      </c>
      <c r="E25" s="416">
        <v>2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416">
        <v>0</v>
      </c>
      <c r="L25" s="416">
        <v>0</v>
      </c>
      <c r="M25" s="416">
        <v>1</v>
      </c>
      <c r="N25" s="416">
        <v>0</v>
      </c>
      <c r="O25" s="417">
        <v>2</v>
      </c>
    </row>
    <row r="26" spans="2:15" ht="13.5" customHeight="1">
      <c r="B26" s="432" t="s">
        <v>367</v>
      </c>
      <c r="C26" s="415">
        <f t="shared" si="1"/>
        <v>2</v>
      </c>
      <c r="D26" s="416">
        <v>0</v>
      </c>
      <c r="E26" s="416">
        <v>1</v>
      </c>
      <c r="F26" s="416">
        <v>0</v>
      </c>
      <c r="G26" s="416">
        <v>0</v>
      </c>
      <c r="H26" s="416">
        <v>0</v>
      </c>
      <c r="I26" s="416">
        <v>1</v>
      </c>
      <c r="J26" s="416">
        <v>0</v>
      </c>
      <c r="K26" s="416">
        <v>1</v>
      </c>
      <c r="L26" s="416">
        <v>0</v>
      </c>
      <c r="M26" s="416">
        <v>0</v>
      </c>
      <c r="N26" s="416">
        <v>0</v>
      </c>
      <c r="O26" s="417">
        <v>1</v>
      </c>
    </row>
    <row r="27" spans="2:15" ht="13.5" customHeight="1">
      <c r="B27" s="432" t="s">
        <v>368</v>
      </c>
      <c r="C27" s="415">
        <f t="shared" si="1"/>
        <v>2</v>
      </c>
      <c r="D27" s="416">
        <v>0</v>
      </c>
      <c r="E27" s="416">
        <v>1</v>
      </c>
      <c r="F27" s="416">
        <v>0</v>
      </c>
      <c r="G27" s="416">
        <v>0</v>
      </c>
      <c r="H27" s="416">
        <v>0</v>
      </c>
      <c r="I27" s="416">
        <v>1</v>
      </c>
      <c r="J27" s="416">
        <v>0</v>
      </c>
      <c r="K27" s="416">
        <v>0</v>
      </c>
      <c r="L27" s="416">
        <v>0</v>
      </c>
      <c r="M27" s="416">
        <v>0</v>
      </c>
      <c r="N27" s="416">
        <v>1</v>
      </c>
      <c r="O27" s="417">
        <v>1</v>
      </c>
    </row>
    <row r="28" spans="2:15" ht="13.5" customHeight="1">
      <c r="B28" s="432" t="s">
        <v>369</v>
      </c>
      <c r="C28" s="415">
        <f t="shared" si="1"/>
        <v>0</v>
      </c>
      <c r="D28" s="416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7">
        <v>0</v>
      </c>
    </row>
    <row r="29" spans="2:15" ht="13.5" customHeight="1">
      <c r="B29" s="407" t="s">
        <v>338</v>
      </c>
      <c r="C29" s="415">
        <f t="shared" si="1"/>
        <v>13</v>
      </c>
      <c r="D29" s="416">
        <v>4</v>
      </c>
      <c r="E29" s="416">
        <v>1</v>
      </c>
      <c r="F29" s="416">
        <v>0</v>
      </c>
      <c r="G29" s="416">
        <v>2</v>
      </c>
      <c r="H29" s="416">
        <v>6</v>
      </c>
      <c r="I29" s="416">
        <v>0</v>
      </c>
      <c r="J29" s="416">
        <v>0</v>
      </c>
      <c r="K29" s="416">
        <v>7</v>
      </c>
      <c r="L29" s="416">
        <v>4</v>
      </c>
      <c r="M29" s="416">
        <v>2</v>
      </c>
      <c r="N29" s="416">
        <v>0</v>
      </c>
      <c r="O29" s="417">
        <v>0</v>
      </c>
    </row>
    <row r="30" spans="2:15" ht="13.5" customHeight="1">
      <c r="B30" s="407" t="s">
        <v>370</v>
      </c>
      <c r="C30" s="415">
        <f t="shared" si="1"/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7">
        <v>0</v>
      </c>
    </row>
    <row r="31" spans="2:15" ht="13.5" customHeight="1">
      <c r="B31" s="407" t="s">
        <v>339</v>
      </c>
      <c r="C31" s="415">
        <f t="shared" si="1"/>
        <v>2</v>
      </c>
      <c r="D31" s="416">
        <v>0</v>
      </c>
      <c r="E31" s="416">
        <v>0</v>
      </c>
      <c r="F31" s="416">
        <v>0</v>
      </c>
      <c r="G31" s="416">
        <v>1</v>
      </c>
      <c r="H31" s="416">
        <v>0</v>
      </c>
      <c r="I31" s="416">
        <v>1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7">
        <v>2</v>
      </c>
    </row>
    <row r="32" spans="2:15" ht="9.75" customHeight="1">
      <c r="B32" s="407"/>
      <c r="C32" s="415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7"/>
    </row>
    <row r="33" spans="2:15" ht="19.5" customHeight="1">
      <c r="B33" s="430" t="s">
        <v>340</v>
      </c>
      <c r="C33" s="415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7"/>
    </row>
    <row r="34" spans="2:15" ht="13.5" customHeight="1">
      <c r="B34" s="407" t="s">
        <v>371</v>
      </c>
      <c r="C34" s="415">
        <f aca="true" t="shared" si="2" ref="C34:C42">SUM(D34:I34)</f>
        <v>58</v>
      </c>
      <c r="D34" s="416">
        <v>56</v>
      </c>
      <c r="E34" s="416">
        <v>1</v>
      </c>
      <c r="F34" s="416">
        <v>0</v>
      </c>
      <c r="G34" s="416">
        <v>1</v>
      </c>
      <c r="H34" s="416">
        <v>0</v>
      </c>
      <c r="I34" s="416">
        <v>0</v>
      </c>
      <c r="J34" s="416">
        <v>0</v>
      </c>
      <c r="K34" s="416">
        <v>25</v>
      </c>
      <c r="L34" s="416">
        <v>20</v>
      </c>
      <c r="M34" s="416">
        <v>10</v>
      </c>
      <c r="N34" s="416">
        <v>3</v>
      </c>
      <c r="O34" s="417">
        <v>0</v>
      </c>
    </row>
    <row r="35" spans="2:15" ht="13.5" customHeight="1">
      <c r="B35" s="407" t="s">
        <v>372</v>
      </c>
      <c r="C35" s="415">
        <f t="shared" si="2"/>
        <v>12</v>
      </c>
      <c r="D35" s="416">
        <v>11</v>
      </c>
      <c r="E35" s="416">
        <v>0</v>
      </c>
      <c r="F35" s="416">
        <v>0</v>
      </c>
      <c r="G35" s="416">
        <v>0</v>
      </c>
      <c r="H35" s="416">
        <v>1</v>
      </c>
      <c r="I35" s="416">
        <v>0</v>
      </c>
      <c r="J35" s="416">
        <v>0</v>
      </c>
      <c r="K35" s="416">
        <v>8</v>
      </c>
      <c r="L35" s="416">
        <v>2</v>
      </c>
      <c r="M35" s="416">
        <v>1</v>
      </c>
      <c r="N35" s="416">
        <v>1</v>
      </c>
      <c r="O35" s="417">
        <v>0</v>
      </c>
    </row>
    <row r="36" spans="2:15" ht="13.5" customHeight="1">
      <c r="B36" s="407" t="s">
        <v>341</v>
      </c>
      <c r="C36" s="415">
        <f t="shared" si="2"/>
        <v>109</v>
      </c>
      <c r="D36" s="416">
        <v>103</v>
      </c>
      <c r="E36" s="416">
        <v>4</v>
      </c>
      <c r="F36" s="416">
        <v>0</v>
      </c>
      <c r="G36" s="416">
        <v>0</v>
      </c>
      <c r="H36" s="416">
        <v>2</v>
      </c>
      <c r="I36" s="416">
        <v>0</v>
      </c>
      <c r="J36" s="416">
        <v>0</v>
      </c>
      <c r="K36" s="416">
        <v>28</v>
      </c>
      <c r="L36" s="416">
        <v>40</v>
      </c>
      <c r="M36" s="416">
        <v>34</v>
      </c>
      <c r="N36" s="416">
        <v>4</v>
      </c>
      <c r="O36" s="417">
        <v>3</v>
      </c>
    </row>
    <row r="37" spans="2:15" ht="13.5" customHeight="1">
      <c r="B37" s="407" t="s">
        <v>342</v>
      </c>
      <c r="C37" s="415">
        <f t="shared" si="2"/>
        <v>127</v>
      </c>
      <c r="D37" s="416">
        <v>122</v>
      </c>
      <c r="E37" s="416">
        <v>0</v>
      </c>
      <c r="F37" s="416">
        <v>0</v>
      </c>
      <c r="G37" s="416">
        <v>2</v>
      </c>
      <c r="H37" s="416">
        <v>3</v>
      </c>
      <c r="I37" s="416">
        <v>0</v>
      </c>
      <c r="J37" s="416">
        <v>1</v>
      </c>
      <c r="K37" s="416">
        <v>36</v>
      </c>
      <c r="L37" s="416">
        <v>21</v>
      </c>
      <c r="M37" s="416">
        <v>40</v>
      </c>
      <c r="N37" s="416">
        <v>23</v>
      </c>
      <c r="O37" s="417">
        <v>6</v>
      </c>
    </row>
    <row r="38" spans="2:15" ht="13.5" customHeight="1">
      <c r="B38" s="407" t="s">
        <v>343</v>
      </c>
      <c r="C38" s="415">
        <f t="shared" si="2"/>
        <v>52</v>
      </c>
      <c r="D38" s="416">
        <v>47</v>
      </c>
      <c r="E38" s="416">
        <v>2</v>
      </c>
      <c r="F38" s="416">
        <v>0</v>
      </c>
      <c r="G38" s="416">
        <v>0</v>
      </c>
      <c r="H38" s="416">
        <v>1</v>
      </c>
      <c r="I38" s="416">
        <v>2</v>
      </c>
      <c r="J38" s="416">
        <v>2</v>
      </c>
      <c r="K38" s="416">
        <v>28</v>
      </c>
      <c r="L38" s="416">
        <v>18</v>
      </c>
      <c r="M38" s="416">
        <v>1</v>
      </c>
      <c r="N38" s="416">
        <v>2</v>
      </c>
      <c r="O38" s="417">
        <v>1</v>
      </c>
    </row>
    <row r="39" spans="2:15" ht="13.5" customHeight="1">
      <c r="B39" s="407" t="s">
        <v>344</v>
      </c>
      <c r="C39" s="415">
        <f t="shared" si="2"/>
        <v>40</v>
      </c>
      <c r="D39" s="416">
        <v>38</v>
      </c>
      <c r="E39" s="416">
        <v>0</v>
      </c>
      <c r="F39" s="416">
        <v>0</v>
      </c>
      <c r="G39" s="416">
        <v>0</v>
      </c>
      <c r="H39" s="416">
        <v>2</v>
      </c>
      <c r="I39" s="416">
        <v>0</v>
      </c>
      <c r="J39" s="416">
        <v>1</v>
      </c>
      <c r="K39" s="416">
        <v>16</v>
      </c>
      <c r="L39" s="416">
        <v>21</v>
      </c>
      <c r="M39" s="416">
        <v>2</v>
      </c>
      <c r="N39" s="416">
        <v>0</v>
      </c>
      <c r="O39" s="417">
        <v>0</v>
      </c>
    </row>
    <row r="40" spans="2:15" ht="13.5" customHeight="1">
      <c r="B40" s="407" t="s">
        <v>345</v>
      </c>
      <c r="C40" s="415">
        <f t="shared" si="2"/>
        <v>61</v>
      </c>
      <c r="D40" s="416">
        <v>57</v>
      </c>
      <c r="E40" s="416">
        <v>1</v>
      </c>
      <c r="F40" s="416">
        <v>0</v>
      </c>
      <c r="G40" s="416">
        <v>0</v>
      </c>
      <c r="H40" s="416">
        <v>2</v>
      </c>
      <c r="I40" s="416">
        <v>1</v>
      </c>
      <c r="J40" s="416">
        <v>2</v>
      </c>
      <c r="K40" s="416">
        <v>18</v>
      </c>
      <c r="L40" s="416">
        <v>29</v>
      </c>
      <c r="M40" s="416">
        <v>7</v>
      </c>
      <c r="N40" s="416">
        <v>2</v>
      </c>
      <c r="O40" s="417">
        <v>3</v>
      </c>
    </row>
    <row r="41" spans="2:15" ht="13.5" customHeight="1">
      <c r="B41" s="407" t="s">
        <v>346</v>
      </c>
      <c r="C41" s="415">
        <f t="shared" si="2"/>
        <v>47</v>
      </c>
      <c r="D41" s="416">
        <v>46</v>
      </c>
      <c r="E41" s="416">
        <v>0</v>
      </c>
      <c r="F41" s="416">
        <v>0</v>
      </c>
      <c r="G41" s="416">
        <v>1</v>
      </c>
      <c r="H41" s="416">
        <v>0</v>
      </c>
      <c r="I41" s="416">
        <v>0</v>
      </c>
      <c r="J41" s="416">
        <v>1</v>
      </c>
      <c r="K41" s="416">
        <v>32</v>
      </c>
      <c r="L41" s="416">
        <v>11</v>
      </c>
      <c r="M41" s="416">
        <v>3</v>
      </c>
      <c r="N41" s="416">
        <v>0</v>
      </c>
      <c r="O41" s="417">
        <v>0</v>
      </c>
    </row>
    <row r="42" spans="2:15" ht="13.5" customHeight="1">
      <c r="B42" s="409" t="s">
        <v>347</v>
      </c>
      <c r="C42" s="433">
        <f t="shared" si="2"/>
        <v>109</v>
      </c>
      <c r="D42" s="434">
        <v>105</v>
      </c>
      <c r="E42" s="434">
        <v>0</v>
      </c>
      <c r="F42" s="434">
        <v>0</v>
      </c>
      <c r="G42" s="434">
        <v>2</v>
      </c>
      <c r="H42" s="434">
        <v>2</v>
      </c>
      <c r="I42" s="434">
        <v>0</v>
      </c>
      <c r="J42" s="434">
        <v>2</v>
      </c>
      <c r="K42" s="434">
        <v>49</v>
      </c>
      <c r="L42" s="434">
        <v>52</v>
      </c>
      <c r="M42" s="434">
        <v>3</v>
      </c>
      <c r="N42" s="434">
        <v>2</v>
      </c>
      <c r="O42" s="435">
        <v>1</v>
      </c>
    </row>
    <row r="43" spans="2:15" ht="13.5" customHeight="1">
      <c r="B43" s="436" t="s">
        <v>373</v>
      </c>
      <c r="C43" s="436"/>
      <c r="D43" s="436"/>
      <c r="E43" s="436"/>
      <c r="F43" s="436"/>
      <c r="G43" s="436"/>
      <c r="H43" s="436"/>
      <c r="I43" s="436"/>
      <c r="J43" s="436"/>
      <c r="K43" s="437"/>
      <c r="L43" s="437"/>
      <c r="M43" s="437"/>
      <c r="N43" s="437"/>
      <c r="O43" s="437"/>
    </row>
    <row r="44" ht="12">
      <c r="B44" s="401" t="s">
        <v>374</v>
      </c>
    </row>
  </sheetData>
  <mergeCells count="4">
    <mergeCell ref="C5:C6"/>
    <mergeCell ref="C7:C8"/>
    <mergeCell ref="D5:I5"/>
    <mergeCell ref="J5:O5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00390625" defaultRowHeight="15" customHeight="1"/>
  <cols>
    <col min="1" max="2" width="3.125" style="1217" customWidth="1"/>
    <col min="3" max="3" width="14.625" style="1217" customWidth="1"/>
    <col min="4" max="9" width="9.625" style="1217" customWidth="1"/>
    <col min="10" max="16384" width="9.00390625" style="1217" customWidth="1"/>
  </cols>
  <sheetData>
    <row r="1" ht="21.75" customHeight="1">
      <c r="A1" s="1216" t="s">
        <v>1256</v>
      </c>
    </row>
    <row r="2" ht="15" customHeight="1">
      <c r="A2" s="1216"/>
    </row>
    <row r="3" spans="1:9" ht="15" customHeight="1" thickBot="1">
      <c r="A3" s="1216"/>
      <c r="I3" s="1218" t="s">
        <v>260</v>
      </c>
    </row>
    <row r="4" spans="1:9" ht="21" customHeight="1" thickTop="1">
      <c r="A4" s="1216"/>
      <c r="B4" s="1358" t="s">
        <v>1236</v>
      </c>
      <c r="C4" s="1358"/>
      <c r="D4" s="1219" t="s">
        <v>261</v>
      </c>
      <c r="E4" s="1219">
        <v>62</v>
      </c>
      <c r="F4" s="1219">
        <v>63</v>
      </c>
      <c r="G4" s="1219" t="s">
        <v>262</v>
      </c>
      <c r="H4" s="1220">
        <v>2</v>
      </c>
      <c r="I4" s="1221">
        <v>3</v>
      </c>
    </row>
    <row r="5" spans="2:9" s="1222" customFormat="1" ht="15" customHeight="1">
      <c r="B5" s="1357" t="s">
        <v>118</v>
      </c>
      <c r="C5" s="1357"/>
      <c r="D5" s="1223">
        <f aca="true" t="shared" si="0" ref="D5:I5">D6+D17+D21+D25</f>
        <v>7667.1</v>
      </c>
      <c r="E5" s="1224">
        <f t="shared" si="0"/>
        <v>9705.7</v>
      </c>
      <c r="F5" s="1224">
        <f t="shared" si="0"/>
        <v>8091.499999999999</v>
      </c>
      <c r="G5" s="1224">
        <f t="shared" si="0"/>
        <v>10264.099999999999</v>
      </c>
      <c r="H5" s="1224">
        <f t="shared" si="0"/>
        <v>8676.900000000001</v>
      </c>
      <c r="I5" s="1225">
        <f t="shared" si="0"/>
        <v>10826.5</v>
      </c>
    </row>
    <row r="6" spans="2:9" ht="15" customHeight="1">
      <c r="B6" s="1359" t="s">
        <v>1237</v>
      </c>
      <c r="C6" s="1359"/>
      <c r="D6" s="1226">
        <f aca="true" t="shared" si="1" ref="D6:I6">SUM(D7:D16)</f>
        <v>4477</v>
      </c>
      <c r="E6" s="1227">
        <f t="shared" si="1"/>
        <v>3541.8</v>
      </c>
      <c r="F6" s="1227">
        <f t="shared" si="1"/>
        <v>3425.3</v>
      </c>
      <c r="G6" s="1227">
        <f t="shared" si="1"/>
        <v>4441.9</v>
      </c>
      <c r="H6" s="1227">
        <f t="shared" si="1"/>
        <v>4122.2</v>
      </c>
      <c r="I6" s="1228">
        <f t="shared" si="1"/>
        <v>6124.6</v>
      </c>
    </row>
    <row r="7" spans="2:9" ht="15" customHeight="1">
      <c r="B7" s="1229"/>
      <c r="C7" s="1230" t="s">
        <v>263</v>
      </c>
      <c r="D7" s="1226">
        <v>235.7</v>
      </c>
      <c r="E7" s="1227">
        <v>614.1</v>
      </c>
      <c r="F7" s="1227">
        <v>431.8</v>
      </c>
      <c r="G7" s="1227">
        <v>283</v>
      </c>
      <c r="H7" s="1227">
        <v>306.5</v>
      </c>
      <c r="I7" s="1228">
        <v>393</v>
      </c>
    </row>
    <row r="8" spans="2:9" ht="15" customHeight="1">
      <c r="B8" s="1231"/>
      <c r="C8" s="1232" t="s">
        <v>1238</v>
      </c>
      <c r="D8" s="1226">
        <v>112.9</v>
      </c>
      <c r="E8" s="1227">
        <v>90.5</v>
      </c>
      <c r="F8" s="1227">
        <v>83.5</v>
      </c>
      <c r="G8" s="1227">
        <v>138.7</v>
      </c>
      <c r="H8" s="1227">
        <v>129.1</v>
      </c>
      <c r="I8" s="1228">
        <v>136.1</v>
      </c>
    </row>
    <row r="9" spans="2:9" ht="15" customHeight="1">
      <c r="B9" s="1231"/>
      <c r="C9" s="1232" t="s">
        <v>1239</v>
      </c>
      <c r="D9" s="1226">
        <v>518</v>
      </c>
      <c r="E9" s="1227">
        <v>316.7</v>
      </c>
      <c r="F9" s="1227">
        <v>266.3</v>
      </c>
      <c r="G9" s="1227">
        <v>257.3</v>
      </c>
      <c r="H9" s="1227">
        <v>258</v>
      </c>
      <c r="I9" s="1228">
        <v>248.8</v>
      </c>
    </row>
    <row r="10" spans="2:9" ht="15" customHeight="1">
      <c r="B10" s="1231"/>
      <c r="C10" s="1232" t="s">
        <v>1240</v>
      </c>
      <c r="D10" s="1226">
        <v>134.5</v>
      </c>
      <c r="E10" s="1227">
        <v>140.2</v>
      </c>
      <c r="F10" s="1227">
        <v>502.9</v>
      </c>
      <c r="G10" s="1227">
        <v>709.8</v>
      </c>
      <c r="H10" s="1227">
        <v>492.3</v>
      </c>
      <c r="I10" s="1228">
        <v>202.7</v>
      </c>
    </row>
    <row r="11" spans="2:9" ht="15" customHeight="1">
      <c r="B11" s="1231"/>
      <c r="C11" s="1232" t="s">
        <v>1241</v>
      </c>
      <c r="D11" s="1226">
        <v>528.8</v>
      </c>
      <c r="E11" s="1227">
        <v>411.7</v>
      </c>
      <c r="F11" s="1227">
        <v>558.6</v>
      </c>
      <c r="G11" s="1227">
        <v>1100.1</v>
      </c>
      <c r="H11" s="1227">
        <v>730.6</v>
      </c>
      <c r="I11" s="1228">
        <v>1446</v>
      </c>
    </row>
    <row r="12" spans="2:9" ht="15" customHeight="1">
      <c r="B12" s="1231"/>
      <c r="C12" s="1232" t="s">
        <v>1242</v>
      </c>
      <c r="D12" s="1226">
        <v>1096.1</v>
      </c>
      <c r="E12" s="1227">
        <v>316.5</v>
      </c>
      <c r="F12" s="1227">
        <v>203.7</v>
      </c>
      <c r="G12" s="1227">
        <v>176.4</v>
      </c>
      <c r="H12" s="1227">
        <v>141.2</v>
      </c>
      <c r="I12" s="1228">
        <v>107.7</v>
      </c>
    </row>
    <row r="13" spans="2:9" ht="15" customHeight="1">
      <c r="B13" s="1231"/>
      <c r="C13" s="1232" t="s">
        <v>1243</v>
      </c>
      <c r="D13" s="1226">
        <v>329.2</v>
      </c>
      <c r="E13" s="1227">
        <v>97.4</v>
      </c>
      <c r="F13" s="1227">
        <v>58.5</v>
      </c>
      <c r="G13" s="1227">
        <v>36.3</v>
      </c>
      <c r="H13" s="1227">
        <v>23.9</v>
      </c>
      <c r="I13" s="1228">
        <v>26.8</v>
      </c>
    </row>
    <row r="14" spans="2:9" ht="15" customHeight="1">
      <c r="B14" s="1231"/>
      <c r="C14" s="1232" t="s">
        <v>1244</v>
      </c>
      <c r="D14" s="1226">
        <v>87.9</v>
      </c>
      <c r="E14" s="1227">
        <v>75.4</v>
      </c>
      <c r="F14" s="1227">
        <v>54</v>
      </c>
      <c r="G14" s="1227">
        <v>82.7</v>
      </c>
      <c r="H14" s="1227">
        <v>159.1</v>
      </c>
      <c r="I14" s="1228">
        <v>200.6</v>
      </c>
    </row>
    <row r="15" spans="2:9" ht="15" customHeight="1">
      <c r="B15" s="1231"/>
      <c r="C15" s="1232" t="s">
        <v>1245</v>
      </c>
      <c r="D15" s="1226">
        <v>180</v>
      </c>
      <c r="E15" s="1227">
        <v>139.4</v>
      </c>
      <c r="F15" s="1227">
        <v>96</v>
      </c>
      <c r="G15" s="1227">
        <v>119.6</v>
      </c>
      <c r="H15" s="1227">
        <v>86.2</v>
      </c>
      <c r="I15" s="1228">
        <v>108.5</v>
      </c>
    </row>
    <row r="16" spans="2:9" ht="15" customHeight="1">
      <c r="B16" s="1231"/>
      <c r="C16" s="1232" t="s">
        <v>236</v>
      </c>
      <c r="D16" s="1226">
        <v>1253.9</v>
      </c>
      <c r="E16" s="1227">
        <v>1339.9</v>
      </c>
      <c r="F16" s="1227">
        <v>1170</v>
      </c>
      <c r="G16" s="1227">
        <v>1538</v>
      </c>
      <c r="H16" s="1227">
        <v>1795.3</v>
      </c>
      <c r="I16" s="1228">
        <v>3254.4</v>
      </c>
    </row>
    <row r="17" spans="2:9" ht="15" customHeight="1">
      <c r="B17" s="1355" t="s">
        <v>1246</v>
      </c>
      <c r="C17" s="1356"/>
      <c r="D17" s="1226">
        <f aca="true" t="shared" si="2" ref="D17:I17">SUM(D18:D20)</f>
        <v>196</v>
      </c>
      <c r="E17" s="1227">
        <f t="shared" si="2"/>
        <v>200.20000000000002</v>
      </c>
      <c r="F17" s="1227">
        <f t="shared" si="2"/>
        <v>285.2</v>
      </c>
      <c r="G17" s="1227">
        <f t="shared" si="2"/>
        <v>369.4</v>
      </c>
      <c r="H17" s="1227">
        <f t="shared" si="2"/>
        <v>387.29999999999995</v>
      </c>
      <c r="I17" s="1228">
        <f t="shared" si="2"/>
        <v>317.8</v>
      </c>
    </row>
    <row r="18" spans="2:9" ht="15" customHeight="1">
      <c r="B18" s="1231"/>
      <c r="C18" s="1232" t="s">
        <v>1247</v>
      </c>
      <c r="D18" s="1226">
        <v>14.4</v>
      </c>
      <c r="E18" s="1227">
        <v>16.6</v>
      </c>
      <c r="F18" s="1227">
        <v>16.6</v>
      </c>
      <c r="G18" s="1227">
        <v>21.2</v>
      </c>
      <c r="H18" s="1227">
        <v>18</v>
      </c>
      <c r="I18" s="1228">
        <v>15.6</v>
      </c>
    </row>
    <row r="19" spans="2:9" ht="15" customHeight="1">
      <c r="B19" s="1231"/>
      <c r="C19" s="1232" t="s">
        <v>1248</v>
      </c>
      <c r="D19" s="1226">
        <v>63</v>
      </c>
      <c r="E19" s="1227">
        <v>39.3</v>
      </c>
      <c r="F19" s="1227">
        <v>93.1</v>
      </c>
      <c r="G19" s="1227">
        <v>134.3</v>
      </c>
      <c r="H19" s="1227">
        <v>160.7</v>
      </c>
      <c r="I19" s="1228">
        <v>119.4</v>
      </c>
    </row>
    <row r="20" spans="2:9" ht="15" customHeight="1">
      <c r="B20" s="1231"/>
      <c r="C20" s="1232" t="s">
        <v>236</v>
      </c>
      <c r="D20" s="1226">
        <v>118.6</v>
      </c>
      <c r="E20" s="1227">
        <v>144.3</v>
      </c>
      <c r="F20" s="1227">
        <v>175.5</v>
      </c>
      <c r="G20" s="1227">
        <v>213.9</v>
      </c>
      <c r="H20" s="1227">
        <v>208.6</v>
      </c>
      <c r="I20" s="1228">
        <v>182.8</v>
      </c>
    </row>
    <row r="21" spans="2:9" ht="15" customHeight="1">
      <c r="B21" s="1355" t="s">
        <v>1249</v>
      </c>
      <c r="C21" s="1356"/>
      <c r="D21" s="1226">
        <f aca="true" t="shared" si="3" ref="D21:I21">SUM(D22:D24)</f>
        <v>2961.3</v>
      </c>
      <c r="E21" s="1227">
        <f t="shared" si="3"/>
        <v>5942.6</v>
      </c>
      <c r="F21" s="1227">
        <f t="shared" si="3"/>
        <v>4363.599999999999</v>
      </c>
      <c r="G21" s="1227">
        <f t="shared" si="3"/>
        <v>5434.5</v>
      </c>
      <c r="H21" s="1227">
        <f t="shared" si="3"/>
        <v>4151.400000000001</v>
      </c>
      <c r="I21" s="1228">
        <f t="shared" si="3"/>
        <v>4372.6</v>
      </c>
    </row>
    <row r="22" spans="2:9" ht="15" customHeight="1">
      <c r="B22" s="1231"/>
      <c r="C22" s="1232" t="s">
        <v>1250</v>
      </c>
      <c r="D22" s="1226">
        <v>2008.7</v>
      </c>
      <c r="E22" s="1227">
        <v>5002.1</v>
      </c>
      <c r="F22" s="1227">
        <v>3463.2</v>
      </c>
      <c r="G22" s="1227">
        <v>4050.1</v>
      </c>
      <c r="H22" s="1227">
        <v>2928.6</v>
      </c>
      <c r="I22" s="1228">
        <v>3151.9</v>
      </c>
    </row>
    <row r="23" spans="2:9" ht="15" customHeight="1">
      <c r="B23" s="1231"/>
      <c r="C23" s="1232" t="s">
        <v>1251</v>
      </c>
      <c r="D23" s="1226">
        <v>671.6</v>
      </c>
      <c r="E23" s="1227">
        <v>731.9</v>
      </c>
      <c r="F23" s="1227">
        <v>670.4</v>
      </c>
      <c r="G23" s="1227">
        <v>1141.3</v>
      </c>
      <c r="H23" s="1227">
        <v>1033.7</v>
      </c>
      <c r="I23" s="1228">
        <v>1062.9</v>
      </c>
    </row>
    <row r="24" spans="2:9" ht="15" customHeight="1">
      <c r="B24" s="1231"/>
      <c r="C24" s="1232" t="s">
        <v>236</v>
      </c>
      <c r="D24" s="1226">
        <v>281</v>
      </c>
      <c r="E24" s="1227">
        <v>208.6</v>
      </c>
      <c r="F24" s="1227">
        <v>230</v>
      </c>
      <c r="G24" s="1227">
        <v>243.1</v>
      </c>
      <c r="H24" s="1227">
        <v>189.1</v>
      </c>
      <c r="I24" s="1228">
        <v>157.8</v>
      </c>
    </row>
    <row r="25" spans="2:9" ht="15" customHeight="1">
      <c r="B25" s="1355" t="s">
        <v>1252</v>
      </c>
      <c r="C25" s="1356"/>
      <c r="D25" s="1226">
        <f aca="true" t="shared" si="4" ref="D25:I25">SUM(D26:D28)</f>
        <v>32.8</v>
      </c>
      <c r="E25" s="1227">
        <f t="shared" si="4"/>
        <v>21.1</v>
      </c>
      <c r="F25" s="1227">
        <f t="shared" si="4"/>
        <v>17.4</v>
      </c>
      <c r="G25" s="1227">
        <f t="shared" si="4"/>
        <v>18.3</v>
      </c>
      <c r="H25" s="1227">
        <f t="shared" si="4"/>
        <v>16</v>
      </c>
      <c r="I25" s="1228">
        <f t="shared" si="4"/>
        <v>11.5</v>
      </c>
    </row>
    <row r="26" spans="2:9" ht="15" customHeight="1">
      <c r="B26" s="1229"/>
      <c r="C26" s="1230" t="s">
        <v>1253</v>
      </c>
      <c r="D26" s="1226">
        <v>6.1</v>
      </c>
      <c r="E26" s="1227">
        <v>2.3</v>
      </c>
      <c r="F26" s="1227">
        <v>1.2</v>
      </c>
      <c r="G26" s="1227">
        <v>2.4</v>
      </c>
      <c r="H26" s="1227">
        <v>0.9</v>
      </c>
      <c r="I26" s="1228">
        <v>1.3</v>
      </c>
    </row>
    <row r="27" spans="2:9" ht="15" customHeight="1">
      <c r="B27" s="1229"/>
      <c r="C27" s="1230" t="s">
        <v>1254</v>
      </c>
      <c r="D27" s="1226">
        <v>0.8</v>
      </c>
      <c r="E27" s="1227">
        <v>1</v>
      </c>
      <c r="F27" s="1227">
        <v>1.1</v>
      </c>
      <c r="G27" s="1227">
        <v>0.6</v>
      </c>
      <c r="H27" s="1227">
        <v>0.3</v>
      </c>
      <c r="I27" s="1228">
        <v>1.1</v>
      </c>
    </row>
    <row r="28" spans="2:9" ht="15" customHeight="1">
      <c r="B28" s="1233"/>
      <c r="C28" s="1234" t="s">
        <v>236</v>
      </c>
      <c r="D28" s="1235">
        <v>25.9</v>
      </c>
      <c r="E28" s="1236">
        <v>17.8</v>
      </c>
      <c r="F28" s="1236">
        <v>15.1</v>
      </c>
      <c r="G28" s="1236">
        <v>15.3</v>
      </c>
      <c r="H28" s="1236">
        <v>14.8</v>
      </c>
      <c r="I28" s="1237">
        <v>9.1</v>
      </c>
    </row>
    <row r="29" spans="2:3" ht="15" customHeight="1">
      <c r="B29" s="1217" t="s">
        <v>1255</v>
      </c>
      <c r="C29" s="1238"/>
    </row>
  </sheetData>
  <mergeCells count="6">
    <mergeCell ref="B21:C21"/>
    <mergeCell ref="B25:C25"/>
    <mergeCell ref="B5:C5"/>
    <mergeCell ref="B4:C4"/>
    <mergeCell ref="B6:C6"/>
    <mergeCell ref="B17:C17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3.5"/>
  <cols>
    <col min="1" max="2" width="3.625" style="361" customWidth="1"/>
    <col min="3" max="3" width="25.625" style="361" customWidth="1"/>
    <col min="4" max="9" width="12.125" style="361" customWidth="1"/>
    <col min="10" max="16384" width="9.00390625" style="361" customWidth="1"/>
  </cols>
  <sheetData>
    <row r="1" spans="2:3" ht="14.25">
      <c r="B1" s="362" t="s">
        <v>316</v>
      </c>
      <c r="C1" s="362"/>
    </row>
    <row r="2" spans="2:3" ht="14.25">
      <c r="B2" s="362" t="s">
        <v>287</v>
      </c>
      <c r="C2" s="362"/>
    </row>
    <row r="3" spans="2:3" ht="14.25">
      <c r="B3" s="362"/>
      <c r="C3" s="362"/>
    </row>
    <row r="4" ht="12.75" thickBot="1">
      <c r="I4" s="363" t="s">
        <v>288</v>
      </c>
    </row>
    <row r="5" spans="1:9" ht="54" customHeight="1" thickTop="1">
      <c r="A5" s="364"/>
      <c r="B5" s="1360" t="s">
        <v>289</v>
      </c>
      <c r="C5" s="1361"/>
      <c r="D5" s="365" t="s">
        <v>264</v>
      </c>
      <c r="E5" s="365" t="s">
        <v>265</v>
      </c>
      <c r="F5" s="366" t="s">
        <v>290</v>
      </c>
      <c r="G5" s="366" t="s">
        <v>291</v>
      </c>
      <c r="H5" s="367" t="s">
        <v>292</v>
      </c>
      <c r="I5" s="367" t="s">
        <v>293</v>
      </c>
    </row>
    <row r="6" spans="1:9" ht="6" customHeight="1">
      <c r="A6" s="364"/>
      <c r="B6" s="368"/>
      <c r="C6" s="369"/>
      <c r="D6" s="370"/>
      <c r="E6" s="371"/>
      <c r="F6" s="371"/>
      <c r="G6" s="371"/>
      <c r="H6" s="371"/>
      <c r="I6" s="372"/>
    </row>
    <row r="7" spans="1:9" ht="13.5" customHeight="1">
      <c r="A7" s="364"/>
      <c r="B7" s="1364" t="s">
        <v>294</v>
      </c>
      <c r="C7" s="1365"/>
      <c r="D7" s="373">
        <v>4958</v>
      </c>
      <c r="E7" s="374">
        <v>147988</v>
      </c>
      <c r="F7" s="374">
        <v>1150720</v>
      </c>
      <c r="G7" s="374">
        <v>2054980</v>
      </c>
      <c r="H7" s="374">
        <v>1689431</v>
      </c>
      <c r="I7" s="375">
        <v>641334</v>
      </c>
    </row>
    <row r="8" spans="1:9" ht="13.5" customHeight="1">
      <c r="A8" s="364"/>
      <c r="B8" s="1364" t="s">
        <v>295</v>
      </c>
      <c r="C8" s="1365"/>
      <c r="D8" s="373">
        <v>5000</v>
      </c>
      <c r="E8" s="374">
        <v>151282</v>
      </c>
      <c r="F8" s="374">
        <v>1283488</v>
      </c>
      <c r="G8" s="374">
        <v>2244144</v>
      </c>
      <c r="H8" s="374">
        <v>1848236</v>
      </c>
      <c r="I8" s="375">
        <v>655650</v>
      </c>
    </row>
    <row r="9" spans="1:9" s="380" customFormat="1" ht="13.5" customHeight="1">
      <c r="A9" s="376"/>
      <c r="B9" s="1362" t="s">
        <v>296</v>
      </c>
      <c r="C9" s="1363"/>
      <c r="D9" s="377">
        <f>SUM(D11:D12)</f>
        <v>5166</v>
      </c>
      <c r="E9" s="378">
        <f>SUM(E11:E12)</f>
        <v>154369</v>
      </c>
      <c r="F9" s="378">
        <f>SUM(F11:F12)</f>
        <v>1430662</v>
      </c>
      <c r="G9" s="378">
        <v>2486659</v>
      </c>
      <c r="H9" s="378">
        <f>SUM(H11:H12)</f>
        <v>2055128</v>
      </c>
      <c r="I9" s="379">
        <f>SUM(I11:I12)</f>
        <v>746431</v>
      </c>
    </row>
    <row r="10" spans="1:9" ht="9" customHeight="1">
      <c r="A10" s="364"/>
      <c r="B10" s="381"/>
      <c r="C10" s="382"/>
      <c r="D10" s="373"/>
      <c r="E10" s="374"/>
      <c r="F10" s="374"/>
      <c r="G10" s="374"/>
      <c r="H10" s="374"/>
      <c r="I10" s="375"/>
    </row>
    <row r="11" spans="1:9" s="380" customFormat="1" ht="12" customHeight="1">
      <c r="A11" s="376"/>
      <c r="B11" s="383"/>
      <c r="C11" s="384" t="s">
        <v>297</v>
      </c>
      <c r="D11" s="385">
        <f>SUM(D14:D21,D24:D27,D35)</f>
        <v>3110</v>
      </c>
      <c r="E11" s="386">
        <f>SUM(E14:E21,E24:E27,E35)</f>
        <v>70556</v>
      </c>
      <c r="F11" s="386">
        <f>SUM(F14:F21,F24:F27,F35)</f>
        <v>455380</v>
      </c>
      <c r="G11" s="386">
        <v>866213</v>
      </c>
      <c r="H11" s="386">
        <v>598186</v>
      </c>
      <c r="I11" s="387">
        <v>255932</v>
      </c>
    </row>
    <row r="12" spans="1:9" s="380" customFormat="1" ht="12" customHeight="1">
      <c r="A12" s="376"/>
      <c r="B12" s="383"/>
      <c r="C12" s="384" t="s">
        <v>298</v>
      </c>
      <c r="D12" s="385">
        <f>SUM(D22:D23,D28:D34)</f>
        <v>2056</v>
      </c>
      <c r="E12" s="386">
        <f>SUM(E22:E23,E28:E34)</f>
        <v>83813</v>
      </c>
      <c r="F12" s="386">
        <f>SUM(F22:F23,F28:F34)</f>
        <v>975282</v>
      </c>
      <c r="G12" s="386">
        <f>SUM(G22:G23,G28:G34)</f>
        <v>1620445</v>
      </c>
      <c r="H12" s="386">
        <f>SUM(H22:H23,H28:H34)</f>
        <v>1456942</v>
      </c>
      <c r="I12" s="387">
        <v>490499</v>
      </c>
    </row>
    <row r="13" spans="1:9" s="380" customFormat="1" ht="6" customHeight="1">
      <c r="A13" s="376"/>
      <c r="B13" s="383"/>
      <c r="C13" s="384"/>
      <c r="D13" s="385"/>
      <c r="E13" s="386"/>
      <c r="F13" s="386"/>
      <c r="G13" s="386"/>
      <c r="H13" s="386"/>
      <c r="I13" s="387"/>
    </row>
    <row r="14" spans="1:9" ht="12">
      <c r="A14" s="364"/>
      <c r="B14" s="381" t="s">
        <v>266</v>
      </c>
      <c r="C14" s="388" t="s">
        <v>267</v>
      </c>
      <c r="D14" s="389">
        <v>639</v>
      </c>
      <c r="E14" s="299">
        <v>13946</v>
      </c>
      <c r="F14" s="299">
        <v>127698</v>
      </c>
      <c r="G14" s="299">
        <v>223140</v>
      </c>
      <c r="H14" s="299">
        <v>165946</v>
      </c>
      <c r="I14" s="300">
        <v>64789</v>
      </c>
    </row>
    <row r="15" spans="1:9" ht="12">
      <c r="A15" s="364"/>
      <c r="B15" s="381" t="s">
        <v>266</v>
      </c>
      <c r="C15" s="388" t="s">
        <v>268</v>
      </c>
      <c r="D15" s="389">
        <v>93</v>
      </c>
      <c r="E15" s="299">
        <v>2169</v>
      </c>
      <c r="F15" s="299">
        <v>28554</v>
      </c>
      <c r="G15" s="299">
        <v>49685</v>
      </c>
      <c r="H15" s="299">
        <v>32770</v>
      </c>
      <c r="I15" s="300">
        <v>10382</v>
      </c>
    </row>
    <row r="16" spans="1:9" ht="12">
      <c r="A16" s="364"/>
      <c r="B16" s="381" t="s">
        <v>266</v>
      </c>
      <c r="C16" s="388" t="s">
        <v>269</v>
      </c>
      <c r="D16" s="389">
        <v>563</v>
      </c>
      <c r="E16" s="299">
        <v>11989</v>
      </c>
      <c r="F16" s="299">
        <v>62425</v>
      </c>
      <c r="G16" s="299">
        <v>117441</v>
      </c>
      <c r="H16" s="299">
        <v>78143</v>
      </c>
      <c r="I16" s="300">
        <v>31020</v>
      </c>
    </row>
    <row r="17" spans="1:9" ht="12">
      <c r="A17" s="364"/>
      <c r="B17" s="381" t="s">
        <v>266</v>
      </c>
      <c r="C17" s="388" t="s">
        <v>299</v>
      </c>
      <c r="D17" s="389">
        <v>435</v>
      </c>
      <c r="E17" s="299">
        <v>14223</v>
      </c>
      <c r="F17" s="299">
        <v>23410</v>
      </c>
      <c r="G17" s="299">
        <v>66777</v>
      </c>
      <c r="H17" s="299">
        <v>50982</v>
      </c>
      <c r="I17" s="300">
        <v>30947</v>
      </c>
    </row>
    <row r="18" spans="1:9" ht="12">
      <c r="A18" s="364"/>
      <c r="B18" s="381" t="s">
        <v>266</v>
      </c>
      <c r="C18" s="388" t="s">
        <v>270</v>
      </c>
      <c r="D18" s="389">
        <v>309</v>
      </c>
      <c r="E18" s="299">
        <v>3435</v>
      </c>
      <c r="F18" s="299">
        <v>32482</v>
      </c>
      <c r="G18" s="299">
        <v>53794</v>
      </c>
      <c r="H18" s="299">
        <v>16469</v>
      </c>
      <c r="I18" s="300">
        <v>6280</v>
      </c>
    </row>
    <row r="19" spans="1:9" ht="12">
      <c r="A19" s="364"/>
      <c r="B19" s="381" t="s">
        <v>266</v>
      </c>
      <c r="C19" s="388" t="s">
        <v>271</v>
      </c>
      <c r="D19" s="389">
        <v>210</v>
      </c>
      <c r="E19" s="299">
        <v>4513</v>
      </c>
      <c r="F19" s="299">
        <v>33167</v>
      </c>
      <c r="G19" s="299">
        <v>67380</v>
      </c>
      <c r="H19" s="299">
        <v>53466</v>
      </c>
      <c r="I19" s="300">
        <v>25465</v>
      </c>
    </row>
    <row r="20" spans="1:9" ht="12">
      <c r="A20" s="364"/>
      <c r="B20" s="381" t="s">
        <v>266</v>
      </c>
      <c r="C20" s="388" t="s">
        <v>272</v>
      </c>
      <c r="D20" s="389">
        <v>81</v>
      </c>
      <c r="E20" s="299">
        <v>2223</v>
      </c>
      <c r="F20" s="299">
        <v>20057</v>
      </c>
      <c r="G20" s="299">
        <v>33237</v>
      </c>
      <c r="H20" s="299">
        <v>23889</v>
      </c>
      <c r="I20" s="300">
        <v>8697</v>
      </c>
    </row>
    <row r="21" spans="1:9" ht="12">
      <c r="A21" s="364"/>
      <c r="B21" s="381" t="s">
        <v>266</v>
      </c>
      <c r="C21" s="388" t="s">
        <v>300</v>
      </c>
      <c r="D21" s="389">
        <v>226</v>
      </c>
      <c r="E21" s="299">
        <v>4126</v>
      </c>
      <c r="F21" s="299">
        <v>19495</v>
      </c>
      <c r="G21" s="299">
        <v>47361</v>
      </c>
      <c r="H21" s="299">
        <v>32189</v>
      </c>
      <c r="I21" s="300">
        <v>17110</v>
      </c>
    </row>
    <row r="22" spans="1:9" ht="12">
      <c r="A22" s="364"/>
      <c r="B22" s="381"/>
      <c r="C22" s="388" t="s">
        <v>273</v>
      </c>
      <c r="D22" s="389">
        <v>32</v>
      </c>
      <c r="E22" s="299">
        <v>2392</v>
      </c>
      <c r="F22" s="299">
        <v>34214</v>
      </c>
      <c r="G22" s="299">
        <v>89497</v>
      </c>
      <c r="H22" s="299">
        <v>85462</v>
      </c>
      <c r="I22" s="300">
        <v>47334</v>
      </c>
    </row>
    <row r="23" spans="1:9" ht="12">
      <c r="A23" s="364"/>
      <c r="B23" s="381"/>
      <c r="C23" s="388" t="s">
        <v>274</v>
      </c>
      <c r="D23" s="389">
        <v>16</v>
      </c>
      <c r="E23" s="299">
        <v>125</v>
      </c>
      <c r="F23" s="299">
        <v>4465</v>
      </c>
      <c r="G23" s="299">
        <v>6283</v>
      </c>
      <c r="H23" s="299">
        <v>0</v>
      </c>
      <c r="I23" s="300">
        <v>0</v>
      </c>
    </row>
    <row r="24" spans="1:9" ht="12">
      <c r="A24" s="364"/>
      <c r="B24" s="381" t="s">
        <v>266</v>
      </c>
      <c r="C24" s="388" t="s">
        <v>275</v>
      </c>
      <c r="D24" s="389">
        <v>98</v>
      </c>
      <c r="E24" s="299">
        <v>2952</v>
      </c>
      <c r="F24" s="299">
        <v>25158</v>
      </c>
      <c r="G24" s="299">
        <v>45688</v>
      </c>
      <c r="H24" s="299">
        <v>35030</v>
      </c>
      <c r="I24" s="300">
        <v>13602</v>
      </c>
    </row>
    <row r="25" spans="1:9" ht="12">
      <c r="A25" s="364"/>
      <c r="B25" s="381" t="s">
        <v>266</v>
      </c>
      <c r="C25" s="388" t="s">
        <v>276</v>
      </c>
      <c r="D25" s="389">
        <v>20</v>
      </c>
      <c r="E25" s="299">
        <v>417</v>
      </c>
      <c r="F25" s="299">
        <v>1704</v>
      </c>
      <c r="G25" s="299">
        <v>3803</v>
      </c>
      <c r="H25" s="299">
        <v>2727</v>
      </c>
      <c r="I25" s="300">
        <v>1536</v>
      </c>
    </row>
    <row r="26" spans="1:9" ht="12">
      <c r="A26" s="364"/>
      <c r="B26" s="381" t="s">
        <v>266</v>
      </c>
      <c r="C26" s="390" t="s">
        <v>277</v>
      </c>
      <c r="D26" s="389">
        <v>88</v>
      </c>
      <c r="E26" s="299">
        <v>2079</v>
      </c>
      <c r="F26" s="299">
        <v>16997</v>
      </c>
      <c r="G26" s="299">
        <v>25537</v>
      </c>
      <c r="H26" s="299">
        <v>23202</v>
      </c>
      <c r="I26" s="300">
        <v>6754</v>
      </c>
    </row>
    <row r="27" spans="1:9" ht="12">
      <c r="A27" s="364"/>
      <c r="B27" s="381" t="s">
        <v>266</v>
      </c>
      <c r="C27" s="388" t="s">
        <v>278</v>
      </c>
      <c r="D27" s="389">
        <v>208</v>
      </c>
      <c r="E27" s="299">
        <v>5420</v>
      </c>
      <c r="F27" s="299">
        <v>46502</v>
      </c>
      <c r="G27" s="299">
        <v>96983</v>
      </c>
      <c r="H27" s="299">
        <v>54024</v>
      </c>
      <c r="I27" s="300">
        <v>25472</v>
      </c>
    </row>
    <row r="28" spans="1:9" ht="12">
      <c r="A28" s="364"/>
      <c r="B28" s="381"/>
      <c r="C28" s="388" t="s">
        <v>279</v>
      </c>
      <c r="D28" s="389">
        <v>81</v>
      </c>
      <c r="E28" s="299">
        <v>2190</v>
      </c>
      <c r="F28" s="299">
        <v>26594</v>
      </c>
      <c r="G28" s="299">
        <v>47518</v>
      </c>
      <c r="H28" s="299">
        <v>32887</v>
      </c>
      <c r="I28" s="300">
        <v>13201</v>
      </c>
    </row>
    <row r="29" spans="1:9" ht="12">
      <c r="A29" s="364"/>
      <c r="B29" s="381"/>
      <c r="C29" s="388" t="s">
        <v>280</v>
      </c>
      <c r="D29" s="389">
        <v>61</v>
      </c>
      <c r="E29" s="299">
        <v>1439</v>
      </c>
      <c r="F29" s="299">
        <v>49343</v>
      </c>
      <c r="G29" s="299">
        <v>64983</v>
      </c>
      <c r="H29" s="299">
        <v>57311</v>
      </c>
      <c r="I29" s="300">
        <v>10203</v>
      </c>
    </row>
    <row r="30" spans="1:9" ht="12">
      <c r="A30" s="364"/>
      <c r="B30" s="381"/>
      <c r="C30" s="388" t="s">
        <v>281</v>
      </c>
      <c r="D30" s="389">
        <v>357</v>
      </c>
      <c r="E30" s="299">
        <v>6247</v>
      </c>
      <c r="F30" s="299">
        <v>56917</v>
      </c>
      <c r="G30" s="299">
        <v>107755</v>
      </c>
      <c r="H30" s="299">
        <v>65674</v>
      </c>
      <c r="I30" s="300">
        <v>25853</v>
      </c>
    </row>
    <row r="31" spans="1:9" ht="12">
      <c r="A31" s="364"/>
      <c r="B31" s="381"/>
      <c r="C31" s="388" t="s">
        <v>282</v>
      </c>
      <c r="D31" s="389">
        <v>412</v>
      </c>
      <c r="E31" s="299">
        <v>11871</v>
      </c>
      <c r="F31" s="299">
        <v>133261</v>
      </c>
      <c r="G31" s="299">
        <v>232253</v>
      </c>
      <c r="H31" s="299">
        <v>191295</v>
      </c>
      <c r="I31" s="300">
        <v>65657</v>
      </c>
    </row>
    <row r="32" spans="1:9" ht="12">
      <c r="A32" s="364"/>
      <c r="B32" s="381"/>
      <c r="C32" s="388" t="s">
        <v>283</v>
      </c>
      <c r="D32" s="389">
        <v>881</v>
      </c>
      <c r="E32" s="299">
        <v>49717</v>
      </c>
      <c r="F32" s="299">
        <v>580701</v>
      </c>
      <c r="G32" s="299">
        <v>917161</v>
      </c>
      <c r="H32" s="299">
        <v>880657</v>
      </c>
      <c r="I32" s="300">
        <v>276812</v>
      </c>
    </row>
    <row r="33" spans="1:9" ht="12">
      <c r="A33" s="364"/>
      <c r="B33" s="381"/>
      <c r="C33" s="388" t="s">
        <v>284</v>
      </c>
      <c r="D33" s="389">
        <v>132</v>
      </c>
      <c r="E33" s="299">
        <v>5081</v>
      </c>
      <c r="F33" s="299">
        <v>46956</v>
      </c>
      <c r="G33" s="299">
        <v>85606</v>
      </c>
      <c r="H33" s="299">
        <v>77045</v>
      </c>
      <c r="I33" s="300">
        <v>28998</v>
      </c>
    </row>
    <row r="34" spans="1:9" ht="12">
      <c r="A34" s="364"/>
      <c r="B34" s="381"/>
      <c r="C34" s="388" t="s">
        <v>285</v>
      </c>
      <c r="D34" s="389">
        <v>84</v>
      </c>
      <c r="E34" s="299">
        <v>4751</v>
      </c>
      <c r="F34" s="299">
        <v>42831</v>
      </c>
      <c r="G34" s="299">
        <v>69389</v>
      </c>
      <c r="H34" s="299">
        <v>66611</v>
      </c>
      <c r="I34" s="300">
        <v>22442</v>
      </c>
    </row>
    <row r="35" spans="1:9" ht="12">
      <c r="A35" s="364"/>
      <c r="B35" s="381" t="s">
        <v>266</v>
      </c>
      <c r="C35" s="388" t="s">
        <v>286</v>
      </c>
      <c r="D35" s="389">
        <v>140</v>
      </c>
      <c r="E35" s="299">
        <v>3064</v>
      </c>
      <c r="F35" s="299">
        <v>17731</v>
      </c>
      <c r="G35" s="299">
        <v>35388</v>
      </c>
      <c r="H35" s="299">
        <v>29350</v>
      </c>
      <c r="I35" s="300">
        <v>13879</v>
      </c>
    </row>
    <row r="36" spans="1:9" ht="9" customHeight="1">
      <c r="A36" s="364"/>
      <c r="B36" s="381"/>
      <c r="C36" s="391"/>
      <c r="D36" s="373"/>
      <c r="E36" s="374"/>
      <c r="F36" s="374"/>
      <c r="G36" s="374"/>
      <c r="H36" s="374"/>
      <c r="I36" s="375"/>
    </row>
    <row r="37" spans="1:9" s="380" customFormat="1" ht="11.25">
      <c r="A37" s="376"/>
      <c r="B37" s="383"/>
      <c r="C37" s="392" t="s">
        <v>301</v>
      </c>
      <c r="D37" s="79">
        <f>SUM(D38:D40)</f>
        <v>4086</v>
      </c>
      <c r="E37" s="79">
        <f>SUM(E38:E40)</f>
        <v>45096</v>
      </c>
      <c r="F37" s="79">
        <v>213855</v>
      </c>
      <c r="G37" s="79">
        <f>SUM(G38:G40)</f>
        <v>442753</v>
      </c>
      <c r="H37" s="79">
        <v>0</v>
      </c>
      <c r="I37" s="393">
        <f>SUM(I38:I40)</f>
        <v>0</v>
      </c>
    </row>
    <row r="38" spans="1:9" ht="12">
      <c r="A38" s="364"/>
      <c r="B38" s="381"/>
      <c r="C38" s="390" t="s">
        <v>302</v>
      </c>
      <c r="D38" s="389">
        <v>2335</v>
      </c>
      <c r="E38" s="299">
        <v>14022</v>
      </c>
      <c r="F38" s="299">
        <v>55038</v>
      </c>
      <c r="G38" s="299">
        <v>116771</v>
      </c>
      <c r="H38" s="299">
        <v>0</v>
      </c>
      <c r="I38" s="300">
        <v>0</v>
      </c>
    </row>
    <row r="39" spans="1:9" ht="12">
      <c r="A39" s="364"/>
      <c r="B39" s="381"/>
      <c r="C39" s="390" t="s">
        <v>303</v>
      </c>
      <c r="D39" s="389">
        <v>1112</v>
      </c>
      <c r="E39" s="299">
        <v>15556</v>
      </c>
      <c r="F39" s="299">
        <v>75094</v>
      </c>
      <c r="G39" s="299">
        <v>155587</v>
      </c>
      <c r="H39" s="299">
        <v>0</v>
      </c>
      <c r="I39" s="300">
        <v>0</v>
      </c>
    </row>
    <row r="40" spans="1:9" ht="12">
      <c r="A40" s="364"/>
      <c r="B40" s="381"/>
      <c r="C40" s="390" t="s">
        <v>304</v>
      </c>
      <c r="D40" s="389">
        <v>639</v>
      </c>
      <c r="E40" s="299">
        <v>15518</v>
      </c>
      <c r="F40" s="299">
        <v>83722</v>
      </c>
      <c r="G40" s="299">
        <v>170395</v>
      </c>
      <c r="H40" s="299">
        <v>0</v>
      </c>
      <c r="I40" s="300">
        <v>0</v>
      </c>
    </row>
    <row r="41" spans="1:9" s="380" customFormat="1" ht="11.25">
      <c r="A41" s="376"/>
      <c r="B41" s="383"/>
      <c r="C41" s="392" t="s">
        <v>305</v>
      </c>
      <c r="D41" s="79">
        <f>SUM(D42:D48)</f>
        <v>1080</v>
      </c>
      <c r="E41" s="79">
        <f>SUM(E42:E48)</f>
        <v>109273</v>
      </c>
      <c r="F41" s="79">
        <v>1216807</v>
      </c>
      <c r="G41" s="79">
        <v>2043906</v>
      </c>
      <c r="H41" s="79">
        <v>2055128</v>
      </c>
      <c r="I41" s="393">
        <v>746431</v>
      </c>
    </row>
    <row r="42" spans="1:9" ht="12">
      <c r="A42" s="364"/>
      <c r="B42" s="381"/>
      <c r="C42" s="390" t="s">
        <v>306</v>
      </c>
      <c r="D42" s="389">
        <v>422</v>
      </c>
      <c r="E42" s="299">
        <v>16524</v>
      </c>
      <c r="F42" s="299">
        <v>106923</v>
      </c>
      <c r="G42" s="299">
        <v>199638</v>
      </c>
      <c r="H42" s="299">
        <v>200656</v>
      </c>
      <c r="I42" s="300">
        <v>84168</v>
      </c>
    </row>
    <row r="43" spans="1:9" ht="12">
      <c r="A43" s="364"/>
      <c r="B43" s="381"/>
      <c r="C43" s="390" t="s">
        <v>307</v>
      </c>
      <c r="D43" s="389">
        <v>363</v>
      </c>
      <c r="E43" s="299">
        <v>25142</v>
      </c>
      <c r="F43" s="299">
        <v>204065</v>
      </c>
      <c r="G43" s="299">
        <v>351747</v>
      </c>
      <c r="H43" s="299">
        <v>352681</v>
      </c>
      <c r="I43" s="300">
        <v>135377</v>
      </c>
    </row>
    <row r="44" spans="1:9" ht="12">
      <c r="A44" s="364"/>
      <c r="B44" s="381"/>
      <c r="C44" s="390" t="s">
        <v>308</v>
      </c>
      <c r="D44" s="389">
        <v>195</v>
      </c>
      <c r="E44" s="299">
        <v>26513</v>
      </c>
      <c r="F44" s="299">
        <v>261082</v>
      </c>
      <c r="G44" s="299">
        <v>451557</v>
      </c>
      <c r="H44" s="299">
        <v>450839</v>
      </c>
      <c r="I44" s="300">
        <v>170942</v>
      </c>
    </row>
    <row r="45" spans="1:9" ht="12">
      <c r="A45" s="364"/>
      <c r="B45" s="381"/>
      <c r="C45" s="390" t="s">
        <v>309</v>
      </c>
      <c r="D45" s="389">
        <v>47</v>
      </c>
      <c r="E45" s="299">
        <v>11337</v>
      </c>
      <c r="F45" s="299">
        <v>150819</v>
      </c>
      <c r="G45" s="299">
        <v>237839</v>
      </c>
      <c r="H45" s="299">
        <v>241148</v>
      </c>
      <c r="I45" s="300">
        <v>79955</v>
      </c>
    </row>
    <row r="46" spans="1:9" ht="12">
      <c r="A46" s="364"/>
      <c r="B46" s="381"/>
      <c r="C46" s="390" t="s">
        <v>310</v>
      </c>
      <c r="D46" s="389">
        <v>28</v>
      </c>
      <c r="E46" s="299">
        <v>10944</v>
      </c>
      <c r="F46" s="299">
        <v>189044</v>
      </c>
      <c r="G46" s="299">
        <v>317120</v>
      </c>
      <c r="H46" s="299">
        <v>318481</v>
      </c>
      <c r="I46" s="300">
        <v>114772</v>
      </c>
    </row>
    <row r="47" spans="1:9" ht="12">
      <c r="A47" s="364"/>
      <c r="B47" s="381"/>
      <c r="C47" s="390" t="s">
        <v>311</v>
      </c>
      <c r="D47" s="389">
        <v>20</v>
      </c>
      <c r="E47" s="299">
        <v>13442</v>
      </c>
      <c r="F47" s="299">
        <v>225018</v>
      </c>
      <c r="G47" s="299">
        <v>351725</v>
      </c>
      <c r="H47" s="299">
        <v>355754</v>
      </c>
      <c r="I47" s="300">
        <v>115066</v>
      </c>
    </row>
    <row r="48" spans="1:9" ht="12">
      <c r="A48" s="391"/>
      <c r="B48" s="394"/>
      <c r="C48" s="395" t="s">
        <v>312</v>
      </c>
      <c r="D48" s="396">
        <v>5</v>
      </c>
      <c r="E48" s="397">
        <v>5371</v>
      </c>
      <c r="F48" s="397">
        <v>79857</v>
      </c>
      <c r="G48" s="397">
        <v>134280</v>
      </c>
      <c r="H48" s="397">
        <v>135567</v>
      </c>
      <c r="I48" s="398">
        <v>46151</v>
      </c>
    </row>
    <row r="49" ht="12">
      <c r="B49" s="361" t="s">
        <v>313</v>
      </c>
    </row>
    <row r="50" ht="12">
      <c r="B50" s="361" t="s">
        <v>314</v>
      </c>
    </row>
    <row r="51" spans="2:3" ht="12">
      <c r="B51" s="399"/>
      <c r="C51" s="361" t="s">
        <v>315</v>
      </c>
    </row>
  </sheetData>
  <mergeCells count="4">
    <mergeCell ref="B5:C5"/>
    <mergeCell ref="B9:C9"/>
    <mergeCell ref="B8:C8"/>
    <mergeCell ref="B7:C7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8"/>
  <sheetViews>
    <sheetView workbookViewId="0" topLeftCell="A1">
      <selection activeCell="A1" sqref="A1"/>
    </sheetView>
  </sheetViews>
  <sheetFormatPr defaultColWidth="9.00390625" defaultRowHeight="13.5"/>
  <cols>
    <col min="1" max="1" width="3.625" style="438" customWidth="1"/>
    <col min="2" max="2" width="10.625" style="438" customWidth="1"/>
    <col min="3" max="6" width="8.125" style="440" customWidth="1"/>
    <col min="7" max="7" width="7.75390625" style="440" customWidth="1"/>
    <col min="8" max="8" width="7.375" style="440" customWidth="1"/>
    <col min="9" max="16" width="7.125" style="440" customWidth="1"/>
    <col min="17" max="17" width="9.625" style="440" customWidth="1"/>
    <col min="18" max="21" width="8.625" style="440" customWidth="1"/>
    <col min="22" max="22" width="12.625" style="440" customWidth="1"/>
    <col min="23" max="25" width="13.625" style="440" customWidth="1"/>
    <col min="26" max="26" width="12.625" style="440" customWidth="1"/>
    <col min="27" max="27" width="9.625" style="440" customWidth="1"/>
    <col min="28" max="16384" width="9.00390625" style="440" customWidth="1"/>
  </cols>
  <sheetData>
    <row r="1" ht="18" customHeight="1">
      <c r="B1" s="439" t="s">
        <v>412</v>
      </c>
    </row>
    <row r="2" spans="26:27" ht="18" customHeight="1" thickBot="1">
      <c r="Z2" s="441"/>
      <c r="AA2" s="441" t="s">
        <v>393</v>
      </c>
    </row>
    <row r="3" spans="2:27" ht="13.5" customHeight="1" thickTop="1">
      <c r="B3" s="442"/>
      <c r="C3" s="1374" t="s">
        <v>376</v>
      </c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6"/>
      <c r="Q3" s="1366" t="s">
        <v>377</v>
      </c>
      <c r="R3" s="1366"/>
      <c r="S3" s="1366"/>
      <c r="T3" s="1366"/>
      <c r="U3" s="1366"/>
      <c r="V3" s="443"/>
      <c r="W3" s="443"/>
      <c r="X3" s="1366" t="s">
        <v>378</v>
      </c>
      <c r="Y3" s="1367"/>
      <c r="Z3" s="1367"/>
      <c r="AA3" s="1367"/>
    </row>
    <row r="4" spans="2:27" ht="13.5" customHeight="1">
      <c r="B4" s="444" t="s">
        <v>379</v>
      </c>
      <c r="C4" s="1377" t="s">
        <v>118</v>
      </c>
      <c r="D4" s="1371" t="s">
        <v>380</v>
      </c>
      <c r="E4" s="1371"/>
      <c r="F4" s="1371"/>
      <c r="G4" s="1371" t="s">
        <v>381</v>
      </c>
      <c r="H4" s="1371"/>
      <c r="I4" s="1371"/>
      <c r="J4" s="1371"/>
      <c r="K4" s="1371"/>
      <c r="L4" s="1371"/>
      <c r="M4" s="1371"/>
      <c r="N4" s="1371"/>
      <c r="O4" s="1371"/>
      <c r="P4" s="1371"/>
      <c r="Q4" s="1368" t="s">
        <v>118</v>
      </c>
      <c r="R4" s="1369"/>
      <c r="S4" s="1370"/>
      <c r="T4" s="1372" t="s">
        <v>382</v>
      </c>
      <c r="U4" s="1373"/>
      <c r="V4" s="446" t="s">
        <v>383</v>
      </c>
      <c r="W4" s="447" t="s">
        <v>384</v>
      </c>
      <c r="X4" s="448"/>
      <c r="Y4" s="449" t="s">
        <v>385</v>
      </c>
      <c r="Z4" s="449" t="s">
        <v>386</v>
      </c>
      <c r="AA4" s="449" t="s">
        <v>387</v>
      </c>
    </row>
    <row r="5" spans="2:27" ht="36" customHeight="1">
      <c r="B5" s="450" t="s">
        <v>394</v>
      </c>
      <c r="C5" s="1378"/>
      <c r="D5" s="451" t="s">
        <v>321</v>
      </c>
      <c r="E5" s="452" t="s">
        <v>395</v>
      </c>
      <c r="F5" s="451" t="s">
        <v>320</v>
      </c>
      <c r="G5" s="452" t="s">
        <v>396</v>
      </c>
      <c r="H5" s="452" t="s">
        <v>397</v>
      </c>
      <c r="I5" s="452" t="s">
        <v>398</v>
      </c>
      <c r="J5" s="452" t="s">
        <v>399</v>
      </c>
      <c r="K5" s="452" t="s">
        <v>400</v>
      </c>
      <c r="L5" s="452" t="s">
        <v>401</v>
      </c>
      <c r="M5" s="452" t="s">
        <v>402</v>
      </c>
      <c r="N5" s="452" t="s">
        <v>403</v>
      </c>
      <c r="O5" s="452" t="s">
        <v>404</v>
      </c>
      <c r="P5" s="453" t="s">
        <v>388</v>
      </c>
      <c r="Q5" s="445" t="s">
        <v>118</v>
      </c>
      <c r="R5" s="445" t="s">
        <v>405</v>
      </c>
      <c r="S5" s="445" t="s">
        <v>406</v>
      </c>
      <c r="T5" s="445" t="s">
        <v>407</v>
      </c>
      <c r="U5" s="445" t="s">
        <v>408</v>
      </c>
      <c r="V5" s="454" t="s">
        <v>389</v>
      </c>
      <c r="W5" s="455" t="s">
        <v>390</v>
      </c>
      <c r="X5" s="455" t="s">
        <v>118</v>
      </c>
      <c r="Y5" s="451" t="s">
        <v>391</v>
      </c>
      <c r="Z5" s="451" t="s">
        <v>392</v>
      </c>
      <c r="AA5" s="451" t="s">
        <v>392</v>
      </c>
    </row>
    <row r="6" spans="1:27" s="461" customFormat="1" ht="15" customHeight="1">
      <c r="A6" s="456"/>
      <c r="B6" s="457" t="s">
        <v>38</v>
      </c>
      <c r="C6" s="458">
        <f aca="true" t="shared" si="0" ref="C6:AA6">SUM(C8:C9)</f>
        <v>5166</v>
      </c>
      <c r="D6" s="459">
        <f t="shared" si="0"/>
        <v>3714</v>
      </c>
      <c r="E6" s="459">
        <f t="shared" si="0"/>
        <v>62</v>
      </c>
      <c r="F6" s="459">
        <f t="shared" si="0"/>
        <v>1390</v>
      </c>
      <c r="G6" s="459">
        <f t="shared" si="0"/>
        <v>2335</v>
      </c>
      <c r="H6" s="459">
        <f t="shared" si="0"/>
        <v>1112</v>
      </c>
      <c r="I6" s="459">
        <f t="shared" si="0"/>
        <v>639</v>
      </c>
      <c r="J6" s="459">
        <f t="shared" si="0"/>
        <v>422</v>
      </c>
      <c r="K6" s="459">
        <f t="shared" si="0"/>
        <v>363</v>
      </c>
      <c r="L6" s="459">
        <f t="shared" si="0"/>
        <v>195</v>
      </c>
      <c r="M6" s="459">
        <f t="shared" si="0"/>
        <v>47</v>
      </c>
      <c r="N6" s="459">
        <f t="shared" si="0"/>
        <v>28</v>
      </c>
      <c r="O6" s="459">
        <f t="shared" si="0"/>
        <v>20</v>
      </c>
      <c r="P6" s="459">
        <f t="shared" si="0"/>
        <v>5</v>
      </c>
      <c r="Q6" s="459">
        <f t="shared" si="0"/>
        <v>154369</v>
      </c>
      <c r="R6" s="459">
        <f t="shared" si="0"/>
        <v>75765</v>
      </c>
      <c r="S6" s="459">
        <f t="shared" si="0"/>
        <v>78604</v>
      </c>
      <c r="T6" s="459">
        <f t="shared" si="0"/>
        <v>74269</v>
      </c>
      <c r="U6" s="459">
        <f t="shared" si="0"/>
        <v>77770</v>
      </c>
      <c r="V6" s="459">
        <f t="shared" si="0"/>
        <v>41950874</v>
      </c>
      <c r="W6" s="459">
        <f t="shared" si="0"/>
        <v>143066198</v>
      </c>
      <c r="X6" s="459">
        <f t="shared" si="0"/>
        <v>248665869</v>
      </c>
      <c r="Y6" s="459">
        <f t="shared" si="0"/>
        <v>225902157</v>
      </c>
      <c r="Z6" s="459">
        <f t="shared" si="0"/>
        <v>22597270</v>
      </c>
      <c r="AA6" s="460">
        <f t="shared" si="0"/>
        <v>166442</v>
      </c>
    </row>
    <row r="7" spans="1:27" s="461" customFormat="1" ht="15" customHeight="1">
      <c r="A7" s="456"/>
      <c r="B7" s="462"/>
      <c r="C7" s="463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5"/>
    </row>
    <row r="8" spans="1:27" s="461" customFormat="1" ht="15" customHeight="1">
      <c r="A8" s="456"/>
      <c r="B8" s="462" t="s">
        <v>42</v>
      </c>
      <c r="C8" s="463">
        <f aca="true" t="shared" si="1" ref="C8:AA8">SUM(C16:C28)</f>
        <v>3716</v>
      </c>
      <c r="D8" s="464">
        <f t="shared" si="1"/>
        <v>2739</v>
      </c>
      <c r="E8" s="464">
        <f t="shared" si="1"/>
        <v>35</v>
      </c>
      <c r="F8" s="464">
        <f t="shared" si="1"/>
        <v>942</v>
      </c>
      <c r="G8" s="464">
        <f t="shared" si="1"/>
        <v>1717</v>
      </c>
      <c r="H8" s="464">
        <f t="shared" si="1"/>
        <v>775</v>
      </c>
      <c r="I8" s="464">
        <f t="shared" si="1"/>
        <v>452</v>
      </c>
      <c r="J8" s="464">
        <f t="shared" si="1"/>
        <v>295</v>
      </c>
      <c r="K8" s="464">
        <f t="shared" si="1"/>
        <v>262</v>
      </c>
      <c r="L8" s="464">
        <f t="shared" si="1"/>
        <v>135</v>
      </c>
      <c r="M8" s="464">
        <f t="shared" si="1"/>
        <v>36</v>
      </c>
      <c r="N8" s="464">
        <f t="shared" si="1"/>
        <v>23</v>
      </c>
      <c r="O8" s="464">
        <f t="shared" si="1"/>
        <v>17</v>
      </c>
      <c r="P8" s="464">
        <f t="shared" si="1"/>
        <v>4</v>
      </c>
      <c r="Q8" s="464">
        <f t="shared" si="1"/>
        <v>113671</v>
      </c>
      <c r="R8" s="464">
        <f t="shared" si="1"/>
        <v>58964</v>
      </c>
      <c r="S8" s="464">
        <f t="shared" si="1"/>
        <v>54707</v>
      </c>
      <c r="T8" s="464">
        <f t="shared" si="1"/>
        <v>57924</v>
      </c>
      <c r="U8" s="464">
        <f t="shared" si="1"/>
        <v>54121</v>
      </c>
      <c r="V8" s="464">
        <f t="shared" si="1"/>
        <v>32136004</v>
      </c>
      <c r="W8" s="464">
        <f t="shared" si="1"/>
        <v>115711141</v>
      </c>
      <c r="X8" s="464">
        <f t="shared" si="1"/>
        <v>198760938</v>
      </c>
      <c r="Y8" s="464">
        <f t="shared" si="1"/>
        <v>182544488</v>
      </c>
      <c r="Z8" s="464">
        <f t="shared" si="1"/>
        <v>16060253</v>
      </c>
      <c r="AA8" s="465">
        <f t="shared" si="1"/>
        <v>156197</v>
      </c>
    </row>
    <row r="9" spans="1:27" s="461" customFormat="1" ht="15" customHeight="1">
      <c r="A9" s="456"/>
      <c r="B9" s="462" t="s">
        <v>44</v>
      </c>
      <c r="C9" s="464">
        <f aca="true" t="shared" si="2" ref="C9:AA9">SUM(C29:C59)</f>
        <v>1450</v>
      </c>
      <c r="D9" s="464">
        <f t="shared" si="2"/>
        <v>975</v>
      </c>
      <c r="E9" s="464">
        <f t="shared" si="2"/>
        <v>27</v>
      </c>
      <c r="F9" s="464">
        <f t="shared" si="2"/>
        <v>448</v>
      </c>
      <c r="G9" s="464">
        <f t="shared" si="2"/>
        <v>618</v>
      </c>
      <c r="H9" s="464">
        <f t="shared" si="2"/>
        <v>337</v>
      </c>
      <c r="I9" s="464">
        <f t="shared" si="2"/>
        <v>187</v>
      </c>
      <c r="J9" s="464">
        <f t="shared" si="2"/>
        <v>127</v>
      </c>
      <c r="K9" s="464">
        <f t="shared" si="2"/>
        <v>101</v>
      </c>
      <c r="L9" s="464">
        <f t="shared" si="2"/>
        <v>60</v>
      </c>
      <c r="M9" s="464">
        <f t="shared" si="2"/>
        <v>11</v>
      </c>
      <c r="N9" s="464">
        <f t="shared" si="2"/>
        <v>5</v>
      </c>
      <c r="O9" s="464">
        <f t="shared" si="2"/>
        <v>3</v>
      </c>
      <c r="P9" s="464">
        <f t="shared" si="2"/>
        <v>1</v>
      </c>
      <c r="Q9" s="464">
        <f t="shared" si="2"/>
        <v>40698</v>
      </c>
      <c r="R9" s="464">
        <f t="shared" si="2"/>
        <v>16801</v>
      </c>
      <c r="S9" s="464">
        <f t="shared" si="2"/>
        <v>23897</v>
      </c>
      <c r="T9" s="464">
        <f t="shared" si="2"/>
        <v>16345</v>
      </c>
      <c r="U9" s="464">
        <f t="shared" si="2"/>
        <v>23649</v>
      </c>
      <c r="V9" s="464">
        <f t="shared" si="2"/>
        <v>9814870</v>
      </c>
      <c r="W9" s="464">
        <f t="shared" si="2"/>
        <v>27355057</v>
      </c>
      <c r="X9" s="464">
        <f t="shared" si="2"/>
        <v>49904931</v>
      </c>
      <c r="Y9" s="464">
        <f t="shared" si="2"/>
        <v>43357669</v>
      </c>
      <c r="Z9" s="464">
        <f t="shared" si="2"/>
        <v>6537017</v>
      </c>
      <c r="AA9" s="465">
        <f t="shared" si="2"/>
        <v>10245</v>
      </c>
    </row>
    <row r="10" spans="2:27" ht="12" customHeight="1">
      <c r="B10" s="466"/>
      <c r="C10" s="467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9"/>
    </row>
    <row r="11" spans="2:27" ht="12" customHeight="1">
      <c r="B11" s="470" t="s">
        <v>409</v>
      </c>
      <c r="C11" s="467">
        <f aca="true" t="shared" si="3" ref="C11:AA11">SUM(C16,C21:C23,C25:C27,C29:C35)</f>
        <v>2237</v>
      </c>
      <c r="D11" s="468">
        <f t="shared" si="3"/>
        <v>1593</v>
      </c>
      <c r="E11" s="468">
        <f t="shared" si="3"/>
        <v>22</v>
      </c>
      <c r="F11" s="468">
        <f t="shared" si="3"/>
        <v>622</v>
      </c>
      <c r="G11" s="468">
        <f t="shared" si="3"/>
        <v>1095</v>
      </c>
      <c r="H11" s="468">
        <f t="shared" si="3"/>
        <v>444</v>
      </c>
      <c r="I11" s="468">
        <f t="shared" si="3"/>
        <v>250</v>
      </c>
      <c r="J11" s="468">
        <f t="shared" si="3"/>
        <v>160</v>
      </c>
      <c r="K11" s="468">
        <f t="shared" si="3"/>
        <v>163</v>
      </c>
      <c r="L11" s="468">
        <f t="shared" si="3"/>
        <v>85</v>
      </c>
      <c r="M11" s="468">
        <f t="shared" si="3"/>
        <v>22</v>
      </c>
      <c r="N11" s="468">
        <f t="shared" si="3"/>
        <v>9</v>
      </c>
      <c r="O11" s="468">
        <f t="shared" si="3"/>
        <v>8</v>
      </c>
      <c r="P11" s="468">
        <f t="shared" si="3"/>
        <v>1</v>
      </c>
      <c r="Q11" s="468">
        <f t="shared" si="3"/>
        <v>63393</v>
      </c>
      <c r="R11" s="468">
        <f t="shared" si="3"/>
        <v>32805</v>
      </c>
      <c r="S11" s="468">
        <f t="shared" si="3"/>
        <v>30588</v>
      </c>
      <c r="T11" s="468">
        <f t="shared" si="3"/>
        <v>32096</v>
      </c>
      <c r="U11" s="468">
        <f t="shared" si="3"/>
        <v>30181</v>
      </c>
      <c r="V11" s="468">
        <f t="shared" si="3"/>
        <v>18244305</v>
      </c>
      <c r="W11" s="468">
        <f t="shared" si="3"/>
        <v>65429823</v>
      </c>
      <c r="X11" s="468">
        <f t="shared" si="3"/>
        <v>110517260</v>
      </c>
      <c r="Y11" s="468">
        <f t="shared" si="3"/>
        <v>102286781</v>
      </c>
      <c r="Z11" s="468">
        <f t="shared" si="3"/>
        <v>8160651</v>
      </c>
      <c r="AA11" s="469">
        <f t="shared" si="3"/>
        <v>69828</v>
      </c>
    </row>
    <row r="12" spans="2:27" ht="12" customHeight="1">
      <c r="B12" s="470" t="s">
        <v>49</v>
      </c>
      <c r="C12" s="467">
        <f aca="true" t="shared" si="4" ref="C12:AA12">SUM(C20,C36:C42)</f>
        <v>372</v>
      </c>
      <c r="D12" s="468">
        <f t="shared" si="4"/>
        <v>249</v>
      </c>
      <c r="E12" s="468">
        <f t="shared" si="4"/>
        <v>6</v>
      </c>
      <c r="F12" s="468">
        <f t="shared" si="4"/>
        <v>117</v>
      </c>
      <c r="G12" s="468">
        <f t="shared" si="4"/>
        <v>137</v>
      </c>
      <c r="H12" s="468">
        <f t="shared" si="4"/>
        <v>90</v>
      </c>
      <c r="I12" s="468">
        <f t="shared" si="4"/>
        <v>54</v>
      </c>
      <c r="J12" s="468">
        <f t="shared" si="4"/>
        <v>39</v>
      </c>
      <c r="K12" s="468">
        <f t="shared" si="4"/>
        <v>27</v>
      </c>
      <c r="L12" s="468">
        <f t="shared" si="4"/>
        <v>16</v>
      </c>
      <c r="M12" s="468">
        <f t="shared" si="4"/>
        <v>6</v>
      </c>
      <c r="N12" s="468">
        <f t="shared" si="4"/>
        <v>2</v>
      </c>
      <c r="O12" s="468">
        <f t="shared" si="4"/>
        <v>1</v>
      </c>
      <c r="P12" s="468">
        <f t="shared" si="4"/>
        <v>0</v>
      </c>
      <c r="Q12" s="468">
        <f t="shared" si="4"/>
        <v>11924</v>
      </c>
      <c r="R12" s="468">
        <f t="shared" si="4"/>
        <v>4744</v>
      </c>
      <c r="S12" s="468">
        <f t="shared" si="4"/>
        <v>7180</v>
      </c>
      <c r="T12" s="468">
        <f t="shared" si="4"/>
        <v>4634</v>
      </c>
      <c r="U12" s="468">
        <f t="shared" si="4"/>
        <v>7124</v>
      </c>
      <c r="V12" s="468">
        <f t="shared" si="4"/>
        <v>2500885</v>
      </c>
      <c r="W12" s="468">
        <f t="shared" si="4"/>
        <v>7206824</v>
      </c>
      <c r="X12" s="468">
        <f t="shared" si="4"/>
        <v>12903427</v>
      </c>
      <c r="Y12" s="468">
        <f t="shared" si="4"/>
        <v>10935686</v>
      </c>
      <c r="Z12" s="468">
        <f t="shared" si="4"/>
        <v>1965931</v>
      </c>
      <c r="AA12" s="469">
        <f t="shared" si="4"/>
        <v>1810</v>
      </c>
    </row>
    <row r="13" spans="2:27" ht="12" customHeight="1">
      <c r="B13" s="470" t="s">
        <v>51</v>
      </c>
      <c r="C13" s="467">
        <f aca="true" t="shared" si="5" ref="C13:AA13">SUM(C17,C24,C28,C43:C47)</f>
        <v>1317</v>
      </c>
      <c r="D13" s="468">
        <f t="shared" si="5"/>
        <v>950</v>
      </c>
      <c r="E13" s="468">
        <f t="shared" si="5"/>
        <v>9</v>
      </c>
      <c r="F13" s="468">
        <f t="shared" si="5"/>
        <v>358</v>
      </c>
      <c r="G13" s="468">
        <f t="shared" si="5"/>
        <v>613</v>
      </c>
      <c r="H13" s="468">
        <f t="shared" si="5"/>
        <v>257</v>
      </c>
      <c r="I13" s="468">
        <f t="shared" si="5"/>
        <v>170</v>
      </c>
      <c r="J13" s="468">
        <f t="shared" si="5"/>
        <v>116</v>
      </c>
      <c r="K13" s="468">
        <f t="shared" si="5"/>
        <v>76</v>
      </c>
      <c r="L13" s="468">
        <f t="shared" si="5"/>
        <v>54</v>
      </c>
      <c r="M13" s="468">
        <f t="shared" si="5"/>
        <v>15</v>
      </c>
      <c r="N13" s="468">
        <f t="shared" si="5"/>
        <v>8</v>
      </c>
      <c r="O13" s="468">
        <f t="shared" si="5"/>
        <v>6</v>
      </c>
      <c r="P13" s="468">
        <f t="shared" si="5"/>
        <v>2</v>
      </c>
      <c r="Q13" s="468">
        <f t="shared" si="5"/>
        <v>41213</v>
      </c>
      <c r="R13" s="468">
        <f t="shared" si="5"/>
        <v>21362</v>
      </c>
      <c r="S13" s="468">
        <f t="shared" si="5"/>
        <v>19851</v>
      </c>
      <c r="T13" s="468">
        <f t="shared" si="5"/>
        <v>20985</v>
      </c>
      <c r="U13" s="468">
        <f t="shared" si="5"/>
        <v>19637</v>
      </c>
      <c r="V13" s="468">
        <f t="shared" si="5"/>
        <v>11859709</v>
      </c>
      <c r="W13" s="468">
        <f t="shared" si="5"/>
        <v>42283323</v>
      </c>
      <c r="X13" s="468">
        <f t="shared" si="5"/>
        <v>72126376</v>
      </c>
      <c r="Y13" s="468">
        <f t="shared" si="5"/>
        <v>65430702</v>
      </c>
      <c r="Z13" s="468">
        <f t="shared" si="5"/>
        <v>6642065</v>
      </c>
      <c r="AA13" s="469">
        <f t="shared" si="5"/>
        <v>53609</v>
      </c>
    </row>
    <row r="14" spans="2:27" ht="12" customHeight="1">
      <c r="B14" s="470" t="s">
        <v>53</v>
      </c>
      <c r="C14" s="467">
        <f aca="true" t="shared" si="6" ref="C14:AA14">SUM(C18:C19,C48:C59)</f>
        <v>1240</v>
      </c>
      <c r="D14" s="468">
        <f t="shared" si="6"/>
        <v>922</v>
      </c>
      <c r="E14" s="468">
        <f t="shared" si="6"/>
        <v>25</v>
      </c>
      <c r="F14" s="468">
        <f t="shared" si="6"/>
        <v>293</v>
      </c>
      <c r="G14" s="468">
        <f t="shared" si="6"/>
        <v>490</v>
      </c>
      <c r="H14" s="468">
        <f t="shared" si="6"/>
        <v>321</v>
      </c>
      <c r="I14" s="468">
        <f t="shared" si="6"/>
        <v>165</v>
      </c>
      <c r="J14" s="468">
        <f t="shared" si="6"/>
        <v>107</v>
      </c>
      <c r="K14" s="468">
        <f t="shared" si="6"/>
        <v>97</v>
      </c>
      <c r="L14" s="468">
        <f t="shared" si="6"/>
        <v>40</v>
      </c>
      <c r="M14" s="468">
        <f t="shared" si="6"/>
        <v>4</v>
      </c>
      <c r="N14" s="468">
        <f t="shared" si="6"/>
        <v>9</v>
      </c>
      <c r="O14" s="468">
        <f t="shared" si="6"/>
        <v>5</v>
      </c>
      <c r="P14" s="468">
        <f t="shared" si="6"/>
        <v>2</v>
      </c>
      <c r="Q14" s="468">
        <f t="shared" si="6"/>
        <v>37839</v>
      </c>
      <c r="R14" s="468">
        <f t="shared" si="6"/>
        <v>16854</v>
      </c>
      <c r="S14" s="468">
        <f t="shared" si="6"/>
        <v>20985</v>
      </c>
      <c r="T14" s="468">
        <f t="shared" si="6"/>
        <v>16554</v>
      </c>
      <c r="U14" s="468">
        <f t="shared" si="6"/>
        <v>20828</v>
      </c>
      <c r="V14" s="468">
        <f t="shared" si="6"/>
        <v>9345975</v>
      </c>
      <c r="W14" s="468">
        <f t="shared" si="6"/>
        <v>28146228</v>
      </c>
      <c r="X14" s="468">
        <f t="shared" si="6"/>
        <v>53118806</v>
      </c>
      <c r="Y14" s="468">
        <f t="shared" si="6"/>
        <v>47248988</v>
      </c>
      <c r="Z14" s="468">
        <f t="shared" si="6"/>
        <v>5828623</v>
      </c>
      <c r="AA14" s="469">
        <f t="shared" si="6"/>
        <v>41195</v>
      </c>
    </row>
    <row r="15" spans="2:27" ht="12" customHeight="1">
      <c r="B15" s="466"/>
      <c r="C15" s="467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9"/>
    </row>
    <row r="16" spans="2:27" ht="12" customHeight="1">
      <c r="B16" s="471" t="s">
        <v>410</v>
      </c>
      <c r="C16" s="472">
        <f aca="true" t="shared" si="7" ref="C16:C59">SUM(D16:F16)</f>
        <v>801</v>
      </c>
      <c r="D16" s="473">
        <v>609</v>
      </c>
      <c r="E16" s="473">
        <v>8</v>
      </c>
      <c r="F16" s="473">
        <v>184</v>
      </c>
      <c r="G16" s="473">
        <v>412</v>
      </c>
      <c r="H16" s="473">
        <v>163</v>
      </c>
      <c r="I16" s="473">
        <v>77</v>
      </c>
      <c r="J16" s="473">
        <v>57</v>
      </c>
      <c r="K16" s="473">
        <v>50</v>
      </c>
      <c r="L16" s="473">
        <v>29</v>
      </c>
      <c r="M16" s="473">
        <v>8</v>
      </c>
      <c r="N16" s="473">
        <v>4</v>
      </c>
      <c r="O16" s="473">
        <v>0</v>
      </c>
      <c r="P16" s="473">
        <v>1</v>
      </c>
      <c r="Q16" s="473">
        <f aca="true" t="shared" si="8" ref="Q16:Q59">SUM(R16:S16)</f>
        <v>20853</v>
      </c>
      <c r="R16" s="473">
        <v>12356</v>
      </c>
      <c r="S16" s="473">
        <v>8497</v>
      </c>
      <c r="T16" s="473">
        <v>12151</v>
      </c>
      <c r="U16" s="473">
        <v>8390</v>
      </c>
      <c r="V16" s="473">
        <v>6606396</v>
      </c>
      <c r="W16" s="473">
        <v>19026721</v>
      </c>
      <c r="X16" s="473">
        <f aca="true" t="shared" si="9" ref="X16:X59">SUM(Y16:AA16)</f>
        <v>35647406</v>
      </c>
      <c r="Y16" s="473">
        <v>33498024</v>
      </c>
      <c r="Z16" s="473">
        <v>2104735</v>
      </c>
      <c r="AA16" s="474">
        <v>44647</v>
      </c>
    </row>
    <row r="17" spans="2:27" ht="12" customHeight="1">
      <c r="B17" s="471" t="s">
        <v>58</v>
      </c>
      <c r="C17" s="472">
        <f t="shared" si="7"/>
        <v>549</v>
      </c>
      <c r="D17" s="90">
        <v>407</v>
      </c>
      <c r="E17" s="90">
        <v>3</v>
      </c>
      <c r="F17" s="90">
        <v>139</v>
      </c>
      <c r="G17" s="90">
        <v>259</v>
      </c>
      <c r="H17" s="90">
        <v>101</v>
      </c>
      <c r="I17" s="90">
        <v>75</v>
      </c>
      <c r="J17" s="473">
        <v>46</v>
      </c>
      <c r="K17" s="90">
        <v>32</v>
      </c>
      <c r="L17" s="90">
        <v>20</v>
      </c>
      <c r="M17" s="90">
        <v>8</v>
      </c>
      <c r="N17" s="90">
        <v>5</v>
      </c>
      <c r="O17" s="90">
        <v>2</v>
      </c>
      <c r="P17" s="90">
        <v>1</v>
      </c>
      <c r="Q17" s="473">
        <f t="shared" si="8"/>
        <v>17623</v>
      </c>
      <c r="R17" s="90">
        <v>9876</v>
      </c>
      <c r="S17" s="90">
        <v>7747</v>
      </c>
      <c r="T17" s="90">
        <v>9716</v>
      </c>
      <c r="U17" s="90">
        <v>7664</v>
      </c>
      <c r="V17" s="90">
        <v>5177312</v>
      </c>
      <c r="W17" s="90">
        <v>24435367</v>
      </c>
      <c r="X17" s="473">
        <f t="shared" si="9"/>
        <v>37336244</v>
      </c>
      <c r="Y17" s="90">
        <v>34195163</v>
      </c>
      <c r="Z17" s="90">
        <v>3092048</v>
      </c>
      <c r="AA17" s="91">
        <v>49033</v>
      </c>
    </row>
    <row r="18" spans="2:27" ht="12" customHeight="1">
      <c r="B18" s="471" t="s">
        <v>59</v>
      </c>
      <c r="C18" s="472">
        <f t="shared" si="7"/>
        <v>389</v>
      </c>
      <c r="D18" s="90">
        <v>297</v>
      </c>
      <c r="E18" s="90">
        <v>3</v>
      </c>
      <c r="F18" s="90">
        <v>89</v>
      </c>
      <c r="G18" s="90">
        <v>162</v>
      </c>
      <c r="H18" s="90">
        <v>100</v>
      </c>
      <c r="I18" s="90">
        <v>43</v>
      </c>
      <c r="J18" s="473">
        <v>33</v>
      </c>
      <c r="K18" s="90">
        <v>29</v>
      </c>
      <c r="L18" s="90">
        <v>12</v>
      </c>
      <c r="M18" s="90">
        <v>2</v>
      </c>
      <c r="N18" s="90">
        <v>5</v>
      </c>
      <c r="O18" s="90">
        <v>2</v>
      </c>
      <c r="P18" s="90">
        <v>1</v>
      </c>
      <c r="Q18" s="473">
        <f t="shared" si="8"/>
        <v>13272</v>
      </c>
      <c r="R18" s="90">
        <v>6353</v>
      </c>
      <c r="S18" s="90">
        <v>6919</v>
      </c>
      <c r="T18" s="90">
        <v>6259</v>
      </c>
      <c r="U18" s="90">
        <v>6858</v>
      </c>
      <c r="V18" s="90">
        <v>3589079</v>
      </c>
      <c r="W18" s="90">
        <v>8242517</v>
      </c>
      <c r="X18" s="473">
        <f t="shared" si="9"/>
        <v>16548655</v>
      </c>
      <c r="Y18" s="90">
        <v>14282768</v>
      </c>
      <c r="Z18" s="90">
        <v>2255978</v>
      </c>
      <c r="AA18" s="91">
        <v>9909</v>
      </c>
    </row>
    <row r="19" spans="2:27" ht="12" customHeight="1">
      <c r="B19" s="471" t="s">
        <v>61</v>
      </c>
      <c r="C19" s="472">
        <f t="shared" si="7"/>
        <v>375</v>
      </c>
      <c r="D19" s="90">
        <v>294</v>
      </c>
      <c r="E19" s="90">
        <v>4</v>
      </c>
      <c r="F19" s="90">
        <v>77</v>
      </c>
      <c r="G19" s="90">
        <v>130</v>
      </c>
      <c r="H19" s="90">
        <v>106</v>
      </c>
      <c r="I19" s="90">
        <v>61</v>
      </c>
      <c r="J19" s="473">
        <v>32</v>
      </c>
      <c r="K19" s="90">
        <v>30</v>
      </c>
      <c r="L19" s="90">
        <v>10</v>
      </c>
      <c r="M19" s="90">
        <v>1</v>
      </c>
      <c r="N19" s="90">
        <v>2</v>
      </c>
      <c r="O19" s="90">
        <v>2</v>
      </c>
      <c r="P19" s="90">
        <v>1</v>
      </c>
      <c r="Q19" s="473">
        <f t="shared" si="8"/>
        <v>11879</v>
      </c>
      <c r="R19" s="90">
        <v>5758</v>
      </c>
      <c r="S19" s="90">
        <v>6121</v>
      </c>
      <c r="T19" s="90">
        <v>5686</v>
      </c>
      <c r="U19" s="90">
        <v>6093</v>
      </c>
      <c r="V19" s="90">
        <v>2919958</v>
      </c>
      <c r="W19" s="90">
        <v>12035427</v>
      </c>
      <c r="X19" s="473">
        <f t="shared" si="9"/>
        <v>22341238</v>
      </c>
      <c r="Y19" s="90">
        <v>21106834</v>
      </c>
      <c r="Z19" s="90">
        <v>1206531</v>
      </c>
      <c r="AA19" s="91">
        <v>27873</v>
      </c>
    </row>
    <row r="20" spans="2:27" ht="12" customHeight="1">
      <c r="B20" s="471" t="s">
        <v>64</v>
      </c>
      <c r="C20" s="472">
        <f t="shared" si="7"/>
        <v>166</v>
      </c>
      <c r="D20" s="90">
        <v>125</v>
      </c>
      <c r="E20" s="90">
        <v>2</v>
      </c>
      <c r="F20" s="90">
        <v>39</v>
      </c>
      <c r="G20" s="90">
        <v>65</v>
      </c>
      <c r="H20" s="90">
        <v>35</v>
      </c>
      <c r="I20" s="90">
        <v>22</v>
      </c>
      <c r="J20" s="473">
        <v>17</v>
      </c>
      <c r="K20" s="90">
        <v>13</v>
      </c>
      <c r="L20" s="90">
        <v>10</v>
      </c>
      <c r="M20" s="90">
        <v>2</v>
      </c>
      <c r="N20" s="90">
        <v>1</v>
      </c>
      <c r="O20" s="90">
        <v>1</v>
      </c>
      <c r="P20" s="90">
        <v>0</v>
      </c>
      <c r="Q20" s="473">
        <f t="shared" si="8"/>
        <v>5895</v>
      </c>
      <c r="R20" s="90">
        <v>2779</v>
      </c>
      <c r="S20" s="90">
        <v>3116</v>
      </c>
      <c r="T20" s="90">
        <v>2743</v>
      </c>
      <c r="U20" s="90">
        <v>3092</v>
      </c>
      <c r="V20" s="90">
        <v>1348417</v>
      </c>
      <c r="W20" s="90">
        <v>5112655</v>
      </c>
      <c r="X20" s="473">
        <f t="shared" si="9"/>
        <v>8555943</v>
      </c>
      <c r="Y20" s="90">
        <v>7625709</v>
      </c>
      <c r="Z20" s="90">
        <v>928561</v>
      </c>
      <c r="AA20" s="91">
        <v>1673</v>
      </c>
    </row>
    <row r="21" spans="2:27" ht="12" customHeight="1">
      <c r="B21" s="471" t="s">
        <v>66</v>
      </c>
      <c r="C21" s="472">
        <f t="shared" si="7"/>
        <v>202</v>
      </c>
      <c r="D21" s="90">
        <v>135</v>
      </c>
      <c r="E21" s="90">
        <v>2</v>
      </c>
      <c r="F21" s="90">
        <v>65</v>
      </c>
      <c r="G21" s="90">
        <v>96</v>
      </c>
      <c r="H21" s="90">
        <v>38</v>
      </c>
      <c r="I21" s="90">
        <v>20</v>
      </c>
      <c r="J21" s="473">
        <v>15</v>
      </c>
      <c r="K21" s="90">
        <v>24</v>
      </c>
      <c r="L21" s="90">
        <v>4</v>
      </c>
      <c r="M21" s="90">
        <v>3</v>
      </c>
      <c r="N21" s="90">
        <v>2</v>
      </c>
      <c r="O21" s="90">
        <v>0</v>
      </c>
      <c r="P21" s="90">
        <v>0</v>
      </c>
      <c r="Q21" s="473">
        <f t="shared" si="8"/>
        <v>5916</v>
      </c>
      <c r="R21" s="90">
        <v>2486</v>
      </c>
      <c r="S21" s="90">
        <v>3430</v>
      </c>
      <c r="T21" s="90">
        <v>2415</v>
      </c>
      <c r="U21" s="90">
        <v>3376</v>
      </c>
      <c r="V21" s="90">
        <v>1456260</v>
      </c>
      <c r="W21" s="90">
        <v>5245031</v>
      </c>
      <c r="X21" s="473">
        <f t="shared" si="9"/>
        <v>8793895</v>
      </c>
      <c r="Y21" s="90">
        <v>8029792</v>
      </c>
      <c r="Z21" s="90">
        <v>756399</v>
      </c>
      <c r="AA21" s="91">
        <v>7704</v>
      </c>
    </row>
    <row r="22" spans="2:27" ht="12" customHeight="1">
      <c r="B22" s="471" t="s">
        <v>68</v>
      </c>
      <c r="C22" s="472">
        <f t="shared" si="7"/>
        <v>185</v>
      </c>
      <c r="D22" s="90">
        <v>126</v>
      </c>
      <c r="E22" s="90">
        <v>5</v>
      </c>
      <c r="F22" s="90">
        <v>54</v>
      </c>
      <c r="G22" s="90">
        <v>95</v>
      </c>
      <c r="H22" s="90">
        <v>42</v>
      </c>
      <c r="I22" s="90">
        <v>18</v>
      </c>
      <c r="J22" s="473">
        <v>12</v>
      </c>
      <c r="K22" s="90">
        <v>10</v>
      </c>
      <c r="L22" s="90">
        <v>8</v>
      </c>
      <c r="M22" s="90">
        <v>0</v>
      </c>
      <c r="N22" s="90">
        <v>0</v>
      </c>
      <c r="O22" s="90">
        <v>0</v>
      </c>
      <c r="P22" s="90">
        <v>0</v>
      </c>
      <c r="Q22" s="473">
        <f t="shared" si="8"/>
        <v>3889</v>
      </c>
      <c r="R22" s="90">
        <v>1785</v>
      </c>
      <c r="S22" s="90">
        <v>2104</v>
      </c>
      <c r="T22" s="90">
        <v>1729</v>
      </c>
      <c r="U22" s="90">
        <v>2069</v>
      </c>
      <c r="V22" s="90">
        <v>1046182</v>
      </c>
      <c r="W22" s="90">
        <v>3092420</v>
      </c>
      <c r="X22" s="473">
        <f t="shared" si="9"/>
        <v>5647040</v>
      </c>
      <c r="Y22" s="90">
        <v>5182457</v>
      </c>
      <c r="Z22" s="90">
        <v>461444</v>
      </c>
      <c r="AA22" s="91">
        <v>3139</v>
      </c>
    </row>
    <row r="23" spans="2:27" ht="12" customHeight="1">
      <c r="B23" s="471" t="s">
        <v>69</v>
      </c>
      <c r="C23" s="472">
        <f t="shared" si="7"/>
        <v>158</v>
      </c>
      <c r="D23" s="90">
        <v>101</v>
      </c>
      <c r="E23" s="90">
        <v>0</v>
      </c>
      <c r="F23" s="90">
        <v>57</v>
      </c>
      <c r="G23" s="90">
        <v>81</v>
      </c>
      <c r="H23" s="90">
        <v>27</v>
      </c>
      <c r="I23" s="90">
        <v>23</v>
      </c>
      <c r="J23" s="90">
        <v>7</v>
      </c>
      <c r="K23" s="90">
        <v>13</v>
      </c>
      <c r="L23" s="90">
        <v>4</v>
      </c>
      <c r="M23" s="90">
        <v>3</v>
      </c>
      <c r="N23" s="90">
        <v>0</v>
      </c>
      <c r="O23" s="90">
        <v>0</v>
      </c>
      <c r="P23" s="90">
        <v>0</v>
      </c>
      <c r="Q23" s="473">
        <f t="shared" si="8"/>
        <v>3819</v>
      </c>
      <c r="R23" s="90">
        <v>1696</v>
      </c>
      <c r="S23" s="90">
        <v>2123</v>
      </c>
      <c r="T23" s="90">
        <v>1626</v>
      </c>
      <c r="U23" s="90">
        <v>2083</v>
      </c>
      <c r="V23" s="90">
        <v>973044</v>
      </c>
      <c r="W23" s="90">
        <v>3933931</v>
      </c>
      <c r="X23" s="473">
        <f t="shared" si="9"/>
        <v>6324614</v>
      </c>
      <c r="Y23" s="90">
        <v>5451398</v>
      </c>
      <c r="Z23" s="90">
        <v>873216</v>
      </c>
      <c r="AA23" s="91">
        <v>0</v>
      </c>
    </row>
    <row r="24" spans="2:27" ht="12" customHeight="1">
      <c r="B24" s="471" t="s">
        <v>72</v>
      </c>
      <c r="C24" s="472">
        <f t="shared" si="7"/>
        <v>199</v>
      </c>
      <c r="D24" s="90">
        <v>138</v>
      </c>
      <c r="E24" s="90">
        <v>1</v>
      </c>
      <c r="F24" s="90">
        <v>60</v>
      </c>
      <c r="G24" s="90">
        <v>100</v>
      </c>
      <c r="H24" s="90">
        <v>27</v>
      </c>
      <c r="I24" s="90">
        <v>30</v>
      </c>
      <c r="J24" s="90">
        <v>16</v>
      </c>
      <c r="K24" s="90">
        <v>13</v>
      </c>
      <c r="L24" s="90">
        <v>8</v>
      </c>
      <c r="M24" s="90">
        <v>2</v>
      </c>
      <c r="N24" s="90">
        <v>1</v>
      </c>
      <c r="O24" s="90">
        <v>2</v>
      </c>
      <c r="P24" s="90">
        <v>0</v>
      </c>
      <c r="Q24" s="473">
        <f t="shared" si="8"/>
        <v>6474</v>
      </c>
      <c r="R24" s="90">
        <v>3142</v>
      </c>
      <c r="S24" s="90">
        <v>3332</v>
      </c>
      <c r="T24" s="90">
        <v>3077</v>
      </c>
      <c r="U24" s="90">
        <v>3296</v>
      </c>
      <c r="V24" s="90">
        <v>1926320</v>
      </c>
      <c r="W24" s="90">
        <v>4626336</v>
      </c>
      <c r="X24" s="473">
        <f t="shared" si="9"/>
        <v>9798684</v>
      </c>
      <c r="Y24" s="90">
        <v>9029646</v>
      </c>
      <c r="Z24" s="90">
        <v>768291</v>
      </c>
      <c r="AA24" s="91">
        <v>747</v>
      </c>
    </row>
    <row r="25" spans="2:27" ht="12" customHeight="1">
      <c r="B25" s="471" t="s">
        <v>74</v>
      </c>
      <c r="C25" s="472">
        <f t="shared" si="7"/>
        <v>227</v>
      </c>
      <c r="D25" s="90">
        <v>180</v>
      </c>
      <c r="E25" s="90">
        <v>1</v>
      </c>
      <c r="F25" s="90">
        <v>46</v>
      </c>
      <c r="G25" s="90">
        <v>108</v>
      </c>
      <c r="H25" s="90">
        <v>49</v>
      </c>
      <c r="I25" s="90">
        <v>14</v>
      </c>
      <c r="J25" s="90">
        <v>22</v>
      </c>
      <c r="K25" s="90">
        <v>16</v>
      </c>
      <c r="L25" s="90">
        <v>11</v>
      </c>
      <c r="M25" s="90">
        <v>2</v>
      </c>
      <c r="N25" s="90">
        <v>1</v>
      </c>
      <c r="O25" s="90">
        <v>4</v>
      </c>
      <c r="P25" s="90">
        <v>0</v>
      </c>
      <c r="Q25" s="473">
        <f t="shared" si="8"/>
        <v>8642</v>
      </c>
      <c r="R25" s="90">
        <v>4896</v>
      </c>
      <c r="S25" s="90">
        <v>3746</v>
      </c>
      <c r="T25" s="90">
        <v>4835</v>
      </c>
      <c r="U25" s="90">
        <v>3704</v>
      </c>
      <c r="V25" s="90">
        <v>2847189</v>
      </c>
      <c r="W25" s="90">
        <v>12218619</v>
      </c>
      <c r="X25" s="473">
        <f t="shared" si="9"/>
        <v>18995188</v>
      </c>
      <c r="Y25" s="90">
        <v>18382988</v>
      </c>
      <c r="Z25" s="90">
        <v>604098</v>
      </c>
      <c r="AA25" s="91">
        <v>8102</v>
      </c>
    </row>
    <row r="26" spans="2:27" ht="12" customHeight="1">
      <c r="B26" s="471" t="s">
        <v>76</v>
      </c>
      <c r="C26" s="472">
        <f t="shared" si="7"/>
        <v>164</v>
      </c>
      <c r="D26" s="90">
        <v>115</v>
      </c>
      <c r="E26" s="90">
        <v>3</v>
      </c>
      <c r="F26" s="90">
        <v>46</v>
      </c>
      <c r="G26" s="90">
        <v>73</v>
      </c>
      <c r="H26" s="90">
        <v>22</v>
      </c>
      <c r="I26" s="90">
        <v>33</v>
      </c>
      <c r="J26" s="90">
        <v>8</v>
      </c>
      <c r="K26" s="90">
        <v>14</v>
      </c>
      <c r="L26" s="90">
        <v>5</v>
      </c>
      <c r="M26" s="90">
        <v>4</v>
      </c>
      <c r="N26" s="90">
        <v>1</v>
      </c>
      <c r="O26" s="90">
        <v>4</v>
      </c>
      <c r="P26" s="90">
        <v>0</v>
      </c>
      <c r="Q26" s="473">
        <f t="shared" si="8"/>
        <v>7741</v>
      </c>
      <c r="R26" s="90">
        <v>4436</v>
      </c>
      <c r="S26" s="90">
        <v>3305</v>
      </c>
      <c r="T26" s="90">
        <v>4376</v>
      </c>
      <c r="U26" s="90">
        <v>3270</v>
      </c>
      <c r="V26" s="90">
        <v>2330740</v>
      </c>
      <c r="W26" s="90">
        <v>12390837</v>
      </c>
      <c r="X26" s="473">
        <f t="shared" si="9"/>
        <v>19063591</v>
      </c>
      <c r="Y26" s="90">
        <v>17518292</v>
      </c>
      <c r="Z26" s="90">
        <v>1544589</v>
      </c>
      <c r="AA26" s="91">
        <v>710</v>
      </c>
    </row>
    <row r="27" spans="1:27" s="476" customFormat="1" ht="12" customHeight="1">
      <c r="A27" s="475"/>
      <c r="B27" s="471" t="s">
        <v>78</v>
      </c>
      <c r="C27" s="472">
        <f t="shared" si="7"/>
        <v>90</v>
      </c>
      <c r="D27" s="90">
        <v>63</v>
      </c>
      <c r="E27" s="90">
        <v>1</v>
      </c>
      <c r="F27" s="90">
        <v>26</v>
      </c>
      <c r="G27" s="90">
        <v>32</v>
      </c>
      <c r="H27" s="90">
        <v>19</v>
      </c>
      <c r="I27" s="90">
        <v>13</v>
      </c>
      <c r="J27" s="90">
        <v>10</v>
      </c>
      <c r="K27" s="90">
        <v>9</v>
      </c>
      <c r="L27" s="90">
        <v>6</v>
      </c>
      <c r="M27" s="90">
        <v>0</v>
      </c>
      <c r="N27" s="90">
        <v>1</v>
      </c>
      <c r="O27" s="90">
        <v>0</v>
      </c>
      <c r="P27" s="90">
        <v>0</v>
      </c>
      <c r="Q27" s="473">
        <f t="shared" si="8"/>
        <v>3022</v>
      </c>
      <c r="R27" s="90">
        <v>1228</v>
      </c>
      <c r="S27" s="90">
        <v>1794</v>
      </c>
      <c r="T27" s="90">
        <v>1202</v>
      </c>
      <c r="U27" s="90">
        <v>1785</v>
      </c>
      <c r="V27" s="90">
        <v>720873</v>
      </c>
      <c r="W27" s="90">
        <v>2357902</v>
      </c>
      <c r="X27" s="473">
        <f t="shared" si="9"/>
        <v>3675226</v>
      </c>
      <c r="Y27" s="90">
        <v>3045012</v>
      </c>
      <c r="Z27" s="90">
        <v>627750</v>
      </c>
      <c r="AA27" s="91">
        <v>2464</v>
      </c>
    </row>
    <row r="28" spans="2:27" ht="12" customHeight="1">
      <c r="B28" s="471" t="s">
        <v>80</v>
      </c>
      <c r="C28" s="472">
        <f t="shared" si="7"/>
        <v>211</v>
      </c>
      <c r="D28" s="90">
        <v>149</v>
      </c>
      <c r="E28" s="90">
        <v>2</v>
      </c>
      <c r="F28" s="90">
        <v>60</v>
      </c>
      <c r="G28" s="90">
        <v>104</v>
      </c>
      <c r="H28" s="90">
        <v>46</v>
      </c>
      <c r="I28" s="90">
        <v>23</v>
      </c>
      <c r="J28" s="90">
        <v>20</v>
      </c>
      <c r="K28" s="90">
        <v>9</v>
      </c>
      <c r="L28" s="90">
        <v>8</v>
      </c>
      <c r="M28" s="90">
        <v>1</v>
      </c>
      <c r="N28" s="90">
        <v>0</v>
      </c>
      <c r="O28" s="90">
        <v>0</v>
      </c>
      <c r="P28" s="90">
        <v>0</v>
      </c>
      <c r="Q28" s="473">
        <f t="shared" si="8"/>
        <v>4646</v>
      </c>
      <c r="R28" s="90">
        <v>2173</v>
      </c>
      <c r="S28" s="90">
        <v>2473</v>
      </c>
      <c r="T28" s="90">
        <v>2109</v>
      </c>
      <c r="U28" s="90">
        <v>2441</v>
      </c>
      <c r="V28" s="90">
        <v>1194234</v>
      </c>
      <c r="W28" s="90">
        <v>2993378</v>
      </c>
      <c r="X28" s="473">
        <f t="shared" si="9"/>
        <v>6033214</v>
      </c>
      <c r="Y28" s="90">
        <v>5196405</v>
      </c>
      <c r="Z28" s="90">
        <v>836613</v>
      </c>
      <c r="AA28" s="91">
        <v>196</v>
      </c>
    </row>
    <row r="29" spans="2:27" ht="12" customHeight="1">
      <c r="B29" s="471" t="s">
        <v>83</v>
      </c>
      <c r="C29" s="472">
        <f t="shared" si="7"/>
        <v>84</v>
      </c>
      <c r="D29" s="90">
        <v>62</v>
      </c>
      <c r="E29" s="90">
        <v>0</v>
      </c>
      <c r="F29" s="90">
        <v>22</v>
      </c>
      <c r="G29" s="90">
        <v>37</v>
      </c>
      <c r="H29" s="90">
        <v>10</v>
      </c>
      <c r="I29" s="90">
        <v>22</v>
      </c>
      <c r="J29" s="90">
        <v>6</v>
      </c>
      <c r="K29" s="90">
        <v>5</v>
      </c>
      <c r="L29" s="90">
        <v>3</v>
      </c>
      <c r="M29" s="90">
        <v>1</v>
      </c>
      <c r="N29" s="90">
        <v>0</v>
      </c>
      <c r="O29" s="90">
        <v>0</v>
      </c>
      <c r="P29" s="90">
        <v>0</v>
      </c>
      <c r="Q29" s="473">
        <f t="shared" si="8"/>
        <v>2107</v>
      </c>
      <c r="R29" s="90">
        <v>843</v>
      </c>
      <c r="S29" s="90">
        <v>1264</v>
      </c>
      <c r="T29" s="90">
        <v>820</v>
      </c>
      <c r="U29" s="90">
        <v>1243</v>
      </c>
      <c r="V29" s="90">
        <v>540521</v>
      </c>
      <c r="W29" s="90">
        <v>1340612</v>
      </c>
      <c r="X29" s="473">
        <f t="shared" si="9"/>
        <v>2512028</v>
      </c>
      <c r="Y29" s="90">
        <v>2221321</v>
      </c>
      <c r="Z29" s="90">
        <v>290660</v>
      </c>
      <c r="AA29" s="91">
        <v>47</v>
      </c>
    </row>
    <row r="30" spans="2:27" ht="12" customHeight="1">
      <c r="B30" s="471" t="s">
        <v>85</v>
      </c>
      <c r="C30" s="472">
        <f t="shared" si="7"/>
        <v>44</v>
      </c>
      <c r="D30" s="90">
        <v>25</v>
      </c>
      <c r="E30" s="90">
        <v>0</v>
      </c>
      <c r="F30" s="90">
        <v>19</v>
      </c>
      <c r="G30" s="90">
        <v>26</v>
      </c>
      <c r="H30" s="90">
        <v>9</v>
      </c>
      <c r="I30" s="90">
        <v>5</v>
      </c>
      <c r="J30" s="90">
        <v>2</v>
      </c>
      <c r="K30" s="90">
        <v>1</v>
      </c>
      <c r="L30" s="90">
        <v>1</v>
      </c>
      <c r="M30" s="90">
        <v>0</v>
      </c>
      <c r="N30" s="90">
        <v>0</v>
      </c>
      <c r="O30" s="90">
        <v>0</v>
      </c>
      <c r="P30" s="90">
        <v>0</v>
      </c>
      <c r="Q30" s="473">
        <f t="shared" si="8"/>
        <v>677</v>
      </c>
      <c r="R30" s="90">
        <v>275</v>
      </c>
      <c r="S30" s="90">
        <v>402</v>
      </c>
      <c r="T30" s="90">
        <v>254</v>
      </c>
      <c r="U30" s="90">
        <v>388</v>
      </c>
      <c r="V30" s="90">
        <v>164407</v>
      </c>
      <c r="W30" s="90">
        <v>432091</v>
      </c>
      <c r="X30" s="473">
        <f t="shared" si="9"/>
        <v>785064</v>
      </c>
      <c r="Y30" s="90">
        <v>674173</v>
      </c>
      <c r="Z30" s="90">
        <v>110333</v>
      </c>
      <c r="AA30" s="91">
        <v>558</v>
      </c>
    </row>
    <row r="31" spans="2:27" ht="12" customHeight="1">
      <c r="B31" s="471" t="s">
        <v>39</v>
      </c>
      <c r="C31" s="472">
        <f t="shared" si="7"/>
        <v>119</v>
      </c>
      <c r="D31" s="90">
        <v>77</v>
      </c>
      <c r="E31" s="90">
        <v>1</v>
      </c>
      <c r="F31" s="90">
        <v>41</v>
      </c>
      <c r="G31" s="90">
        <v>53</v>
      </c>
      <c r="H31" s="90">
        <v>31</v>
      </c>
      <c r="I31" s="90">
        <v>13</v>
      </c>
      <c r="J31" s="90">
        <v>11</v>
      </c>
      <c r="K31" s="90">
        <v>8</v>
      </c>
      <c r="L31" s="90">
        <v>2</v>
      </c>
      <c r="M31" s="90">
        <v>1</v>
      </c>
      <c r="N31" s="90">
        <v>0</v>
      </c>
      <c r="O31" s="90">
        <v>0</v>
      </c>
      <c r="P31" s="90">
        <v>0</v>
      </c>
      <c r="Q31" s="473">
        <f t="shared" si="8"/>
        <v>2540</v>
      </c>
      <c r="R31" s="90">
        <v>1117</v>
      </c>
      <c r="S31" s="90">
        <v>1423</v>
      </c>
      <c r="T31" s="90">
        <v>1073</v>
      </c>
      <c r="U31" s="90">
        <v>1402</v>
      </c>
      <c r="V31" s="90">
        <v>573308</v>
      </c>
      <c r="W31" s="90">
        <v>1671357</v>
      </c>
      <c r="X31" s="473">
        <f t="shared" si="9"/>
        <v>2997404</v>
      </c>
      <c r="Y31" s="90">
        <v>2666793</v>
      </c>
      <c r="Z31" s="90">
        <v>329271</v>
      </c>
      <c r="AA31" s="91">
        <v>1340</v>
      </c>
    </row>
    <row r="32" spans="2:27" ht="12" customHeight="1">
      <c r="B32" s="471" t="s">
        <v>40</v>
      </c>
      <c r="C32" s="472">
        <f t="shared" si="7"/>
        <v>39</v>
      </c>
      <c r="D32" s="90">
        <v>30</v>
      </c>
      <c r="E32" s="90">
        <v>1</v>
      </c>
      <c r="F32" s="90">
        <v>8</v>
      </c>
      <c r="G32" s="90">
        <v>19</v>
      </c>
      <c r="H32" s="90">
        <v>9</v>
      </c>
      <c r="I32" s="90">
        <v>2</v>
      </c>
      <c r="J32" s="90">
        <v>3</v>
      </c>
      <c r="K32" s="90">
        <v>3</v>
      </c>
      <c r="L32" s="90">
        <v>3</v>
      </c>
      <c r="M32" s="90">
        <v>0</v>
      </c>
      <c r="N32" s="90">
        <v>0</v>
      </c>
      <c r="O32" s="90">
        <v>0</v>
      </c>
      <c r="P32" s="90">
        <v>0</v>
      </c>
      <c r="Q32" s="473">
        <f t="shared" si="8"/>
        <v>1020</v>
      </c>
      <c r="R32" s="90">
        <v>440</v>
      </c>
      <c r="S32" s="90">
        <v>580</v>
      </c>
      <c r="T32" s="90">
        <v>426</v>
      </c>
      <c r="U32" s="90">
        <v>575</v>
      </c>
      <c r="V32" s="90">
        <v>250707</v>
      </c>
      <c r="W32" s="90">
        <v>1397009</v>
      </c>
      <c r="X32" s="473">
        <f t="shared" si="9"/>
        <v>2191191</v>
      </c>
      <c r="Y32" s="90">
        <v>2054034</v>
      </c>
      <c r="Z32" s="90">
        <v>137107</v>
      </c>
      <c r="AA32" s="91">
        <v>50</v>
      </c>
    </row>
    <row r="33" spans="2:27" ht="12" customHeight="1">
      <c r="B33" s="471" t="s">
        <v>41</v>
      </c>
      <c r="C33" s="472">
        <f t="shared" si="7"/>
        <v>38</v>
      </c>
      <c r="D33" s="90">
        <v>21</v>
      </c>
      <c r="E33" s="90">
        <v>0</v>
      </c>
      <c r="F33" s="90">
        <v>17</v>
      </c>
      <c r="G33" s="90">
        <v>21</v>
      </c>
      <c r="H33" s="90">
        <v>7</v>
      </c>
      <c r="I33" s="90">
        <v>1</v>
      </c>
      <c r="J33" s="90">
        <v>2</v>
      </c>
      <c r="K33" s="90">
        <v>3</v>
      </c>
      <c r="L33" s="90">
        <v>4</v>
      </c>
      <c r="M33" s="90">
        <v>0</v>
      </c>
      <c r="N33" s="90">
        <v>0</v>
      </c>
      <c r="O33" s="90">
        <v>0</v>
      </c>
      <c r="P33" s="90">
        <v>0</v>
      </c>
      <c r="Q33" s="473">
        <f t="shared" si="8"/>
        <v>1059</v>
      </c>
      <c r="R33" s="90">
        <v>440</v>
      </c>
      <c r="S33" s="90">
        <v>619</v>
      </c>
      <c r="T33" s="90">
        <v>423</v>
      </c>
      <c r="U33" s="90">
        <v>614</v>
      </c>
      <c r="V33" s="90">
        <v>265496</v>
      </c>
      <c r="W33" s="90">
        <v>587319</v>
      </c>
      <c r="X33" s="473">
        <f t="shared" si="9"/>
        <v>1165756</v>
      </c>
      <c r="Y33" s="90">
        <v>994362</v>
      </c>
      <c r="Z33" s="90">
        <v>170477</v>
      </c>
      <c r="AA33" s="91">
        <v>917</v>
      </c>
    </row>
    <row r="34" spans="2:27" ht="12" customHeight="1">
      <c r="B34" s="471" t="s">
        <v>43</v>
      </c>
      <c r="C34" s="472">
        <f t="shared" si="7"/>
        <v>53</v>
      </c>
      <c r="D34" s="90">
        <v>33</v>
      </c>
      <c r="E34" s="90">
        <v>0</v>
      </c>
      <c r="F34" s="90">
        <v>20</v>
      </c>
      <c r="G34" s="90">
        <v>25</v>
      </c>
      <c r="H34" s="90">
        <v>10</v>
      </c>
      <c r="I34" s="90">
        <v>8</v>
      </c>
      <c r="J34" s="90">
        <v>2</v>
      </c>
      <c r="K34" s="90">
        <v>6</v>
      </c>
      <c r="L34" s="90">
        <v>2</v>
      </c>
      <c r="M34" s="90">
        <v>0</v>
      </c>
      <c r="N34" s="90">
        <v>0</v>
      </c>
      <c r="O34" s="90">
        <v>0</v>
      </c>
      <c r="P34" s="90">
        <v>0</v>
      </c>
      <c r="Q34" s="473">
        <f t="shared" si="8"/>
        <v>1236</v>
      </c>
      <c r="R34" s="90">
        <v>467</v>
      </c>
      <c r="S34" s="90">
        <v>769</v>
      </c>
      <c r="T34" s="90">
        <v>444</v>
      </c>
      <c r="U34" s="90">
        <v>756</v>
      </c>
      <c r="V34" s="90">
        <v>292108</v>
      </c>
      <c r="W34" s="90">
        <v>820356</v>
      </c>
      <c r="X34" s="473">
        <f t="shared" si="9"/>
        <v>1343625</v>
      </c>
      <c r="Y34" s="90">
        <v>1253016</v>
      </c>
      <c r="Z34" s="90">
        <v>90609</v>
      </c>
      <c r="AA34" s="91">
        <v>0</v>
      </c>
    </row>
    <row r="35" spans="2:27" ht="12" customHeight="1">
      <c r="B35" s="471" t="s">
        <v>45</v>
      </c>
      <c r="C35" s="472">
        <f t="shared" si="7"/>
        <v>33</v>
      </c>
      <c r="D35" s="90">
        <v>16</v>
      </c>
      <c r="E35" s="90">
        <v>0</v>
      </c>
      <c r="F35" s="90">
        <v>17</v>
      </c>
      <c r="G35" s="90">
        <v>17</v>
      </c>
      <c r="H35" s="90">
        <v>8</v>
      </c>
      <c r="I35" s="90">
        <v>1</v>
      </c>
      <c r="J35" s="90">
        <v>3</v>
      </c>
      <c r="K35" s="90">
        <v>1</v>
      </c>
      <c r="L35" s="90">
        <v>3</v>
      </c>
      <c r="M35" s="90">
        <v>0</v>
      </c>
      <c r="N35" s="90">
        <v>0</v>
      </c>
      <c r="O35" s="90">
        <v>0</v>
      </c>
      <c r="P35" s="90">
        <v>0</v>
      </c>
      <c r="Q35" s="473">
        <f t="shared" si="8"/>
        <v>872</v>
      </c>
      <c r="R35" s="90">
        <v>340</v>
      </c>
      <c r="S35" s="90">
        <v>532</v>
      </c>
      <c r="T35" s="90">
        <v>322</v>
      </c>
      <c r="U35" s="90">
        <v>526</v>
      </c>
      <c r="V35" s="90">
        <v>177074</v>
      </c>
      <c r="W35" s="90">
        <v>915618</v>
      </c>
      <c r="X35" s="473">
        <f t="shared" si="9"/>
        <v>1375232</v>
      </c>
      <c r="Y35" s="90">
        <v>1315119</v>
      </c>
      <c r="Z35" s="90">
        <v>59963</v>
      </c>
      <c r="AA35" s="91">
        <v>150</v>
      </c>
    </row>
    <row r="36" spans="2:27" ht="12" customHeight="1">
      <c r="B36" s="471" t="s">
        <v>46</v>
      </c>
      <c r="C36" s="472">
        <f t="shared" si="7"/>
        <v>28</v>
      </c>
      <c r="D36" s="90">
        <v>17</v>
      </c>
      <c r="E36" s="90">
        <v>1</v>
      </c>
      <c r="F36" s="90">
        <v>10</v>
      </c>
      <c r="G36" s="90">
        <v>9</v>
      </c>
      <c r="H36" s="90">
        <v>8</v>
      </c>
      <c r="I36" s="90">
        <v>5</v>
      </c>
      <c r="J36" s="90">
        <v>3</v>
      </c>
      <c r="K36" s="90">
        <v>2</v>
      </c>
      <c r="L36" s="90">
        <v>0</v>
      </c>
      <c r="M36" s="90">
        <v>1</v>
      </c>
      <c r="N36" s="90">
        <v>0</v>
      </c>
      <c r="O36" s="90">
        <v>0</v>
      </c>
      <c r="P36" s="90">
        <v>0</v>
      </c>
      <c r="Q36" s="473">
        <f t="shared" si="8"/>
        <v>832</v>
      </c>
      <c r="R36" s="90">
        <v>257</v>
      </c>
      <c r="S36" s="90">
        <v>575</v>
      </c>
      <c r="T36" s="90">
        <v>250</v>
      </c>
      <c r="U36" s="90">
        <v>571</v>
      </c>
      <c r="V36" s="90">
        <v>159314</v>
      </c>
      <c r="W36" s="90">
        <v>211918</v>
      </c>
      <c r="X36" s="473">
        <f t="shared" si="9"/>
        <v>495951</v>
      </c>
      <c r="Y36" s="90">
        <v>342759</v>
      </c>
      <c r="Z36" s="90">
        <v>153182</v>
      </c>
      <c r="AA36" s="91">
        <v>10</v>
      </c>
    </row>
    <row r="37" spans="2:27" ht="12" customHeight="1">
      <c r="B37" s="471" t="s">
        <v>48</v>
      </c>
      <c r="C37" s="472">
        <f t="shared" si="7"/>
        <v>40</v>
      </c>
      <c r="D37" s="90">
        <v>24</v>
      </c>
      <c r="E37" s="90">
        <v>1</v>
      </c>
      <c r="F37" s="90">
        <v>15</v>
      </c>
      <c r="G37" s="90">
        <v>16</v>
      </c>
      <c r="H37" s="90">
        <v>12</v>
      </c>
      <c r="I37" s="90">
        <v>4</v>
      </c>
      <c r="J37" s="90">
        <v>4</v>
      </c>
      <c r="K37" s="90">
        <v>2</v>
      </c>
      <c r="L37" s="90">
        <v>0</v>
      </c>
      <c r="M37" s="90">
        <v>1</v>
      </c>
      <c r="N37" s="90">
        <v>1</v>
      </c>
      <c r="O37" s="90">
        <v>0</v>
      </c>
      <c r="P37" s="90">
        <v>0</v>
      </c>
      <c r="Q37" s="473">
        <f t="shared" si="8"/>
        <v>1238</v>
      </c>
      <c r="R37" s="90">
        <v>330</v>
      </c>
      <c r="S37" s="90">
        <v>908</v>
      </c>
      <c r="T37" s="90">
        <v>314</v>
      </c>
      <c r="U37" s="90">
        <v>899</v>
      </c>
      <c r="V37" s="90">
        <v>223070</v>
      </c>
      <c r="W37" s="90">
        <v>426599</v>
      </c>
      <c r="X37" s="473">
        <f t="shared" si="9"/>
        <v>831886</v>
      </c>
      <c r="Y37" s="90">
        <v>752377</v>
      </c>
      <c r="Z37" s="90">
        <v>79392</v>
      </c>
      <c r="AA37" s="91">
        <v>117</v>
      </c>
    </row>
    <row r="38" spans="2:27" ht="12" customHeight="1">
      <c r="B38" s="471" t="s">
        <v>50</v>
      </c>
      <c r="C38" s="472">
        <f t="shared" si="7"/>
        <v>24</v>
      </c>
      <c r="D38" s="90">
        <v>14</v>
      </c>
      <c r="E38" s="90">
        <v>0</v>
      </c>
      <c r="F38" s="90">
        <v>10</v>
      </c>
      <c r="G38" s="90">
        <v>11</v>
      </c>
      <c r="H38" s="90">
        <v>3</v>
      </c>
      <c r="I38" s="90">
        <v>3</v>
      </c>
      <c r="J38" s="90">
        <v>4</v>
      </c>
      <c r="K38" s="90">
        <v>1</v>
      </c>
      <c r="L38" s="90">
        <v>2</v>
      </c>
      <c r="M38" s="90">
        <v>0</v>
      </c>
      <c r="N38" s="90">
        <v>0</v>
      </c>
      <c r="O38" s="90">
        <v>0</v>
      </c>
      <c r="P38" s="90">
        <v>0</v>
      </c>
      <c r="Q38" s="473">
        <f t="shared" si="8"/>
        <v>701</v>
      </c>
      <c r="R38" s="90">
        <v>262</v>
      </c>
      <c r="S38" s="90">
        <v>439</v>
      </c>
      <c r="T38" s="90">
        <v>252</v>
      </c>
      <c r="U38" s="90">
        <v>435</v>
      </c>
      <c r="V38" s="90">
        <v>148293</v>
      </c>
      <c r="W38" s="90">
        <v>231869</v>
      </c>
      <c r="X38" s="473">
        <f t="shared" si="9"/>
        <v>562058</v>
      </c>
      <c r="Y38" s="90">
        <v>436905</v>
      </c>
      <c r="Z38" s="90">
        <v>125143</v>
      </c>
      <c r="AA38" s="91">
        <v>10</v>
      </c>
    </row>
    <row r="39" spans="2:27" ht="12" customHeight="1">
      <c r="B39" s="471" t="s">
        <v>52</v>
      </c>
      <c r="C39" s="472">
        <f t="shared" si="7"/>
        <v>45</v>
      </c>
      <c r="D39" s="90">
        <v>29</v>
      </c>
      <c r="E39" s="90">
        <v>2</v>
      </c>
      <c r="F39" s="90">
        <v>14</v>
      </c>
      <c r="G39" s="90">
        <v>16</v>
      </c>
      <c r="H39" s="90">
        <v>9</v>
      </c>
      <c r="I39" s="90">
        <v>8</v>
      </c>
      <c r="J39" s="90">
        <v>4</v>
      </c>
      <c r="K39" s="90">
        <v>3</v>
      </c>
      <c r="L39" s="90">
        <v>3</v>
      </c>
      <c r="M39" s="90">
        <v>2</v>
      </c>
      <c r="N39" s="90">
        <v>0</v>
      </c>
      <c r="O39" s="90">
        <v>0</v>
      </c>
      <c r="P39" s="90">
        <v>0</v>
      </c>
      <c r="Q39" s="473">
        <f t="shared" si="8"/>
        <v>1639</v>
      </c>
      <c r="R39" s="90">
        <v>605</v>
      </c>
      <c r="S39" s="90">
        <v>1034</v>
      </c>
      <c r="T39" s="90">
        <v>590</v>
      </c>
      <c r="U39" s="90">
        <v>1032</v>
      </c>
      <c r="V39" s="90">
        <v>343793</v>
      </c>
      <c r="W39" s="90">
        <v>559805</v>
      </c>
      <c r="X39" s="473">
        <f t="shared" si="9"/>
        <v>1192488</v>
      </c>
      <c r="Y39" s="90">
        <v>860765</v>
      </c>
      <c r="Z39" s="90">
        <v>331723</v>
      </c>
      <c r="AA39" s="91">
        <v>0</v>
      </c>
    </row>
    <row r="40" spans="2:27" ht="12" customHeight="1">
      <c r="B40" s="471" t="s">
        <v>54</v>
      </c>
      <c r="C40" s="472">
        <f t="shared" si="7"/>
        <v>14</v>
      </c>
      <c r="D40" s="90">
        <v>10</v>
      </c>
      <c r="E40" s="90">
        <v>0</v>
      </c>
      <c r="F40" s="90">
        <v>4</v>
      </c>
      <c r="G40" s="90">
        <v>3</v>
      </c>
      <c r="H40" s="90">
        <v>6</v>
      </c>
      <c r="I40" s="90">
        <v>2</v>
      </c>
      <c r="J40" s="90">
        <v>2</v>
      </c>
      <c r="K40" s="90">
        <v>1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473">
        <f t="shared" si="8"/>
        <v>272</v>
      </c>
      <c r="R40" s="90">
        <v>66</v>
      </c>
      <c r="S40" s="90">
        <v>206</v>
      </c>
      <c r="T40" s="90">
        <v>61</v>
      </c>
      <c r="U40" s="90">
        <v>205</v>
      </c>
      <c r="V40" s="90">
        <v>39434</v>
      </c>
      <c r="W40" s="90">
        <v>43547</v>
      </c>
      <c r="X40" s="473">
        <f t="shared" si="9"/>
        <v>113740</v>
      </c>
      <c r="Y40" s="90">
        <v>61139</v>
      </c>
      <c r="Z40" s="90">
        <v>52601</v>
      </c>
      <c r="AA40" s="91">
        <v>0</v>
      </c>
    </row>
    <row r="41" spans="2:27" ht="12" customHeight="1">
      <c r="B41" s="471" t="s">
        <v>55</v>
      </c>
      <c r="C41" s="472">
        <f t="shared" si="7"/>
        <v>24</v>
      </c>
      <c r="D41" s="90">
        <v>15</v>
      </c>
      <c r="E41" s="90">
        <v>0</v>
      </c>
      <c r="F41" s="90">
        <v>9</v>
      </c>
      <c r="G41" s="90">
        <v>8</v>
      </c>
      <c r="H41" s="90">
        <v>5</v>
      </c>
      <c r="I41" s="90">
        <v>5</v>
      </c>
      <c r="J41" s="90">
        <v>5</v>
      </c>
      <c r="K41" s="90">
        <v>1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473">
        <f t="shared" si="8"/>
        <v>531</v>
      </c>
      <c r="R41" s="90">
        <v>230</v>
      </c>
      <c r="S41" s="90">
        <v>301</v>
      </c>
      <c r="T41" s="90">
        <v>222</v>
      </c>
      <c r="U41" s="90">
        <v>296</v>
      </c>
      <c r="V41" s="90">
        <v>98778</v>
      </c>
      <c r="W41" s="90">
        <v>286371</v>
      </c>
      <c r="X41" s="473">
        <f t="shared" si="9"/>
        <v>489813</v>
      </c>
      <c r="Y41" s="90">
        <v>380830</v>
      </c>
      <c r="Z41" s="90">
        <v>108983</v>
      </c>
      <c r="AA41" s="91">
        <v>0</v>
      </c>
    </row>
    <row r="42" spans="2:27" ht="12" customHeight="1">
      <c r="B42" s="471" t="s">
        <v>57</v>
      </c>
      <c r="C42" s="472">
        <f t="shared" si="7"/>
        <v>31</v>
      </c>
      <c r="D42" s="90">
        <v>15</v>
      </c>
      <c r="E42" s="90">
        <v>0</v>
      </c>
      <c r="F42" s="90">
        <v>16</v>
      </c>
      <c r="G42" s="90">
        <v>9</v>
      </c>
      <c r="H42" s="90">
        <v>12</v>
      </c>
      <c r="I42" s="90">
        <v>5</v>
      </c>
      <c r="J42" s="90">
        <v>0</v>
      </c>
      <c r="K42" s="90">
        <v>4</v>
      </c>
      <c r="L42" s="90">
        <v>1</v>
      </c>
      <c r="M42" s="90">
        <v>0</v>
      </c>
      <c r="N42" s="90">
        <v>0</v>
      </c>
      <c r="O42" s="90">
        <v>0</v>
      </c>
      <c r="P42" s="90">
        <v>0</v>
      </c>
      <c r="Q42" s="473">
        <f t="shared" si="8"/>
        <v>816</v>
      </c>
      <c r="R42" s="90">
        <v>215</v>
      </c>
      <c r="S42" s="90">
        <v>601</v>
      </c>
      <c r="T42" s="90">
        <v>202</v>
      </c>
      <c r="U42" s="90">
        <v>594</v>
      </c>
      <c r="V42" s="90">
        <v>139786</v>
      </c>
      <c r="W42" s="90">
        <v>334060</v>
      </c>
      <c r="X42" s="473">
        <f t="shared" si="9"/>
        <v>661548</v>
      </c>
      <c r="Y42" s="90">
        <v>475202</v>
      </c>
      <c r="Z42" s="90">
        <v>186346</v>
      </c>
      <c r="AA42" s="91">
        <v>0</v>
      </c>
    </row>
    <row r="43" spans="2:27" ht="12" customHeight="1">
      <c r="B43" s="471" t="s">
        <v>60</v>
      </c>
      <c r="C43" s="472">
        <f t="shared" si="7"/>
        <v>116</v>
      </c>
      <c r="D43" s="90">
        <v>83</v>
      </c>
      <c r="E43" s="90">
        <v>0</v>
      </c>
      <c r="F43" s="90">
        <v>33</v>
      </c>
      <c r="G43" s="90">
        <v>57</v>
      </c>
      <c r="H43" s="90">
        <v>22</v>
      </c>
      <c r="I43" s="90">
        <v>11</v>
      </c>
      <c r="J43" s="90">
        <v>13</v>
      </c>
      <c r="K43" s="90">
        <v>6</v>
      </c>
      <c r="L43" s="90">
        <v>3</v>
      </c>
      <c r="M43" s="90">
        <v>0</v>
      </c>
      <c r="N43" s="90">
        <v>2</v>
      </c>
      <c r="O43" s="90">
        <v>2</v>
      </c>
      <c r="P43" s="90">
        <v>0</v>
      </c>
      <c r="Q43" s="473">
        <f t="shared" si="8"/>
        <v>4332</v>
      </c>
      <c r="R43" s="90">
        <v>2148</v>
      </c>
      <c r="S43" s="90">
        <v>2184</v>
      </c>
      <c r="T43" s="90">
        <v>2119</v>
      </c>
      <c r="U43" s="90">
        <v>2162</v>
      </c>
      <c r="V43" s="90">
        <v>1231893</v>
      </c>
      <c r="W43" s="90">
        <v>4729087</v>
      </c>
      <c r="X43" s="473">
        <f t="shared" si="9"/>
        <v>8501474</v>
      </c>
      <c r="Y43" s="90">
        <v>8088288</v>
      </c>
      <c r="Z43" s="90">
        <v>413170</v>
      </c>
      <c r="AA43" s="91">
        <v>16</v>
      </c>
    </row>
    <row r="44" spans="2:27" ht="12" customHeight="1">
      <c r="B44" s="471" t="s">
        <v>62</v>
      </c>
      <c r="C44" s="472">
        <f t="shared" si="7"/>
        <v>74</v>
      </c>
      <c r="D44" s="90">
        <v>48</v>
      </c>
      <c r="E44" s="90">
        <v>0</v>
      </c>
      <c r="F44" s="90">
        <v>26</v>
      </c>
      <c r="G44" s="90">
        <v>31</v>
      </c>
      <c r="H44" s="90">
        <v>18</v>
      </c>
      <c r="I44" s="90">
        <v>12</v>
      </c>
      <c r="J44" s="90">
        <v>5</v>
      </c>
      <c r="K44" s="90">
        <v>4</v>
      </c>
      <c r="L44" s="90">
        <v>3</v>
      </c>
      <c r="M44" s="90">
        <v>1</v>
      </c>
      <c r="N44" s="90">
        <v>0</v>
      </c>
      <c r="O44" s="90">
        <v>0</v>
      </c>
      <c r="P44" s="90">
        <v>0</v>
      </c>
      <c r="Q44" s="473">
        <f t="shared" si="8"/>
        <v>1796</v>
      </c>
      <c r="R44" s="90">
        <v>739</v>
      </c>
      <c r="S44" s="90">
        <v>1057</v>
      </c>
      <c r="T44" s="90">
        <v>716</v>
      </c>
      <c r="U44" s="90">
        <v>1038</v>
      </c>
      <c r="V44" s="90">
        <v>425656</v>
      </c>
      <c r="W44" s="90">
        <v>991401</v>
      </c>
      <c r="X44" s="473">
        <f t="shared" si="9"/>
        <v>1801652</v>
      </c>
      <c r="Y44" s="90">
        <v>1465672</v>
      </c>
      <c r="Z44" s="90">
        <v>334930</v>
      </c>
      <c r="AA44" s="91">
        <v>1050</v>
      </c>
    </row>
    <row r="45" spans="2:27" ht="12" customHeight="1">
      <c r="B45" s="471" t="s">
        <v>63</v>
      </c>
      <c r="C45" s="472">
        <f t="shared" si="7"/>
        <v>30</v>
      </c>
      <c r="D45" s="90">
        <v>28</v>
      </c>
      <c r="E45" s="90">
        <v>0</v>
      </c>
      <c r="F45" s="90">
        <v>2</v>
      </c>
      <c r="G45" s="90">
        <v>5</v>
      </c>
      <c r="H45" s="90">
        <v>7</v>
      </c>
      <c r="I45" s="90">
        <v>3</v>
      </c>
      <c r="J45" s="90">
        <v>5</v>
      </c>
      <c r="K45" s="90">
        <v>3</v>
      </c>
      <c r="L45" s="90">
        <v>6</v>
      </c>
      <c r="M45" s="90">
        <v>0</v>
      </c>
      <c r="N45" s="90">
        <v>0</v>
      </c>
      <c r="O45" s="90">
        <v>0</v>
      </c>
      <c r="P45" s="90">
        <v>1</v>
      </c>
      <c r="Q45" s="473">
        <f t="shared" si="8"/>
        <v>2530</v>
      </c>
      <c r="R45" s="90">
        <v>1666</v>
      </c>
      <c r="S45" s="90">
        <v>864</v>
      </c>
      <c r="T45" s="90">
        <v>1664</v>
      </c>
      <c r="U45" s="90">
        <v>864</v>
      </c>
      <c r="V45" s="90">
        <v>987146</v>
      </c>
      <c r="W45" s="90">
        <v>1848820</v>
      </c>
      <c r="X45" s="473">
        <f t="shared" si="9"/>
        <v>3991659</v>
      </c>
      <c r="Y45" s="90">
        <v>3482990</v>
      </c>
      <c r="Z45" s="90">
        <v>506864</v>
      </c>
      <c r="AA45" s="91">
        <v>1805</v>
      </c>
    </row>
    <row r="46" spans="2:27" ht="12" customHeight="1">
      <c r="B46" s="471" t="s">
        <v>65</v>
      </c>
      <c r="C46" s="472">
        <f t="shared" si="7"/>
        <v>97</v>
      </c>
      <c r="D46" s="90">
        <v>63</v>
      </c>
      <c r="E46" s="90">
        <v>0</v>
      </c>
      <c r="F46" s="90">
        <v>34</v>
      </c>
      <c r="G46" s="90">
        <v>37</v>
      </c>
      <c r="H46" s="90">
        <v>26</v>
      </c>
      <c r="I46" s="90">
        <v>13</v>
      </c>
      <c r="J46" s="90">
        <v>10</v>
      </c>
      <c r="K46" s="90">
        <v>6</v>
      </c>
      <c r="L46" s="90">
        <v>3</v>
      </c>
      <c r="M46" s="90">
        <v>2</v>
      </c>
      <c r="N46" s="90">
        <v>0</v>
      </c>
      <c r="O46" s="90">
        <v>0</v>
      </c>
      <c r="P46" s="90">
        <v>0</v>
      </c>
      <c r="Q46" s="473">
        <f t="shared" si="8"/>
        <v>2487</v>
      </c>
      <c r="R46" s="90">
        <v>1077</v>
      </c>
      <c r="S46" s="90">
        <v>1410</v>
      </c>
      <c r="T46" s="90">
        <v>1046</v>
      </c>
      <c r="U46" s="90">
        <v>1391</v>
      </c>
      <c r="V46" s="90">
        <v>595460</v>
      </c>
      <c r="W46" s="90">
        <v>1347199</v>
      </c>
      <c r="X46" s="473">
        <f t="shared" si="9"/>
        <v>2612897</v>
      </c>
      <c r="Y46" s="90">
        <v>2104935</v>
      </c>
      <c r="Z46" s="90">
        <v>507950</v>
      </c>
      <c r="AA46" s="91">
        <v>12</v>
      </c>
    </row>
    <row r="47" spans="2:27" ht="12" customHeight="1">
      <c r="B47" s="471" t="s">
        <v>67</v>
      </c>
      <c r="C47" s="472">
        <f t="shared" si="7"/>
        <v>41</v>
      </c>
      <c r="D47" s="90">
        <v>34</v>
      </c>
      <c r="E47" s="90">
        <v>3</v>
      </c>
      <c r="F47" s="90">
        <v>4</v>
      </c>
      <c r="G47" s="90">
        <v>20</v>
      </c>
      <c r="H47" s="90">
        <v>10</v>
      </c>
      <c r="I47" s="90">
        <v>3</v>
      </c>
      <c r="J47" s="90">
        <v>1</v>
      </c>
      <c r="K47" s="90">
        <v>3</v>
      </c>
      <c r="L47" s="90">
        <v>3</v>
      </c>
      <c r="M47" s="90">
        <v>1</v>
      </c>
      <c r="N47" s="90">
        <v>0</v>
      </c>
      <c r="O47" s="90">
        <v>0</v>
      </c>
      <c r="P47" s="90">
        <v>0</v>
      </c>
      <c r="Q47" s="473">
        <f t="shared" si="8"/>
        <v>1325</v>
      </c>
      <c r="R47" s="90">
        <v>541</v>
      </c>
      <c r="S47" s="90">
        <v>784</v>
      </c>
      <c r="T47" s="90">
        <v>538</v>
      </c>
      <c r="U47" s="90">
        <v>781</v>
      </c>
      <c r="V47" s="90">
        <v>321688</v>
      </c>
      <c r="W47" s="90">
        <v>1311735</v>
      </c>
      <c r="X47" s="473">
        <f t="shared" si="9"/>
        <v>2050552</v>
      </c>
      <c r="Y47" s="90">
        <v>1867603</v>
      </c>
      <c r="Z47" s="90">
        <v>182199</v>
      </c>
      <c r="AA47" s="91">
        <v>750</v>
      </c>
    </row>
    <row r="48" spans="2:27" ht="12" customHeight="1">
      <c r="B48" s="471" t="s">
        <v>70</v>
      </c>
      <c r="C48" s="472">
        <f t="shared" si="7"/>
        <v>35</v>
      </c>
      <c r="D48" s="90">
        <v>26</v>
      </c>
      <c r="E48" s="90">
        <v>0</v>
      </c>
      <c r="F48" s="90">
        <v>9</v>
      </c>
      <c r="G48" s="90">
        <v>11</v>
      </c>
      <c r="H48" s="90">
        <v>14</v>
      </c>
      <c r="I48" s="90">
        <v>3</v>
      </c>
      <c r="J48" s="90">
        <v>5</v>
      </c>
      <c r="K48" s="90">
        <v>1</v>
      </c>
      <c r="L48" s="90">
        <v>1</v>
      </c>
      <c r="M48" s="90">
        <v>0</v>
      </c>
      <c r="N48" s="90">
        <v>0</v>
      </c>
      <c r="O48" s="90">
        <v>0</v>
      </c>
      <c r="P48" s="90">
        <v>0</v>
      </c>
      <c r="Q48" s="473">
        <f t="shared" si="8"/>
        <v>673</v>
      </c>
      <c r="R48" s="90">
        <v>242</v>
      </c>
      <c r="S48" s="90">
        <v>431</v>
      </c>
      <c r="T48" s="90">
        <v>229</v>
      </c>
      <c r="U48" s="90">
        <v>425</v>
      </c>
      <c r="V48" s="90">
        <v>137391</v>
      </c>
      <c r="W48" s="90">
        <v>285099</v>
      </c>
      <c r="X48" s="473">
        <f t="shared" si="9"/>
        <v>603991</v>
      </c>
      <c r="Y48" s="90">
        <v>494578</v>
      </c>
      <c r="Z48" s="90">
        <v>109303</v>
      </c>
      <c r="AA48" s="91">
        <v>110</v>
      </c>
    </row>
    <row r="49" spans="2:27" ht="12" customHeight="1">
      <c r="B49" s="471" t="s">
        <v>71</v>
      </c>
      <c r="C49" s="472">
        <f t="shared" si="7"/>
        <v>92</v>
      </c>
      <c r="D49" s="90">
        <v>65</v>
      </c>
      <c r="E49" s="90">
        <v>0</v>
      </c>
      <c r="F49" s="90">
        <v>27</v>
      </c>
      <c r="G49" s="90">
        <v>43</v>
      </c>
      <c r="H49" s="90">
        <v>15</v>
      </c>
      <c r="I49" s="90">
        <v>13</v>
      </c>
      <c r="J49" s="90">
        <v>8</v>
      </c>
      <c r="K49" s="90">
        <v>9</v>
      </c>
      <c r="L49" s="90">
        <v>3</v>
      </c>
      <c r="M49" s="90">
        <v>1</v>
      </c>
      <c r="N49" s="90">
        <v>0</v>
      </c>
      <c r="O49" s="90">
        <v>0</v>
      </c>
      <c r="P49" s="90">
        <v>0</v>
      </c>
      <c r="Q49" s="473">
        <f t="shared" si="8"/>
        <v>2356</v>
      </c>
      <c r="R49" s="90">
        <v>935</v>
      </c>
      <c r="S49" s="90">
        <v>1421</v>
      </c>
      <c r="T49" s="90">
        <v>907</v>
      </c>
      <c r="U49" s="90">
        <v>1409</v>
      </c>
      <c r="V49" s="90">
        <v>562214</v>
      </c>
      <c r="W49" s="90">
        <v>1423789</v>
      </c>
      <c r="X49" s="473">
        <f t="shared" si="9"/>
        <v>2751522</v>
      </c>
      <c r="Y49" s="90">
        <v>2415206</v>
      </c>
      <c r="Z49" s="90">
        <v>336266</v>
      </c>
      <c r="AA49" s="91">
        <v>50</v>
      </c>
    </row>
    <row r="50" spans="2:27" ht="12" customHeight="1">
      <c r="B50" s="471" t="s">
        <v>73</v>
      </c>
      <c r="C50" s="472">
        <f t="shared" si="7"/>
        <v>36</v>
      </c>
      <c r="D50" s="90">
        <v>31</v>
      </c>
      <c r="E50" s="90">
        <v>1</v>
      </c>
      <c r="F50" s="90">
        <v>4</v>
      </c>
      <c r="G50" s="90">
        <v>10</v>
      </c>
      <c r="H50" s="90">
        <v>5</v>
      </c>
      <c r="I50" s="90">
        <v>9</v>
      </c>
      <c r="J50" s="90">
        <v>8</v>
      </c>
      <c r="K50" s="90">
        <v>3</v>
      </c>
      <c r="L50" s="90">
        <v>0</v>
      </c>
      <c r="M50" s="90">
        <v>0</v>
      </c>
      <c r="N50" s="90">
        <v>0</v>
      </c>
      <c r="O50" s="90">
        <v>1</v>
      </c>
      <c r="P50" s="90">
        <v>0</v>
      </c>
      <c r="Q50" s="473">
        <f t="shared" si="8"/>
        <v>1516</v>
      </c>
      <c r="R50" s="90">
        <v>726</v>
      </c>
      <c r="S50" s="90">
        <v>790</v>
      </c>
      <c r="T50" s="90">
        <v>719</v>
      </c>
      <c r="U50" s="90">
        <v>786</v>
      </c>
      <c r="V50" s="90">
        <v>374853</v>
      </c>
      <c r="W50" s="90">
        <v>1656050</v>
      </c>
      <c r="X50" s="473">
        <f t="shared" si="9"/>
        <v>2577823</v>
      </c>
      <c r="Y50" s="90">
        <v>2396086</v>
      </c>
      <c r="Z50" s="90">
        <v>181737</v>
      </c>
      <c r="AA50" s="91">
        <v>0</v>
      </c>
    </row>
    <row r="51" spans="2:27" ht="12" customHeight="1">
      <c r="B51" s="471" t="s">
        <v>75</v>
      </c>
      <c r="C51" s="472">
        <f t="shared" si="7"/>
        <v>27</v>
      </c>
      <c r="D51" s="90">
        <v>19</v>
      </c>
      <c r="E51" s="90">
        <v>1</v>
      </c>
      <c r="F51" s="90">
        <v>7</v>
      </c>
      <c r="G51" s="90">
        <v>11</v>
      </c>
      <c r="H51" s="90">
        <v>8</v>
      </c>
      <c r="I51" s="90">
        <v>3</v>
      </c>
      <c r="J51" s="90">
        <v>2</v>
      </c>
      <c r="K51" s="90">
        <v>2</v>
      </c>
      <c r="L51" s="90">
        <v>1</v>
      </c>
      <c r="M51" s="90">
        <v>0</v>
      </c>
      <c r="N51" s="90">
        <v>0</v>
      </c>
      <c r="O51" s="90">
        <v>0</v>
      </c>
      <c r="P51" s="90">
        <v>0</v>
      </c>
      <c r="Q51" s="473">
        <f t="shared" si="8"/>
        <v>604</v>
      </c>
      <c r="R51" s="90">
        <v>205</v>
      </c>
      <c r="S51" s="90">
        <v>399</v>
      </c>
      <c r="T51" s="90">
        <v>199</v>
      </c>
      <c r="U51" s="90">
        <v>393</v>
      </c>
      <c r="V51" s="90">
        <v>118914</v>
      </c>
      <c r="W51" s="90">
        <v>312564</v>
      </c>
      <c r="X51" s="473">
        <f t="shared" si="9"/>
        <v>541869</v>
      </c>
      <c r="Y51" s="90">
        <v>448234</v>
      </c>
      <c r="Z51" s="90">
        <v>93135</v>
      </c>
      <c r="AA51" s="91">
        <v>500</v>
      </c>
    </row>
    <row r="52" spans="2:27" ht="12" customHeight="1">
      <c r="B52" s="471" t="s">
        <v>77</v>
      </c>
      <c r="C52" s="472">
        <f t="shared" si="7"/>
        <v>32</v>
      </c>
      <c r="D52" s="90">
        <v>23</v>
      </c>
      <c r="E52" s="90">
        <v>2</v>
      </c>
      <c r="F52" s="90">
        <v>7</v>
      </c>
      <c r="G52" s="90">
        <v>7</v>
      </c>
      <c r="H52" s="90">
        <v>7</v>
      </c>
      <c r="I52" s="90">
        <v>7</v>
      </c>
      <c r="J52" s="90">
        <v>4</v>
      </c>
      <c r="K52" s="90">
        <v>3</v>
      </c>
      <c r="L52" s="90">
        <v>4</v>
      </c>
      <c r="M52" s="90">
        <v>0</v>
      </c>
      <c r="N52" s="90">
        <v>0</v>
      </c>
      <c r="O52" s="90">
        <v>0</v>
      </c>
      <c r="P52" s="90">
        <v>0</v>
      </c>
      <c r="Q52" s="473">
        <f t="shared" si="8"/>
        <v>1168</v>
      </c>
      <c r="R52" s="90">
        <v>513</v>
      </c>
      <c r="S52" s="90">
        <v>655</v>
      </c>
      <c r="T52" s="90">
        <v>505</v>
      </c>
      <c r="U52" s="90">
        <v>652</v>
      </c>
      <c r="V52" s="90">
        <v>297719</v>
      </c>
      <c r="W52" s="90">
        <v>789757</v>
      </c>
      <c r="X52" s="473">
        <f t="shared" si="9"/>
        <v>1448829</v>
      </c>
      <c r="Y52" s="90">
        <v>1126579</v>
      </c>
      <c r="Z52" s="90">
        <v>321788</v>
      </c>
      <c r="AA52" s="91">
        <v>462</v>
      </c>
    </row>
    <row r="53" spans="2:27" ht="12" customHeight="1">
      <c r="B53" s="471" t="s">
        <v>79</v>
      </c>
      <c r="C53" s="472">
        <f t="shared" si="7"/>
        <v>31</v>
      </c>
      <c r="D53" s="90">
        <v>20</v>
      </c>
      <c r="E53" s="90">
        <v>1</v>
      </c>
      <c r="F53" s="90">
        <v>10</v>
      </c>
      <c r="G53" s="90">
        <v>15</v>
      </c>
      <c r="H53" s="90">
        <v>6</v>
      </c>
      <c r="I53" s="90">
        <v>3</v>
      </c>
      <c r="J53" s="90">
        <v>1</v>
      </c>
      <c r="K53" s="90">
        <v>4</v>
      </c>
      <c r="L53" s="90">
        <v>2</v>
      </c>
      <c r="M53" s="90">
        <v>0</v>
      </c>
      <c r="N53" s="90">
        <v>0</v>
      </c>
      <c r="O53" s="90">
        <v>0</v>
      </c>
      <c r="P53" s="90">
        <v>0</v>
      </c>
      <c r="Q53" s="473">
        <f t="shared" si="8"/>
        <v>787</v>
      </c>
      <c r="R53" s="90">
        <v>348</v>
      </c>
      <c r="S53" s="90">
        <v>439</v>
      </c>
      <c r="T53" s="90">
        <v>341</v>
      </c>
      <c r="U53" s="90">
        <v>433</v>
      </c>
      <c r="V53" s="90">
        <v>180759</v>
      </c>
      <c r="W53" s="90">
        <v>604513</v>
      </c>
      <c r="X53" s="473">
        <f t="shared" si="9"/>
        <v>1095050</v>
      </c>
      <c r="Y53" s="90">
        <v>967811</v>
      </c>
      <c r="Z53" s="90">
        <v>126523</v>
      </c>
      <c r="AA53" s="91">
        <v>716</v>
      </c>
    </row>
    <row r="54" spans="2:27" ht="12" customHeight="1">
      <c r="B54" s="471" t="s">
        <v>81</v>
      </c>
      <c r="C54" s="472">
        <f t="shared" si="7"/>
        <v>33</v>
      </c>
      <c r="D54" s="90">
        <v>17</v>
      </c>
      <c r="E54" s="90">
        <v>5</v>
      </c>
      <c r="F54" s="90">
        <v>11</v>
      </c>
      <c r="G54" s="90">
        <v>15</v>
      </c>
      <c r="H54" s="90">
        <v>14</v>
      </c>
      <c r="I54" s="90">
        <v>2</v>
      </c>
      <c r="J54" s="90">
        <v>0</v>
      </c>
      <c r="K54" s="90">
        <v>2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473">
        <f t="shared" si="8"/>
        <v>522</v>
      </c>
      <c r="R54" s="90">
        <v>201</v>
      </c>
      <c r="S54" s="90">
        <v>321</v>
      </c>
      <c r="T54" s="90">
        <v>190</v>
      </c>
      <c r="U54" s="90">
        <v>318</v>
      </c>
      <c r="V54" s="90">
        <v>95073</v>
      </c>
      <c r="W54" s="90">
        <v>273082</v>
      </c>
      <c r="X54" s="473">
        <f t="shared" si="9"/>
        <v>490705</v>
      </c>
      <c r="Y54" s="90">
        <v>367727</v>
      </c>
      <c r="Z54" s="90">
        <v>122635</v>
      </c>
      <c r="AA54" s="91">
        <v>343</v>
      </c>
    </row>
    <row r="55" spans="2:27" ht="12" customHeight="1">
      <c r="B55" s="471" t="s">
        <v>82</v>
      </c>
      <c r="C55" s="472">
        <f t="shared" si="7"/>
        <v>55</v>
      </c>
      <c r="D55" s="90">
        <v>35</v>
      </c>
      <c r="E55" s="90">
        <v>3</v>
      </c>
      <c r="F55" s="90">
        <v>17</v>
      </c>
      <c r="G55" s="90">
        <v>28</v>
      </c>
      <c r="H55" s="90">
        <v>13</v>
      </c>
      <c r="I55" s="90">
        <v>4</v>
      </c>
      <c r="J55" s="90">
        <v>5</v>
      </c>
      <c r="K55" s="90">
        <v>5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473">
        <f t="shared" si="8"/>
        <v>955</v>
      </c>
      <c r="R55" s="90">
        <v>274</v>
      </c>
      <c r="S55" s="90">
        <v>681</v>
      </c>
      <c r="T55" s="90">
        <v>254</v>
      </c>
      <c r="U55" s="90">
        <v>672</v>
      </c>
      <c r="V55" s="90">
        <v>169597</v>
      </c>
      <c r="W55" s="90">
        <v>338883</v>
      </c>
      <c r="X55" s="473">
        <f t="shared" si="9"/>
        <v>692567</v>
      </c>
      <c r="Y55" s="90">
        <v>492157</v>
      </c>
      <c r="Z55" s="90">
        <v>200410</v>
      </c>
      <c r="AA55" s="91">
        <v>0</v>
      </c>
    </row>
    <row r="56" spans="2:27" ht="12" customHeight="1">
      <c r="B56" s="471" t="s">
        <v>84</v>
      </c>
      <c r="C56" s="472">
        <f t="shared" si="7"/>
        <v>68</v>
      </c>
      <c r="D56" s="90">
        <v>53</v>
      </c>
      <c r="E56" s="90">
        <v>0</v>
      </c>
      <c r="F56" s="90">
        <v>15</v>
      </c>
      <c r="G56" s="90">
        <v>26</v>
      </c>
      <c r="H56" s="90">
        <v>20</v>
      </c>
      <c r="I56" s="90">
        <v>10</v>
      </c>
      <c r="J56" s="90">
        <v>6</v>
      </c>
      <c r="K56" s="90">
        <v>5</v>
      </c>
      <c r="L56" s="90">
        <v>0</v>
      </c>
      <c r="M56" s="90">
        <v>0</v>
      </c>
      <c r="N56" s="90">
        <v>1</v>
      </c>
      <c r="O56" s="90">
        <v>0</v>
      </c>
      <c r="P56" s="90">
        <v>0</v>
      </c>
      <c r="Q56" s="473">
        <f t="shared" si="8"/>
        <v>1611</v>
      </c>
      <c r="R56" s="90">
        <v>638</v>
      </c>
      <c r="S56" s="90">
        <v>973</v>
      </c>
      <c r="T56" s="90">
        <v>625</v>
      </c>
      <c r="U56" s="90">
        <v>969</v>
      </c>
      <c r="V56" s="90">
        <v>350244</v>
      </c>
      <c r="W56" s="90">
        <v>805808</v>
      </c>
      <c r="X56" s="473">
        <f t="shared" si="9"/>
        <v>1542474</v>
      </c>
      <c r="Y56" s="90">
        <v>1262083</v>
      </c>
      <c r="Z56" s="90">
        <v>279671</v>
      </c>
      <c r="AA56" s="91">
        <v>720</v>
      </c>
    </row>
    <row r="57" spans="2:27" ht="12" customHeight="1">
      <c r="B57" s="471" t="s">
        <v>86</v>
      </c>
      <c r="C57" s="472">
        <f t="shared" si="7"/>
        <v>22</v>
      </c>
      <c r="D57" s="90">
        <v>15</v>
      </c>
      <c r="E57" s="90">
        <v>2</v>
      </c>
      <c r="F57" s="90">
        <v>5</v>
      </c>
      <c r="G57" s="90">
        <v>13</v>
      </c>
      <c r="H57" s="90">
        <v>3</v>
      </c>
      <c r="I57" s="90">
        <v>2</v>
      </c>
      <c r="J57" s="90">
        <v>1</v>
      </c>
      <c r="K57" s="90">
        <v>1</v>
      </c>
      <c r="L57" s="90">
        <v>1</v>
      </c>
      <c r="M57" s="90">
        <v>0</v>
      </c>
      <c r="N57" s="90">
        <v>1</v>
      </c>
      <c r="O57" s="90">
        <v>0</v>
      </c>
      <c r="P57" s="90">
        <v>0</v>
      </c>
      <c r="Q57" s="473">
        <f t="shared" si="8"/>
        <v>896</v>
      </c>
      <c r="R57" s="90">
        <v>196</v>
      </c>
      <c r="S57" s="90">
        <v>700</v>
      </c>
      <c r="T57" s="90">
        <v>190</v>
      </c>
      <c r="U57" s="90">
        <v>697</v>
      </c>
      <c r="V57" s="90">
        <v>185169</v>
      </c>
      <c r="W57" s="90">
        <v>395013</v>
      </c>
      <c r="X57" s="473">
        <f t="shared" si="9"/>
        <v>678610</v>
      </c>
      <c r="Y57" s="90">
        <v>380612</v>
      </c>
      <c r="Z57" s="90">
        <v>297786</v>
      </c>
      <c r="AA57" s="91">
        <v>212</v>
      </c>
    </row>
    <row r="58" spans="2:27" ht="12" customHeight="1">
      <c r="B58" s="471" t="s">
        <v>87</v>
      </c>
      <c r="C58" s="472">
        <f t="shared" si="7"/>
        <v>20</v>
      </c>
      <c r="D58" s="90">
        <v>10</v>
      </c>
      <c r="E58" s="90">
        <v>1</v>
      </c>
      <c r="F58" s="90">
        <v>9</v>
      </c>
      <c r="G58" s="90">
        <v>10</v>
      </c>
      <c r="H58" s="90">
        <v>4</v>
      </c>
      <c r="I58" s="90">
        <v>2</v>
      </c>
      <c r="J58" s="90">
        <v>1</v>
      </c>
      <c r="K58" s="90">
        <v>0</v>
      </c>
      <c r="L58" s="90">
        <v>3</v>
      </c>
      <c r="M58" s="90">
        <v>0</v>
      </c>
      <c r="N58" s="90">
        <v>0</v>
      </c>
      <c r="O58" s="90">
        <v>0</v>
      </c>
      <c r="P58" s="90">
        <v>0</v>
      </c>
      <c r="Q58" s="473">
        <f t="shared" si="8"/>
        <v>689</v>
      </c>
      <c r="R58" s="90">
        <v>157</v>
      </c>
      <c r="S58" s="90">
        <v>532</v>
      </c>
      <c r="T58" s="90">
        <v>148</v>
      </c>
      <c r="U58" s="90">
        <v>522</v>
      </c>
      <c r="V58" s="90">
        <v>138667</v>
      </c>
      <c r="W58" s="90">
        <v>513532</v>
      </c>
      <c r="X58" s="473">
        <f t="shared" si="9"/>
        <v>795910</v>
      </c>
      <c r="Y58" s="90">
        <v>602120</v>
      </c>
      <c r="Z58" s="90">
        <v>193790</v>
      </c>
      <c r="AA58" s="91">
        <v>0</v>
      </c>
    </row>
    <row r="59" spans="1:27" s="476" customFormat="1" ht="12" customHeight="1">
      <c r="A59" s="438"/>
      <c r="B59" s="477" t="s">
        <v>88</v>
      </c>
      <c r="C59" s="478">
        <f t="shared" si="7"/>
        <v>25</v>
      </c>
      <c r="D59" s="97">
        <v>17</v>
      </c>
      <c r="E59" s="97">
        <v>2</v>
      </c>
      <c r="F59" s="97">
        <v>6</v>
      </c>
      <c r="G59" s="97">
        <v>9</v>
      </c>
      <c r="H59" s="97">
        <v>6</v>
      </c>
      <c r="I59" s="97">
        <v>3</v>
      </c>
      <c r="J59" s="97">
        <v>1</v>
      </c>
      <c r="K59" s="97">
        <v>3</v>
      </c>
      <c r="L59" s="97">
        <v>3</v>
      </c>
      <c r="M59" s="97">
        <v>0</v>
      </c>
      <c r="N59" s="97">
        <v>0</v>
      </c>
      <c r="O59" s="97">
        <v>0</v>
      </c>
      <c r="P59" s="97">
        <v>0</v>
      </c>
      <c r="Q59" s="479">
        <f t="shared" si="8"/>
        <v>911</v>
      </c>
      <c r="R59" s="97">
        <v>308</v>
      </c>
      <c r="S59" s="97">
        <v>603</v>
      </c>
      <c r="T59" s="97">
        <v>302</v>
      </c>
      <c r="U59" s="97">
        <v>601</v>
      </c>
      <c r="V59" s="97">
        <v>226338</v>
      </c>
      <c r="W59" s="97">
        <v>470194</v>
      </c>
      <c r="X59" s="479">
        <f t="shared" si="9"/>
        <v>1009563</v>
      </c>
      <c r="Y59" s="97">
        <v>906193</v>
      </c>
      <c r="Z59" s="97">
        <v>103070</v>
      </c>
      <c r="AA59" s="480">
        <v>300</v>
      </c>
    </row>
    <row r="60" spans="2:19" ht="12" customHeight="1">
      <c r="B60" s="481" t="s">
        <v>411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</row>
    <row r="61" spans="2:19" ht="12" customHeight="1">
      <c r="B61" s="481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</row>
    <row r="62" spans="2:19" ht="12" customHeight="1">
      <c r="B62" s="481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</row>
    <row r="63" spans="2:19" ht="12">
      <c r="B63" s="481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</row>
    <row r="64" spans="3:19" ht="12"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</row>
    <row r="65" spans="3:19" ht="12"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</row>
    <row r="66" spans="2:19" ht="12">
      <c r="B66" s="483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</row>
    <row r="67" spans="2:19" ht="12">
      <c r="B67" s="483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</row>
    <row r="68" spans="2:19" ht="12">
      <c r="B68" s="484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</row>
    <row r="69" spans="3:19" ht="12"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</row>
    <row r="70" spans="3:19" ht="12"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</row>
    <row r="71" spans="3:19" ht="12"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</row>
    <row r="72" spans="3:19" ht="12"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</row>
    <row r="73" spans="3:19" ht="12"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</row>
    <row r="74" spans="3:19" ht="12"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</row>
    <row r="75" spans="3:19" ht="12"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</row>
    <row r="76" spans="3:19" ht="12"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</row>
    <row r="77" spans="3:19" ht="12"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</row>
    <row r="78" spans="3:19" ht="12"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</row>
    <row r="79" spans="3:19" ht="12"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</row>
    <row r="80" spans="3:19" ht="12"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</row>
    <row r="81" spans="3:19" ht="12"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</row>
    <row r="82" spans="3:19" ht="12"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</row>
    <row r="83" spans="3:19" ht="12"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</row>
    <row r="84" spans="3:19" ht="12"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</row>
    <row r="85" spans="3:19" ht="12"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</row>
    <row r="86" spans="3:19" ht="12"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482"/>
      <c r="R86" s="482"/>
      <c r="S86" s="482"/>
    </row>
    <row r="87" spans="3:19" ht="12"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</row>
    <row r="88" spans="3:19" ht="12"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</row>
    <row r="89" spans="3:19" ht="12"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</row>
    <row r="90" spans="3:19" ht="12"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  <c r="O90" s="482"/>
      <c r="P90" s="482"/>
      <c r="Q90" s="482"/>
      <c r="R90" s="482"/>
      <c r="S90" s="482"/>
    </row>
    <row r="91" spans="3:19" ht="12"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</row>
    <row r="92" spans="3:19" ht="12"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</row>
    <row r="93" spans="3:19" ht="12"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</row>
    <row r="94" spans="3:19" ht="12"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</row>
    <row r="95" spans="3:19" ht="12"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482"/>
      <c r="R95" s="482"/>
      <c r="S95" s="482"/>
    </row>
    <row r="96" spans="3:19" ht="12"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</row>
    <row r="97" spans="3:19" ht="12"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</row>
    <row r="98" spans="3:19" ht="12"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</row>
    <row r="99" spans="3:19" ht="12"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</row>
    <row r="100" spans="3:19" ht="12"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</row>
    <row r="101" spans="3:19" ht="12"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</row>
    <row r="102" spans="3:19" ht="12"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</row>
    <row r="103" spans="3:19" ht="12"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</row>
    <row r="104" spans="3:19" ht="12"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</row>
    <row r="105" spans="3:19" ht="12"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  <c r="S105" s="482"/>
    </row>
    <row r="106" spans="3:19" ht="12"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  <c r="S106" s="482"/>
    </row>
    <row r="107" spans="3:19" ht="12"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2"/>
    </row>
    <row r="108" spans="3:19" ht="12"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</row>
    <row r="109" spans="3:19" ht="12"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</row>
    <row r="110" spans="3:19" ht="12"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</row>
    <row r="111" spans="3:19" ht="12"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</row>
    <row r="112" spans="3:19" ht="12"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</row>
    <row r="113" spans="3:19" ht="12"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  <c r="O113" s="482"/>
      <c r="P113" s="482"/>
      <c r="Q113" s="482"/>
      <c r="R113" s="482"/>
      <c r="S113" s="482"/>
    </row>
    <row r="114" spans="3:19" ht="12"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</row>
    <row r="115" spans="3:19" ht="12"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</row>
    <row r="116" spans="3:19" ht="12"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</row>
    <row r="117" spans="3:19" ht="12"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</row>
    <row r="118" spans="3:19" ht="12"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</row>
    <row r="119" spans="3:19" ht="12"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  <c r="N119" s="482"/>
      <c r="O119" s="482"/>
      <c r="P119" s="482"/>
      <c r="Q119" s="482"/>
      <c r="R119" s="482"/>
      <c r="S119" s="482"/>
    </row>
    <row r="120" spans="3:19" ht="12"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</row>
    <row r="121" spans="3:19" ht="12"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  <c r="N121" s="482"/>
      <c r="O121" s="482"/>
      <c r="P121" s="482"/>
      <c r="Q121" s="482"/>
      <c r="R121" s="482"/>
      <c r="S121" s="482"/>
    </row>
    <row r="122" spans="3:19" ht="12"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</row>
    <row r="123" spans="3:19" ht="12">
      <c r="C123" s="482"/>
      <c r="D123" s="482"/>
      <c r="E123" s="482"/>
      <c r="F123" s="482"/>
      <c r="G123" s="482"/>
      <c r="H123" s="482"/>
      <c r="I123" s="482"/>
      <c r="J123" s="482"/>
      <c r="K123" s="482"/>
      <c r="L123" s="482"/>
      <c r="M123" s="482"/>
      <c r="N123" s="482"/>
      <c r="O123" s="482"/>
      <c r="P123" s="482"/>
      <c r="Q123" s="482"/>
      <c r="R123" s="482"/>
      <c r="S123" s="482"/>
    </row>
    <row r="124" spans="3:19" ht="12"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</row>
    <row r="125" spans="3:19" ht="12"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</row>
    <row r="126" spans="3:19" ht="12"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</row>
    <row r="127" spans="3:19" ht="12"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</row>
    <row r="128" spans="3:19" ht="12"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</row>
  </sheetData>
  <mergeCells count="8">
    <mergeCell ref="X3:AA3"/>
    <mergeCell ref="Q4:S4"/>
    <mergeCell ref="D4:F4"/>
    <mergeCell ref="G4:P4"/>
    <mergeCell ref="Q3:U3"/>
    <mergeCell ref="T4:U4"/>
    <mergeCell ref="C3:P3"/>
    <mergeCell ref="C4:C5"/>
  </mergeCells>
  <printOptions/>
  <pageMargins left="0.3937007874015748" right="0.31496062992125984" top="0.5118110236220472" bottom="0.3937007874015748" header="0.275590551181102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P58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85" customWidth="1"/>
    <col min="2" max="2" width="7.125" style="485" customWidth="1"/>
    <col min="3" max="4" width="2.375" style="485" customWidth="1"/>
    <col min="5" max="5" width="15.50390625" style="485" customWidth="1"/>
    <col min="6" max="6" width="10.75390625" style="485" customWidth="1"/>
    <col min="7" max="7" width="8.125" style="485" customWidth="1"/>
    <col min="8" max="8" width="9.25390625" style="487" customWidth="1"/>
    <col min="9" max="9" width="7.625" style="487" customWidth="1"/>
    <col min="10" max="10" width="8.125" style="487" customWidth="1"/>
    <col min="11" max="11" width="8.625" style="487" customWidth="1"/>
    <col min="12" max="12" width="8.75390625" style="487" customWidth="1"/>
    <col min="13" max="13" width="9.25390625" style="487" customWidth="1"/>
    <col min="14" max="14" width="9.625" style="485" customWidth="1"/>
    <col min="15" max="15" width="10.125" style="488" customWidth="1"/>
    <col min="16" max="16384" width="9.00390625" style="485" customWidth="1"/>
  </cols>
  <sheetData>
    <row r="2" ht="14.25">
      <c r="B2" s="486" t="s">
        <v>466</v>
      </c>
    </row>
    <row r="3" spans="15:16" ht="12.75" thickBot="1">
      <c r="O3" s="489" t="s">
        <v>414</v>
      </c>
      <c r="P3" s="488"/>
    </row>
    <row r="4" spans="2:15" ht="15" customHeight="1" thickTop="1">
      <c r="B4" s="490"/>
      <c r="C4" s="491"/>
      <c r="D4" s="491"/>
      <c r="E4" s="492"/>
      <c r="F4" s="493"/>
      <c r="G4" s="1395" t="s">
        <v>415</v>
      </c>
      <c r="H4" s="1379" t="s">
        <v>416</v>
      </c>
      <c r="I4" s="1380"/>
      <c r="J4" s="1381"/>
      <c r="K4" s="1379" t="s">
        <v>417</v>
      </c>
      <c r="L4" s="1380"/>
      <c r="M4" s="1381"/>
      <c r="N4" s="490"/>
      <c r="O4" s="494" t="s">
        <v>418</v>
      </c>
    </row>
    <row r="5" spans="2:15" ht="15" customHeight="1">
      <c r="B5" s="1398" t="s">
        <v>413</v>
      </c>
      <c r="C5" s="1399"/>
      <c r="D5" s="1399"/>
      <c r="E5" s="1400"/>
      <c r="F5" s="496" t="s">
        <v>118</v>
      </c>
      <c r="G5" s="1396"/>
      <c r="H5" s="1382"/>
      <c r="I5" s="1383"/>
      <c r="J5" s="1384"/>
      <c r="K5" s="1382"/>
      <c r="L5" s="1383"/>
      <c r="M5" s="1384"/>
      <c r="N5" s="496" t="s">
        <v>419</v>
      </c>
      <c r="O5" s="498" t="s">
        <v>420</v>
      </c>
    </row>
    <row r="6" spans="2:16" ht="15" customHeight="1">
      <c r="B6" s="499"/>
      <c r="C6" s="500"/>
      <c r="D6" s="500"/>
      <c r="E6" s="501"/>
      <c r="F6" s="499"/>
      <c r="G6" s="1397"/>
      <c r="H6" s="497" t="s">
        <v>118</v>
      </c>
      <c r="I6" s="497" t="s">
        <v>421</v>
      </c>
      <c r="J6" s="502" t="s">
        <v>422</v>
      </c>
      <c r="K6" s="503" t="s">
        <v>118</v>
      </c>
      <c r="L6" s="503" t="s">
        <v>423</v>
      </c>
      <c r="M6" s="503" t="s">
        <v>424</v>
      </c>
      <c r="N6" s="502"/>
      <c r="O6" s="502" t="s">
        <v>425</v>
      </c>
      <c r="P6" s="487"/>
    </row>
    <row r="7" spans="2:16" ht="15" customHeight="1">
      <c r="B7" s="504"/>
      <c r="C7" s="488"/>
      <c r="D7" s="488"/>
      <c r="E7" s="488"/>
      <c r="F7" s="505"/>
      <c r="G7" s="506"/>
      <c r="H7" s="507"/>
      <c r="I7" s="508">
        <v>-2</v>
      </c>
      <c r="J7" s="507"/>
      <c r="K7" s="507"/>
      <c r="L7" s="507"/>
      <c r="M7" s="507"/>
      <c r="N7" s="507"/>
      <c r="O7" s="509"/>
      <c r="P7" s="487"/>
    </row>
    <row r="8" spans="2:16" s="510" customFormat="1" ht="15" customHeight="1">
      <c r="B8" s="1401" t="s">
        <v>426</v>
      </c>
      <c r="C8" s="1385"/>
      <c r="D8" s="1385"/>
      <c r="E8" s="1386"/>
      <c r="F8" s="117">
        <f>SUM(G8+H8+K8+N8+O8)</f>
        <v>21178</v>
      </c>
      <c r="G8" s="511">
        <v>1</v>
      </c>
      <c r="H8" s="511">
        <v>14</v>
      </c>
      <c r="I8" s="511">
        <v>6</v>
      </c>
      <c r="J8" s="511">
        <v>10</v>
      </c>
      <c r="K8" s="512">
        <f>SUM(L8:M8)</f>
        <v>274</v>
      </c>
      <c r="L8" s="511">
        <v>51</v>
      </c>
      <c r="M8" s="511">
        <v>223</v>
      </c>
      <c r="N8" s="511">
        <v>20761</v>
      </c>
      <c r="O8" s="513">
        <v>128</v>
      </c>
      <c r="P8" s="514"/>
    </row>
    <row r="9" spans="2:15" s="514" customFormat="1" ht="15" customHeight="1">
      <c r="B9" s="1401" t="s">
        <v>427</v>
      </c>
      <c r="C9" s="1385"/>
      <c r="D9" s="1385"/>
      <c r="E9" s="1386"/>
      <c r="F9" s="117">
        <f>SUM(G9:H9,K9,N9:O9)</f>
        <v>15064151</v>
      </c>
      <c r="G9" s="511">
        <f>SUM(G11:G12)</f>
        <v>24507</v>
      </c>
      <c r="H9" s="511">
        <f>SUM(I9:J9)</f>
        <v>1026628</v>
      </c>
      <c r="I9" s="511">
        <f>SUM(I10:I12)</f>
        <v>539667</v>
      </c>
      <c r="J9" s="511">
        <f>SUM(J10:J12)</f>
        <v>486961</v>
      </c>
      <c r="K9" s="511">
        <f>SUM(L9:M9)</f>
        <v>2799080</v>
      </c>
      <c r="L9" s="511">
        <f>SUM(L10:L12)</f>
        <v>1096484</v>
      </c>
      <c r="M9" s="511">
        <f>SUM(M10:M12)</f>
        <v>1702596</v>
      </c>
      <c r="N9" s="118">
        <v>11144970</v>
      </c>
      <c r="O9" s="515">
        <f>SUM(O10:O12)</f>
        <v>68966</v>
      </c>
    </row>
    <row r="10" spans="2:16" ht="15" customHeight="1">
      <c r="B10" s="1392" t="s">
        <v>428</v>
      </c>
      <c r="C10" s="1393"/>
      <c r="D10" s="1393"/>
      <c r="E10" s="1394"/>
      <c r="F10" s="44">
        <f>SUM(G10:H10,K10,N10:O10)</f>
        <v>457447</v>
      </c>
      <c r="G10" s="517">
        <v>0</v>
      </c>
      <c r="H10" s="92">
        <f>SUM(I10:J10)</f>
        <v>75441</v>
      </c>
      <c r="I10" s="92">
        <v>26060</v>
      </c>
      <c r="J10" s="92">
        <v>49381</v>
      </c>
      <c r="K10" s="92">
        <f>SUM(L10:M10)</f>
        <v>260054</v>
      </c>
      <c r="L10" s="518">
        <v>58820</v>
      </c>
      <c r="M10" s="518">
        <v>201234</v>
      </c>
      <c r="N10" s="518">
        <v>119216</v>
      </c>
      <c r="O10" s="519">
        <v>2736</v>
      </c>
      <c r="P10" s="487"/>
    </row>
    <row r="11" spans="2:16" ht="15" customHeight="1">
      <c r="B11" s="1392" t="s">
        <v>429</v>
      </c>
      <c r="C11" s="1393"/>
      <c r="D11" s="1393"/>
      <c r="E11" s="1394"/>
      <c r="F11" s="44">
        <f>SUM(G11:H11,K11,N11:O11)</f>
        <v>219912</v>
      </c>
      <c r="G11" s="21">
        <v>13340</v>
      </c>
      <c r="H11" s="517">
        <v>0</v>
      </c>
      <c r="I11" s="517">
        <v>0</v>
      </c>
      <c r="J11" s="517">
        <v>0</v>
      </c>
      <c r="K11" s="92">
        <f>SUM(L11:M11)</f>
        <v>66790</v>
      </c>
      <c r="L11" s="518">
        <v>22398</v>
      </c>
      <c r="M11" s="518">
        <v>44392</v>
      </c>
      <c r="N11" s="518">
        <v>139727</v>
      </c>
      <c r="O11" s="519">
        <v>55</v>
      </c>
      <c r="P11" s="487"/>
    </row>
    <row r="12" spans="2:16" ht="15" customHeight="1">
      <c r="B12" s="1392" t="s">
        <v>430</v>
      </c>
      <c r="C12" s="1393"/>
      <c r="D12" s="1393"/>
      <c r="E12" s="1394"/>
      <c r="F12" s="44">
        <f>SUM(G12:H12,K12,N12:O12)</f>
        <v>14386157</v>
      </c>
      <c r="G12" s="21">
        <v>11167</v>
      </c>
      <c r="H12" s="92">
        <f>SUM(I12:J12)</f>
        <v>951187</v>
      </c>
      <c r="I12" s="92">
        <v>513607</v>
      </c>
      <c r="J12" s="92">
        <v>437580</v>
      </c>
      <c r="K12" s="92">
        <f>SUM(L12:M12)</f>
        <v>2472236</v>
      </c>
      <c r="L12" s="518">
        <v>1015266</v>
      </c>
      <c r="M12" s="518">
        <v>1456970</v>
      </c>
      <c r="N12" s="518">
        <v>10885392</v>
      </c>
      <c r="O12" s="519">
        <v>66175</v>
      </c>
      <c r="P12" s="487"/>
    </row>
    <row r="13" spans="2:16" ht="7.5" customHeight="1">
      <c r="B13" s="504"/>
      <c r="C13" s="488"/>
      <c r="D13" s="488"/>
      <c r="E13" s="488"/>
      <c r="F13" s="44"/>
      <c r="G13" s="21"/>
      <c r="H13" s="92"/>
      <c r="I13" s="517"/>
      <c r="J13" s="92"/>
      <c r="K13" s="92"/>
      <c r="L13" s="92"/>
      <c r="M13" s="299"/>
      <c r="N13" s="92"/>
      <c r="O13" s="520"/>
      <c r="P13" s="487"/>
    </row>
    <row r="14" spans="2:16" ht="15" customHeight="1">
      <c r="B14" s="504"/>
      <c r="C14" s="1390" t="s">
        <v>431</v>
      </c>
      <c r="D14" s="1390"/>
      <c r="E14" s="1391"/>
      <c r="F14" s="521"/>
      <c r="G14" s="21"/>
      <c r="H14" s="92"/>
      <c r="I14" s="92"/>
      <c r="J14" s="92"/>
      <c r="K14" s="518"/>
      <c r="L14" s="518"/>
      <c r="M14" s="518"/>
      <c r="N14" s="518"/>
      <c r="O14" s="519"/>
      <c r="P14" s="487"/>
    </row>
    <row r="15" spans="2:94" ht="15" customHeight="1">
      <c r="B15" s="504"/>
      <c r="C15" s="1390" t="s">
        <v>432</v>
      </c>
      <c r="D15" s="1390"/>
      <c r="E15" s="1391"/>
      <c r="F15" s="44"/>
      <c r="G15" s="21"/>
      <c r="H15" s="92"/>
      <c r="I15" s="92"/>
      <c r="J15" s="92"/>
      <c r="K15" s="92"/>
      <c r="L15" s="92"/>
      <c r="M15" s="92"/>
      <c r="N15" s="92"/>
      <c r="O15" s="520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7"/>
      <c r="BD15" s="487"/>
      <c r="BE15" s="487"/>
      <c r="BF15" s="487"/>
      <c r="BG15" s="487"/>
      <c r="BH15" s="487"/>
      <c r="BI15" s="487"/>
      <c r="BJ15" s="487"/>
      <c r="BK15" s="487"/>
      <c r="BL15" s="487"/>
      <c r="BM15" s="487"/>
      <c r="BN15" s="487"/>
      <c r="BO15" s="487"/>
      <c r="BP15" s="487"/>
      <c r="BQ15" s="487"/>
      <c r="BR15" s="487"/>
      <c r="BS15" s="487"/>
      <c r="BT15" s="487"/>
      <c r="BU15" s="487"/>
      <c r="BV15" s="487"/>
      <c r="BW15" s="487"/>
      <c r="BX15" s="487"/>
      <c r="BY15" s="487"/>
      <c r="BZ15" s="487"/>
      <c r="CA15" s="487"/>
      <c r="CB15" s="487"/>
      <c r="CC15" s="487"/>
      <c r="CD15" s="487"/>
      <c r="CE15" s="487"/>
      <c r="CF15" s="487"/>
      <c r="CG15" s="487"/>
      <c r="CH15" s="487"/>
      <c r="CI15" s="487"/>
      <c r="CJ15" s="487"/>
      <c r="CK15" s="487"/>
      <c r="CL15" s="487"/>
      <c r="CM15" s="487"/>
      <c r="CN15" s="487"/>
      <c r="CO15" s="487"/>
      <c r="CP15" s="487"/>
    </row>
    <row r="16" spans="2:94" ht="8.25" customHeight="1">
      <c r="B16" s="504"/>
      <c r="C16" s="488"/>
      <c r="D16" s="488"/>
      <c r="E16" s="488"/>
      <c r="F16" s="44"/>
      <c r="G16" s="21"/>
      <c r="H16" s="92"/>
      <c r="I16" s="92"/>
      <c r="J16" s="92"/>
      <c r="K16" s="92"/>
      <c r="L16" s="92"/>
      <c r="M16" s="517"/>
      <c r="N16" s="92"/>
      <c r="O16" s="520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</row>
    <row r="17" spans="2:94" ht="15" customHeight="1">
      <c r="B17" s="504"/>
      <c r="C17" s="488"/>
      <c r="D17" s="1387" t="s">
        <v>433</v>
      </c>
      <c r="E17" s="1388"/>
      <c r="F17" s="44">
        <f>SUM(G17:H17,K17,N17:O17)</f>
        <v>8552910</v>
      </c>
      <c r="G17" s="21">
        <v>11167</v>
      </c>
      <c r="H17" s="92">
        <f>SUM(I17:J17)</f>
        <v>892173</v>
      </c>
      <c r="I17" s="92">
        <v>513607</v>
      </c>
      <c r="J17" s="92">
        <v>378566</v>
      </c>
      <c r="K17" s="92">
        <f>SUM(L17:M17)</f>
        <v>1977507</v>
      </c>
      <c r="L17" s="92">
        <v>875989</v>
      </c>
      <c r="M17" s="92">
        <v>1101518</v>
      </c>
      <c r="N17" s="92">
        <v>5605888</v>
      </c>
      <c r="O17" s="520">
        <v>66175</v>
      </c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7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87"/>
      <c r="BI17" s="487"/>
      <c r="BJ17" s="487"/>
      <c r="BK17" s="487"/>
      <c r="BL17" s="487"/>
      <c r="BM17" s="487"/>
      <c r="BN17" s="487"/>
      <c r="BO17" s="487"/>
      <c r="BP17" s="487"/>
      <c r="BQ17" s="487"/>
      <c r="BR17" s="487"/>
      <c r="BS17" s="487"/>
      <c r="BT17" s="487"/>
      <c r="BU17" s="487"/>
      <c r="BV17" s="487"/>
      <c r="BW17" s="487"/>
      <c r="BX17" s="487"/>
      <c r="BY17" s="487"/>
      <c r="BZ17" s="487"/>
      <c r="CA17" s="487"/>
      <c r="CB17" s="487"/>
      <c r="CC17" s="487"/>
      <c r="CD17" s="487"/>
      <c r="CE17" s="487"/>
      <c r="CF17" s="487"/>
      <c r="CG17" s="487"/>
      <c r="CH17" s="487"/>
      <c r="CI17" s="487"/>
      <c r="CJ17" s="487"/>
      <c r="CK17" s="487"/>
      <c r="CL17" s="487"/>
      <c r="CM17" s="487"/>
      <c r="CN17" s="487"/>
      <c r="CO17" s="487"/>
      <c r="CP17" s="487"/>
    </row>
    <row r="18" spans="2:94" ht="15" customHeight="1">
      <c r="B18" s="504"/>
      <c r="C18" s="488"/>
      <c r="D18" s="1387" t="s">
        <v>434</v>
      </c>
      <c r="E18" s="1388"/>
      <c r="F18" s="44">
        <f>SUM(G18:H18,K18,N18:O18)</f>
        <v>5833247</v>
      </c>
      <c r="G18" s="517">
        <v>0</v>
      </c>
      <c r="H18" s="92">
        <f>SUM(I18:J18)</f>
        <v>59014</v>
      </c>
      <c r="I18" s="517">
        <v>0</v>
      </c>
      <c r="J18" s="518">
        <v>59014</v>
      </c>
      <c r="K18" s="92">
        <f>SUM(L18:M18)</f>
        <v>494729</v>
      </c>
      <c r="L18" s="522">
        <v>139277</v>
      </c>
      <c r="M18" s="92">
        <v>355452</v>
      </c>
      <c r="N18" s="518">
        <v>5279504</v>
      </c>
      <c r="O18" s="523">
        <v>0</v>
      </c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487"/>
      <c r="AY18" s="487"/>
      <c r="AZ18" s="487"/>
      <c r="BA18" s="487"/>
      <c r="BB18" s="487"/>
      <c r="BC18" s="487"/>
      <c r="BD18" s="487"/>
      <c r="BE18" s="487"/>
      <c r="BF18" s="487"/>
      <c r="BG18" s="487"/>
      <c r="BH18" s="487"/>
      <c r="BI18" s="487"/>
      <c r="BJ18" s="487"/>
      <c r="BK18" s="487"/>
      <c r="BL18" s="487"/>
      <c r="BM18" s="487"/>
      <c r="BN18" s="487"/>
      <c r="BO18" s="487"/>
      <c r="BP18" s="487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</row>
    <row r="19" spans="2:16" ht="15" customHeight="1">
      <c r="B19" s="495" t="s">
        <v>435</v>
      </c>
      <c r="C19" s="488"/>
      <c r="D19" s="1387" t="s">
        <v>436</v>
      </c>
      <c r="E19" s="1388"/>
      <c r="F19" s="44">
        <f>SUM(G19:H19,K19,N19:O19)</f>
        <v>615247</v>
      </c>
      <c r="G19" s="517">
        <v>0</v>
      </c>
      <c r="H19" s="517">
        <v>0</v>
      </c>
      <c r="I19" s="517">
        <v>0</v>
      </c>
      <c r="J19" s="517">
        <v>0</v>
      </c>
      <c r="K19" s="92">
        <f>SUM(L19:M19)</f>
        <v>4565</v>
      </c>
      <c r="L19" s="522">
        <v>1035</v>
      </c>
      <c r="M19" s="92">
        <v>3530</v>
      </c>
      <c r="N19" s="518">
        <v>610682</v>
      </c>
      <c r="O19" s="523">
        <v>0</v>
      </c>
      <c r="P19" s="487"/>
    </row>
    <row r="20" spans="2:16" s="524" customFormat="1" ht="15" customHeight="1">
      <c r="B20" s="525"/>
      <c r="C20" s="526"/>
      <c r="D20" s="1387" t="s">
        <v>437</v>
      </c>
      <c r="E20" s="1388"/>
      <c r="F20" s="527">
        <v>59.5</v>
      </c>
      <c r="G20" s="150">
        <v>100</v>
      </c>
      <c r="H20" s="528">
        <v>93.8</v>
      </c>
      <c r="I20" s="528">
        <v>100</v>
      </c>
      <c r="J20" s="528">
        <v>86.5</v>
      </c>
      <c r="K20" s="528">
        <v>80</v>
      </c>
      <c r="L20" s="528">
        <v>86.3</v>
      </c>
      <c r="M20" s="528">
        <v>75.6</v>
      </c>
      <c r="N20" s="150">
        <v>51.5</v>
      </c>
      <c r="O20" s="529">
        <v>100</v>
      </c>
      <c r="P20" s="530"/>
    </row>
    <row r="21" spans="2:15" s="530" customFormat="1" ht="9.75" customHeight="1">
      <c r="B21" s="531"/>
      <c r="C21" s="532"/>
      <c r="D21" s="533"/>
      <c r="E21" s="534"/>
      <c r="F21" s="535"/>
      <c r="G21" s="92"/>
      <c r="H21" s="92"/>
      <c r="I21" s="522"/>
      <c r="J21" s="92"/>
      <c r="K21" s="92"/>
      <c r="L21" s="522"/>
      <c r="M21" s="522"/>
      <c r="N21" s="522"/>
      <c r="O21" s="536"/>
    </row>
    <row r="22" spans="2:15" s="487" customFormat="1" ht="15" customHeight="1">
      <c r="B22" s="537" t="s">
        <v>438</v>
      </c>
      <c r="C22" s="1385" t="s">
        <v>439</v>
      </c>
      <c r="D22" s="1385"/>
      <c r="E22" s="1386"/>
      <c r="F22" s="538"/>
      <c r="G22" s="532"/>
      <c r="H22" s="532"/>
      <c r="I22" s="532"/>
      <c r="J22" s="532"/>
      <c r="K22" s="532"/>
      <c r="L22" s="532"/>
      <c r="M22" s="532"/>
      <c r="N22" s="532"/>
      <c r="O22" s="539"/>
    </row>
    <row r="23" spans="2:15" s="487" customFormat="1" ht="6.75" customHeight="1">
      <c r="B23" s="538"/>
      <c r="C23" s="532"/>
      <c r="D23" s="532"/>
      <c r="E23" s="539"/>
      <c r="F23" s="538"/>
      <c r="G23" s="532"/>
      <c r="H23" s="532"/>
      <c r="I23" s="532"/>
      <c r="J23" s="532"/>
      <c r="K23" s="532"/>
      <c r="L23" s="532"/>
      <c r="M23" s="532"/>
      <c r="N23" s="532"/>
      <c r="O23" s="539"/>
    </row>
    <row r="24" spans="2:15" ht="12">
      <c r="B24" s="504"/>
      <c r="C24" s="488"/>
      <c r="D24" s="1387" t="s">
        <v>440</v>
      </c>
      <c r="E24" s="1388"/>
      <c r="F24" s="44">
        <v>10308842</v>
      </c>
      <c r="G24" s="92">
        <v>11167</v>
      </c>
      <c r="H24" s="92">
        <f>SUM(I24:J24)</f>
        <v>917810</v>
      </c>
      <c r="I24" s="92">
        <v>513607</v>
      </c>
      <c r="J24" s="92">
        <v>404203</v>
      </c>
      <c r="K24" s="92">
        <v>2028089</v>
      </c>
      <c r="L24" s="92">
        <v>901127</v>
      </c>
      <c r="M24" s="92">
        <v>1127560</v>
      </c>
      <c r="N24" s="21">
        <v>7286507</v>
      </c>
      <c r="O24" s="31">
        <v>64669</v>
      </c>
    </row>
    <row r="25" spans="2:15" ht="12">
      <c r="B25" s="495" t="s">
        <v>441</v>
      </c>
      <c r="C25" s="488"/>
      <c r="D25" s="1387" t="s">
        <v>442</v>
      </c>
      <c r="E25" s="1388"/>
      <c r="F25" s="44">
        <f>SUM(G25:H25,K25,N25:O25)</f>
        <v>4077315</v>
      </c>
      <c r="G25" s="517">
        <v>0</v>
      </c>
      <c r="H25" s="92">
        <f>SUM(I25:J25)</f>
        <v>33377</v>
      </c>
      <c r="I25" s="517">
        <v>0</v>
      </c>
      <c r="J25" s="92">
        <v>33377</v>
      </c>
      <c r="K25" s="92">
        <f>SUM(L25:M25)</f>
        <v>443547</v>
      </c>
      <c r="L25" s="92">
        <v>114137</v>
      </c>
      <c r="M25" s="92">
        <v>329410</v>
      </c>
      <c r="N25" s="21">
        <v>3598885</v>
      </c>
      <c r="O25" s="31">
        <v>1506</v>
      </c>
    </row>
    <row r="26" spans="2:15" ht="12">
      <c r="B26" s="504"/>
      <c r="C26" s="488"/>
      <c r="D26" s="1387" t="s">
        <v>443</v>
      </c>
      <c r="E26" s="1388"/>
      <c r="F26" s="527">
        <v>71.7</v>
      </c>
      <c r="G26" s="150">
        <v>100</v>
      </c>
      <c r="H26" s="528">
        <v>96.5</v>
      </c>
      <c r="I26" s="528">
        <v>100</v>
      </c>
      <c r="J26" s="528">
        <v>92.4</v>
      </c>
      <c r="K26" s="528">
        <v>82.1</v>
      </c>
      <c r="L26" s="528">
        <v>88.8</v>
      </c>
      <c r="M26" s="528">
        <v>77.4</v>
      </c>
      <c r="N26" s="150">
        <v>66.9</v>
      </c>
      <c r="O26" s="529">
        <v>97.7</v>
      </c>
    </row>
    <row r="27" spans="2:15" ht="7.5" customHeight="1">
      <c r="B27" s="504"/>
      <c r="C27" s="488"/>
      <c r="D27" s="488"/>
      <c r="E27" s="540"/>
      <c r="F27" s="504"/>
      <c r="G27" s="488"/>
      <c r="H27" s="532"/>
      <c r="I27" s="532"/>
      <c r="J27" s="532"/>
      <c r="K27" s="532"/>
      <c r="L27" s="532"/>
      <c r="M27" s="532"/>
      <c r="N27" s="488"/>
      <c r="O27" s="540"/>
    </row>
    <row r="28" spans="2:15" ht="12">
      <c r="B28" s="495" t="s">
        <v>444</v>
      </c>
      <c r="C28" s="1385" t="s">
        <v>445</v>
      </c>
      <c r="D28" s="1385"/>
      <c r="E28" s="1386"/>
      <c r="F28" s="504"/>
      <c r="G28" s="488"/>
      <c r="H28" s="532"/>
      <c r="I28" s="532"/>
      <c r="J28" s="532"/>
      <c r="K28" s="532"/>
      <c r="L28" s="532"/>
      <c r="M28" s="532"/>
      <c r="N28" s="488"/>
      <c r="O28" s="540"/>
    </row>
    <row r="29" spans="2:15" ht="7.5" customHeight="1">
      <c r="B29" s="504"/>
      <c r="C29" s="488"/>
      <c r="D29" s="488"/>
      <c r="E29" s="540"/>
      <c r="F29" s="504"/>
      <c r="G29" s="488"/>
      <c r="H29" s="532"/>
      <c r="I29" s="532"/>
      <c r="J29" s="532"/>
      <c r="K29" s="532"/>
      <c r="L29" s="532"/>
      <c r="M29" s="532"/>
      <c r="N29" s="488"/>
      <c r="O29" s="540"/>
    </row>
    <row r="30" spans="2:15" ht="12">
      <c r="B30" s="504"/>
      <c r="C30" s="488"/>
      <c r="D30" s="1387" t="s">
        <v>446</v>
      </c>
      <c r="E30" s="1388"/>
      <c r="F30" s="44">
        <f aca="true" t="shared" si="0" ref="F30:F35">SUM(G30:H30,K30,N30:O30)</f>
        <v>8386</v>
      </c>
      <c r="G30" s="488">
        <v>21</v>
      </c>
      <c r="H30" s="92">
        <f>SUM(I30:J30)</f>
        <v>816</v>
      </c>
      <c r="I30" s="532">
        <v>477</v>
      </c>
      <c r="J30" s="532">
        <v>339</v>
      </c>
      <c r="K30" s="92">
        <f aca="true" t="shared" si="1" ref="K30:K35">SUM(L30:M30)</f>
        <v>1732</v>
      </c>
      <c r="L30" s="532">
        <v>735</v>
      </c>
      <c r="M30" s="532">
        <v>997</v>
      </c>
      <c r="N30" s="92">
        <v>5791</v>
      </c>
      <c r="O30" s="540">
        <v>26</v>
      </c>
    </row>
    <row r="31" spans="2:15" ht="12">
      <c r="B31" s="504"/>
      <c r="C31" s="488"/>
      <c r="D31" s="1387" t="s">
        <v>447</v>
      </c>
      <c r="E31" s="1388"/>
      <c r="F31" s="44">
        <f t="shared" si="0"/>
        <v>149872</v>
      </c>
      <c r="G31" s="21">
        <v>1404</v>
      </c>
      <c r="H31" s="92">
        <f>SUM(I31:J31)</f>
        <v>32781</v>
      </c>
      <c r="I31" s="92">
        <v>22903</v>
      </c>
      <c r="J31" s="532">
        <v>9878</v>
      </c>
      <c r="K31" s="92">
        <f t="shared" si="1"/>
        <v>47253</v>
      </c>
      <c r="L31" s="92">
        <v>23094</v>
      </c>
      <c r="M31" s="92">
        <v>24159</v>
      </c>
      <c r="N31" s="92">
        <v>67489</v>
      </c>
      <c r="O31" s="520">
        <v>945</v>
      </c>
    </row>
    <row r="32" spans="2:15" ht="19.5" customHeight="1">
      <c r="B32" s="495" t="s">
        <v>448</v>
      </c>
      <c r="C32" s="488"/>
      <c r="D32" s="1389" t="s">
        <v>449</v>
      </c>
      <c r="E32" s="516" t="s">
        <v>450</v>
      </c>
      <c r="F32" s="44">
        <f t="shared" si="0"/>
        <v>212</v>
      </c>
      <c r="G32" s="517">
        <v>0</v>
      </c>
      <c r="H32" s="517">
        <v>0</v>
      </c>
      <c r="I32" s="517">
        <v>0</v>
      </c>
      <c r="J32" s="517">
        <v>0</v>
      </c>
      <c r="K32" s="92">
        <f t="shared" si="1"/>
        <v>3</v>
      </c>
      <c r="L32" s="532">
        <v>1</v>
      </c>
      <c r="M32" s="532">
        <v>2</v>
      </c>
      <c r="N32" s="92">
        <v>209</v>
      </c>
      <c r="O32" s="523">
        <v>0</v>
      </c>
    </row>
    <row r="33" spans="2:15" ht="19.5" customHeight="1">
      <c r="B33" s="504"/>
      <c r="C33" s="488"/>
      <c r="D33" s="1389"/>
      <c r="E33" s="516" t="s">
        <v>451</v>
      </c>
      <c r="F33" s="44">
        <f t="shared" si="0"/>
        <v>3154</v>
      </c>
      <c r="G33" s="517">
        <v>0</v>
      </c>
      <c r="H33" s="517">
        <v>0</v>
      </c>
      <c r="I33" s="517">
        <v>0</v>
      </c>
      <c r="J33" s="517">
        <v>0</v>
      </c>
      <c r="K33" s="92">
        <f t="shared" si="1"/>
        <v>16</v>
      </c>
      <c r="L33" s="532">
        <v>3</v>
      </c>
      <c r="M33" s="532">
        <v>13</v>
      </c>
      <c r="N33" s="92">
        <v>3138</v>
      </c>
      <c r="O33" s="523">
        <v>0</v>
      </c>
    </row>
    <row r="34" spans="2:15" ht="19.5" customHeight="1">
      <c r="B34" s="495" t="s">
        <v>452</v>
      </c>
      <c r="C34" s="488"/>
      <c r="D34" s="1389"/>
      <c r="E34" s="516" t="s">
        <v>453</v>
      </c>
      <c r="F34" s="44">
        <f t="shared" si="0"/>
        <v>8174</v>
      </c>
      <c r="G34" s="488">
        <v>21</v>
      </c>
      <c r="H34" s="92">
        <f>SUM(I34:J34)</f>
        <v>816</v>
      </c>
      <c r="I34" s="532">
        <v>477</v>
      </c>
      <c r="J34" s="532">
        <v>339</v>
      </c>
      <c r="K34" s="92">
        <f t="shared" si="1"/>
        <v>1729</v>
      </c>
      <c r="L34" s="532">
        <v>734</v>
      </c>
      <c r="M34" s="532">
        <v>995</v>
      </c>
      <c r="N34" s="92">
        <v>5582</v>
      </c>
      <c r="O34" s="540">
        <v>26</v>
      </c>
    </row>
    <row r="35" spans="2:15" ht="19.5" customHeight="1">
      <c r="B35" s="504"/>
      <c r="C35" s="488"/>
      <c r="D35" s="1389"/>
      <c r="E35" s="516" t="s">
        <v>451</v>
      </c>
      <c r="F35" s="44">
        <f t="shared" si="0"/>
        <v>146718</v>
      </c>
      <c r="G35" s="21">
        <v>1404</v>
      </c>
      <c r="H35" s="92">
        <f>SUM(I35:J35)</f>
        <v>32781</v>
      </c>
      <c r="I35" s="92">
        <v>22903</v>
      </c>
      <c r="J35" s="92">
        <v>9878</v>
      </c>
      <c r="K35" s="92">
        <f t="shared" si="1"/>
        <v>47237</v>
      </c>
      <c r="L35" s="92">
        <v>23091</v>
      </c>
      <c r="M35" s="92">
        <v>24146</v>
      </c>
      <c r="N35" s="92">
        <v>64351</v>
      </c>
      <c r="O35" s="520">
        <v>945</v>
      </c>
    </row>
    <row r="36" spans="2:15" ht="7.5" customHeight="1">
      <c r="B36" s="504"/>
      <c r="C36" s="488"/>
      <c r="D36" s="488"/>
      <c r="E36" s="540"/>
      <c r="F36" s="504"/>
      <c r="G36" s="488"/>
      <c r="H36" s="532"/>
      <c r="I36" s="532"/>
      <c r="J36" s="532"/>
      <c r="K36" s="532"/>
      <c r="L36" s="532"/>
      <c r="M36" s="532"/>
      <c r="N36" s="488"/>
      <c r="O36" s="540"/>
    </row>
    <row r="37" spans="2:15" ht="12">
      <c r="B37" s="504"/>
      <c r="C37" s="1385" t="s">
        <v>454</v>
      </c>
      <c r="D37" s="1385"/>
      <c r="E37" s="1386"/>
      <c r="F37" s="504"/>
      <c r="G37" s="488"/>
      <c r="H37" s="532"/>
      <c r="I37" s="532"/>
      <c r="J37" s="532"/>
      <c r="K37" s="532"/>
      <c r="L37" s="532"/>
      <c r="M37" s="532"/>
      <c r="N37" s="488"/>
      <c r="O37" s="540"/>
    </row>
    <row r="38" spans="2:15" ht="12">
      <c r="B38" s="504"/>
      <c r="C38" s="488"/>
      <c r="D38" s="1387" t="s">
        <v>455</v>
      </c>
      <c r="E38" s="1388"/>
      <c r="F38" s="44">
        <f>SUM(G38:H38,K38,N38:O38)</f>
        <v>89</v>
      </c>
      <c r="G38" s="517">
        <v>0</v>
      </c>
      <c r="H38" s="92">
        <f>SUM(I38:J38)</f>
        <v>41</v>
      </c>
      <c r="I38" s="532">
        <v>31</v>
      </c>
      <c r="J38" s="532">
        <v>10</v>
      </c>
      <c r="K38" s="92">
        <f>SUM(L38:M38)</f>
        <v>31</v>
      </c>
      <c r="L38" s="532">
        <v>19</v>
      </c>
      <c r="M38" s="532">
        <v>12</v>
      </c>
      <c r="N38" s="488">
        <v>17</v>
      </c>
      <c r="O38" s="523">
        <v>0</v>
      </c>
    </row>
    <row r="39" spans="2:15" ht="12">
      <c r="B39" s="504"/>
      <c r="C39" s="488"/>
      <c r="D39" s="1387" t="s">
        <v>456</v>
      </c>
      <c r="E39" s="1388"/>
      <c r="F39" s="44">
        <f>SUM(G39:H39,K39,N39:O39)</f>
        <v>32867</v>
      </c>
      <c r="G39" s="517">
        <v>0</v>
      </c>
      <c r="H39" s="92">
        <f>SUM(I39:J39)</f>
        <v>22470</v>
      </c>
      <c r="I39" s="92">
        <v>18871</v>
      </c>
      <c r="J39" s="92">
        <v>3599</v>
      </c>
      <c r="K39" s="92">
        <f>SUM(L39:M39)</f>
        <v>8704</v>
      </c>
      <c r="L39" s="92">
        <v>6334</v>
      </c>
      <c r="M39" s="92">
        <v>2370</v>
      </c>
      <c r="N39" s="21">
        <v>1693</v>
      </c>
      <c r="O39" s="523">
        <v>0</v>
      </c>
    </row>
    <row r="40" spans="2:15" ht="8.25" customHeight="1">
      <c r="B40" s="504"/>
      <c r="C40" s="488"/>
      <c r="D40" s="488"/>
      <c r="E40" s="540"/>
      <c r="F40" s="504"/>
      <c r="G40" s="488"/>
      <c r="H40" s="532"/>
      <c r="I40" s="532"/>
      <c r="J40" s="532"/>
      <c r="K40" s="532"/>
      <c r="L40" s="532"/>
      <c r="M40" s="532"/>
      <c r="N40" s="488"/>
      <c r="O40" s="540"/>
    </row>
    <row r="41" spans="2:15" ht="12">
      <c r="B41" s="504"/>
      <c r="C41" s="1385" t="s">
        <v>457</v>
      </c>
      <c r="D41" s="1385"/>
      <c r="E41" s="1386"/>
      <c r="F41" s="504"/>
      <c r="G41" s="488"/>
      <c r="H41" s="532"/>
      <c r="I41" s="532"/>
      <c r="J41" s="532"/>
      <c r="K41" s="532"/>
      <c r="L41" s="532"/>
      <c r="M41" s="532"/>
      <c r="N41" s="488"/>
      <c r="O41" s="540"/>
    </row>
    <row r="42" spans="2:15" ht="12">
      <c r="B42" s="504"/>
      <c r="C42" s="488"/>
      <c r="D42" s="1387" t="s">
        <v>455</v>
      </c>
      <c r="E42" s="1388"/>
      <c r="F42" s="44">
        <f>SUM(G42:H42,K42,N42:O42)</f>
        <v>5</v>
      </c>
      <c r="G42" s="517">
        <v>0</v>
      </c>
      <c r="H42" s="517">
        <v>0</v>
      </c>
      <c r="I42" s="517">
        <v>0</v>
      </c>
      <c r="J42" s="517">
        <v>0</v>
      </c>
      <c r="K42" s="517">
        <v>0</v>
      </c>
      <c r="L42" s="517">
        <v>0</v>
      </c>
      <c r="M42" s="517">
        <v>0</v>
      </c>
      <c r="N42" s="488">
        <v>5</v>
      </c>
      <c r="O42" s="523">
        <v>0</v>
      </c>
    </row>
    <row r="43" spans="2:15" ht="12">
      <c r="B43" s="504"/>
      <c r="C43" s="488"/>
      <c r="D43" s="1387" t="s">
        <v>456</v>
      </c>
      <c r="E43" s="1388"/>
      <c r="F43" s="44">
        <f>SUM(G43:H43,K43,N43:O43)</f>
        <v>635</v>
      </c>
      <c r="G43" s="517">
        <v>0</v>
      </c>
      <c r="H43" s="517">
        <v>0</v>
      </c>
      <c r="I43" s="517">
        <v>0</v>
      </c>
      <c r="J43" s="517">
        <v>0</v>
      </c>
      <c r="K43" s="517">
        <v>0</v>
      </c>
      <c r="L43" s="517">
        <v>0</v>
      </c>
      <c r="M43" s="517">
        <v>0</v>
      </c>
      <c r="N43" s="488">
        <v>635</v>
      </c>
      <c r="O43" s="523">
        <v>0</v>
      </c>
    </row>
    <row r="44" spans="2:15" ht="9" customHeight="1">
      <c r="B44" s="504"/>
      <c r="C44" s="488"/>
      <c r="D44" s="488"/>
      <c r="E44" s="540"/>
      <c r="F44" s="504"/>
      <c r="G44" s="488"/>
      <c r="H44" s="532"/>
      <c r="I44" s="532"/>
      <c r="J44" s="532"/>
      <c r="K44" s="532"/>
      <c r="L44" s="532"/>
      <c r="M44" s="532"/>
      <c r="N44" s="488"/>
      <c r="O44" s="540"/>
    </row>
    <row r="45" spans="2:15" ht="12">
      <c r="B45" s="504"/>
      <c r="C45" s="1385" t="s">
        <v>458</v>
      </c>
      <c r="D45" s="1385"/>
      <c r="E45" s="1386"/>
      <c r="F45" s="504"/>
      <c r="G45" s="488"/>
      <c r="H45" s="532"/>
      <c r="I45" s="532"/>
      <c r="J45" s="532"/>
      <c r="K45" s="532"/>
      <c r="L45" s="532"/>
      <c r="M45" s="532"/>
      <c r="N45" s="488"/>
      <c r="O45" s="540"/>
    </row>
    <row r="46" spans="2:15" ht="12">
      <c r="B46" s="504"/>
      <c r="C46" s="488"/>
      <c r="D46" s="1387" t="s">
        <v>459</v>
      </c>
      <c r="E46" s="1388"/>
      <c r="F46" s="44">
        <f>SUM(G46:H46,K46,N46:O46)</f>
        <v>150</v>
      </c>
      <c r="G46" s="488">
        <v>2</v>
      </c>
      <c r="H46" s="92">
        <f>SUM(I46:J46)</f>
        <v>42</v>
      </c>
      <c r="I46" s="532">
        <v>37</v>
      </c>
      <c r="J46" s="532">
        <v>5</v>
      </c>
      <c r="K46" s="92">
        <f>SUM(L46:M46)</f>
        <v>43</v>
      </c>
      <c r="L46" s="532">
        <v>20</v>
      </c>
      <c r="M46" s="532">
        <v>23</v>
      </c>
      <c r="N46" s="488">
        <v>62</v>
      </c>
      <c r="O46" s="540">
        <v>1</v>
      </c>
    </row>
    <row r="47" spans="2:15" ht="12">
      <c r="B47" s="504"/>
      <c r="C47" s="488"/>
      <c r="D47" s="1387" t="s">
        <v>460</v>
      </c>
      <c r="E47" s="1388"/>
      <c r="F47" s="44">
        <f>SUM(G47:H47,K47,N47:O47)</f>
        <v>447</v>
      </c>
      <c r="G47" s="517">
        <v>0</v>
      </c>
      <c r="H47" s="92">
        <f>SUM(I47:J47)</f>
        <v>5</v>
      </c>
      <c r="I47" s="517">
        <v>0</v>
      </c>
      <c r="J47" s="532">
        <v>5</v>
      </c>
      <c r="K47" s="92">
        <f>SUM(L47:M47)</f>
        <v>81</v>
      </c>
      <c r="L47" s="532">
        <v>22</v>
      </c>
      <c r="M47" s="532">
        <v>59</v>
      </c>
      <c r="N47" s="488">
        <v>359</v>
      </c>
      <c r="O47" s="540">
        <v>2</v>
      </c>
    </row>
    <row r="48" spans="2:15" ht="8.25" customHeight="1">
      <c r="B48" s="504"/>
      <c r="C48" s="488"/>
      <c r="D48" s="488"/>
      <c r="E48" s="540"/>
      <c r="F48" s="504"/>
      <c r="G48" s="488"/>
      <c r="H48" s="532"/>
      <c r="I48" s="532"/>
      <c r="J48" s="532"/>
      <c r="K48" s="532"/>
      <c r="L48" s="532"/>
      <c r="M48" s="532"/>
      <c r="N48" s="488"/>
      <c r="O48" s="540"/>
    </row>
    <row r="49" spans="2:15" ht="12">
      <c r="B49" s="504"/>
      <c r="C49" s="1385" t="s">
        <v>461</v>
      </c>
      <c r="D49" s="1385"/>
      <c r="E49" s="1386"/>
      <c r="F49" s="504"/>
      <c r="G49" s="488"/>
      <c r="H49" s="532"/>
      <c r="I49" s="532"/>
      <c r="J49" s="532"/>
      <c r="K49" s="532"/>
      <c r="L49" s="532"/>
      <c r="M49" s="532"/>
      <c r="N49" s="488"/>
      <c r="O49" s="540"/>
    </row>
    <row r="50" spans="2:15" ht="12">
      <c r="B50" s="504"/>
      <c r="C50" s="488"/>
      <c r="D50" s="1387" t="s">
        <v>462</v>
      </c>
      <c r="E50" s="1388"/>
      <c r="F50" s="44">
        <f>SUM(G50:H50,K50,N50:O50)</f>
        <v>72</v>
      </c>
      <c r="G50" s="517">
        <v>0</v>
      </c>
      <c r="H50" s="92">
        <f>SUM(I50:J50)</f>
        <v>59</v>
      </c>
      <c r="I50" s="532">
        <v>54</v>
      </c>
      <c r="J50" s="532">
        <v>5</v>
      </c>
      <c r="K50" s="92">
        <f>SUM(L50:M50)</f>
        <v>11</v>
      </c>
      <c r="L50" s="532">
        <v>5</v>
      </c>
      <c r="M50" s="532">
        <v>6</v>
      </c>
      <c r="N50" s="488">
        <v>2</v>
      </c>
      <c r="O50" s="523">
        <v>0</v>
      </c>
    </row>
    <row r="51" spans="2:15" ht="12">
      <c r="B51" s="504"/>
      <c r="C51" s="488"/>
      <c r="D51" s="1387" t="s">
        <v>463</v>
      </c>
      <c r="E51" s="1388"/>
      <c r="F51" s="44">
        <f>SUM(G51:H51,K51,N51:O51)</f>
        <v>37</v>
      </c>
      <c r="G51" s="517">
        <v>0</v>
      </c>
      <c r="H51" s="92">
        <f>SUM(I51:J51)</f>
        <v>28</v>
      </c>
      <c r="I51" s="532">
        <v>23</v>
      </c>
      <c r="J51" s="532">
        <v>5</v>
      </c>
      <c r="K51" s="92">
        <f>SUM(L51:M51)</f>
        <v>6</v>
      </c>
      <c r="L51" s="532">
        <v>3</v>
      </c>
      <c r="M51" s="92">
        <v>3</v>
      </c>
      <c r="N51" s="488">
        <v>3</v>
      </c>
      <c r="O51" s="523">
        <v>0</v>
      </c>
    </row>
    <row r="52" spans="2:15" ht="8.25" customHeight="1">
      <c r="B52" s="499"/>
      <c r="C52" s="500"/>
      <c r="D52" s="500"/>
      <c r="E52" s="500"/>
      <c r="F52" s="499"/>
      <c r="G52" s="500"/>
      <c r="H52" s="541"/>
      <c r="I52" s="541"/>
      <c r="J52" s="541"/>
      <c r="K52" s="541"/>
      <c r="L52" s="541"/>
      <c r="M52" s="541"/>
      <c r="N52" s="500"/>
      <c r="O52" s="542"/>
    </row>
    <row r="53" ht="12">
      <c r="B53" s="485" t="s">
        <v>464</v>
      </c>
    </row>
    <row r="54" ht="12">
      <c r="B54" s="485" t="s">
        <v>465</v>
      </c>
    </row>
    <row r="58" ht="12">
      <c r="H58" s="543"/>
    </row>
  </sheetData>
  <mergeCells count="35">
    <mergeCell ref="G4:G6"/>
    <mergeCell ref="B5:E5"/>
    <mergeCell ref="B8:E8"/>
    <mergeCell ref="B9:E9"/>
    <mergeCell ref="B10:E10"/>
    <mergeCell ref="B11:E11"/>
    <mergeCell ref="B12:E12"/>
    <mergeCell ref="C14:E14"/>
    <mergeCell ref="C15:E15"/>
    <mergeCell ref="D17:E17"/>
    <mergeCell ref="D18:E18"/>
    <mergeCell ref="D19:E19"/>
    <mergeCell ref="D20:E20"/>
    <mergeCell ref="C22:E22"/>
    <mergeCell ref="D24:E24"/>
    <mergeCell ref="D25:E25"/>
    <mergeCell ref="D26:E26"/>
    <mergeCell ref="C28:E28"/>
    <mergeCell ref="D39:E39"/>
    <mergeCell ref="C41:E41"/>
    <mergeCell ref="D42:E42"/>
    <mergeCell ref="D30:E30"/>
    <mergeCell ref="D31:E31"/>
    <mergeCell ref="D32:D35"/>
    <mergeCell ref="C37:E37"/>
    <mergeCell ref="K4:M5"/>
    <mergeCell ref="C49:E49"/>
    <mergeCell ref="D50:E50"/>
    <mergeCell ref="D51:E51"/>
    <mergeCell ref="H4:J5"/>
    <mergeCell ref="D43:E43"/>
    <mergeCell ref="C45:E45"/>
    <mergeCell ref="D46:E46"/>
    <mergeCell ref="D47:E47"/>
    <mergeCell ref="D38:E38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1" sqref="A1"/>
    </sheetView>
  </sheetViews>
  <sheetFormatPr defaultColWidth="9.00390625" defaultRowHeight="13.5"/>
  <cols>
    <col min="1" max="3" width="3.625" style="102" customWidth="1"/>
    <col min="4" max="4" width="14.625" style="102" customWidth="1"/>
    <col min="5" max="7" width="13.125" style="102" customWidth="1"/>
    <col min="8" max="8" width="3.375" style="102" customWidth="1"/>
    <col min="9" max="9" width="17.75390625" style="102" customWidth="1"/>
    <col min="10" max="12" width="13.125" style="102" customWidth="1"/>
    <col min="13" max="16384" width="9.00390625" style="102" customWidth="1"/>
  </cols>
  <sheetData>
    <row r="1" ht="14.25">
      <c r="B1" s="544" t="s">
        <v>1426</v>
      </c>
    </row>
    <row r="2" spans="9:12" ht="12.75" thickBot="1">
      <c r="I2" s="106"/>
      <c r="J2" s="106"/>
      <c r="L2" s="106" t="s">
        <v>1401</v>
      </c>
    </row>
    <row r="3" spans="2:12" ht="24" customHeight="1" thickTop="1">
      <c r="B3" s="1407" t="s">
        <v>1402</v>
      </c>
      <c r="C3" s="1408"/>
      <c r="D3" s="1409"/>
      <c r="E3" s="22" t="s">
        <v>1403</v>
      </c>
      <c r="F3" s="22">
        <v>2</v>
      </c>
      <c r="G3" s="545">
        <v>3</v>
      </c>
      <c r="H3" s="1410" t="s">
        <v>1402</v>
      </c>
      <c r="I3" s="1409"/>
      <c r="J3" s="22" t="s">
        <v>1403</v>
      </c>
      <c r="K3" s="22">
        <v>2</v>
      </c>
      <c r="L3" s="24">
        <v>3</v>
      </c>
    </row>
    <row r="4" spans="2:12" ht="16.5" customHeight="1">
      <c r="B4" s="1411"/>
      <c r="C4" s="1412"/>
      <c r="D4" s="1413"/>
      <c r="E4" s="546"/>
      <c r="F4" s="547"/>
      <c r="G4" s="548"/>
      <c r="H4" s="549"/>
      <c r="I4" s="88"/>
      <c r="J4" s="546"/>
      <c r="K4" s="547"/>
      <c r="L4" s="550"/>
    </row>
    <row r="5" spans="2:12" s="551" customFormat="1" ht="15" customHeight="1">
      <c r="B5" s="1279" t="s">
        <v>118</v>
      </c>
      <c r="C5" s="1406"/>
      <c r="D5" s="1403"/>
      <c r="E5" s="117">
        <v>4807555</v>
      </c>
      <c r="F5" s="118">
        <v>5139723</v>
      </c>
      <c r="G5" s="552">
        <v>5370245</v>
      </c>
      <c r="H5" s="1414" t="s">
        <v>1404</v>
      </c>
      <c r="I5" s="1403"/>
      <c r="J5" s="117">
        <f>SUM(J8:J18)</f>
        <v>1466577</v>
      </c>
      <c r="K5" s="118">
        <f>SUM(K8:K18)</f>
        <v>1539319</v>
      </c>
      <c r="L5" s="515">
        <f>SUM(L8:L18)</f>
        <v>1615118</v>
      </c>
    </row>
    <row r="6" spans="2:12" s="551" customFormat="1" ht="15" customHeight="1">
      <c r="B6" s="1294"/>
      <c r="C6" s="1284"/>
      <c r="D6" s="1285"/>
      <c r="E6" s="117"/>
      <c r="F6" s="118"/>
      <c r="G6" s="552"/>
      <c r="H6" s="553"/>
      <c r="I6" s="515"/>
      <c r="J6" s="117"/>
      <c r="K6" s="118"/>
      <c r="L6" s="515"/>
    </row>
    <row r="7" spans="2:12" s="551" customFormat="1" ht="15" customHeight="1">
      <c r="B7" s="1279" t="s">
        <v>1405</v>
      </c>
      <c r="C7" s="1406"/>
      <c r="D7" s="1403"/>
      <c r="E7" s="117">
        <f>SUM(E8:E9,E12,E15:E20)</f>
        <v>3340978</v>
      </c>
      <c r="F7" s="118">
        <f>SUM(F8:F9,F12,F15:F20)</f>
        <v>3600404</v>
      </c>
      <c r="G7" s="552">
        <f>SUM(G8:G9,G12,G15:G20)</f>
        <v>3755127</v>
      </c>
      <c r="H7" s="553"/>
      <c r="I7" s="515"/>
      <c r="J7" s="117"/>
      <c r="K7" s="118"/>
      <c r="L7" s="515"/>
    </row>
    <row r="8" spans="2:12" s="17" customFormat="1" ht="15" customHeight="1">
      <c r="B8" s="44"/>
      <c r="C8" s="1402" t="s">
        <v>1406</v>
      </c>
      <c r="D8" s="1403"/>
      <c r="E8" s="37">
        <v>670138</v>
      </c>
      <c r="F8" s="38">
        <v>737661</v>
      </c>
      <c r="G8" s="554">
        <v>796514</v>
      </c>
      <c r="H8" s="555"/>
      <c r="I8" s="88" t="s">
        <v>1407</v>
      </c>
      <c r="J8" s="44">
        <v>4284</v>
      </c>
      <c r="K8" s="21">
        <v>4319</v>
      </c>
      <c r="L8" s="31">
        <v>4347</v>
      </c>
    </row>
    <row r="9" spans="2:12" s="17" customFormat="1" ht="15" customHeight="1">
      <c r="B9" s="44"/>
      <c r="C9" s="1402" t="s">
        <v>1408</v>
      </c>
      <c r="D9" s="1403"/>
      <c r="E9" s="44">
        <f>SUM(E10:E11)</f>
        <v>1063617</v>
      </c>
      <c r="F9" s="21">
        <f>SUM(F10:F11)</f>
        <v>1109188</v>
      </c>
      <c r="G9" s="554">
        <f>SUM(G10:G11)</f>
        <v>1117854</v>
      </c>
      <c r="H9" s="555"/>
      <c r="I9" s="88"/>
      <c r="J9" s="44"/>
      <c r="K9" s="21"/>
      <c r="L9" s="31"/>
    </row>
    <row r="10" spans="2:12" s="17" customFormat="1" ht="15" customHeight="1">
      <c r="B10" s="44"/>
      <c r="C10" s="21"/>
      <c r="D10" s="88" t="s">
        <v>1409</v>
      </c>
      <c r="E10" s="44">
        <v>320714</v>
      </c>
      <c r="F10" s="21">
        <v>342621</v>
      </c>
      <c r="G10" s="554">
        <v>339714</v>
      </c>
      <c r="H10" s="555"/>
      <c r="I10" s="88" t="s">
        <v>1410</v>
      </c>
      <c r="J10" s="44">
        <v>1163323</v>
      </c>
      <c r="K10" s="21">
        <v>1220304</v>
      </c>
      <c r="L10" s="31">
        <v>1279191</v>
      </c>
    </row>
    <row r="11" spans="2:12" s="17" customFormat="1" ht="15" customHeight="1">
      <c r="B11" s="44"/>
      <c r="C11" s="21"/>
      <c r="D11" s="88" t="s">
        <v>1411</v>
      </c>
      <c r="E11" s="44">
        <v>742903</v>
      </c>
      <c r="F11" s="21">
        <v>766567</v>
      </c>
      <c r="G11" s="554">
        <v>778140</v>
      </c>
      <c r="H11" s="555"/>
      <c r="I11" s="88"/>
      <c r="J11" s="44"/>
      <c r="K11" s="21"/>
      <c r="L11" s="31"/>
    </row>
    <row r="12" spans="2:12" s="17" customFormat="1" ht="15" customHeight="1">
      <c r="B12" s="44"/>
      <c r="C12" s="1402" t="s">
        <v>1412</v>
      </c>
      <c r="D12" s="1403"/>
      <c r="E12" s="44">
        <f>SUM(E13:E14)</f>
        <v>1390099</v>
      </c>
      <c r="F12" s="21">
        <f>SUM(F13:F14)</f>
        <v>1545821</v>
      </c>
      <c r="G12" s="554">
        <f>SUM(G13:G14)</f>
        <v>1644821</v>
      </c>
      <c r="H12" s="555"/>
      <c r="I12" s="88" t="s">
        <v>1413</v>
      </c>
      <c r="J12" s="44">
        <v>241624</v>
      </c>
      <c r="K12" s="21">
        <v>255462</v>
      </c>
      <c r="L12" s="31">
        <v>268479</v>
      </c>
    </row>
    <row r="13" spans="2:12" s="17" customFormat="1" ht="15" customHeight="1">
      <c r="B13" s="44"/>
      <c r="C13" s="21"/>
      <c r="D13" s="88" t="s">
        <v>1414</v>
      </c>
      <c r="E13" s="44">
        <v>1116686</v>
      </c>
      <c r="F13" s="21">
        <v>1269892</v>
      </c>
      <c r="G13" s="554">
        <v>1390867</v>
      </c>
      <c r="H13" s="555"/>
      <c r="I13" s="88"/>
      <c r="J13" s="44"/>
      <c r="K13" s="21"/>
      <c r="L13" s="31"/>
    </row>
    <row r="14" spans="2:12" s="17" customFormat="1" ht="15" customHeight="1">
      <c r="B14" s="44"/>
      <c r="C14" s="21"/>
      <c r="D14" s="556" t="s">
        <v>1415</v>
      </c>
      <c r="E14" s="44">
        <v>273413</v>
      </c>
      <c r="F14" s="21">
        <v>275929</v>
      </c>
      <c r="G14" s="554">
        <v>253954</v>
      </c>
      <c r="H14" s="555"/>
      <c r="I14" s="88" t="s">
        <v>1416</v>
      </c>
      <c r="J14" s="44">
        <v>9218</v>
      </c>
      <c r="K14" s="21">
        <v>9465</v>
      </c>
      <c r="L14" s="31">
        <v>10145</v>
      </c>
    </row>
    <row r="15" spans="2:12" s="17" customFormat="1" ht="15" customHeight="1">
      <c r="B15" s="44"/>
      <c r="C15" s="1402" t="s">
        <v>1417</v>
      </c>
      <c r="D15" s="1403"/>
      <c r="E15" s="44">
        <v>11714</v>
      </c>
      <c r="F15" s="21">
        <v>12077</v>
      </c>
      <c r="G15" s="554">
        <v>12052</v>
      </c>
      <c r="H15" s="555"/>
      <c r="I15" s="88"/>
      <c r="J15" s="44"/>
      <c r="K15" s="21"/>
      <c r="L15" s="31"/>
    </row>
    <row r="16" spans="2:12" s="17" customFormat="1" ht="15" customHeight="1">
      <c r="B16" s="44"/>
      <c r="C16" s="1402" t="s">
        <v>1418</v>
      </c>
      <c r="D16" s="1403"/>
      <c r="E16" s="44">
        <v>119547</v>
      </c>
      <c r="F16" s="21">
        <v>113847</v>
      </c>
      <c r="G16" s="554">
        <v>114611</v>
      </c>
      <c r="H16" s="555"/>
      <c r="I16" s="88" t="s">
        <v>1419</v>
      </c>
      <c r="J16" s="44">
        <v>48128</v>
      </c>
      <c r="K16" s="21">
        <v>49735</v>
      </c>
      <c r="L16" s="31">
        <v>52221</v>
      </c>
    </row>
    <row r="17" spans="2:12" s="17" customFormat="1" ht="15" customHeight="1">
      <c r="B17" s="44"/>
      <c r="C17" s="1402" t="s">
        <v>1420</v>
      </c>
      <c r="D17" s="1403"/>
      <c r="E17" s="44">
        <v>72293</v>
      </c>
      <c r="F17" s="21">
        <v>64958</v>
      </c>
      <c r="G17" s="554">
        <v>53609</v>
      </c>
      <c r="H17" s="555"/>
      <c r="I17" s="88"/>
      <c r="J17" s="44"/>
      <c r="K17" s="21"/>
      <c r="L17" s="31"/>
    </row>
    <row r="18" spans="2:12" s="17" customFormat="1" ht="15" customHeight="1">
      <c r="B18" s="44"/>
      <c r="C18" s="1402" t="s">
        <v>1421</v>
      </c>
      <c r="D18" s="1403"/>
      <c r="E18" s="44">
        <v>393</v>
      </c>
      <c r="F18" s="21">
        <v>48</v>
      </c>
      <c r="G18" s="554">
        <v>29</v>
      </c>
      <c r="H18" s="555"/>
      <c r="I18" s="88" t="s">
        <v>1422</v>
      </c>
      <c r="J18" s="557" t="s">
        <v>1423</v>
      </c>
      <c r="K18" s="21">
        <v>34</v>
      </c>
      <c r="L18" s="31">
        <v>735</v>
      </c>
    </row>
    <row r="19" spans="2:12" s="17" customFormat="1" ht="15" customHeight="1">
      <c r="B19" s="44"/>
      <c r="C19" s="1402" t="s">
        <v>1424</v>
      </c>
      <c r="D19" s="1403"/>
      <c r="E19" s="44">
        <v>6851</v>
      </c>
      <c r="F19" s="21">
        <v>7140</v>
      </c>
      <c r="G19" s="554">
        <v>7681</v>
      </c>
      <c r="H19" s="555"/>
      <c r="I19" s="31"/>
      <c r="J19" s="44"/>
      <c r="K19" s="21"/>
      <c r="L19" s="31"/>
    </row>
    <row r="20" spans="2:12" s="17" customFormat="1" ht="15" customHeight="1">
      <c r="B20" s="49"/>
      <c r="C20" s="1404" t="s">
        <v>1425</v>
      </c>
      <c r="D20" s="1405"/>
      <c r="E20" s="49">
        <v>6326</v>
      </c>
      <c r="F20" s="50">
        <v>9664</v>
      </c>
      <c r="G20" s="558">
        <v>7956</v>
      </c>
      <c r="H20" s="559"/>
      <c r="I20" s="51"/>
      <c r="J20" s="49"/>
      <c r="K20" s="50"/>
      <c r="L20" s="51"/>
    </row>
  </sheetData>
  <mergeCells count="16">
    <mergeCell ref="B3:D3"/>
    <mergeCell ref="H3:I3"/>
    <mergeCell ref="B4:D4"/>
    <mergeCell ref="B5:D5"/>
    <mergeCell ref="H5:I5"/>
    <mergeCell ref="B6:D6"/>
    <mergeCell ref="B7:D7"/>
    <mergeCell ref="C8:D8"/>
    <mergeCell ref="C9:D9"/>
    <mergeCell ref="C18:D18"/>
    <mergeCell ref="C19:D19"/>
    <mergeCell ref="C20:D20"/>
    <mergeCell ref="C12:D12"/>
    <mergeCell ref="C15:D15"/>
    <mergeCell ref="C16:D16"/>
    <mergeCell ref="C17:D17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560" customWidth="1"/>
    <col min="2" max="2" width="13.375" style="560" customWidth="1"/>
    <col min="3" max="4" width="11.625" style="560" customWidth="1"/>
    <col min="5" max="5" width="7.375" style="560" customWidth="1"/>
    <col min="6" max="6" width="11.625" style="560" customWidth="1"/>
    <col min="7" max="7" width="7.375" style="560" customWidth="1"/>
    <col min="8" max="8" width="11.625" style="560" customWidth="1"/>
    <col min="9" max="9" width="10.625" style="560" customWidth="1"/>
    <col min="10" max="16384" width="9.00390625" style="560" customWidth="1"/>
  </cols>
  <sheetData>
    <row r="1" spans="2:9" ht="14.25">
      <c r="B1" s="18" t="s">
        <v>1453</v>
      </c>
      <c r="C1" s="17"/>
      <c r="D1" s="17"/>
      <c r="E1" s="17"/>
      <c r="F1" s="17"/>
      <c r="G1" s="17"/>
      <c r="H1" s="17"/>
      <c r="I1" s="17"/>
    </row>
    <row r="2" spans="2:9" ht="15" customHeight="1" thickBot="1">
      <c r="B2" s="17" t="s">
        <v>1427</v>
      </c>
      <c r="C2" s="17"/>
      <c r="D2" s="17"/>
      <c r="E2" s="17"/>
      <c r="G2" s="17"/>
      <c r="H2" s="17"/>
      <c r="I2" s="20" t="s">
        <v>1428</v>
      </c>
    </row>
    <row r="3" spans="1:9" ht="14.25" customHeight="1" thickTop="1">
      <c r="A3" s="1425" t="s">
        <v>1429</v>
      </c>
      <c r="B3" s="1426"/>
      <c r="C3" s="1421" t="s">
        <v>1430</v>
      </c>
      <c r="D3" s="1424" t="s">
        <v>1431</v>
      </c>
      <c r="E3" s="1421" t="s">
        <v>1432</v>
      </c>
      <c r="F3" s="1419" t="s">
        <v>1433</v>
      </c>
      <c r="G3" s="1421" t="s">
        <v>1434</v>
      </c>
      <c r="H3" s="1419" t="s">
        <v>1435</v>
      </c>
      <c r="I3" s="1421" t="s">
        <v>1436</v>
      </c>
    </row>
    <row r="4" spans="1:9" ht="33.75" customHeight="1">
      <c r="A4" s="1427"/>
      <c r="B4" s="1428"/>
      <c r="C4" s="1423"/>
      <c r="D4" s="1423"/>
      <c r="E4" s="1422"/>
      <c r="F4" s="1420"/>
      <c r="G4" s="1422"/>
      <c r="H4" s="1420"/>
      <c r="I4" s="1422"/>
    </row>
    <row r="5" spans="1:10" s="570" customFormat="1" ht="15" customHeight="1">
      <c r="A5" s="1417" t="s">
        <v>1437</v>
      </c>
      <c r="B5" s="1416"/>
      <c r="C5" s="563">
        <v>1255662</v>
      </c>
      <c r="D5" s="564">
        <v>1221743</v>
      </c>
      <c r="E5" s="565">
        <v>97.3</v>
      </c>
      <c r="F5" s="566">
        <v>1327386</v>
      </c>
      <c r="G5" s="567">
        <v>105.7</v>
      </c>
      <c r="H5" s="566">
        <v>1173512</v>
      </c>
      <c r="I5" s="568">
        <v>93.5</v>
      </c>
      <c r="J5" s="569"/>
    </row>
    <row r="6" spans="1:10" s="570" customFormat="1" ht="15" customHeight="1">
      <c r="A6" s="561"/>
      <c r="B6" s="562"/>
      <c r="C6" s="45"/>
      <c r="D6" s="571"/>
      <c r="E6" s="572"/>
      <c r="F6" s="46"/>
      <c r="G6" s="573"/>
      <c r="H6" s="46"/>
      <c r="I6" s="574"/>
      <c r="J6" s="569"/>
    </row>
    <row r="7" spans="1:10" s="579" customFormat="1" ht="15" customHeight="1">
      <c r="A7" s="1415">
        <v>2</v>
      </c>
      <c r="B7" s="1416"/>
      <c r="C7" s="26">
        <f>SUM(C9,C16,C23,C29,C39,C45,C51,C60)</f>
        <v>1254263</v>
      </c>
      <c r="D7" s="40">
        <f>SUM(D9,D16,D23,D29,D39,D45,D51,D60)</f>
        <v>1230348</v>
      </c>
      <c r="E7" s="576">
        <v>98.1</v>
      </c>
      <c r="F7" s="40">
        <f>SUM(F9,F16,F23,F29,F39,F45,F51,F60)</f>
        <v>1327386</v>
      </c>
      <c r="G7" s="576">
        <v>105.8</v>
      </c>
      <c r="H7" s="40">
        <f>SUM(H9,H16,H23,H29,H39,H45,H51,H60)</f>
        <v>1176659</v>
      </c>
      <c r="I7" s="577">
        <v>93.8</v>
      </c>
      <c r="J7" s="578"/>
    </row>
    <row r="8" spans="1:10" ht="15" customHeight="1">
      <c r="A8" s="580"/>
      <c r="B8" s="581"/>
      <c r="C8" s="582"/>
      <c r="D8" s="583"/>
      <c r="E8" s="572"/>
      <c r="F8" s="584"/>
      <c r="G8" s="585"/>
      <c r="H8" s="584"/>
      <c r="I8" s="574"/>
      <c r="J8" s="586"/>
    </row>
    <row r="9" spans="1:9" s="579" customFormat="1" ht="15" customHeight="1">
      <c r="A9" s="1415" t="s">
        <v>1438</v>
      </c>
      <c r="B9" s="1416"/>
      <c r="C9" s="26">
        <f>SUM(C10:C14)</f>
        <v>370970</v>
      </c>
      <c r="D9" s="40">
        <f>SUM(D10:D14)</f>
        <v>366796</v>
      </c>
      <c r="E9" s="576">
        <v>98.9</v>
      </c>
      <c r="F9" s="40">
        <f>SUM(F10:F14)</f>
        <v>401670</v>
      </c>
      <c r="G9" s="576">
        <v>108.3</v>
      </c>
      <c r="H9" s="40">
        <f>SUM(H10:H14)</f>
        <v>358061</v>
      </c>
      <c r="I9" s="577">
        <v>96.5</v>
      </c>
    </row>
    <row r="10" spans="1:12" s="593" customFormat="1" ht="15" customHeight="1">
      <c r="A10" s="587"/>
      <c r="B10" s="588" t="s">
        <v>56</v>
      </c>
      <c r="C10" s="45">
        <v>248292</v>
      </c>
      <c r="D10" s="46">
        <v>245674</v>
      </c>
      <c r="E10" s="572">
        <v>98.9</v>
      </c>
      <c r="F10" s="46">
        <v>271115</v>
      </c>
      <c r="G10" s="589">
        <v>109.2</v>
      </c>
      <c r="H10" s="590">
        <v>241772</v>
      </c>
      <c r="I10" s="574">
        <v>97.4</v>
      </c>
      <c r="J10" s="591"/>
      <c r="K10" s="592"/>
      <c r="L10" s="592"/>
    </row>
    <row r="11" spans="1:12" s="593" customFormat="1" ht="15" customHeight="1">
      <c r="A11" s="587"/>
      <c r="B11" s="588" t="s">
        <v>68</v>
      </c>
      <c r="C11" s="45">
        <v>38133</v>
      </c>
      <c r="D11" s="46">
        <v>36577</v>
      </c>
      <c r="E11" s="572">
        <v>95.9</v>
      </c>
      <c r="F11" s="46">
        <v>38900</v>
      </c>
      <c r="G11" s="589">
        <v>102</v>
      </c>
      <c r="H11" s="590">
        <v>34090</v>
      </c>
      <c r="I11" s="574">
        <v>89.4</v>
      </c>
      <c r="J11" s="591"/>
      <c r="K11" s="591"/>
      <c r="L11" s="592"/>
    </row>
    <row r="12" spans="1:12" s="593" customFormat="1" ht="15" customHeight="1">
      <c r="A12" s="587"/>
      <c r="B12" s="588" t="s">
        <v>74</v>
      </c>
      <c r="C12" s="45">
        <v>57633</v>
      </c>
      <c r="D12" s="46">
        <v>57633</v>
      </c>
      <c r="E12" s="572">
        <v>100</v>
      </c>
      <c r="F12" s="46">
        <v>61080</v>
      </c>
      <c r="G12" s="589">
        <v>106</v>
      </c>
      <c r="H12" s="590">
        <v>55907</v>
      </c>
      <c r="I12" s="574">
        <v>97</v>
      </c>
      <c r="J12" s="591"/>
      <c r="K12" s="591"/>
      <c r="L12" s="592"/>
    </row>
    <row r="13" spans="1:12" s="593" customFormat="1" ht="15" customHeight="1">
      <c r="A13" s="587"/>
      <c r="B13" s="588" t="s">
        <v>83</v>
      </c>
      <c r="C13" s="45">
        <v>15118</v>
      </c>
      <c r="D13" s="46">
        <v>15118</v>
      </c>
      <c r="E13" s="572">
        <v>100</v>
      </c>
      <c r="F13" s="46">
        <v>16307</v>
      </c>
      <c r="G13" s="589">
        <v>107.9</v>
      </c>
      <c r="H13" s="590">
        <v>14510</v>
      </c>
      <c r="I13" s="574">
        <v>96</v>
      </c>
      <c r="J13" s="591"/>
      <c r="K13" s="591"/>
      <c r="L13" s="592"/>
    </row>
    <row r="14" spans="1:12" s="593" customFormat="1" ht="15" customHeight="1">
      <c r="A14" s="587"/>
      <c r="B14" s="588" t="s">
        <v>85</v>
      </c>
      <c r="C14" s="45">
        <v>11794</v>
      </c>
      <c r="D14" s="46">
        <v>11794</v>
      </c>
      <c r="E14" s="572">
        <v>100</v>
      </c>
      <c r="F14" s="46">
        <v>14268</v>
      </c>
      <c r="G14" s="589">
        <v>121</v>
      </c>
      <c r="H14" s="590">
        <v>11782</v>
      </c>
      <c r="I14" s="574">
        <v>99.9</v>
      </c>
      <c r="J14" s="591"/>
      <c r="K14" s="591"/>
      <c r="L14" s="592"/>
    </row>
    <row r="15" spans="1:9" ht="13.5">
      <c r="A15" s="580"/>
      <c r="B15" s="594"/>
      <c r="C15" s="580"/>
      <c r="D15" s="586"/>
      <c r="E15" s="586"/>
      <c r="F15" s="586"/>
      <c r="G15" s="586"/>
      <c r="H15" s="590"/>
      <c r="I15" s="594"/>
    </row>
    <row r="16" spans="1:9" s="579" customFormat="1" ht="15" customHeight="1">
      <c r="A16" s="1418" t="s">
        <v>1439</v>
      </c>
      <c r="B16" s="1416"/>
      <c r="C16" s="595">
        <f>SUM(C17:C21)</f>
        <v>93901</v>
      </c>
      <c r="D16" s="596">
        <f>SUM(D17:D21)</f>
        <v>93653</v>
      </c>
      <c r="E16" s="597">
        <v>99.7</v>
      </c>
      <c r="F16" s="596">
        <f>SUM(F17:F21)</f>
        <v>101480</v>
      </c>
      <c r="G16" s="597">
        <v>108.1</v>
      </c>
      <c r="H16" s="598">
        <f>SUM(H17:H21)</f>
        <v>92085</v>
      </c>
      <c r="I16" s="599">
        <v>98.1</v>
      </c>
    </row>
    <row r="17" spans="1:9" s="593" customFormat="1" ht="15" customHeight="1">
      <c r="A17" s="587"/>
      <c r="B17" s="600" t="s">
        <v>1440</v>
      </c>
      <c r="C17" s="601">
        <v>42132</v>
      </c>
      <c r="D17" s="126">
        <v>42063</v>
      </c>
      <c r="E17" s="602">
        <v>99.8</v>
      </c>
      <c r="F17" s="126">
        <v>45900</v>
      </c>
      <c r="G17" s="602">
        <v>108.9</v>
      </c>
      <c r="H17" s="590">
        <v>41803</v>
      </c>
      <c r="I17" s="603">
        <v>99.2</v>
      </c>
    </row>
    <row r="18" spans="1:9" s="593" customFormat="1" ht="15" customHeight="1">
      <c r="A18" s="587"/>
      <c r="B18" s="600" t="s">
        <v>1441</v>
      </c>
      <c r="C18" s="601">
        <v>22254</v>
      </c>
      <c r="D18" s="126">
        <v>22254</v>
      </c>
      <c r="E18" s="602">
        <v>100</v>
      </c>
      <c r="F18" s="126">
        <v>23500</v>
      </c>
      <c r="G18" s="602">
        <v>105.6</v>
      </c>
      <c r="H18" s="590">
        <v>22120</v>
      </c>
      <c r="I18" s="603">
        <v>99.4</v>
      </c>
    </row>
    <row r="19" spans="1:9" s="593" customFormat="1" ht="15" customHeight="1">
      <c r="A19" s="587"/>
      <c r="B19" s="600" t="s">
        <v>1442</v>
      </c>
      <c r="C19" s="601">
        <v>8518</v>
      </c>
      <c r="D19" s="126">
        <v>8355</v>
      </c>
      <c r="E19" s="602">
        <v>98.1</v>
      </c>
      <c r="F19" s="126">
        <v>10596</v>
      </c>
      <c r="G19" s="602">
        <v>124.4</v>
      </c>
      <c r="H19" s="590">
        <v>8159</v>
      </c>
      <c r="I19" s="603">
        <v>95.8</v>
      </c>
    </row>
    <row r="20" spans="1:9" s="593" customFormat="1" ht="15" customHeight="1">
      <c r="A20" s="587"/>
      <c r="B20" s="600" t="s">
        <v>1443</v>
      </c>
      <c r="C20" s="601">
        <v>10329</v>
      </c>
      <c r="D20" s="126">
        <v>10329</v>
      </c>
      <c r="E20" s="602">
        <v>100</v>
      </c>
      <c r="F20" s="126">
        <v>10364</v>
      </c>
      <c r="G20" s="602">
        <v>100.3</v>
      </c>
      <c r="H20" s="590">
        <v>9618</v>
      </c>
      <c r="I20" s="603">
        <v>93.1</v>
      </c>
    </row>
    <row r="21" spans="1:9" s="593" customFormat="1" ht="15" customHeight="1">
      <c r="A21" s="587"/>
      <c r="B21" s="600" t="s">
        <v>1444</v>
      </c>
      <c r="C21" s="601">
        <v>10668</v>
      </c>
      <c r="D21" s="126">
        <v>10652</v>
      </c>
      <c r="E21" s="602">
        <v>99.9</v>
      </c>
      <c r="F21" s="126">
        <v>11120</v>
      </c>
      <c r="G21" s="602">
        <v>104.2</v>
      </c>
      <c r="H21" s="590">
        <v>10385</v>
      </c>
      <c r="I21" s="603">
        <v>97.3</v>
      </c>
    </row>
    <row r="22" spans="1:9" s="607" customFormat="1" ht="15" customHeight="1">
      <c r="A22" s="604"/>
      <c r="B22" s="600"/>
      <c r="C22" s="601"/>
      <c r="D22" s="605"/>
      <c r="E22" s="605"/>
      <c r="F22" s="605"/>
      <c r="G22" s="597"/>
      <c r="H22" s="590"/>
      <c r="I22" s="606"/>
    </row>
    <row r="23" spans="1:9" s="608" customFormat="1" ht="15" customHeight="1">
      <c r="A23" s="1279" t="s">
        <v>1445</v>
      </c>
      <c r="B23" s="1416"/>
      <c r="C23" s="595">
        <f>SUM(C24:C28)</f>
        <v>108252</v>
      </c>
      <c r="D23" s="596">
        <f>SUM(D24:D28)</f>
        <v>107166</v>
      </c>
      <c r="E23" s="597">
        <v>99</v>
      </c>
      <c r="F23" s="596">
        <f>SUM(F24:F28)</f>
        <v>118317</v>
      </c>
      <c r="G23" s="597">
        <v>109.3</v>
      </c>
      <c r="H23" s="596">
        <f>SUM(H24:H28)</f>
        <v>104283</v>
      </c>
      <c r="I23" s="599">
        <v>96.3</v>
      </c>
    </row>
    <row r="24" spans="1:12" s="570" customFormat="1" ht="14.25" customHeight="1">
      <c r="A24" s="609"/>
      <c r="B24" s="588" t="s">
        <v>69</v>
      </c>
      <c r="C24" s="610">
        <v>31495</v>
      </c>
      <c r="D24" s="522">
        <v>31495</v>
      </c>
      <c r="E24" s="611">
        <v>100</v>
      </c>
      <c r="F24" s="522">
        <v>37070</v>
      </c>
      <c r="G24" s="612">
        <v>117.7</v>
      </c>
      <c r="H24" s="613">
        <v>30959</v>
      </c>
      <c r="I24" s="614">
        <v>98.3</v>
      </c>
      <c r="J24" s="591"/>
      <c r="K24" s="591"/>
      <c r="L24" s="569"/>
    </row>
    <row r="25" spans="1:12" s="570" customFormat="1" ht="15" customHeight="1">
      <c r="A25" s="609"/>
      <c r="B25" s="588" t="s">
        <v>76</v>
      </c>
      <c r="C25" s="610">
        <v>42699</v>
      </c>
      <c r="D25" s="522">
        <v>41613</v>
      </c>
      <c r="E25" s="611">
        <v>97.5</v>
      </c>
      <c r="F25" s="522">
        <v>43937</v>
      </c>
      <c r="G25" s="612">
        <v>102.9</v>
      </c>
      <c r="H25" s="613">
        <v>39613</v>
      </c>
      <c r="I25" s="614">
        <v>92.8</v>
      </c>
      <c r="J25" s="591"/>
      <c r="K25" s="591"/>
      <c r="L25" s="569"/>
    </row>
    <row r="26" spans="1:12" s="570" customFormat="1" ht="15" customHeight="1">
      <c r="A26" s="609"/>
      <c r="B26" s="588" t="s">
        <v>78</v>
      </c>
      <c r="C26" s="610">
        <v>23832</v>
      </c>
      <c r="D26" s="522">
        <v>23832</v>
      </c>
      <c r="E26" s="611">
        <v>100</v>
      </c>
      <c r="F26" s="522">
        <v>25980</v>
      </c>
      <c r="G26" s="612">
        <v>109</v>
      </c>
      <c r="H26" s="613">
        <v>23546</v>
      </c>
      <c r="I26" s="614">
        <v>98.8</v>
      </c>
      <c r="J26" s="591"/>
      <c r="K26" s="591"/>
      <c r="L26" s="569"/>
    </row>
    <row r="27" spans="1:9" s="570" customFormat="1" ht="13.5">
      <c r="A27" s="609"/>
      <c r="B27" s="588" t="s">
        <v>1446</v>
      </c>
      <c r="C27" s="610">
        <v>10226</v>
      </c>
      <c r="D27" s="522">
        <v>10226</v>
      </c>
      <c r="E27" s="611">
        <v>100</v>
      </c>
      <c r="F27" s="522">
        <v>11330</v>
      </c>
      <c r="G27" s="612">
        <v>110.8</v>
      </c>
      <c r="H27" s="613">
        <v>10165</v>
      </c>
      <c r="I27" s="614">
        <v>99.4</v>
      </c>
    </row>
    <row r="28" spans="1:9" ht="13.5">
      <c r="A28" s="580"/>
      <c r="B28" s="588"/>
      <c r="C28" s="580"/>
      <c r="D28" s="586"/>
      <c r="E28" s="586"/>
      <c r="F28" s="586"/>
      <c r="G28" s="597"/>
      <c r="H28" s="590"/>
      <c r="I28" s="615"/>
    </row>
    <row r="29" spans="1:9" s="579" customFormat="1" ht="15" customHeight="1">
      <c r="A29" s="1415" t="s">
        <v>1447</v>
      </c>
      <c r="B29" s="1416"/>
      <c r="C29" s="616">
        <f>SUM(C30:C37)</f>
        <v>101799</v>
      </c>
      <c r="D29" s="598">
        <f>SUM(D30:D37)</f>
        <v>94122</v>
      </c>
      <c r="E29" s="617">
        <v>92.5</v>
      </c>
      <c r="F29" s="598">
        <f>SUM(F30:F37)</f>
        <v>102085</v>
      </c>
      <c r="G29" s="618">
        <v>100.3</v>
      </c>
      <c r="H29" s="598">
        <f>SUM(H30:H37)</f>
        <v>84088</v>
      </c>
      <c r="I29" s="619">
        <v>82.6</v>
      </c>
    </row>
    <row r="30" spans="1:12" s="570" customFormat="1" ht="15" customHeight="1">
      <c r="A30" s="609"/>
      <c r="B30" s="588" t="s">
        <v>64</v>
      </c>
      <c r="C30" s="45">
        <v>42919</v>
      </c>
      <c r="D30" s="46">
        <v>38955</v>
      </c>
      <c r="E30" s="572">
        <v>90.8</v>
      </c>
      <c r="F30" s="46">
        <v>42330</v>
      </c>
      <c r="G30" s="602">
        <v>98.6</v>
      </c>
      <c r="H30" s="590">
        <v>31113</v>
      </c>
      <c r="I30" s="574">
        <v>72.5</v>
      </c>
      <c r="J30" s="591"/>
      <c r="K30" s="569"/>
      <c r="L30" s="569"/>
    </row>
    <row r="31" spans="1:12" s="570" customFormat="1" ht="15" customHeight="1">
      <c r="A31" s="609"/>
      <c r="B31" s="588" t="s">
        <v>46</v>
      </c>
      <c r="C31" s="45">
        <v>7830</v>
      </c>
      <c r="D31" s="46">
        <v>7830</v>
      </c>
      <c r="E31" s="572">
        <v>100</v>
      </c>
      <c r="F31" s="46">
        <v>8000</v>
      </c>
      <c r="G31" s="602">
        <v>102.2</v>
      </c>
      <c r="H31" s="590">
        <v>7642</v>
      </c>
      <c r="I31" s="574">
        <v>97.6</v>
      </c>
      <c r="J31" s="591"/>
      <c r="K31" s="569"/>
      <c r="L31" s="569"/>
    </row>
    <row r="32" spans="1:12" s="570" customFormat="1" ht="15" customHeight="1">
      <c r="A32" s="609"/>
      <c r="B32" s="588" t="s">
        <v>48</v>
      </c>
      <c r="C32" s="45">
        <v>12500</v>
      </c>
      <c r="D32" s="46">
        <v>12385</v>
      </c>
      <c r="E32" s="572">
        <v>99.1</v>
      </c>
      <c r="F32" s="46">
        <v>14160</v>
      </c>
      <c r="G32" s="602">
        <v>113.3</v>
      </c>
      <c r="H32" s="590">
        <v>11709</v>
      </c>
      <c r="I32" s="574">
        <v>93.7</v>
      </c>
      <c r="J32" s="591"/>
      <c r="K32" s="569"/>
      <c r="L32" s="569"/>
    </row>
    <row r="33" spans="1:12" s="570" customFormat="1" ht="15" customHeight="1">
      <c r="A33" s="609"/>
      <c r="B33" s="588" t="s">
        <v>50</v>
      </c>
      <c r="C33" s="45">
        <v>7773</v>
      </c>
      <c r="D33" s="46">
        <v>7773</v>
      </c>
      <c r="E33" s="572">
        <v>100</v>
      </c>
      <c r="F33" s="46">
        <v>8110</v>
      </c>
      <c r="G33" s="602">
        <v>104.3</v>
      </c>
      <c r="H33" s="590">
        <v>7726</v>
      </c>
      <c r="I33" s="574">
        <v>99.4</v>
      </c>
      <c r="J33" s="591"/>
      <c r="K33" s="569"/>
      <c r="L33" s="569"/>
    </row>
    <row r="34" spans="1:12" s="570" customFormat="1" ht="15" customHeight="1">
      <c r="A34" s="609"/>
      <c r="B34" s="588" t="s">
        <v>52</v>
      </c>
      <c r="C34" s="45">
        <v>12164</v>
      </c>
      <c r="D34" s="46">
        <v>10507</v>
      </c>
      <c r="E34" s="572">
        <v>86.4</v>
      </c>
      <c r="F34" s="46">
        <v>12020</v>
      </c>
      <c r="G34" s="602">
        <v>98.8</v>
      </c>
      <c r="H34" s="590">
        <v>9548</v>
      </c>
      <c r="I34" s="574">
        <v>78.5</v>
      </c>
      <c r="J34" s="591"/>
      <c r="K34" s="569"/>
      <c r="L34" s="569"/>
    </row>
    <row r="35" spans="1:12" s="570" customFormat="1" ht="15" customHeight="1">
      <c r="A35" s="609"/>
      <c r="B35" s="588" t="s">
        <v>54</v>
      </c>
      <c r="C35" s="45">
        <v>4965</v>
      </c>
      <c r="D35" s="46">
        <v>4204</v>
      </c>
      <c r="E35" s="572">
        <v>84.7</v>
      </c>
      <c r="F35" s="46">
        <v>4630</v>
      </c>
      <c r="G35" s="602">
        <v>93.3</v>
      </c>
      <c r="H35" s="590">
        <v>4177</v>
      </c>
      <c r="I35" s="574">
        <v>84.1</v>
      </c>
      <c r="J35" s="591"/>
      <c r="K35" s="569"/>
      <c r="L35" s="569"/>
    </row>
    <row r="36" spans="1:12" s="570" customFormat="1" ht="15" customHeight="1">
      <c r="A36" s="609"/>
      <c r="B36" s="588" t="s">
        <v>55</v>
      </c>
      <c r="C36" s="45">
        <v>6416</v>
      </c>
      <c r="D36" s="46">
        <v>5780</v>
      </c>
      <c r="E36" s="572">
        <v>90.1</v>
      </c>
      <c r="F36" s="46">
        <v>5845</v>
      </c>
      <c r="G36" s="602">
        <v>91.1</v>
      </c>
      <c r="H36" s="590">
        <v>5563</v>
      </c>
      <c r="I36" s="574">
        <v>86.7</v>
      </c>
      <c r="J36" s="591"/>
      <c r="K36" s="569"/>
      <c r="L36" s="569"/>
    </row>
    <row r="37" spans="1:12" s="570" customFormat="1" ht="15" customHeight="1">
      <c r="A37" s="609"/>
      <c r="B37" s="588" t="s">
        <v>57</v>
      </c>
      <c r="C37" s="45">
        <v>7232</v>
      </c>
      <c r="D37" s="571">
        <v>6688</v>
      </c>
      <c r="E37" s="572">
        <v>92.5</v>
      </c>
      <c r="F37" s="46">
        <v>6990</v>
      </c>
      <c r="G37" s="602">
        <v>96.7</v>
      </c>
      <c r="H37" s="590">
        <v>6610</v>
      </c>
      <c r="I37" s="574">
        <v>91.4</v>
      </c>
      <c r="J37" s="591"/>
      <c r="K37" s="569"/>
      <c r="L37" s="569"/>
    </row>
    <row r="38" spans="1:12" ht="15" customHeight="1">
      <c r="A38" s="580"/>
      <c r="B38" s="588"/>
      <c r="C38" s="45"/>
      <c r="D38" s="583"/>
      <c r="E38" s="572"/>
      <c r="F38" s="46"/>
      <c r="G38" s="597"/>
      <c r="H38" s="590"/>
      <c r="I38" s="574"/>
      <c r="J38" s="591"/>
      <c r="K38" s="586"/>
      <c r="L38" s="586"/>
    </row>
    <row r="39" spans="1:12" s="579" customFormat="1" ht="15" customHeight="1">
      <c r="A39" s="1415" t="s">
        <v>1448</v>
      </c>
      <c r="B39" s="1416"/>
      <c r="C39" s="26">
        <f>SUM(C40:C43)</f>
        <v>180061</v>
      </c>
      <c r="D39" s="40">
        <f>SUM(D40:D43)</f>
        <v>176555</v>
      </c>
      <c r="E39" s="576">
        <v>98.1</v>
      </c>
      <c r="F39" s="40">
        <f>SUM(F40:F43)</f>
        <v>169968</v>
      </c>
      <c r="G39" s="597">
        <v>94.4</v>
      </c>
      <c r="H39" s="598">
        <f>SUM(H40:H43)</f>
        <v>155163</v>
      </c>
      <c r="I39" s="577">
        <v>86.2</v>
      </c>
      <c r="J39" s="620"/>
      <c r="K39" s="578"/>
      <c r="L39" s="578"/>
    </row>
    <row r="40" spans="1:12" s="593" customFormat="1" ht="15" customHeight="1">
      <c r="A40" s="587"/>
      <c r="B40" s="588" t="s">
        <v>58</v>
      </c>
      <c r="C40" s="45">
        <v>94202</v>
      </c>
      <c r="D40" s="46">
        <v>94202</v>
      </c>
      <c r="E40" s="572">
        <v>100</v>
      </c>
      <c r="F40" s="46">
        <v>87866</v>
      </c>
      <c r="G40" s="602">
        <v>93.3</v>
      </c>
      <c r="H40" s="590">
        <v>80731</v>
      </c>
      <c r="I40" s="574">
        <v>85.7</v>
      </c>
      <c r="J40" s="591"/>
      <c r="K40" s="591"/>
      <c r="L40" s="592"/>
    </row>
    <row r="41" spans="1:12" s="593" customFormat="1" ht="15" customHeight="1">
      <c r="A41" s="587"/>
      <c r="B41" s="588" t="s">
        <v>80</v>
      </c>
      <c r="C41" s="45">
        <v>36964</v>
      </c>
      <c r="D41" s="46">
        <v>36910</v>
      </c>
      <c r="E41" s="572">
        <v>99.9</v>
      </c>
      <c r="F41" s="46">
        <v>36350</v>
      </c>
      <c r="G41" s="602">
        <v>98.3</v>
      </c>
      <c r="H41" s="590">
        <v>33399</v>
      </c>
      <c r="I41" s="574">
        <v>90.4</v>
      </c>
      <c r="J41" s="591"/>
      <c r="K41" s="591"/>
      <c r="L41" s="592"/>
    </row>
    <row r="42" spans="1:12" s="593" customFormat="1" ht="15" customHeight="1">
      <c r="A42" s="587"/>
      <c r="B42" s="588" t="s">
        <v>60</v>
      </c>
      <c r="C42" s="45">
        <v>27434</v>
      </c>
      <c r="D42" s="571">
        <v>23982</v>
      </c>
      <c r="E42" s="572">
        <v>87.4</v>
      </c>
      <c r="F42" s="46">
        <v>23000</v>
      </c>
      <c r="G42" s="602">
        <v>83.8</v>
      </c>
      <c r="H42" s="590">
        <v>20444</v>
      </c>
      <c r="I42" s="574">
        <v>74.5</v>
      </c>
      <c r="J42" s="591"/>
      <c r="K42" s="591"/>
      <c r="L42" s="592"/>
    </row>
    <row r="43" spans="1:12" s="593" customFormat="1" ht="15" customHeight="1">
      <c r="A43" s="587"/>
      <c r="B43" s="588" t="s">
        <v>62</v>
      </c>
      <c r="C43" s="45">
        <v>21461</v>
      </c>
      <c r="D43" s="46">
        <v>21461</v>
      </c>
      <c r="E43" s="572">
        <v>100</v>
      </c>
      <c r="F43" s="46">
        <v>22752</v>
      </c>
      <c r="G43" s="602">
        <v>106</v>
      </c>
      <c r="H43" s="590">
        <v>20589</v>
      </c>
      <c r="I43" s="574">
        <v>95.9</v>
      </c>
      <c r="J43" s="591"/>
      <c r="K43" s="591"/>
      <c r="L43" s="592"/>
    </row>
    <row r="44" spans="1:12" ht="15" customHeight="1">
      <c r="A44" s="580"/>
      <c r="B44" s="588"/>
      <c r="C44" s="45"/>
      <c r="D44" s="621"/>
      <c r="E44" s="572"/>
      <c r="F44" s="46"/>
      <c r="G44" s="597"/>
      <c r="H44" s="590"/>
      <c r="I44" s="574"/>
      <c r="J44" s="591"/>
      <c r="K44" s="591"/>
      <c r="L44" s="586"/>
    </row>
    <row r="45" spans="1:12" s="579" customFormat="1" ht="15" customHeight="1">
      <c r="A45" s="1415" t="s">
        <v>1449</v>
      </c>
      <c r="B45" s="1416"/>
      <c r="C45" s="26">
        <f>SUM(C46:C49)</f>
        <v>72365</v>
      </c>
      <c r="D45" s="40">
        <f>SUM(D46:D49)</f>
        <v>65662</v>
      </c>
      <c r="E45" s="576">
        <v>90.7</v>
      </c>
      <c r="F45" s="40">
        <f>SUM(F46:F49)</f>
        <v>75325</v>
      </c>
      <c r="G45" s="597">
        <v>104.1</v>
      </c>
      <c r="H45" s="598">
        <f>SUM(H46:H49)</f>
        <v>59795</v>
      </c>
      <c r="I45" s="577">
        <v>82.6</v>
      </c>
      <c r="J45" s="620"/>
      <c r="K45" s="620"/>
      <c r="L45" s="578"/>
    </row>
    <row r="46" spans="1:12" s="593" customFormat="1" ht="15" customHeight="1">
      <c r="A46" s="587"/>
      <c r="B46" s="588" t="s">
        <v>72</v>
      </c>
      <c r="C46" s="45">
        <v>33203</v>
      </c>
      <c r="D46" s="46">
        <v>29762</v>
      </c>
      <c r="E46" s="572">
        <v>89.6</v>
      </c>
      <c r="F46" s="46">
        <v>37600</v>
      </c>
      <c r="G46" s="602">
        <v>113.2</v>
      </c>
      <c r="H46" s="590">
        <v>28205</v>
      </c>
      <c r="I46" s="574">
        <v>84.9</v>
      </c>
      <c r="J46" s="591"/>
      <c r="K46" s="591"/>
      <c r="L46" s="592"/>
    </row>
    <row r="47" spans="1:12" s="593" customFormat="1" ht="15" customHeight="1">
      <c r="A47" s="587"/>
      <c r="B47" s="588" t="s">
        <v>63</v>
      </c>
      <c r="C47" s="45">
        <v>11241</v>
      </c>
      <c r="D47" s="46">
        <v>7979</v>
      </c>
      <c r="E47" s="572">
        <v>71</v>
      </c>
      <c r="F47" s="46">
        <v>7350</v>
      </c>
      <c r="G47" s="602">
        <v>65.4</v>
      </c>
      <c r="H47" s="590">
        <v>5969</v>
      </c>
      <c r="I47" s="574">
        <v>53.1</v>
      </c>
      <c r="J47" s="591"/>
      <c r="K47" s="592"/>
      <c r="L47" s="592"/>
    </row>
    <row r="48" spans="1:12" s="593" customFormat="1" ht="15" customHeight="1">
      <c r="A48" s="587"/>
      <c r="B48" s="588" t="s">
        <v>65</v>
      </c>
      <c r="C48" s="45">
        <v>18088</v>
      </c>
      <c r="D48" s="46">
        <v>18088</v>
      </c>
      <c r="E48" s="572">
        <v>100</v>
      </c>
      <c r="F48" s="46">
        <v>20985</v>
      </c>
      <c r="G48" s="602">
        <v>116</v>
      </c>
      <c r="H48" s="590">
        <v>16801</v>
      </c>
      <c r="I48" s="574">
        <v>92.9</v>
      </c>
      <c r="J48" s="591"/>
      <c r="K48" s="592"/>
      <c r="L48" s="592"/>
    </row>
    <row r="49" spans="1:12" s="593" customFormat="1" ht="15" customHeight="1">
      <c r="A49" s="587"/>
      <c r="B49" s="588" t="s">
        <v>67</v>
      </c>
      <c r="C49" s="45">
        <v>9833</v>
      </c>
      <c r="D49" s="46">
        <v>9833</v>
      </c>
      <c r="E49" s="572">
        <v>100</v>
      </c>
      <c r="F49" s="46">
        <v>9390</v>
      </c>
      <c r="G49" s="602">
        <v>95.5</v>
      </c>
      <c r="H49" s="590">
        <v>8820</v>
      </c>
      <c r="I49" s="574">
        <v>89.7</v>
      </c>
      <c r="J49" s="591"/>
      <c r="K49" s="592"/>
      <c r="L49" s="592"/>
    </row>
    <row r="50" spans="1:12" ht="15" customHeight="1">
      <c r="A50" s="580"/>
      <c r="B50" s="588"/>
      <c r="C50" s="45"/>
      <c r="D50" s="621"/>
      <c r="E50" s="572"/>
      <c r="F50" s="46"/>
      <c r="G50" s="597"/>
      <c r="H50" s="590"/>
      <c r="I50" s="574"/>
      <c r="J50" s="591"/>
      <c r="K50" s="586"/>
      <c r="L50" s="586"/>
    </row>
    <row r="51" spans="1:12" s="579" customFormat="1" ht="15" customHeight="1">
      <c r="A51" s="1415" t="s">
        <v>1450</v>
      </c>
      <c r="B51" s="1416"/>
      <c r="C51" s="26">
        <f>SUM(C52:C58)</f>
        <v>158221</v>
      </c>
      <c r="D51" s="40">
        <f>SUM(D52:D58)</f>
        <v>157741</v>
      </c>
      <c r="E51" s="576">
        <v>99.7</v>
      </c>
      <c r="F51" s="40">
        <f>SUM(F52:F58)</f>
        <v>169305</v>
      </c>
      <c r="G51" s="622">
        <v>107</v>
      </c>
      <c r="H51" s="40">
        <f>SUM(H52:H58)</f>
        <v>157427</v>
      </c>
      <c r="I51" s="577">
        <v>99.5</v>
      </c>
      <c r="J51" s="620"/>
      <c r="K51" s="578"/>
      <c r="L51" s="578"/>
    </row>
    <row r="52" spans="1:12" s="570" customFormat="1" ht="15" customHeight="1">
      <c r="A52" s="609"/>
      <c r="B52" s="588" t="s">
        <v>59</v>
      </c>
      <c r="C52" s="45">
        <v>99394</v>
      </c>
      <c r="D52" s="571">
        <v>99394</v>
      </c>
      <c r="E52" s="572">
        <v>100</v>
      </c>
      <c r="F52" s="46">
        <v>101240</v>
      </c>
      <c r="G52" s="592">
        <v>101.9</v>
      </c>
      <c r="H52" s="590">
        <v>99346</v>
      </c>
      <c r="I52" s="574">
        <v>99.9</v>
      </c>
      <c r="J52" s="591"/>
      <c r="K52" s="569"/>
      <c r="L52" s="569"/>
    </row>
    <row r="53" spans="1:12" s="570" customFormat="1" ht="15" customHeight="1">
      <c r="A53" s="609"/>
      <c r="B53" s="588" t="s">
        <v>73</v>
      </c>
      <c r="C53" s="45">
        <v>12943</v>
      </c>
      <c r="D53" s="571">
        <v>12931</v>
      </c>
      <c r="E53" s="572">
        <v>92.9</v>
      </c>
      <c r="F53" s="46">
        <v>14600</v>
      </c>
      <c r="G53" s="592">
        <v>112.8</v>
      </c>
      <c r="H53" s="590">
        <v>12904</v>
      </c>
      <c r="I53" s="574">
        <v>99.7</v>
      </c>
      <c r="J53" s="591"/>
      <c r="K53" s="569"/>
      <c r="L53" s="569"/>
    </row>
    <row r="54" spans="1:12" s="570" customFormat="1" ht="15" customHeight="1">
      <c r="A54" s="609"/>
      <c r="B54" s="588" t="s">
        <v>75</v>
      </c>
      <c r="C54" s="45">
        <v>10214</v>
      </c>
      <c r="D54" s="46">
        <v>10214</v>
      </c>
      <c r="E54" s="572">
        <v>100</v>
      </c>
      <c r="F54" s="46">
        <v>10690</v>
      </c>
      <c r="G54" s="592">
        <v>104.7</v>
      </c>
      <c r="H54" s="590">
        <v>10203</v>
      </c>
      <c r="I54" s="574">
        <v>99.9</v>
      </c>
      <c r="J54" s="591"/>
      <c r="K54" s="569"/>
      <c r="L54" s="569"/>
    </row>
    <row r="55" spans="1:12" s="570" customFormat="1" ht="15" customHeight="1">
      <c r="A55" s="609"/>
      <c r="B55" s="588" t="s">
        <v>77</v>
      </c>
      <c r="C55" s="45">
        <v>8716</v>
      </c>
      <c r="D55" s="46">
        <v>8682</v>
      </c>
      <c r="E55" s="572">
        <v>99.6</v>
      </c>
      <c r="F55" s="46">
        <v>9060</v>
      </c>
      <c r="G55" s="592">
        <v>103.9</v>
      </c>
      <c r="H55" s="590">
        <v>8602</v>
      </c>
      <c r="I55" s="574">
        <v>98.7</v>
      </c>
      <c r="J55" s="591"/>
      <c r="K55" s="569"/>
      <c r="L55" s="569"/>
    </row>
    <row r="56" spans="1:12" s="570" customFormat="1" ht="15" customHeight="1">
      <c r="A56" s="609"/>
      <c r="B56" s="588" t="s">
        <v>79</v>
      </c>
      <c r="C56" s="45">
        <v>8244</v>
      </c>
      <c r="D56" s="571">
        <v>8234</v>
      </c>
      <c r="E56" s="572">
        <v>99.9</v>
      </c>
      <c r="F56" s="46">
        <v>8860</v>
      </c>
      <c r="G56" s="602">
        <v>107.5</v>
      </c>
      <c r="H56" s="590">
        <v>8225</v>
      </c>
      <c r="I56" s="574">
        <v>99.8</v>
      </c>
      <c r="J56" s="591"/>
      <c r="K56" s="569"/>
      <c r="L56" s="569"/>
    </row>
    <row r="57" spans="1:12" s="570" customFormat="1" ht="15" customHeight="1">
      <c r="A57" s="609"/>
      <c r="B57" s="588" t="s">
        <v>81</v>
      </c>
      <c r="C57" s="45">
        <v>6553</v>
      </c>
      <c r="D57" s="46">
        <v>6269</v>
      </c>
      <c r="E57" s="572">
        <v>95.7</v>
      </c>
      <c r="F57" s="46">
        <v>7880</v>
      </c>
      <c r="G57" s="602">
        <v>120.3</v>
      </c>
      <c r="H57" s="590">
        <v>6172</v>
      </c>
      <c r="I57" s="574">
        <v>94.2</v>
      </c>
      <c r="J57" s="591"/>
      <c r="K57" s="569"/>
      <c r="L57" s="569"/>
    </row>
    <row r="58" spans="1:12" s="570" customFormat="1" ht="15" customHeight="1">
      <c r="A58" s="609"/>
      <c r="B58" s="588" t="s">
        <v>82</v>
      </c>
      <c r="C58" s="45">
        <v>12157</v>
      </c>
      <c r="D58" s="46">
        <v>12017</v>
      </c>
      <c r="E58" s="572">
        <v>98.8</v>
      </c>
      <c r="F58" s="46">
        <v>16975</v>
      </c>
      <c r="G58" s="602">
        <v>139.6</v>
      </c>
      <c r="H58" s="590">
        <v>11975</v>
      </c>
      <c r="I58" s="574">
        <v>98.5</v>
      </c>
      <c r="J58" s="591"/>
      <c r="K58" s="569"/>
      <c r="L58" s="569"/>
    </row>
    <row r="59" spans="1:12" ht="15" customHeight="1">
      <c r="A59" s="580"/>
      <c r="B59" s="588"/>
      <c r="C59" s="623"/>
      <c r="D59" s="621"/>
      <c r="E59" s="572"/>
      <c r="F59" s="46"/>
      <c r="G59" s="597"/>
      <c r="H59" s="590"/>
      <c r="I59" s="574"/>
      <c r="J59" s="591"/>
      <c r="K59" s="586"/>
      <c r="L59" s="586"/>
    </row>
    <row r="60" spans="1:9" s="579" customFormat="1" ht="15" customHeight="1">
      <c r="A60" s="1415" t="s">
        <v>1451</v>
      </c>
      <c r="B60" s="1416"/>
      <c r="C60" s="616">
        <f>SUM(C61:C67)</f>
        <v>168694</v>
      </c>
      <c r="D60" s="598">
        <f>SUM(D61:D67)</f>
        <v>168653</v>
      </c>
      <c r="E60" s="617">
        <v>99.9</v>
      </c>
      <c r="F60" s="598">
        <f>SUM(F61:F67)</f>
        <v>189236</v>
      </c>
      <c r="G60" s="617">
        <v>112.2</v>
      </c>
      <c r="H60" s="598">
        <f>SUM(H61:H67)</f>
        <v>165757</v>
      </c>
      <c r="I60" s="619">
        <v>98.3</v>
      </c>
    </row>
    <row r="61" spans="1:12" s="632" customFormat="1" ht="15" customHeight="1">
      <c r="A61" s="624"/>
      <c r="B61" s="625" t="s">
        <v>61</v>
      </c>
      <c r="C61" s="626">
        <v>100529</v>
      </c>
      <c r="D61" s="627">
        <v>100529</v>
      </c>
      <c r="E61" s="628">
        <v>100</v>
      </c>
      <c r="F61" s="627">
        <v>110271</v>
      </c>
      <c r="G61" s="602">
        <v>109.7</v>
      </c>
      <c r="H61" s="590">
        <v>99008</v>
      </c>
      <c r="I61" s="629">
        <v>98.5</v>
      </c>
      <c r="J61" s="630"/>
      <c r="K61" s="631"/>
      <c r="L61" s="631"/>
    </row>
    <row r="62" spans="1:12" s="632" customFormat="1" ht="15" customHeight="1">
      <c r="A62" s="624"/>
      <c r="B62" s="625" t="s">
        <v>70</v>
      </c>
      <c r="C62" s="626">
        <v>7749</v>
      </c>
      <c r="D62" s="627">
        <v>7744</v>
      </c>
      <c r="E62" s="628">
        <v>99.9</v>
      </c>
      <c r="F62" s="627">
        <v>9915</v>
      </c>
      <c r="G62" s="602">
        <v>128</v>
      </c>
      <c r="H62" s="590">
        <v>7626</v>
      </c>
      <c r="I62" s="629">
        <v>98.4</v>
      </c>
      <c r="J62" s="630"/>
      <c r="K62" s="631"/>
      <c r="L62" s="631"/>
    </row>
    <row r="63" spans="1:12" s="632" customFormat="1" ht="15" customHeight="1">
      <c r="A63" s="624"/>
      <c r="B63" s="625" t="s">
        <v>71</v>
      </c>
      <c r="C63" s="626">
        <v>18811</v>
      </c>
      <c r="D63" s="627">
        <v>18811</v>
      </c>
      <c r="E63" s="628">
        <v>100</v>
      </c>
      <c r="F63" s="627">
        <v>22500</v>
      </c>
      <c r="G63" s="602">
        <v>119.6</v>
      </c>
      <c r="H63" s="590">
        <v>18403</v>
      </c>
      <c r="I63" s="629">
        <v>97.8</v>
      </c>
      <c r="J63" s="630"/>
      <c r="K63" s="631"/>
      <c r="L63" s="631"/>
    </row>
    <row r="64" spans="1:12" s="632" customFormat="1" ht="15" customHeight="1">
      <c r="A64" s="624"/>
      <c r="B64" s="625" t="s">
        <v>84</v>
      </c>
      <c r="C64" s="626">
        <v>19629</v>
      </c>
      <c r="D64" s="627">
        <v>19629</v>
      </c>
      <c r="E64" s="628">
        <v>100</v>
      </c>
      <c r="F64" s="627">
        <v>22190</v>
      </c>
      <c r="G64" s="602">
        <v>113</v>
      </c>
      <c r="H64" s="590">
        <v>19178</v>
      </c>
      <c r="I64" s="629">
        <v>97.7</v>
      </c>
      <c r="J64" s="630"/>
      <c r="K64" s="631"/>
      <c r="L64" s="631"/>
    </row>
    <row r="65" spans="1:12" s="632" customFormat="1" ht="15" customHeight="1">
      <c r="A65" s="624"/>
      <c r="B65" s="625" t="s">
        <v>86</v>
      </c>
      <c r="C65" s="626">
        <v>8202</v>
      </c>
      <c r="D65" s="633">
        <v>8202</v>
      </c>
      <c r="E65" s="628">
        <v>100</v>
      </c>
      <c r="F65" s="627">
        <v>8279</v>
      </c>
      <c r="G65" s="602">
        <v>100.9</v>
      </c>
      <c r="H65" s="590">
        <v>7857</v>
      </c>
      <c r="I65" s="629">
        <v>95.8</v>
      </c>
      <c r="J65" s="630"/>
      <c r="K65" s="631"/>
      <c r="L65" s="631"/>
    </row>
    <row r="66" spans="1:12" s="632" customFormat="1" ht="15" customHeight="1">
      <c r="A66" s="624"/>
      <c r="B66" s="625" t="s">
        <v>87</v>
      </c>
      <c r="C66" s="626">
        <v>5986</v>
      </c>
      <c r="D66" s="627">
        <v>5950</v>
      </c>
      <c r="E66" s="628">
        <v>99.4</v>
      </c>
      <c r="F66" s="627">
        <v>6751</v>
      </c>
      <c r="G66" s="602">
        <v>112.8</v>
      </c>
      <c r="H66" s="590">
        <v>5943</v>
      </c>
      <c r="I66" s="629">
        <v>99.3</v>
      </c>
      <c r="J66" s="630"/>
      <c r="K66" s="631"/>
      <c r="L66" s="631"/>
    </row>
    <row r="67" spans="1:12" s="632" customFormat="1" ht="15" customHeight="1">
      <c r="A67" s="634"/>
      <c r="B67" s="635" t="s">
        <v>88</v>
      </c>
      <c r="C67" s="636">
        <v>7788</v>
      </c>
      <c r="D67" s="637">
        <v>7788</v>
      </c>
      <c r="E67" s="638">
        <v>100</v>
      </c>
      <c r="F67" s="637">
        <v>9330</v>
      </c>
      <c r="G67" s="639">
        <v>119.8</v>
      </c>
      <c r="H67" s="640">
        <v>7742</v>
      </c>
      <c r="I67" s="641">
        <v>99.4</v>
      </c>
      <c r="J67" s="630"/>
      <c r="K67" s="631"/>
      <c r="L67" s="631"/>
    </row>
    <row r="68" spans="2:4" ht="13.5">
      <c r="B68" s="339" t="s">
        <v>1452</v>
      </c>
      <c r="C68" s="17"/>
      <c r="D68" s="17"/>
    </row>
    <row r="74" spans="5:9" ht="13.5">
      <c r="E74" s="17"/>
      <c r="F74" s="17"/>
      <c r="G74" s="17"/>
      <c r="H74" s="17"/>
      <c r="I74" s="17"/>
    </row>
  </sheetData>
  <mergeCells count="18">
    <mergeCell ref="C3:C4"/>
    <mergeCell ref="D3:D4"/>
    <mergeCell ref="E3:E4"/>
    <mergeCell ref="A3:B4"/>
    <mergeCell ref="F3:F4"/>
    <mergeCell ref="G3:G4"/>
    <mergeCell ref="H3:H4"/>
    <mergeCell ref="I3:I4"/>
    <mergeCell ref="A5:B5"/>
    <mergeCell ref="A7:B7"/>
    <mergeCell ref="A9:B9"/>
    <mergeCell ref="A16:B16"/>
    <mergeCell ref="A51:B51"/>
    <mergeCell ref="A60:B60"/>
    <mergeCell ref="A23:B23"/>
    <mergeCell ref="A29:B29"/>
    <mergeCell ref="A39:B39"/>
    <mergeCell ref="A45:B4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1" max="1" width="13.625" style="646" customWidth="1"/>
    <col min="2" max="7" width="10.625" style="643" customWidth="1"/>
    <col min="8" max="8" width="10.375" style="643" customWidth="1"/>
    <col min="9" max="11" width="10.625" style="643" customWidth="1"/>
    <col min="12" max="12" width="0" style="645" hidden="1" customWidth="1"/>
    <col min="13" max="16384" width="9.00390625" style="645" customWidth="1"/>
  </cols>
  <sheetData>
    <row r="1" spans="1:3" ht="18" customHeight="1">
      <c r="A1" s="642" t="s">
        <v>1533</v>
      </c>
      <c r="C1" s="644"/>
    </row>
    <row r="2" spans="3:11" ht="13.5" customHeight="1" thickBot="1">
      <c r="C2" s="647"/>
      <c r="D2" s="647"/>
      <c r="E2" s="647"/>
      <c r="F2" s="647"/>
      <c r="G2" s="647"/>
      <c r="H2" s="647"/>
      <c r="I2" s="647"/>
      <c r="J2" s="647"/>
      <c r="K2" s="648" t="s">
        <v>1460</v>
      </c>
    </row>
    <row r="3" spans="1:12" s="655" customFormat="1" ht="13.5" customHeight="1" thickTop="1">
      <c r="A3" s="1429" t="s">
        <v>1461</v>
      </c>
      <c r="B3" s="1432" t="s">
        <v>1454</v>
      </c>
      <c r="C3" s="649" t="s">
        <v>1455</v>
      </c>
      <c r="D3" s="650" t="s">
        <v>1462</v>
      </c>
      <c r="E3" s="651" t="s">
        <v>1463</v>
      </c>
      <c r="F3" s="651" t="s">
        <v>1456</v>
      </c>
      <c r="G3" s="650" t="s">
        <v>1457</v>
      </c>
      <c r="H3" s="650"/>
      <c r="I3" s="649" t="s">
        <v>1458</v>
      </c>
      <c r="J3" s="652" t="s">
        <v>1459</v>
      </c>
      <c r="K3" s="653" t="s">
        <v>1464</v>
      </c>
      <c r="L3" s="654"/>
    </row>
    <row r="4" spans="1:12" s="655" customFormat="1" ht="12" customHeight="1">
      <c r="A4" s="1430"/>
      <c r="B4" s="1433"/>
      <c r="D4" s="650" t="s">
        <v>1465</v>
      </c>
      <c r="E4" s="651" t="s">
        <v>1466</v>
      </c>
      <c r="F4" s="651"/>
      <c r="H4" s="650" t="s">
        <v>1467</v>
      </c>
      <c r="I4" s="651"/>
      <c r="J4" s="651"/>
      <c r="K4" s="656"/>
      <c r="L4" s="649" t="s">
        <v>1468</v>
      </c>
    </row>
    <row r="5" spans="1:12" s="655" customFormat="1" ht="12">
      <c r="A5" s="1431"/>
      <c r="B5" s="1434"/>
      <c r="C5" s="658" t="s">
        <v>1469</v>
      </c>
      <c r="D5" s="657" t="s">
        <v>1470</v>
      </c>
      <c r="E5" s="659" t="s">
        <v>1471</v>
      </c>
      <c r="F5" s="659" t="s">
        <v>1472</v>
      </c>
      <c r="G5" s="657" t="s">
        <v>1473</v>
      </c>
      <c r="H5" s="658" t="s">
        <v>1474</v>
      </c>
      <c r="I5" s="657" t="s">
        <v>1475</v>
      </c>
      <c r="J5" s="660" t="s">
        <v>1476</v>
      </c>
      <c r="K5" s="661" t="s">
        <v>1477</v>
      </c>
      <c r="L5" s="649" t="s">
        <v>1478</v>
      </c>
    </row>
    <row r="6" spans="1:12" s="655" customFormat="1" ht="12">
      <c r="A6" s="662"/>
      <c r="B6" s="663"/>
      <c r="C6" s="663" t="s">
        <v>1479</v>
      </c>
      <c r="D6" s="663" t="s">
        <v>1479</v>
      </c>
      <c r="E6" s="663" t="s">
        <v>1479</v>
      </c>
      <c r="F6" s="664" t="s">
        <v>1480</v>
      </c>
      <c r="G6" s="664" t="s">
        <v>1480</v>
      </c>
      <c r="H6" s="663" t="s">
        <v>1481</v>
      </c>
      <c r="I6" s="663" t="s">
        <v>1481</v>
      </c>
      <c r="J6" s="664" t="s">
        <v>1480</v>
      </c>
      <c r="K6" s="665" t="s">
        <v>1480</v>
      </c>
      <c r="L6" s="649"/>
    </row>
    <row r="7" spans="1:12" s="672" customFormat="1" ht="25.5" customHeight="1">
      <c r="A7" s="666" t="s">
        <v>1482</v>
      </c>
      <c r="B7" s="667" t="s">
        <v>1483</v>
      </c>
      <c r="C7" s="668">
        <v>1253050</v>
      </c>
      <c r="D7" s="668">
        <v>315341</v>
      </c>
      <c r="E7" s="668">
        <f>SUM(E11:E34)</f>
        <v>210429</v>
      </c>
      <c r="F7" s="669">
        <v>25.2</v>
      </c>
      <c r="G7" s="669">
        <v>66.7</v>
      </c>
      <c r="H7" s="667" t="s">
        <v>1483</v>
      </c>
      <c r="I7" s="667" t="s">
        <v>1483</v>
      </c>
      <c r="J7" s="667" t="s">
        <v>1483</v>
      </c>
      <c r="K7" s="670">
        <v>22.9</v>
      </c>
      <c r="L7" s="671"/>
    </row>
    <row r="8" spans="1:12" s="682" customFormat="1" ht="12">
      <c r="A8" s="673"/>
      <c r="B8" s="674"/>
      <c r="C8" s="674"/>
      <c r="D8" s="674"/>
      <c r="E8" s="675"/>
      <c r="F8" s="676"/>
      <c r="G8" s="677"/>
      <c r="H8" s="678"/>
      <c r="I8" s="679"/>
      <c r="J8" s="677"/>
      <c r="K8" s="680"/>
      <c r="L8" s="681"/>
    </row>
    <row r="9" spans="1:12" s="655" customFormat="1" ht="18" customHeight="1">
      <c r="A9" s="683" t="s">
        <v>1484</v>
      </c>
      <c r="B9" s="684" t="s">
        <v>1485</v>
      </c>
      <c r="C9" s="684">
        <v>1047925</v>
      </c>
      <c r="D9" s="684">
        <f>SUM(D11:D34)</f>
        <v>315341</v>
      </c>
      <c r="E9" s="684">
        <f>SUM(E11:E34)</f>
        <v>210429</v>
      </c>
      <c r="F9" s="685">
        <v>30.1</v>
      </c>
      <c r="G9" s="685">
        <v>66.7</v>
      </c>
      <c r="H9" s="684">
        <f>SUM(H11:H34)</f>
        <v>6984</v>
      </c>
      <c r="I9" s="684">
        <f>SUM(I11:I34)</f>
        <v>11802</v>
      </c>
      <c r="J9" s="685">
        <v>59.2</v>
      </c>
      <c r="K9" s="686">
        <v>27.7</v>
      </c>
      <c r="L9" s="649"/>
    </row>
    <row r="10" spans="1:12" s="655" customFormat="1" ht="12.75" thickBot="1">
      <c r="A10" s="687"/>
      <c r="B10" s="650"/>
      <c r="C10" s="650"/>
      <c r="D10" s="650"/>
      <c r="E10" s="651"/>
      <c r="F10" s="651"/>
      <c r="G10" s="650"/>
      <c r="H10" s="685"/>
      <c r="I10" s="684"/>
      <c r="J10" s="652"/>
      <c r="K10" s="688"/>
      <c r="L10" s="649"/>
    </row>
    <row r="11" spans="1:12" s="693" customFormat="1" ht="19.5" customHeight="1">
      <c r="A11" s="687" t="s">
        <v>1486</v>
      </c>
      <c r="B11" s="651" t="s">
        <v>1487</v>
      </c>
      <c r="C11" s="689">
        <v>248737</v>
      </c>
      <c r="D11" s="689">
        <v>113700</v>
      </c>
      <c r="E11" s="689">
        <v>90960</v>
      </c>
      <c r="F11" s="690">
        <v>45.7</v>
      </c>
      <c r="G11" s="690">
        <v>80</v>
      </c>
      <c r="H11" s="684">
        <v>1743</v>
      </c>
      <c r="I11" s="684">
        <v>3116</v>
      </c>
      <c r="J11" s="690">
        <v>55.9</v>
      </c>
      <c r="K11" s="691">
        <v>44.1</v>
      </c>
      <c r="L11" s="692">
        <v>1</v>
      </c>
    </row>
    <row r="12" spans="1:12" s="693" customFormat="1" ht="19.5" customHeight="1">
      <c r="A12" s="687" t="s">
        <v>1488</v>
      </c>
      <c r="B12" s="651" t="s">
        <v>1489</v>
      </c>
      <c r="C12" s="689">
        <v>94309</v>
      </c>
      <c r="D12" s="689">
        <v>18167</v>
      </c>
      <c r="E12" s="689">
        <v>8451</v>
      </c>
      <c r="F12" s="690">
        <v>19.3</v>
      </c>
      <c r="G12" s="690">
        <v>46.5</v>
      </c>
      <c r="H12" s="684">
        <v>677</v>
      </c>
      <c r="I12" s="684">
        <v>1275</v>
      </c>
      <c r="J12" s="690">
        <v>53.1</v>
      </c>
      <c r="K12" s="691">
        <v>18.4</v>
      </c>
      <c r="L12" s="694">
        <v>1</v>
      </c>
    </row>
    <row r="13" spans="1:12" s="693" customFormat="1" ht="19.5" customHeight="1">
      <c r="A13" s="687" t="s">
        <v>1490</v>
      </c>
      <c r="B13" s="651" t="s">
        <v>1491</v>
      </c>
      <c r="C13" s="689">
        <v>99605</v>
      </c>
      <c r="D13" s="689">
        <v>28717</v>
      </c>
      <c r="E13" s="689">
        <v>18700</v>
      </c>
      <c r="F13" s="690">
        <v>28.8</v>
      </c>
      <c r="G13" s="690">
        <v>65.1</v>
      </c>
      <c r="H13" s="684">
        <v>635</v>
      </c>
      <c r="I13" s="684">
        <v>1068</v>
      </c>
      <c r="J13" s="690">
        <v>59.5</v>
      </c>
      <c r="K13" s="691">
        <v>26</v>
      </c>
      <c r="L13" s="694">
        <v>1</v>
      </c>
    </row>
    <row r="14" spans="1:12" s="696" customFormat="1" ht="19.5" customHeight="1">
      <c r="A14" s="687" t="s">
        <v>1492</v>
      </c>
      <c r="B14" s="651" t="s">
        <v>1493</v>
      </c>
      <c r="C14" s="689">
        <v>100476</v>
      </c>
      <c r="D14" s="689">
        <v>18649</v>
      </c>
      <c r="E14" s="689">
        <v>12507</v>
      </c>
      <c r="F14" s="690">
        <v>18.6</v>
      </c>
      <c r="G14" s="690">
        <v>67.1</v>
      </c>
      <c r="H14" s="684">
        <v>328</v>
      </c>
      <c r="I14" s="684">
        <v>533</v>
      </c>
      <c r="J14" s="690">
        <v>61.5</v>
      </c>
      <c r="K14" s="691">
        <v>15.9</v>
      </c>
      <c r="L14" s="695">
        <v>1</v>
      </c>
    </row>
    <row r="15" spans="1:12" s="693" customFormat="1" ht="19.5" customHeight="1">
      <c r="A15" s="687" t="s">
        <v>1494</v>
      </c>
      <c r="B15" s="651" t="s">
        <v>1495</v>
      </c>
      <c r="C15" s="689">
        <v>42769</v>
      </c>
      <c r="D15" s="689">
        <v>8786</v>
      </c>
      <c r="E15" s="689">
        <v>3124</v>
      </c>
      <c r="F15" s="690">
        <v>20.5</v>
      </c>
      <c r="G15" s="690">
        <v>35.6</v>
      </c>
      <c r="H15" s="684">
        <v>189</v>
      </c>
      <c r="I15" s="684">
        <v>407</v>
      </c>
      <c r="J15" s="690">
        <v>46.4</v>
      </c>
      <c r="K15" s="691">
        <v>18.5</v>
      </c>
      <c r="L15" s="697">
        <v>1</v>
      </c>
    </row>
    <row r="16" spans="1:12" s="693" customFormat="1" ht="19.5" customHeight="1">
      <c r="A16" s="687" t="s">
        <v>1496</v>
      </c>
      <c r="B16" s="651" t="s">
        <v>1497</v>
      </c>
      <c r="C16" s="689">
        <v>42302</v>
      </c>
      <c r="D16" s="689">
        <v>14687</v>
      </c>
      <c r="E16" s="689">
        <v>10732</v>
      </c>
      <c r="F16" s="690">
        <v>34.7</v>
      </c>
      <c r="G16" s="690">
        <v>73.1</v>
      </c>
      <c r="H16" s="684">
        <v>347</v>
      </c>
      <c r="I16" s="684">
        <v>498</v>
      </c>
      <c r="J16" s="690">
        <v>69.7</v>
      </c>
      <c r="K16" s="691">
        <v>33.5</v>
      </c>
      <c r="L16" s="694">
        <v>1</v>
      </c>
    </row>
    <row r="17" spans="1:12" s="693" customFormat="1" ht="19.5" customHeight="1">
      <c r="A17" s="687" t="s">
        <v>1498</v>
      </c>
      <c r="B17" s="651" t="s">
        <v>1499</v>
      </c>
      <c r="C17" s="689">
        <v>38069</v>
      </c>
      <c r="D17" s="689">
        <v>16960</v>
      </c>
      <c r="E17" s="689">
        <v>12656</v>
      </c>
      <c r="F17" s="690">
        <v>44.6</v>
      </c>
      <c r="G17" s="690">
        <v>74.6</v>
      </c>
      <c r="H17" s="684">
        <v>402</v>
      </c>
      <c r="I17" s="684">
        <v>498</v>
      </c>
      <c r="J17" s="690">
        <v>80.7</v>
      </c>
      <c r="K17" s="691">
        <v>43.1</v>
      </c>
      <c r="L17" s="694">
        <v>1</v>
      </c>
    </row>
    <row r="18" spans="1:12" s="693" customFormat="1" ht="19.5" customHeight="1">
      <c r="A18" s="687" t="s">
        <v>1500</v>
      </c>
      <c r="B18" s="651" t="s">
        <v>1501</v>
      </c>
      <c r="C18" s="689">
        <v>31354</v>
      </c>
      <c r="D18" s="689">
        <v>9323</v>
      </c>
      <c r="E18" s="689">
        <v>3902</v>
      </c>
      <c r="F18" s="690">
        <v>29.7</v>
      </c>
      <c r="G18" s="690">
        <v>41.9</v>
      </c>
      <c r="H18" s="684">
        <v>263</v>
      </c>
      <c r="I18" s="684">
        <v>487</v>
      </c>
      <c r="J18" s="690">
        <v>54</v>
      </c>
      <c r="K18" s="691">
        <v>25.4</v>
      </c>
      <c r="L18" s="694">
        <v>1</v>
      </c>
    </row>
    <row r="19" spans="1:12" s="693" customFormat="1" ht="19.5" customHeight="1">
      <c r="A19" s="687" t="s">
        <v>1502</v>
      </c>
      <c r="B19" s="651" t="s">
        <v>1503</v>
      </c>
      <c r="C19" s="689">
        <v>33060</v>
      </c>
      <c r="D19" s="689">
        <v>8150</v>
      </c>
      <c r="E19" s="689">
        <v>3468</v>
      </c>
      <c r="F19" s="690">
        <v>24.7</v>
      </c>
      <c r="G19" s="690">
        <v>42.6</v>
      </c>
      <c r="H19" s="684">
        <v>233</v>
      </c>
      <c r="I19" s="684">
        <v>350</v>
      </c>
      <c r="J19" s="690">
        <v>66.6</v>
      </c>
      <c r="K19" s="691">
        <v>20.8</v>
      </c>
      <c r="L19" s="694">
        <v>1</v>
      </c>
    </row>
    <row r="20" spans="1:12" s="693" customFormat="1" ht="19.5" customHeight="1">
      <c r="A20" s="687" t="s">
        <v>1504</v>
      </c>
      <c r="B20" s="651" t="s">
        <v>1505</v>
      </c>
      <c r="C20" s="689">
        <v>58227</v>
      </c>
      <c r="D20" s="689">
        <v>28931</v>
      </c>
      <c r="E20" s="689">
        <v>22343</v>
      </c>
      <c r="F20" s="690">
        <v>49.7</v>
      </c>
      <c r="G20" s="690">
        <v>77.2</v>
      </c>
      <c r="H20" s="684">
        <v>683</v>
      </c>
      <c r="I20" s="684">
        <v>724</v>
      </c>
      <c r="J20" s="690">
        <v>94.3</v>
      </c>
      <c r="K20" s="691">
        <v>40.8</v>
      </c>
      <c r="L20" s="694">
        <v>1</v>
      </c>
    </row>
    <row r="21" spans="1:12" s="693" customFormat="1" ht="19.5" customHeight="1">
      <c r="A21" s="687" t="s">
        <v>1506</v>
      </c>
      <c r="B21" s="651" t="s">
        <v>1507</v>
      </c>
      <c r="C21" s="689">
        <v>42884</v>
      </c>
      <c r="D21" s="689">
        <v>9910</v>
      </c>
      <c r="E21" s="689">
        <v>4391</v>
      </c>
      <c r="F21" s="690">
        <v>23.1</v>
      </c>
      <c r="G21" s="690">
        <v>44.3</v>
      </c>
      <c r="H21" s="684">
        <v>270</v>
      </c>
      <c r="I21" s="684">
        <v>432</v>
      </c>
      <c r="J21" s="690">
        <v>62.5</v>
      </c>
      <c r="K21" s="691">
        <v>18.9</v>
      </c>
      <c r="L21" s="694">
        <v>1</v>
      </c>
    </row>
    <row r="22" spans="1:12" s="693" customFormat="1" ht="19.5" customHeight="1">
      <c r="A22" s="687" t="s">
        <v>1508</v>
      </c>
      <c r="B22" s="651" t="s">
        <v>1501</v>
      </c>
      <c r="C22" s="689">
        <v>37004</v>
      </c>
      <c r="D22" s="689">
        <v>8460</v>
      </c>
      <c r="E22" s="689">
        <v>3835</v>
      </c>
      <c r="F22" s="690">
        <v>22.9</v>
      </c>
      <c r="G22" s="690">
        <v>45.3</v>
      </c>
      <c r="H22" s="684">
        <v>214</v>
      </c>
      <c r="I22" s="684">
        <v>430</v>
      </c>
      <c r="J22" s="690">
        <v>49.8</v>
      </c>
      <c r="K22" s="691">
        <v>20.9</v>
      </c>
      <c r="L22" s="694">
        <v>1</v>
      </c>
    </row>
    <row r="23" spans="1:12" s="693" customFormat="1" ht="19.5" customHeight="1">
      <c r="A23" s="687" t="s">
        <v>1509</v>
      </c>
      <c r="B23" s="651" t="s">
        <v>1510</v>
      </c>
      <c r="C23" s="689">
        <v>15204</v>
      </c>
      <c r="D23" s="689">
        <v>1347</v>
      </c>
      <c r="E23" s="689">
        <v>0</v>
      </c>
      <c r="F23" s="690">
        <v>8.9</v>
      </c>
      <c r="G23" s="690">
        <v>0</v>
      </c>
      <c r="H23" s="684">
        <v>28</v>
      </c>
      <c r="I23" s="684">
        <v>90</v>
      </c>
      <c r="J23" s="690">
        <v>31.1</v>
      </c>
      <c r="K23" s="691" t="s">
        <v>1485</v>
      </c>
      <c r="L23" s="694">
        <v>1</v>
      </c>
    </row>
    <row r="24" spans="1:12" s="693" customFormat="1" ht="19.5" customHeight="1">
      <c r="A24" s="687" t="s">
        <v>1511</v>
      </c>
      <c r="B24" s="651" t="s">
        <v>1510</v>
      </c>
      <c r="C24" s="689">
        <v>11770</v>
      </c>
      <c r="D24" s="689">
        <v>425</v>
      </c>
      <c r="E24" s="689">
        <v>0</v>
      </c>
      <c r="F24" s="690">
        <v>3.6</v>
      </c>
      <c r="G24" s="690">
        <v>0</v>
      </c>
      <c r="H24" s="684">
        <v>19</v>
      </c>
      <c r="I24" s="684">
        <v>90</v>
      </c>
      <c r="J24" s="690">
        <v>21.1</v>
      </c>
      <c r="K24" s="691" t="s">
        <v>1485</v>
      </c>
      <c r="L24" s="694">
        <v>1</v>
      </c>
    </row>
    <row r="25" spans="1:12" s="693" customFormat="1" ht="19.5" customHeight="1">
      <c r="A25" s="687" t="s">
        <v>1512</v>
      </c>
      <c r="B25" s="651" t="s">
        <v>1513</v>
      </c>
      <c r="C25" s="689">
        <v>22237</v>
      </c>
      <c r="D25" s="689">
        <v>6238</v>
      </c>
      <c r="E25" s="689">
        <v>2446</v>
      </c>
      <c r="F25" s="690">
        <v>28.1</v>
      </c>
      <c r="G25" s="690">
        <v>39.2</v>
      </c>
      <c r="H25" s="684">
        <v>146</v>
      </c>
      <c r="I25" s="684">
        <v>355</v>
      </c>
      <c r="J25" s="690">
        <v>41.1</v>
      </c>
      <c r="K25" s="691">
        <v>26.2</v>
      </c>
      <c r="L25" s="694"/>
    </row>
    <row r="26" spans="1:12" s="693" customFormat="1" ht="19.5" customHeight="1">
      <c r="A26" s="698" t="s">
        <v>1514</v>
      </c>
      <c r="B26" s="651" t="s">
        <v>1515</v>
      </c>
      <c r="C26" s="689">
        <v>4973</v>
      </c>
      <c r="D26" s="689">
        <v>524</v>
      </c>
      <c r="E26" s="689">
        <v>462</v>
      </c>
      <c r="F26" s="690">
        <v>10.5</v>
      </c>
      <c r="G26" s="690">
        <v>85.3</v>
      </c>
      <c r="H26" s="684">
        <v>12</v>
      </c>
      <c r="I26" s="684">
        <v>12</v>
      </c>
      <c r="J26" s="690">
        <v>100</v>
      </c>
      <c r="K26" s="691">
        <v>10.5</v>
      </c>
      <c r="L26" s="694">
        <v>1</v>
      </c>
    </row>
    <row r="27" spans="1:12" s="693" customFormat="1" ht="19.5" customHeight="1">
      <c r="A27" s="687" t="s">
        <v>1516</v>
      </c>
      <c r="B27" s="651" t="s">
        <v>1501</v>
      </c>
      <c r="C27" s="689">
        <v>27300</v>
      </c>
      <c r="D27" s="689">
        <v>9265</v>
      </c>
      <c r="E27" s="689">
        <v>5848</v>
      </c>
      <c r="F27" s="690">
        <v>33.9</v>
      </c>
      <c r="G27" s="690">
        <v>63.1</v>
      </c>
      <c r="H27" s="684">
        <v>337</v>
      </c>
      <c r="I27" s="684">
        <v>611</v>
      </c>
      <c r="J27" s="690">
        <v>55.2</v>
      </c>
      <c r="K27" s="691">
        <v>30.9</v>
      </c>
      <c r="L27" s="694">
        <v>1</v>
      </c>
    </row>
    <row r="28" spans="1:12" s="693" customFormat="1" ht="19.5" customHeight="1">
      <c r="A28" s="687" t="s">
        <v>1517</v>
      </c>
      <c r="B28" s="651" t="s">
        <v>1495</v>
      </c>
      <c r="C28" s="689">
        <v>21309</v>
      </c>
      <c r="D28" s="689">
        <v>2623</v>
      </c>
      <c r="E28" s="689">
        <v>911</v>
      </c>
      <c r="F28" s="690">
        <v>12.3</v>
      </c>
      <c r="G28" s="690">
        <v>34.7</v>
      </c>
      <c r="H28" s="684">
        <v>77</v>
      </c>
      <c r="I28" s="684">
        <v>117</v>
      </c>
      <c r="J28" s="690">
        <v>65.8</v>
      </c>
      <c r="K28" s="691">
        <v>8.4</v>
      </c>
      <c r="L28" s="694">
        <v>1</v>
      </c>
    </row>
    <row r="29" spans="1:12" s="693" customFormat="1" ht="19.5" customHeight="1">
      <c r="A29" s="687" t="s">
        <v>1518</v>
      </c>
      <c r="B29" s="651" t="s">
        <v>1519</v>
      </c>
      <c r="C29" s="689">
        <v>18035</v>
      </c>
      <c r="D29" s="689">
        <v>4590</v>
      </c>
      <c r="E29" s="693">
        <v>1481</v>
      </c>
      <c r="F29" s="690">
        <v>25.5</v>
      </c>
      <c r="G29" s="690">
        <v>32.2</v>
      </c>
      <c r="H29" s="684">
        <v>188</v>
      </c>
      <c r="I29" s="684">
        <v>234</v>
      </c>
      <c r="J29" s="690">
        <v>80.3</v>
      </c>
      <c r="K29" s="691">
        <v>22.6</v>
      </c>
      <c r="L29" s="694">
        <v>1</v>
      </c>
    </row>
    <row r="30" spans="1:12" s="693" customFormat="1" ht="19.5" customHeight="1">
      <c r="A30" s="698" t="s">
        <v>1520</v>
      </c>
      <c r="B30" s="651" t="s">
        <v>1521</v>
      </c>
      <c r="C30" s="689">
        <v>10122</v>
      </c>
      <c r="D30" s="689">
        <v>3474</v>
      </c>
      <c r="E30" s="689">
        <v>2681</v>
      </c>
      <c r="F30" s="690">
        <v>34.3</v>
      </c>
      <c r="G30" s="690">
        <v>77.2</v>
      </c>
      <c r="H30" s="684">
        <v>128</v>
      </c>
      <c r="I30" s="684">
        <v>159</v>
      </c>
      <c r="J30" s="690">
        <v>80.5</v>
      </c>
      <c r="K30" s="691">
        <v>34.4</v>
      </c>
      <c r="L30" s="694">
        <v>1</v>
      </c>
    </row>
    <row r="31" spans="1:12" s="693" customFormat="1" ht="19.5" customHeight="1">
      <c r="A31" s="687" t="s">
        <v>1522</v>
      </c>
      <c r="B31" s="651" t="s">
        <v>1523</v>
      </c>
      <c r="C31" s="689">
        <v>8678</v>
      </c>
      <c r="D31" s="689">
        <v>0</v>
      </c>
      <c r="E31" s="689">
        <v>0</v>
      </c>
      <c r="F31" s="690" t="s">
        <v>1524</v>
      </c>
      <c r="G31" s="690" t="s">
        <v>1524</v>
      </c>
      <c r="H31" s="684">
        <v>0</v>
      </c>
      <c r="I31" s="684">
        <v>99</v>
      </c>
      <c r="J31" s="690">
        <v>0</v>
      </c>
      <c r="K31" s="691" t="s">
        <v>1524</v>
      </c>
      <c r="L31" s="694">
        <v>1</v>
      </c>
    </row>
    <row r="32" spans="1:12" s="693" customFormat="1" ht="19.5" customHeight="1">
      <c r="A32" s="687" t="s">
        <v>1525</v>
      </c>
      <c r="B32" s="651" t="s">
        <v>1526</v>
      </c>
      <c r="C32" s="689">
        <v>11913</v>
      </c>
      <c r="D32" s="689">
        <v>2415</v>
      </c>
      <c r="E32" s="689">
        <v>1531</v>
      </c>
      <c r="F32" s="690">
        <v>20.3</v>
      </c>
      <c r="G32" s="690">
        <v>63.4</v>
      </c>
      <c r="H32" s="684">
        <v>54</v>
      </c>
      <c r="I32" s="684">
        <v>76</v>
      </c>
      <c r="J32" s="690">
        <v>71.1</v>
      </c>
      <c r="K32" s="691">
        <v>18.5</v>
      </c>
      <c r="L32" s="694">
        <v>1</v>
      </c>
    </row>
    <row r="33" spans="1:12" s="693" customFormat="1" ht="19.5" customHeight="1">
      <c r="A33" s="687" t="s">
        <v>1527</v>
      </c>
      <c r="B33" s="651" t="s">
        <v>1523</v>
      </c>
      <c r="C33" s="689">
        <v>19481</v>
      </c>
      <c r="D33" s="689">
        <v>0</v>
      </c>
      <c r="E33" s="689">
        <v>0</v>
      </c>
      <c r="F33" s="690" t="s">
        <v>1524</v>
      </c>
      <c r="G33" s="690" t="s">
        <v>1524</v>
      </c>
      <c r="H33" s="684">
        <v>4</v>
      </c>
      <c r="I33" s="684">
        <v>92</v>
      </c>
      <c r="J33" s="690">
        <v>4.3</v>
      </c>
      <c r="K33" s="691" t="s">
        <v>1524</v>
      </c>
      <c r="L33" s="694">
        <v>1</v>
      </c>
    </row>
    <row r="34" spans="1:12" s="693" customFormat="1" ht="19.5" customHeight="1">
      <c r="A34" s="687" t="s">
        <v>1528</v>
      </c>
      <c r="B34" s="651" t="s">
        <v>1529</v>
      </c>
      <c r="C34" s="699">
        <v>8147</v>
      </c>
      <c r="D34" s="689">
        <v>0</v>
      </c>
      <c r="E34" s="689">
        <v>0</v>
      </c>
      <c r="F34" s="690" t="s">
        <v>1524</v>
      </c>
      <c r="G34" s="690" t="s">
        <v>1524</v>
      </c>
      <c r="H34" s="684">
        <v>7</v>
      </c>
      <c r="I34" s="684">
        <v>49</v>
      </c>
      <c r="J34" s="700">
        <v>14.3</v>
      </c>
      <c r="K34" s="701" t="s">
        <v>1524</v>
      </c>
      <c r="L34" s="694">
        <v>1</v>
      </c>
    </row>
    <row r="35" spans="1:12" s="693" customFormat="1" ht="19.5" customHeight="1">
      <c r="A35" s="702"/>
      <c r="B35" s="703"/>
      <c r="C35" s="703"/>
      <c r="D35" s="703"/>
      <c r="E35" s="703"/>
      <c r="F35" s="703"/>
      <c r="G35" s="703"/>
      <c r="H35" s="703"/>
      <c r="I35" s="703"/>
      <c r="J35" s="703"/>
      <c r="K35" s="704"/>
      <c r="L35" s="694">
        <v>1</v>
      </c>
    </row>
    <row r="36" spans="1:12" ht="16.5" customHeight="1" thickBot="1">
      <c r="A36" s="705" t="s">
        <v>1530</v>
      </c>
      <c r="B36" s="706"/>
      <c r="C36" s="706"/>
      <c r="D36" s="706"/>
      <c r="E36" s="706"/>
      <c r="F36" s="706"/>
      <c r="G36" s="706"/>
      <c r="H36" s="706"/>
      <c r="I36" s="706"/>
      <c r="J36" s="706"/>
      <c r="K36" s="707"/>
      <c r="L36" s="708"/>
    </row>
    <row r="37" spans="1:14" ht="16.5" customHeight="1">
      <c r="A37" s="655" t="s">
        <v>1531</v>
      </c>
      <c r="B37" s="709"/>
      <c r="C37" s="709"/>
      <c r="D37" s="709"/>
      <c r="E37" s="709"/>
      <c r="F37" s="709"/>
      <c r="G37" s="709"/>
      <c r="H37" s="709"/>
      <c r="I37" s="709"/>
      <c r="J37" s="709"/>
      <c r="L37" s="710"/>
      <c r="M37" s="710"/>
      <c r="N37" s="710"/>
    </row>
    <row r="38" ht="13.5">
      <c r="A38" s="655" t="s">
        <v>1532</v>
      </c>
    </row>
  </sheetData>
  <mergeCells count="2">
    <mergeCell ref="A3:A5"/>
    <mergeCell ref="B3:B5"/>
  </mergeCells>
  <printOptions/>
  <pageMargins left="0.75" right="0.75" top="1" bottom="1" header="0.512" footer="0.512"/>
  <pageSetup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1" sqref="A1"/>
    </sheetView>
  </sheetViews>
  <sheetFormatPr defaultColWidth="9.00390625" defaultRowHeight="13.5"/>
  <cols>
    <col min="1" max="1" width="2.625" style="102" customWidth="1"/>
    <col min="2" max="2" width="8.875" style="102" customWidth="1"/>
    <col min="3" max="3" width="8.125" style="102" customWidth="1"/>
    <col min="4" max="4" width="7.625" style="102" customWidth="1"/>
    <col min="5" max="8" width="8.125" style="102" customWidth="1"/>
    <col min="9" max="9" width="10.125" style="102" customWidth="1"/>
    <col min="10" max="16384" width="9.00390625" style="102" customWidth="1"/>
  </cols>
  <sheetData>
    <row r="1" ht="14.25">
      <c r="B1" s="544" t="s">
        <v>1548</v>
      </c>
    </row>
    <row r="3" spans="2:12" ht="12.75" thickBot="1">
      <c r="B3" s="102" t="s">
        <v>1534</v>
      </c>
      <c r="L3" s="106" t="s">
        <v>1542</v>
      </c>
    </row>
    <row r="4" spans="2:12" ht="18" customHeight="1" thickTop="1">
      <c r="B4" s="1307" t="s">
        <v>153</v>
      </c>
      <c r="C4" s="1436" t="s">
        <v>1543</v>
      </c>
      <c r="D4" s="1437"/>
      <c r="E4" s="1437"/>
      <c r="F4" s="1437"/>
      <c r="G4" s="1437"/>
      <c r="H4" s="1438"/>
      <c r="I4" s="1436" t="s">
        <v>1544</v>
      </c>
      <c r="J4" s="1438"/>
      <c r="K4" s="1436" t="s">
        <v>1545</v>
      </c>
      <c r="L4" s="1438"/>
    </row>
    <row r="5" spans="2:12" ht="18" customHeight="1">
      <c r="B5" s="1435"/>
      <c r="C5" s="139" t="s">
        <v>1535</v>
      </c>
      <c r="D5" s="711" t="s">
        <v>1536</v>
      </c>
      <c r="E5" s="139" t="s">
        <v>1537</v>
      </c>
      <c r="F5" s="139" t="s">
        <v>1538</v>
      </c>
      <c r="G5" s="139" t="s">
        <v>1539</v>
      </c>
      <c r="H5" s="139" t="s">
        <v>1546</v>
      </c>
      <c r="I5" s="139" t="s">
        <v>1540</v>
      </c>
      <c r="J5" s="139" t="s">
        <v>1541</v>
      </c>
      <c r="K5" s="139" t="s">
        <v>1540</v>
      </c>
      <c r="L5" s="139" t="s">
        <v>1541</v>
      </c>
    </row>
    <row r="6" spans="2:12" ht="15" customHeight="1">
      <c r="B6" s="712" t="s">
        <v>216</v>
      </c>
      <c r="C6" s="563">
        <v>5656</v>
      </c>
      <c r="D6" s="566">
        <v>76</v>
      </c>
      <c r="E6" s="565">
        <v>98.7</v>
      </c>
      <c r="F6" s="566">
        <v>245314</v>
      </c>
      <c r="G6" s="566">
        <v>240204</v>
      </c>
      <c r="H6" s="568">
        <v>67.7</v>
      </c>
      <c r="I6" s="563">
        <v>1042174</v>
      </c>
      <c r="J6" s="713">
        <v>815778</v>
      </c>
      <c r="K6" s="563">
        <v>194929</v>
      </c>
      <c r="L6" s="713">
        <v>660834</v>
      </c>
    </row>
    <row r="7" spans="2:12" ht="15" customHeight="1">
      <c r="B7" s="32">
        <v>63</v>
      </c>
      <c r="C7" s="45">
        <v>5683</v>
      </c>
      <c r="D7" s="46">
        <v>117</v>
      </c>
      <c r="E7" s="572">
        <v>98</v>
      </c>
      <c r="F7" s="46">
        <v>252668</v>
      </c>
      <c r="G7" s="46">
        <v>245558</v>
      </c>
      <c r="H7" s="574">
        <v>65.6</v>
      </c>
      <c r="I7" s="45">
        <v>933545</v>
      </c>
      <c r="J7" s="47">
        <v>762370</v>
      </c>
      <c r="K7" s="45">
        <v>193887</v>
      </c>
      <c r="L7" s="47">
        <v>773109</v>
      </c>
    </row>
    <row r="8" spans="2:12" ht="15" customHeight="1">
      <c r="B8" s="714" t="s">
        <v>1547</v>
      </c>
      <c r="C8" s="45">
        <v>6343</v>
      </c>
      <c r="D8" s="46">
        <v>59</v>
      </c>
      <c r="E8" s="572">
        <v>99.1</v>
      </c>
      <c r="F8" s="46">
        <v>306455</v>
      </c>
      <c r="G8" s="46">
        <v>300476</v>
      </c>
      <c r="H8" s="574">
        <v>68.4</v>
      </c>
      <c r="I8" s="45">
        <v>954274</v>
      </c>
      <c r="J8" s="47">
        <v>891163</v>
      </c>
      <c r="K8" s="45">
        <v>158496</v>
      </c>
      <c r="L8" s="47">
        <v>921850</v>
      </c>
    </row>
    <row r="9" spans="2:12" ht="15" customHeight="1">
      <c r="B9" s="32">
        <v>2</v>
      </c>
      <c r="C9" s="45">
        <v>6415</v>
      </c>
      <c r="D9" s="46">
        <v>53</v>
      </c>
      <c r="E9" s="572">
        <v>99.2</v>
      </c>
      <c r="F9" s="46">
        <v>348727</v>
      </c>
      <c r="G9" s="46">
        <v>343386</v>
      </c>
      <c r="H9" s="574">
        <v>70.7</v>
      </c>
      <c r="I9" s="45">
        <v>1165616</v>
      </c>
      <c r="J9" s="47">
        <v>1012554</v>
      </c>
      <c r="K9" s="45">
        <v>157140</v>
      </c>
      <c r="L9" s="47">
        <v>849774</v>
      </c>
    </row>
    <row r="10" spans="2:12" ht="19.5" customHeight="1">
      <c r="B10" s="715">
        <v>3</v>
      </c>
      <c r="C10" s="716">
        <v>6394</v>
      </c>
      <c r="D10" s="717">
        <v>74</v>
      </c>
      <c r="E10" s="718">
        <v>98.9</v>
      </c>
      <c r="F10" s="717">
        <v>372052</v>
      </c>
      <c r="G10" s="717">
        <v>370239</v>
      </c>
      <c r="H10" s="719">
        <v>75.5</v>
      </c>
      <c r="I10" s="716">
        <v>1017829</v>
      </c>
      <c r="J10" s="720">
        <v>1051113</v>
      </c>
      <c r="K10" s="716">
        <v>151118</v>
      </c>
      <c r="L10" s="720">
        <v>764829</v>
      </c>
    </row>
  </sheetData>
  <mergeCells count="4">
    <mergeCell ref="B4:B5"/>
    <mergeCell ref="C4:H4"/>
    <mergeCell ref="I4:J4"/>
    <mergeCell ref="K4:L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9.625" style="17" customWidth="1"/>
    <col min="4" max="4" width="10.375" style="17" customWidth="1"/>
    <col min="5" max="6" width="9.875" style="17" customWidth="1"/>
    <col min="7" max="7" width="10.00390625" style="17" customWidth="1"/>
    <col min="8" max="9" width="9.625" style="17" customWidth="1"/>
    <col min="10" max="13" width="9.125" style="17" customWidth="1"/>
    <col min="14" max="16384" width="9.00390625" style="17" customWidth="1"/>
  </cols>
  <sheetData>
    <row r="2" spans="2:7" ht="14.25">
      <c r="B2" s="18" t="s">
        <v>94</v>
      </c>
      <c r="C2" s="18"/>
      <c r="G2" s="19"/>
    </row>
    <row r="4" ht="12.75" thickBot="1">
      <c r="M4" s="20" t="s">
        <v>89</v>
      </c>
    </row>
    <row r="5" spans="1:13" ht="20.25" customHeight="1" thickTop="1">
      <c r="A5" s="21"/>
      <c r="B5" s="22" t="s">
        <v>90</v>
      </c>
      <c r="C5" s="23" t="s">
        <v>91</v>
      </c>
      <c r="D5" s="23">
        <v>63</v>
      </c>
      <c r="E5" s="23" t="s">
        <v>92</v>
      </c>
      <c r="F5" s="23">
        <v>2</v>
      </c>
      <c r="G5" s="23">
        <v>3</v>
      </c>
      <c r="H5" s="24" t="s">
        <v>90</v>
      </c>
      <c r="I5" s="23" t="s">
        <v>91</v>
      </c>
      <c r="J5" s="23">
        <v>63</v>
      </c>
      <c r="K5" s="23" t="s">
        <v>92</v>
      </c>
      <c r="L5" s="23">
        <v>2</v>
      </c>
      <c r="M5" s="23">
        <v>3</v>
      </c>
    </row>
    <row r="6" spans="1:13" ht="13.5" customHeight="1">
      <c r="A6" s="21"/>
      <c r="B6" s="25" t="s">
        <v>38</v>
      </c>
      <c r="C6" s="26">
        <f>SUM(C9:C10)</f>
        <v>1261859</v>
      </c>
      <c r="D6" s="27">
        <f>SUM(D9:D10)</f>
        <v>1261909</v>
      </c>
      <c r="E6" s="27">
        <f>SUM(E9:E10)</f>
        <v>1260297</v>
      </c>
      <c r="F6" s="27">
        <f>SUM(F9:F10)</f>
        <v>1258390</v>
      </c>
      <c r="G6" s="28">
        <f>SUM(G9:G10)</f>
        <v>1256741</v>
      </c>
      <c r="H6" s="29" t="s">
        <v>39</v>
      </c>
      <c r="I6" s="30">
        <v>22266</v>
      </c>
      <c r="J6" s="30">
        <v>22265</v>
      </c>
      <c r="K6" s="30">
        <v>22233</v>
      </c>
      <c r="L6" s="30">
        <v>22287</v>
      </c>
      <c r="M6" s="31">
        <v>22240</v>
      </c>
    </row>
    <row r="7" spans="1:13" ht="13.5" customHeight="1">
      <c r="A7" s="21"/>
      <c r="B7" s="32"/>
      <c r="C7" s="33"/>
      <c r="D7" s="34"/>
      <c r="E7" s="34"/>
      <c r="F7" s="34"/>
      <c r="G7" s="35"/>
      <c r="H7" s="32" t="s">
        <v>40</v>
      </c>
      <c r="I7" s="21">
        <v>9088</v>
      </c>
      <c r="J7" s="21">
        <v>8887</v>
      </c>
      <c r="K7" s="21">
        <v>8741</v>
      </c>
      <c r="L7" s="21">
        <v>8554</v>
      </c>
      <c r="M7" s="31">
        <v>8486</v>
      </c>
    </row>
    <row r="8" spans="1:13" ht="13.5" customHeight="1">
      <c r="A8" s="21"/>
      <c r="B8" s="36"/>
      <c r="C8" s="37"/>
      <c r="D8" s="38"/>
      <c r="E8" s="38"/>
      <c r="F8" s="38"/>
      <c r="G8" s="39"/>
      <c r="H8" s="32" t="s">
        <v>41</v>
      </c>
      <c r="I8" s="21">
        <v>10716</v>
      </c>
      <c r="J8" s="21">
        <v>10692</v>
      </c>
      <c r="K8" s="21">
        <v>10578</v>
      </c>
      <c r="L8" s="21">
        <v>10417</v>
      </c>
      <c r="M8" s="31">
        <v>10262</v>
      </c>
    </row>
    <row r="9" spans="1:13" ht="13.5" customHeight="1">
      <c r="A9" s="21"/>
      <c r="B9" s="25" t="s">
        <v>42</v>
      </c>
      <c r="C9" s="26">
        <v>892066</v>
      </c>
      <c r="D9" s="40">
        <v>893846</v>
      </c>
      <c r="E9" s="40">
        <v>893999</v>
      </c>
      <c r="F9" s="40">
        <v>894210</v>
      </c>
      <c r="G9" s="28">
        <v>894768</v>
      </c>
      <c r="H9" s="32" t="s">
        <v>43</v>
      </c>
      <c r="I9" s="21">
        <v>11031</v>
      </c>
      <c r="J9" s="21">
        <v>10920</v>
      </c>
      <c r="K9" s="21">
        <v>10806</v>
      </c>
      <c r="L9" s="21">
        <v>10724</v>
      </c>
      <c r="M9" s="31">
        <v>10641</v>
      </c>
    </row>
    <row r="10" spans="1:13" ht="13.5" customHeight="1">
      <c r="A10" s="21"/>
      <c r="B10" s="25" t="s">
        <v>44</v>
      </c>
      <c r="C10" s="26">
        <v>369793</v>
      </c>
      <c r="D10" s="40">
        <v>368063</v>
      </c>
      <c r="E10" s="40">
        <v>366298</v>
      </c>
      <c r="F10" s="40">
        <v>364180</v>
      </c>
      <c r="G10" s="28">
        <v>361973</v>
      </c>
      <c r="H10" s="32" t="s">
        <v>45</v>
      </c>
      <c r="I10" s="21">
        <v>10475</v>
      </c>
      <c r="J10" s="21">
        <v>10455</v>
      </c>
      <c r="K10" s="21">
        <v>10386</v>
      </c>
      <c r="L10" s="21">
        <v>10292</v>
      </c>
      <c r="M10" s="31">
        <v>10191</v>
      </c>
    </row>
    <row r="11" spans="1:13" ht="13.5" customHeight="1">
      <c r="A11" s="21"/>
      <c r="B11" s="36"/>
      <c r="C11" s="37"/>
      <c r="D11" s="38"/>
      <c r="E11" s="38"/>
      <c r="F11" s="38"/>
      <c r="G11" s="39"/>
      <c r="H11" s="36"/>
      <c r="I11" s="21"/>
      <c r="J11" s="21"/>
      <c r="K11" s="21"/>
      <c r="L11" s="21"/>
      <c r="M11" s="31"/>
    </row>
    <row r="12" spans="1:13" ht="13.5" customHeight="1">
      <c r="A12" s="21"/>
      <c r="B12" s="25"/>
      <c r="C12" s="41"/>
      <c r="D12" s="42"/>
      <c r="E12" s="42"/>
      <c r="F12" s="42"/>
      <c r="G12" s="43"/>
      <c r="H12" s="32" t="s">
        <v>46</v>
      </c>
      <c r="I12" s="21">
        <v>7886</v>
      </c>
      <c r="J12" s="21">
        <v>7878</v>
      </c>
      <c r="K12" s="21">
        <v>7900</v>
      </c>
      <c r="L12" s="21">
        <v>7886</v>
      </c>
      <c r="M12" s="31">
        <v>7789</v>
      </c>
    </row>
    <row r="13" spans="1:13" ht="13.5" customHeight="1">
      <c r="A13" s="21"/>
      <c r="B13" s="25" t="s">
        <v>47</v>
      </c>
      <c r="C13" s="26">
        <v>572909</v>
      </c>
      <c r="D13" s="40">
        <v>574381</v>
      </c>
      <c r="E13" s="40">
        <v>574583</v>
      </c>
      <c r="F13" s="40">
        <v>574451</v>
      </c>
      <c r="G13" s="28">
        <v>574942</v>
      </c>
      <c r="H13" s="32" t="s">
        <v>48</v>
      </c>
      <c r="I13" s="21">
        <v>12821</v>
      </c>
      <c r="J13" s="21">
        <v>12718</v>
      </c>
      <c r="K13" s="21">
        <v>12606</v>
      </c>
      <c r="L13" s="21">
        <v>12541</v>
      </c>
      <c r="M13" s="31">
        <v>12472</v>
      </c>
    </row>
    <row r="14" spans="1:13" ht="13.5" customHeight="1">
      <c r="A14" s="21"/>
      <c r="B14" s="25" t="s">
        <v>49</v>
      </c>
      <c r="C14" s="26">
        <v>103413</v>
      </c>
      <c r="D14" s="40">
        <v>103084</v>
      </c>
      <c r="E14" s="40">
        <v>102544</v>
      </c>
      <c r="F14" s="40">
        <v>102214</v>
      </c>
      <c r="G14" s="28">
        <v>101645</v>
      </c>
      <c r="H14" s="32" t="s">
        <v>50</v>
      </c>
      <c r="I14" s="21">
        <v>7941</v>
      </c>
      <c r="J14" s="21">
        <v>7882</v>
      </c>
      <c r="K14" s="21">
        <v>7830</v>
      </c>
      <c r="L14" s="21">
        <v>7806</v>
      </c>
      <c r="M14" s="31">
        <v>7757</v>
      </c>
    </row>
    <row r="15" spans="1:13" ht="13.5" customHeight="1">
      <c r="A15" s="21"/>
      <c r="B15" s="25" t="s">
        <v>51</v>
      </c>
      <c r="C15" s="26">
        <v>254557</v>
      </c>
      <c r="D15" s="40">
        <v>254269</v>
      </c>
      <c r="E15" s="40">
        <v>253893</v>
      </c>
      <c r="F15" s="40">
        <v>253362</v>
      </c>
      <c r="G15" s="28">
        <v>252908</v>
      </c>
      <c r="H15" s="32" t="s">
        <v>52</v>
      </c>
      <c r="I15" s="21">
        <v>12357</v>
      </c>
      <c r="J15" s="21">
        <v>12361</v>
      </c>
      <c r="K15" s="21">
        <v>12278</v>
      </c>
      <c r="L15" s="21">
        <v>12230</v>
      </c>
      <c r="M15" s="31">
        <v>12146</v>
      </c>
    </row>
    <row r="16" spans="1:13" ht="13.5" customHeight="1">
      <c r="A16" s="21"/>
      <c r="B16" s="25" t="s">
        <v>53</v>
      </c>
      <c r="C16" s="26">
        <v>330980</v>
      </c>
      <c r="D16" s="40">
        <v>330175</v>
      </c>
      <c r="E16" s="40">
        <v>329277</v>
      </c>
      <c r="F16" s="40">
        <v>328363</v>
      </c>
      <c r="G16" s="28">
        <v>327246</v>
      </c>
      <c r="H16" s="32" t="s">
        <v>54</v>
      </c>
      <c r="I16" s="21">
        <v>5095</v>
      </c>
      <c r="J16" s="21">
        <v>5059</v>
      </c>
      <c r="K16" s="21">
        <v>5026</v>
      </c>
      <c r="L16" s="21">
        <v>4982</v>
      </c>
      <c r="M16" s="31">
        <v>4969</v>
      </c>
    </row>
    <row r="17" spans="1:13" ht="13.5" customHeight="1">
      <c r="A17" s="21"/>
      <c r="B17" s="36"/>
      <c r="C17" s="44"/>
      <c r="D17" s="21"/>
      <c r="E17" s="21"/>
      <c r="F17" s="21"/>
      <c r="G17" s="31"/>
      <c r="H17" s="32" t="s">
        <v>55</v>
      </c>
      <c r="I17" s="21">
        <v>6560</v>
      </c>
      <c r="J17" s="21">
        <v>6495</v>
      </c>
      <c r="K17" s="21">
        <v>6465</v>
      </c>
      <c r="L17" s="21">
        <v>6396</v>
      </c>
      <c r="M17" s="31">
        <v>6409</v>
      </c>
    </row>
    <row r="18" spans="1:13" ht="13.5" customHeight="1">
      <c r="A18" s="21"/>
      <c r="B18" s="32" t="s">
        <v>56</v>
      </c>
      <c r="C18" s="45">
        <v>247500</v>
      </c>
      <c r="D18" s="46">
        <v>248742</v>
      </c>
      <c r="E18" s="46">
        <v>249336</v>
      </c>
      <c r="F18" s="46">
        <v>249487</v>
      </c>
      <c r="G18" s="47">
        <v>249615</v>
      </c>
      <c r="H18" s="32" t="s">
        <v>57</v>
      </c>
      <c r="I18" s="21">
        <v>7358</v>
      </c>
      <c r="J18" s="21">
        <v>7343</v>
      </c>
      <c r="K18" s="21">
        <v>7322</v>
      </c>
      <c r="L18" s="21">
        <v>7248</v>
      </c>
      <c r="M18" s="31">
        <v>7199</v>
      </c>
    </row>
    <row r="19" spans="1:13" ht="13.5" customHeight="1">
      <c r="A19" s="21"/>
      <c r="B19" s="32" t="s">
        <v>58</v>
      </c>
      <c r="C19" s="45">
        <v>94308</v>
      </c>
      <c r="D19" s="46">
        <v>94487</v>
      </c>
      <c r="E19" s="46">
        <v>94552</v>
      </c>
      <c r="F19" s="46">
        <v>94760</v>
      </c>
      <c r="G19" s="47">
        <v>94889</v>
      </c>
      <c r="H19" s="36"/>
      <c r="I19" s="21"/>
      <c r="J19" s="21"/>
      <c r="K19" s="21"/>
      <c r="L19" s="21"/>
      <c r="M19" s="31"/>
    </row>
    <row r="20" spans="1:13" ht="13.5" customHeight="1">
      <c r="A20" s="21"/>
      <c r="B20" s="32" t="s">
        <v>59</v>
      </c>
      <c r="C20" s="45">
        <v>99871</v>
      </c>
      <c r="D20" s="46">
        <v>99881</v>
      </c>
      <c r="E20" s="46">
        <v>99790</v>
      </c>
      <c r="F20" s="46">
        <v>99889</v>
      </c>
      <c r="G20" s="47">
        <v>99773</v>
      </c>
      <c r="H20" s="32" t="s">
        <v>60</v>
      </c>
      <c r="I20" s="21">
        <v>27610</v>
      </c>
      <c r="J20" s="21">
        <v>27509</v>
      </c>
      <c r="K20" s="21">
        <v>27497</v>
      </c>
      <c r="L20" s="21">
        <v>27510</v>
      </c>
      <c r="M20" s="31">
        <v>27352</v>
      </c>
    </row>
    <row r="21" spans="1:13" ht="13.5" customHeight="1">
      <c r="A21" s="21"/>
      <c r="B21" s="32" t="s">
        <v>61</v>
      </c>
      <c r="C21" s="45">
        <v>101083</v>
      </c>
      <c r="D21" s="46">
        <v>101019</v>
      </c>
      <c r="E21" s="46">
        <v>100994</v>
      </c>
      <c r="F21" s="46">
        <v>100811</v>
      </c>
      <c r="G21" s="47">
        <v>100857</v>
      </c>
      <c r="H21" s="32" t="s">
        <v>62</v>
      </c>
      <c r="I21" s="21">
        <v>22012</v>
      </c>
      <c r="J21" s="21">
        <v>21907</v>
      </c>
      <c r="K21" s="21">
        <v>21768</v>
      </c>
      <c r="L21" s="21">
        <v>21548</v>
      </c>
      <c r="M21" s="31">
        <v>21422</v>
      </c>
    </row>
    <row r="22" spans="1:13" ht="13.5" customHeight="1">
      <c r="A22" s="21"/>
      <c r="B22" s="36"/>
      <c r="C22" s="44"/>
      <c r="D22" s="21"/>
      <c r="E22" s="21"/>
      <c r="F22" s="21"/>
      <c r="G22" s="31"/>
      <c r="H22" s="32" t="s">
        <v>63</v>
      </c>
      <c r="I22" s="21">
        <v>11741</v>
      </c>
      <c r="J22" s="21">
        <v>11601</v>
      </c>
      <c r="K22" s="21">
        <v>11474</v>
      </c>
      <c r="L22" s="21">
        <v>11315</v>
      </c>
      <c r="M22" s="31">
        <v>11201</v>
      </c>
    </row>
    <row r="23" spans="1:13" ht="13.5" customHeight="1">
      <c r="A23" s="21"/>
      <c r="B23" s="32" t="s">
        <v>64</v>
      </c>
      <c r="C23" s="45">
        <v>43395</v>
      </c>
      <c r="D23" s="46">
        <v>43348</v>
      </c>
      <c r="E23" s="46">
        <v>43117</v>
      </c>
      <c r="F23" s="46">
        <v>43125</v>
      </c>
      <c r="G23" s="47">
        <v>42904</v>
      </c>
      <c r="H23" s="32" t="s">
        <v>65</v>
      </c>
      <c r="I23" s="21">
        <v>18366</v>
      </c>
      <c r="J23" s="21">
        <v>18297</v>
      </c>
      <c r="K23" s="21">
        <v>18235</v>
      </c>
      <c r="L23" s="21">
        <v>18112</v>
      </c>
      <c r="M23" s="31">
        <v>18061</v>
      </c>
    </row>
    <row r="24" spans="1:13" ht="13.5" customHeight="1">
      <c r="A24" s="21"/>
      <c r="B24" s="32" t="s">
        <v>66</v>
      </c>
      <c r="C24" s="45">
        <v>41972</v>
      </c>
      <c r="D24" s="46">
        <v>42103</v>
      </c>
      <c r="E24" s="46">
        <v>42094</v>
      </c>
      <c r="F24" s="46">
        <v>42076</v>
      </c>
      <c r="G24" s="47">
        <v>42224</v>
      </c>
      <c r="H24" s="32" t="s">
        <v>67</v>
      </c>
      <c r="I24" s="21">
        <v>10033</v>
      </c>
      <c r="J24" s="21">
        <v>9955</v>
      </c>
      <c r="K24" s="21">
        <v>9950</v>
      </c>
      <c r="L24" s="21">
        <v>9880</v>
      </c>
      <c r="M24" s="31">
        <v>9817</v>
      </c>
    </row>
    <row r="25" spans="1:13" ht="13.5" customHeight="1">
      <c r="A25" s="21"/>
      <c r="B25" s="32" t="s">
        <v>68</v>
      </c>
      <c r="C25" s="45">
        <v>38623</v>
      </c>
      <c r="D25" s="46">
        <v>38392</v>
      </c>
      <c r="E25" s="46">
        <v>38262</v>
      </c>
      <c r="F25" s="46">
        <v>38237</v>
      </c>
      <c r="G25" s="47">
        <v>38176</v>
      </c>
      <c r="H25" s="36"/>
      <c r="I25" s="21"/>
      <c r="J25" s="21"/>
      <c r="K25" s="21"/>
      <c r="L25" s="21"/>
      <c r="M25" s="31"/>
    </row>
    <row r="26" spans="1:13" ht="13.5" customHeight="1">
      <c r="A26" s="21"/>
      <c r="B26" s="32" t="s">
        <v>69</v>
      </c>
      <c r="C26" s="45">
        <v>32072</v>
      </c>
      <c r="D26" s="46">
        <v>32073</v>
      </c>
      <c r="E26" s="46">
        <v>31922</v>
      </c>
      <c r="F26" s="46">
        <v>31589</v>
      </c>
      <c r="G26" s="47">
        <v>31487</v>
      </c>
      <c r="H26" s="32" t="s">
        <v>70</v>
      </c>
      <c r="I26" s="21">
        <v>8058</v>
      </c>
      <c r="J26" s="21">
        <v>8002</v>
      </c>
      <c r="K26" s="21">
        <v>7891</v>
      </c>
      <c r="L26" s="21">
        <v>7802</v>
      </c>
      <c r="M26" s="31">
        <v>7779</v>
      </c>
    </row>
    <row r="27" spans="1:13" ht="13.5" customHeight="1">
      <c r="A27" s="21"/>
      <c r="B27" s="36"/>
      <c r="C27" s="45"/>
      <c r="D27" s="46"/>
      <c r="E27" s="46"/>
      <c r="F27" s="46"/>
      <c r="G27" s="47"/>
      <c r="H27" s="32" t="s">
        <v>71</v>
      </c>
      <c r="I27" s="21">
        <v>19064</v>
      </c>
      <c r="J27" s="21">
        <v>18978</v>
      </c>
      <c r="K27" s="21">
        <v>18956</v>
      </c>
      <c r="L27" s="21">
        <v>18903</v>
      </c>
      <c r="M27" s="31">
        <v>18817</v>
      </c>
    </row>
    <row r="28" spans="1:13" ht="13.5" customHeight="1">
      <c r="A28" s="21"/>
      <c r="B28" s="32" t="s">
        <v>72</v>
      </c>
      <c r="C28" s="45">
        <v>33416</v>
      </c>
      <c r="D28" s="46">
        <v>33449</v>
      </c>
      <c r="E28" s="46">
        <v>33353</v>
      </c>
      <c r="F28" s="46">
        <v>33260</v>
      </c>
      <c r="G28" s="47">
        <v>33157</v>
      </c>
      <c r="H28" s="32" t="s">
        <v>73</v>
      </c>
      <c r="I28" s="21">
        <v>13248</v>
      </c>
      <c r="J28" s="21">
        <v>13166</v>
      </c>
      <c r="K28" s="21">
        <v>13104</v>
      </c>
      <c r="L28" s="21">
        <v>13011</v>
      </c>
      <c r="M28" s="31">
        <v>12940</v>
      </c>
    </row>
    <row r="29" spans="1:13" ht="13.5" customHeight="1">
      <c r="A29" s="21"/>
      <c r="B29" s="32" t="s">
        <v>74</v>
      </c>
      <c r="C29" s="45">
        <v>56089</v>
      </c>
      <c r="D29" s="46">
        <v>56614</v>
      </c>
      <c r="E29" s="46">
        <v>56895</v>
      </c>
      <c r="F29" s="46">
        <v>57339</v>
      </c>
      <c r="G29" s="47">
        <v>58105</v>
      </c>
      <c r="H29" s="32" t="s">
        <v>75</v>
      </c>
      <c r="I29" s="21">
        <v>10410</v>
      </c>
      <c r="J29" s="21">
        <v>10344</v>
      </c>
      <c r="K29" s="21">
        <v>10383</v>
      </c>
      <c r="L29" s="21">
        <v>10298</v>
      </c>
      <c r="M29" s="31">
        <v>10145</v>
      </c>
    </row>
    <row r="30" spans="1:13" ht="13.5" customHeight="1">
      <c r="A30" s="21"/>
      <c r="B30" s="32" t="s">
        <v>76</v>
      </c>
      <c r="C30" s="45">
        <v>42209</v>
      </c>
      <c r="D30" s="46">
        <v>42351</v>
      </c>
      <c r="E30" s="46">
        <v>42450</v>
      </c>
      <c r="F30" s="46">
        <v>42751</v>
      </c>
      <c r="G30" s="47">
        <v>42826</v>
      </c>
      <c r="H30" s="32" t="s">
        <v>77</v>
      </c>
      <c r="I30" s="21">
        <v>8726</v>
      </c>
      <c r="J30" s="21">
        <v>8725</v>
      </c>
      <c r="K30" s="21">
        <v>8734</v>
      </c>
      <c r="L30" s="21">
        <v>8722</v>
      </c>
      <c r="M30" s="31">
        <v>8664</v>
      </c>
    </row>
    <row r="31" spans="1:13" ht="13.5" customHeight="1">
      <c r="A31" s="21"/>
      <c r="B31" s="32" t="s">
        <v>78</v>
      </c>
      <c r="C31" s="45">
        <v>24457</v>
      </c>
      <c r="D31" s="46">
        <v>24323</v>
      </c>
      <c r="E31" s="46">
        <v>24170</v>
      </c>
      <c r="F31" s="46">
        <v>23909</v>
      </c>
      <c r="G31" s="47">
        <v>23746</v>
      </c>
      <c r="H31" s="32" t="s">
        <v>79</v>
      </c>
      <c r="I31" s="21">
        <v>8455</v>
      </c>
      <c r="J31" s="21">
        <v>8362</v>
      </c>
      <c r="K31" s="21">
        <v>8302</v>
      </c>
      <c r="L31" s="21">
        <v>8263</v>
      </c>
      <c r="M31" s="31">
        <v>8207</v>
      </c>
    </row>
    <row r="32" spans="1:13" ht="13.5" customHeight="1">
      <c r="A32" s="21"/>
      <c r="B32" s="32" t="s">
        <v>80</v>
      </c>
      <c r="C32" s="45">
        <v>37071</v>
      </c>
      <c r="D32" s="46">
        <v>37064</v>
      </c>
      <c r="E32" s="46">
        <v>37064</v>
      </c>
      <c r="F32" s="46">
        <v>36977</v>
      </c>
      <c r="G32" s="47">
        <v>37009</v>
      </c>
      <c r="H32" s="32" t="s">
        <v>81</v>
      </c>
      <c r="I32" s="21">
        <v>6712</v>
      </c>
      <c r="J32" s="21">
        <v>6685</v>
      </c>
      <c r="K32" s="21">
        <v>6615</v>
      </c>
      <c r="L32" s="21">
        <v>6570</v>
      </c>
      <c r="M32" s="31">
        <v>6529</v>
      </c>
    </row>
    <row r="33" spans="1:13" ht="13.5" customHeight="1">
      <c r="A33" s="21"/>
      <c r="B33" s="36"/>
      <c r="C33" s="45"/>
      <c r="D33" s="46"/>
      <c r="E33" s="46"/>
      <c r="F33" s="46"/>
      <c r="G33" s="47"/>
      <c r="H33" s="32" t="s">
        <v>82</v>
      </c>
      <c r="I33" s="21">
        <v>12944</v>
      </c>
      <c r="J33" s="21">
        <v>12773</v>
      </c>
      <c r="K33" s="21">
        <v>12541</v>
      </c>
      <c r="L33" s="21">
        <v>12350</v>
      </c>
      <c r="M33" s="31">
        <v>12035</v>
      </c>
    </row>
    <row r="34" spans="1:13" ht="13.5" customHeight="1">
      <c r="A34" s="21"/>
      <c r="B34" s="32" t="s">
        <v>83</v>
      </c>
      <c r="C34" s="45">
        <v>14570</v>
      </c>
      <c r="D34" s="46">
        <v>14706</v>
      </c>
      <c r="E34" s="46">
        <v>14877</v>
      </c>
      <c r="F34" s="46">
        <v>15016</v>
      </c>
      <c r="G34" s="47">
        <v>15164</v>
      </c>
      <c r="H34" s="32" t="s">
        <v>84</v>
      </c>
      <c r="I34" s="21">
        <v>20168</v>
      </c>
      <c r="J34" s="21">
        <v>20008</v>
      </c>
      <c r="K34" s="21">
        <v>19859</v>
      </c>
      <c r="L34" s="21">
        <v>19705</v>
      </c>
      <c r="M34" s="31">
        <v>19561</v>
      </c>
    </row>
    <row r="35" spans="1:13" ht="13.5" customHeight="1">
      <c r="A35" s="21"/>
      <c r="B35" s="32" t="s">
        <v>85</v>
      </c>
      <c r="C35" s="45">
        <v>11841</v>
      </c>
      <c r="D35" s="46">
        <v>11858</v>
      </c>
      <c r="E35" s="46">
        <v>11833</v>
      </c>
      <c r="F35" s="46">
        <v>11773</v>
      </c>
      <c r="G35" s="47">
        <v>11779</v>
      </c>
      <c r="H35" s="32" t="s">
        <v>86</v>
      </c>
      <c r="I35" s="21">
        <v>8200</v>
      </c>
      <c r="J35" s="21">
        <v>8218</v>
      </c>
      <c r="K35" s="21">
        <v>8210</v>
      </c>
      <c r="L35" s="21">
        <v>8226</v>
      </c>
      <c r="M35" s="31">
        <v>8187</v>
      </c>
    </row>
    <row r="36" spans="1:13" ht="13.5" customHeight="1">
      <c r="A36" s="21"/>
      <c r="B36" s="36"/>
      <c r="C36" s="44"/>
      <c r="D36" s="21"/>
      <c r="E36" s="21"/>
      <c r="F36" s="21"/>
      <c r="G36" s="31"/>
      <c r="H36" s="32" t="s">
        <v>87</v>
      </c>
      <c r="I36" s="21">
        <v>6112</v>
      </c>
      <c r="J36" s="21">
        <v>6082</v>
      </c>
      <c r="K36" s="21">
        <v>6011</v>
      </c>
      <c r="L36" s="21">
        <v>5999</v>
      </c>
      <c r="M36" s="31">
        <v>6007</v>
      </c>
    </row>
    <row r="37" spans="1:13" ht="13.5" customHeight="1">
      <c r="A37" s="21"/>
      <c r="B37" s="48"/>
      <c r="C37" s="49"/>
      <c r="D37" s="50"/>
      <c r="E37" s="50"/>
      <c r="F37" s="50"/>
      <c r="G37" s="51"/>
      <c r="H37" s="52" t="s">
        <v>88</v>
      </c>
      <c r="I37" s="50">
        <v>7929</v>
      </c>
      <c r="J37" s="50">
        <v>7932</v>
      </c>
      <c r="K37" s="50">
        <v>7887</v>
      </c>
      <c r="L37" s="50">
        <v>7814</v>
      </c>
      <c r="M37" s="51">
        <v>7745</v>
      </c>
    </row>
    <row r="38" spans="1:6" ht="13.5" customHeight="1">
      <c r="A38" s="21"/>
      <c r="B38" s="53" t="s">
        <v>93</v>
      </c>
      <c r="C38" s="53"/>
      <c r="D38" s="21"/>
      <c r="E38" s="46"/>
      <c r="F38" s="46"/>
    </row>
    <row r="39" ht="13.5" customHeight="1">
      <c r="A39" s="21"/>
    </row>
    <row r="40" ht="13.5" customHeight="1">
      <c r="A40" s="21"/>
    </row>
    <row r="41" ht="13.5" customHeight="1">
      <c r="A41" s="21"/>
    </row>
    <row r="42" ht="13.5" customHeight="1">
      <c r="A42" s="21"/>
    </row>
    <row r="43" ht="13.5" customHeight="1">
      <c r="A43" s="21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  <row r="49" ht="13.5" customHeight="1">
      <c r="A49" s="21"/>
    </row>
    <row r="50" ht="13.5" customHeight="1">
      <c r="A50" s="21"/>
    </row>
    <row r="51" ht="13.5" customHeight="1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">
      <c r="A57" s="21"/>
    </row>
    <row r="58" ht="12">
      <c r="A58" s="21"/>
    </row>
    <row r="59" ht="12">
      <c r="A59" s="21"/>
    </row>
    <row r="60" ht="12">
      <c r="A60" s="21"/>
    </row>
    <row r="61" ht="12">
      <c r="A61" s="21"/>
    </row>
    <row r="62" spans="1:7" ht="12">
      <c r="A62" s="21"/>
      <c r="G62" s="54"/>
    </row>
    <row r="63" spans="1:7" ht="12">
      <c r="A63" s="21"/>
      <c r="B63" s="53"/>
      <c r="C63" s="53"/>
      <c r="D63" s="21"/>
      <c r="E63" s="46"/>
      <c r="F63" s="46"/>
      <c r="G63" s="54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721" customWidth="1"/>
    <col min="2" max="2" width="7.875" style="721" customWidth="1"/>
    <col min="3" max="3" width="8.00390625" style="721" customWidth="1"/>
    <col min="4" max="4" width="6.75390625" style="721" customWidth="1"/>
    <col min="5" max="7" width="8.00390625" style="721" customWidth="1"/>
    <col min="8" max="8" width="6.50390625" style="721" customWidth="1"/>
    <col min="9" max="9" width="8.00390625" style="721" customWidth="1"/>
    <col min="10" max="10" width="7.875" style="721" customWidth="1"/>
    <col min="11" max="11" width="6.00390625" style="721" customWidth="1"/>
    <col min="12" max="12" width="8.875" style="721" customWidth="1"/>
    <col min="13" max="16384" width="9.00390625" style="721" customWidth="1"/>
  </cols>
  <sheetData>
    <row r="1" ht="14.25">
      <c r="B1" s="722" t="s">
        <v>1558</v>
      </c>
    </row>
    <row r="3" spans="2:12" ht="12.75" thickBot="1">
      <c r="B3" s="721" t="s">
        <v>1553</v>
      </c>
      <c r="L3" s="723" t="s">
        <v>1549</v>
      </c>
    </row>
    <row r="4" spans="2:12" ht="12.75" thickTop="1">
      <c r="B4" s="1439" t="s">
        <v>153</v>
      </c>
      <c r="C4" s="724" t="s">
        <v>1550</v>
      </c>
      <c r="D4" s="724"/>
      <c r="E4" s="724"/>
      <c r="F4" s="724"/>
      <c r="G4" s="724"/>
      <c r="H4" s="724"/>
      <c r="I4" s="725" t="s">
        <v>1551</v>
      </c>
      <c r="J4" s="726"/>
      <c r="K4" s="724" t="s">
        <v>1552</v>
      </c>
      <c r="L4" s="727"/>
    </row>
    <row r="5" spans="2:12" ht="24">
      <c r="B5" s="1440"/>
      <c r="C5" s="728" t="s">
        <v>1535</v>
      </c>
      <c r="D5" s="728" t="s">
        <v>1536</v>
      </c>
      <c r="E5" s="728" t="s">
        <v>1537</v>
      </c>
      <c r="F5" s="728" t="s">
        <v>1538</v>
      </c>
      <c r="G5" s="728" t="s">
        <v>1539</v>
      </c>
      <c r="H5" s="728" t="s">
        <v>1546</v>
      </c>
      <c r="I5" s="728" t="s">
        <v>1540</v>
      </c>
      <c r="J5" s="728" t="s">
        <v>1541</v>
      </c>
      <c r="K5" s="728" t="s">
        <v>1540</v>
      </c>
      <c r="L5" s="728" t="s">
        <v>1541</v>
      </c>
    </row>
    <row r="6" spans="2:12" ht="12">
      <c r="B6" s="729" t="s">
        <v>1554</v>
      </c>
      <c r="C6" s="113">
        <f>SUM(C8:C10)</f>
        <v>368</v>
      </c>
      <c r="D6" s="27">
        <v>0</v>
      </c>
      <c r="E6" s="730">
        <v>100</v>
      </c>
      <c r="F6" s="27">
        <f>SUM(F8:F10)</f>
        <v>23019</v>
      </c>
      <c r="G6" s="27">
        <f>SUM(G8:G10)</f>
        <v>22313</v>
      </c>
      <c r="H6" s="731">
        <v>74.2</v>
      </c>
      <c r="I6" s="113">
        <f>SUM(I8:I10)</f>
        <v>45429</v>
      </c>
      <c r="J6" s="114">
        <f>SUM(J8:J10)</f>
        <v>13297</v>
      </c>
      <c r="K6" s="113" t="s">
        <v>1555</v>
      </c>
      <c r="L6" s="114" t="s">
        <v>1555</v>
      </c>
    </row>
    <row r="7" spans="2:12" ht="12">
      <c r="B7" s="729"/>
      <c r="C7" s="26"/>
      <c r="D7" s="40"/>
      <c r="E7" s="576"/>
      <c r="F7" s="40"/>
      <c r="G7" s="40"/>
      <c r="H7" s="577"/>
      <c r="I7" s="26"/>
      <c r="J7" s="28"/>
      <c r="K7" s="26"/>
      <c r="L7" s="28"/>
    </row>
    <row r="8" spans="2:12" ht="12">
      <c r="B8" s="732" t="s">
        <v>1556</v>
      </c>
      <c r="C8" s="45">
        <v>124</v>
      </c>
      <c r="D8" s="46">
        <v>0</v>
      </c>
      <c r="E8" s="572">
        <v>100</v>
      </c>
      <c r="F8" s="46">
        <v>8867</v>
      </c>
      <c r="G8" s="46">
        <v>8298</v>
      </c>
      <c r="H8" s="574">
        <v>83.4</v>
      </c>
      <c r="I8" s="45">
        <v>15193</v>
      </c>
      <c r="J8" s="47">
        <v>4521</v>
      </c>
      <c r="K8" s="45" t="s">
        <v>1557</v>
      </c>
      <c r="L8" s="47" t="s">
        <v>1557</v>
      </c>
    </row>
    <row r="9" spans="2:12" ht="12">
      <c r="B9" s="733">
        <v>11</v>
      </c>
      <c r="C9" s="45">
        <v>120</v>
      </c>
      <c r="D9" s="46">
        <v>0</v>
      </c>
      <c r="E9" s="572">
        <v>100</v>
      </c>
      <c r="F9" s="46">
        <v>8169</v>
      </c>
      <c r="G9" s="46">
        <v>7966</v>
      </c>
      <c r="H9" s="574">
        <v>81</v>
      </c>
      <c r="I9" s="45">
        <v>24275</v>
      </c>
      <c r="J9" s="47">
        <v>1614</v>
      </c>
      <c r="K9" s="45" t="s">
        <v>1557</v>
      </c>
      <c r="L9" s="47" t="s">
        <v>1557</v>
      </c>
    </row>
    <row r="10" spans="2:12" ht="12">
      <c r="B10" s="734">
        <v>12</v>
      </c>
      <c r="C10" s="735">
        <v>124</v>
      </c>
      <c r="D10" s="135">
        <v>0</v>
      </c>
      <c r="E10" s="736">
        <v>100</v>
      </c>
      <c r="F10" s="135">
        <v>5983</v>
      </c>
      <c r="G10" s="135">
        <v>6049</v>
      </c>
      <c r="H10" s="737">
        <v>58.5</v>
      </c>
      <c r="I10" s="735">
        <v>5961</v>
      </c>
      <c r="J10" s="738">
        <v>7162</v>
      </c>
      <c r="K10" s="735" t="s">
        <v>1557</v>
      </c>
      <c r="L10" s="738" t="s">
        <v>1557</v>
      </c>
    </row>
  </sheetData>
  <mergeCells count="1">
    <mergeCell ref="B4:B5"/>
  </mergeCells>
  <printOptions/>
  <pageMargins left="0.75" right="0.75" top="1" bottom="1" header="0.512" footer="0.512"/>
  <pageSetup horizontalDpi="400" verticalDpi="4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9.00390625" defaultRowHeight="13.5"/>
  <cols>
    <col min="1" max="1" width="2.625" style="102" customWidth="1"/>
    <col min="2" max="11" width="8.625" style="102" customWidth="1"/>
    <col min="12" max="12" width="10.625" style="102" customWidth="1"/>
    <col min="13" max="16384" width="9.00390625" style="102" customWidth="1"/>
  </cols>
  <sheetData>
    <row r="2" spans="2:5" ht="14.25">
      <c r="B2" s="739" t="s">
        <v>1592</v>
      </c>
      <c r="C2" s="740"/>
      <c r="E2" s="741"/>
    </row>
    <row r="3" spans="2:13" ht="12">
      <c r="B3" s="742"/>
      <c r="C3" s="742"/>
      <c r="D3" s="742"/>
      <c r="E3" s="743"/>
      <c r="F3" s="743"/>
      <c r="G3" s="743"/>
      <c r="H3" s="743"/>
      <c r="I3" s="743"/>
      <c r="J3" s="742"/>
      <c r="K3" s="742"/>
      <c r="L3" s="742"/>
      <c r="M3" s="742"/>
    </row>
    <row r="4" spans="2:13" ht="12.75" thickBot="1">
      <c r="B4" s="744" t="s">
        <v>1559</v>
      </c>
      <c r="C4" s="744"/>
      <c r="D4" s="744"/>
      <c r="E4" s="745"/>
      <c r="F4" s="745"/>
      <c r="G4" s="745"/>
      <c r="H4" s="745"/>
      <c r="I4" s="745"/>
      <c r="J4" s="745"/>
      <c r="K4" s="746" t="s">
        <v>1570</v>
      </c>
      <c r="M4" s="742"/>
    </row>
    <row r="5" spans="1:13" ht="13.5" customHeight="1" thickTop="1">
      <c r="A5" s="128"/>
      <c r="B5" s="747"/>
      <c r="C5" s="748"/>
      <c r="D5" s="749"/>
      <c r="E5" s="1441" t="s">
        <v>1571</v>
      </c>
      <c r="F5" s="1442"/>
      <c r="G5" s="1442"/>
      <c r="H5" s="1442"/>
      <c r="I5" s="1443"/>
      <c r="J5" s="750" t="s">
        <v>1572</v>
      </c>
      <c r="K5" s="751" t="s">
        <v>1560</v>
      </c>
      <c r="M5" s="742"/>
    </row>
    <row r="6" spans="1:13" ht="13.5" customHeight="1">
      <c r="A6" s="128"/>
      <c r="B6" s="1460" t="s">
        <v>1573</v>
      </c>
      <c r="C6" s="1473"/>
      <c r="D6" s="753" t="s">
        <v>1561</v>
      </c>
      <c r="E6" s="1456" t="s">
        <v>118</v>
      </c>
      <c r="F6" s="1448" t="s">
        <v>1562</v>
      </c>
      <c r="G6" s="1448" t="s">
        <v>1563</v>
      </c>
      <c r="H6" s="1472" t="s">
        <v>1564</v>
      </c>
      <c r="I6" s="1448" t="s">
        <v>1574</v>
      </c>
      <c r="J6" s="754" t="s">
        <v>1575</v>
      </c>
      <c r="K6" s="1444" t="s">
        <v>1561</v>
      </c>
      <c r="M6" s="742"/>
    </row>
    <row r="7" spans="1:13" ht="12">
      <c r="A7" s="128"/>
      <c r="B7" s="756"/>
      <c r="C7" s="757"/>
      <c r="D7" s="758"/>
      <c r="E7" s="1457"/>
      <c r="F7" s="1445"/>
      <c r="G7" s="1445"/>
      <c r="H7" s="1447"/>
      <c r="I7" s="1445"/>
      <c r="J7" s="760" t="s">
        <v>1576</v>
      </c>
      <c r="K7" s="1445"/>
      <c r="M7" s="742"/>
    </row>
    <row r="8" spans="1:13" ht="13.5">
      <c r="A8" s="128"/>
      <c r="B8" s="1460" t="s">
        <v>1577</v>
      </c>
      <c r="C8" s="1464"/>
      <c r="D8" s="762">
        <f>SUM(F8:I8)+K8+E19+I19+J8</f>
        <v>628043</v>
      </c>
      <c r="E8" s="763">
        <v>273823</v>
      </c>
      <c r="F8" s="763">
        <v>17362</v>
      </c>
      <c r="G8" s="763">
        <v>84137</v>
      </c>
      <c r="H8" s="763">
        <v>396</v>
      </c>
      <c r="I8" s="763">
        <v>171928</v>
      </c>
      <c r="J8" s="763">
        <v>3589</v>
      </c>
      <c r="K8" s="764">
        <v>317630</v>
      </c>
      <c r="M8" s="742"/>
    </row>
    <row r="9" spans="1:13" ht="13.5">
      <c r="A9" s="128"/>
      <c r="B9" s="1460">
        <v>63</v>
      </c>
      <c r="C9" s="1461"/>
      <c r="D9" s="765">
        <f>SUM(F9:I9)+K9+E20+I20+J9</f>
        <v>652759</v>
      </c>
      <c r="E9" s="766">
        <v>290352</v>
      </c>
      <c r="F9" s="766">
        <v>18896</v>
      </c>
      <c r="G9" s="766">
        <v>82821</v>
      </c>
      <c r="H9" s="766">
        <v>393</v>
      </c>
      <c r="I9" s="766">
        <v>188242</v>
      </c>
      <c r="J9" s="766">
        <v>3644</v>
      </c>
      <c r="K9" s="767">
        <v>323095</v>
      </c>
      <c r="M9" s="742"/>
    </row>
    <row r="10" spans="1:13" ht="13.5">
      <c r="A10" s="128"/>
      <c r="B10" s="1458" t="s">
        <v>1578</v>
      </c>
      <c r="C10" s="1459"/>
      <c r="D10" s="765">
        <f>SUM(F10:I10)+K10+E21+I21+J10</f>
        <v>680297</v>
      </c>
      <c r="E10" s="766">
        <v>297906</v>
      </c>
      <c r="F10" s="766">
        <v>19987</v>
      </c>
      <c r="G10" s="766">
        <v>81898</v>
      </c>
      <c r="H10" s="766">
        <v>401</v>
      </c>
      <c r="I10" s="766">
        <v>195620</v>
      </c>
      <c r="J10" s="766">
        <v>3624</v>
      </c>
      <c r="K10" s="767">
        <v>341277</v>
      </c>
      <c r="M10" s="742"/>
    </row>
    <row r="11" spans="1:13" ht="13.5">
      <c r="A11" s="128"/>
      <c r="B11" s="1460">
        <v>2</v>
      </c>
      <c r="C11" s="1464"/>
      <c r="D11" s="765">
        <f>SUM(F11:I11)+K11+E22+I22+J11</f>
        <v>706972</v>
      </c>
      <c r="E11" s="766">
        <v>300940</v>
      </c>
      <c r="F11" s="766">
        <v>21283</v>
      </c>
      <c r="G11" s="766">
        <v>80713</v>
      </c>
      <c r="H11" s="766">
        <v>411</v>
      </c>
      <c r="I11" s="766">
        <v>198533</v>
      </c>
      <c r="J11" s="766">
        <v>3622</v>
      </c>
      <c r="K11" s="767">
        <v>363297</v>
      </c>
      <c r="M11" s="742"/>
    </row>
    <row r="12" spans="1:13" s="608" customFormat="1" ht="11.25">
      <c r="A12" s="768"/>
      <c r="B12" s="1451">
        <v>3</v>
      </c>
      <c r="C12" s="1452"/>
      <c r="D12" s="769">
        <f>SUM(F12:I12)+K12+E23+I23+J12</f>
        <v>732722</v>
      </c>
      <c r="E12" s="770">
        <f aca="true" t="shared" si="0" ref="E12:K12">SUM(E14:E15)</f>
        <v>299844</v>
      </c>
      <c r="F12" s="770">
        <f t="shared" si="0"/>
        <v>22816</v>
      </c>
      <c r="G12" s="770">
        <f t="shared" si="0"/>
        <v>79392</v>
      </c>
      <c r="H12" s="770">
        <f t="shared" si="0"/>
        <v>408</v>
      </c>
      <c r="I12" s="770">
        <f t="shared" si="0"/>
        <v>197228</v>
      </c>
      <c r="J12" s="770">
        <f t="shared" si="0"/>
        <v>3580</v>
      </c>
      <c r="K12" s="771">
        <f t="shared" si="0"/>
        <v>388426</v>
      </c>
      <c r="M12" s="772"/>
    </row>
    <row r="13" spans="1:13" ht="6" customHeight="1">
      <c r="A13" s="128"/>
      <c r="B13" s="752"/>
      <c r="C13" s="761"/>
      <c r="D13" s="765"/>
      <c r="E13" s="766"/>
      <c r="F13" s="766"/>
      <c r="G13" s="766"/>
      <c r="H13" s="766"/>
      <c r="I13" s="766"/>
      <c r="J13" s="766"/>
      <c r="K13" s="771"/>
      <c r="M13" s="742"/>
    </row>
    <row r="14" spans="1:13" ht="13.5">
      <c r="A14" s="128"/>
      <c r="B14" s="1465" t="s">
        <v>1579</v>
      </c>
      <c r="C14" s="1466"/>
      <c r="D14" s="765">
        <f>SUM(F14:J14)+K14+E25+I25</f>
        <v>721868</v>
      </c>
      <c r="E14" s="766">
        <v>292481</v>
      </c>
      <c r="F14" s="766">
        <v>16716</v>
      </c>
      <c r="G14" s="766">
        <v>78952</v>
      </c>
      <c r="H14" s="766">
        <v>141</v>
      </c>
      <c r="I14" s="766">
        <v>196672</v>
      </c>
      <c r="J14" s="766">
        <v>2766</v>
      </c>
      <c r="K14" s="767">
        <v>386831</v>
      </c>
      <c r="M14" s="742"/>
    </row>
    <row r="15" spans="1:13" ht="14.25" thickBot="1">
      <c r="A15" s="128"/>
      <c r="B15" s="1467" t="s">
        <v>1580</v>
      </c>
      <c r="C15" s="1468"/>
      <c r="D15" s="773">
        <f>SUM(F15:J15)+K15+E26+I26</f>
        <v>10854</v>
      </c>
      <c r="E15" s="774">
        <v>7363</v>
      </c>
      <c r="F15" s="774">
        <v>6100</v>
      </c>
      <c r="G15" s="774">
        <v>440</v>
      </c>
      <c r="H15" s="774">
        <v>267</v>
      </c>
      <c r="I15" s="766">
        <v>556</v>
      </c>
      <c r="J15" s="774">
        <v>814</v>
      </c>
      <c r="K15" s="767">
        <v>1595</v>
      </c>
      <c r="L15" s="775"/>
      <c r="M15" s="742"/>
    </row>
    <row r="16" spans="1:12" ht="13.5" customHeight="1" thickTop="1">
      <c r="A16" s="128"/>
      <c r="B16" s="1469" t="s">
        <v>1565</v>
      </c>
      <c r="C16" s="1470"/>
      <c r="D16" s="1471"/>
      <c r="E16" s="776" t="s">
        <v>1581</v>
      </c>
      <c r="F16" s="777"/>
      <c r="G16" s="777"/>
      <c r="H16" s="777"/>
      <c r="I16" s="778" t="s">
        <v>1582</v>
      </c>
      <c r="J16" s="777"/>
      <c r="K16" s="779"/>
      <c r="L16" s="1453" t="s">
        <v>1583</v>
      </c>
    </row>
    <row r="17" spans="1:12" ht="13.5" customHeight="1">
      <c r="A17" s="126"/>
      <c r="B17" s="1444" t="s">
        <v>1562</v>
      </c>
      <c r="C17" s="1444" t="s">
        <v>1566</v>
      </c>
      <c r="D17" s="1444" t="s">
        <v>1584</v>
      </c>
      <c r="E17" s="1444" t="s">
        <v>1567</v>
      </c>
      <c r="F17" s="1444" t="s">
        <v>1585</v>
      </c>
      <c r="G17" s="1446" t="s">
        <v>1568</v>
      </c>
      <c r="H17" s="1449" t="s">
        <v>1586</v>
      </c>
      <c r="I17" s="1462" t="s">
        <v>1561</v>
      </c>
      <c r="J17" s="1446" t="s">
        <v>1569</v>
      </c>
      <c r="K17" s="1448" t="s">
        <v>1587</v>
      </c>
      <c r="L17" s="1454"/>
    </row>
    <row r="18" spans="1:12" ht="12" customHeight="1">
      <c r="A18" s="126"/>
      <c r="B18" s="1445"/>
      <c r="C18" s="1445"/>
      <c r="D18" s="1445"/>
      <c r="E18" s="1445"/>
      <c r="F18" s="1445"/>
      <c r="G18" s="1447"/>
      <c r="H18" s="1450"/>
      <c r="I18" s="1463"/>
      <c r="J18" s="1447"/>
      <c r="K18" s="1445"/>
      <c r="L18" s="1455"/>
    </row>
    <row r="19" spans="1:12" ht="12">
      <c r="A19" s="128"/>
      <c r="B19" s="762">
        <v>2399</v>
      </c>
      <c r="C19" s="763">
        <v>290125</v>
      </c>
      <c r="D19" s="763">
        <v>25106</v>
      </c>
      <c r="E19" s="763">
        <v>15335</v>
      </c>
      <c r="F19" s="763">
        <v>8489</v>
      </c>
      <c r="G19" s="763">
        <v>6364</v>
      </c>
      <c r="H19" s="763">
        <v>482</v>
      </c>
      <c r="I19" s="763">
        <v>17666</v>
      </c>
      <c r="J19" s="763">
        <v>7263</v>
      </c>
      <c r="K19" s="764">
        <v>10403</v>
      </c>
      <c r="L19" s="780" t="s">
        <v>1588</v>
      </c>
    </row>
    <row r="20" spans="1:12" ht="12">
      <c r="A20" s="128"/>
      <c r="B20" s="765">
        <v>2756</v>
      </c>
      <c r="C20" s="766">
        <v>295728</v>
      </c>
      <c r="D20" s="766">
        <v>24611</v>
      </c>
      <c r="E20" s="766">
        <v>16196</v>
      </c>
      <c r="F20" s="766">
        <v>8995</v>
      </c>
      <c r="G20" s="766">
        <v>6694</v>
      </c>
      <c r="H20" s="766">
        <v>507</v>
      </c>
      <c r="I20" s="766">
        <v>19472</v>
      </c>
      <c r="J20" s="766">
        <v>7757</v>
      </c>
      <c r="K20" s="767">
        <v>11715</v>
      </c>
      <c r="L20" s="753">
        <v>63</v>
      </c>
    </row>
    <row r="21" spans="1:12" ht="12">
      <c r="A21" s="128"/>
      <c r="B21" s="765">
        <v>4233</v>
      </c>
      <c r="C21" s="766">
        <v>307880</v>
      </c>
      <c r="D21" s="766">
        <v>29164</v>
      </c>
      <c r="E21" s="766">
        <v>16788</v>
      </c>
      <c r="F21" s="766">
        <v>9295</v>
      </c>
      <c r="G21" s="766">
        <v>6969</v>
      </c>
      <c r="H21" s="766">
        <v>524</v>
      </c>
      <c r="I21" s="766">
        <v>20702</v>
      </c>
      <c r="J21" s="766">
        <v>8136</v>
      </c>
      <c r="K21" s="767">
        <v>12566</v>
      </c>
      <c r="L21" s="781" t="s">
        <v>1589</v>
      </c>
    </row>
    <row r="22" spans="1:12" ht="12">
      <c r="A22" s="128"/>
      <c r="B22" s="765">
        <v>6958</v>
      </c>
      <c r="C22" s="766">
        <v>317450</v>
      </c>
      <c r="D22" s="766">
        <v>38889</v>
      </c>
      <c r="E22" s="766">
        <v>17453</v>
      </c>
      <c r="F22" s="766">
        <v>9605</v>
      </c>
      <c r="G22" s="766">
        <v>7311</v>
      </c>
      <c r="H22" s="766">
        <v>537</v>
      </c>
      <c r="I22" s="766">
        <v>21660</v>
      </c>
      <c r="J22" s="766">
        <v>8216</v>
      </c>
      <c r="K22" s="767">
        <v>13444</v>
      </c>
      <c r="L22" s="753">
        <v>2</v>
      </c>
    </row>
    <row r="23" spans="1:12" s="608" customFormat="1" ht="11.25">
      <c r="A23" s="768"/>
      <c r="B23" s="769">
        <f>SUM(B25:B26)</f>
        <v>12732</v>
      </c>
      <c r="C23" s="770">
        <v>325645</v>
      </c>
      <c r="D23" s="770">
        <f aca="true" t="shared" si="1" ref="D23:K23">SUM(D25:D26)</f>
        <v>50049</v>
      </c>
      <c r="E23" s="770">
        <f t="shared" si="1"/>
        <v>18134</v>
      </c>
      <c r="F23" s="770">
        <f t="shared" si="1"/>
        <v>9937</v>
      </c>
      <c r="G23" s="770">
        <f t="shared" si="1"/>
        <v>7643</v>
      </c>
      <c r="H23" s="770">
        <f t="shared" si="1"/>
        <v>554</v>
      </c>
      <c r="I23" s="770">
        <f t="shared" si="1"/>
        <v>22738</v>
      </c>
      <c r="J23" s="770">
        <f t="shared" si="1"/>
        <v>8714</v>
      </c>
      <c r="K23" s="771">
        <f t="shared" si="1"/>
        <v>14024</v>
      </c>
      <c r="L23" s="782">
        <v>3</v>
      </c>
    </row>
    <row r="24" spans="1:12" ht="6" customHeight="1">
      <c r="A24" s="128"/>
      <c r="B24" s="765"/>
      <c r="C24" s="766"/>
      <c r="D24" s="766"/>
      <c r="E24" s="766"/>
      <c r="F24" s="766"/>
      <c r="G24" s="766"/>
      <c r="H24" s="766"/>
      <c r="I24" s="766"/>
      <c r="J24" s="766"/>
      <c r="K24" s="767"/>
      <c r="L24" s="780"/>
    </row>
    <row r="25" spans="1:12" ht="12">
      <c r="A25" s="128"/>
      <c r="B25" s="765">
        <v>12644</v>
      </c>
      <c r="C25" s="766">
        <v>324138</v>
      </c>
      <c r="D25" s="766">
        <v>50049</v>
      </c>
      <c r="E25" s="766">
        <v>17052</v>
      </c>
      <c r="F25" s="766">
        <v>8900</v>
      </c>
      <c r="G25" s="766">
        <v>7627</v>
      </c>
      <c r="H25" s="766">
        <v>525</v>
      </c>
      <c r="I25" s="766">
        <v>22738</v>
      </c>
      <c r="J25" s="766">
        <v>8714</v>
      </c>
      <c r="K25" s="767">
        <v>14024</v>
      </c>
      <c r="L25" s="753" t="s">
        <v>1579</v>
      </c>
    </row>
    <row r="26" spans="1:12" ht="15" customHeight="1">
      <c r="A26" s="128"/>
      <c r="B26" s="783">
        <v>88</v>
      </c>
      <c r="C26" s="784">
        <v>1506</v>
      </c>
      <c r="D26" s="784">
        <v>0</v>
      </c>
      <c r="E26" s="784">
        <v>1082</v>
      </c>
      <c r="F26" s="784">
        <v>1037</v>
      </c>
      <c r="G26" s="784">
        <v>16</v>
      </c>
      <c r="H26" s="784">
        <v>29</v>
      </c>
      <c r="I26" s="784">
        <v>0</v>
      </c>
      <c r="J26" s="784">
        <v>0</v>
      </c>
      <c r="K26" s="785">
        <v>0</v>
      </c>
      <c r="L26" s="786" t="s">
        <v>1580</v>
      </c>
    </row>
    <row r="27" spans="2:13" ht="12">
      <c r="B27" s="102" t="s">
        <v>1590</v>
      </c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</row>
    <row r="28" ht="12">
      <c r="B28" s="102" t="s">
        <v>1591</v>
      </c>
    </row>
    <row r="29" ht="13.5" customHeight="1">
      <c r="B29" s="787"/>
    </row>
  </sheetData>
  <mergeCells count="27">
    <mergeCell ref="B11:C11"/>
    <mergeCell ref="G6:G7"/>
    <mergeCell ref="H6:H7"/>
    <mergeCell ref="I6:I7"/>
    <mergeCell ref="F6:F7"/>
    <mergeCell ref="B6:C6"/>
    <mergeCell ref="B14:C14"/>
    <mergeCell ref="B15:C15"/>
    <mergeCell ref="B16:D16"/>
    <mergeCell ref="B17:B18"/>
    <mergeCell ref="B12:C12"/>
    <mergeCell ref="C17:C18"/>
    <mergeCell ref="L16:L18"/>
    <mergeCell ref="K6:K7"/>
    <mergeCell ref="E6:E7"/>
    <mergeCell ref="B10:C10"/>
    <mergeCell ref="B9:C9"/>
    <mergeCell ref="I17:I18"/>
    <mergeCell ref="B8:C8"/>
    <mergeCell ref="D17:D18"/>
    <mergeCell ref="E5:I5"/>
    <mergeCell ref="E17:E18"/>
    <mergeCell ref="J17:J18"/>
    <mergeCell ref="K17:K18"/>
    <mergeCell ref="G17:G18"/>
    <mergeCell ref="F17:F18"/>
    <mergeCell ref="H17:H18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70"/>
  <sheetViews>
    <sheetView workbookViewId="0" topLeftCell="A1">
      <selection activeCell="A1" sqref="A1"/>
    </sheetView>
  </sheetViews>
  <sheetFormatPr defaultColWidth="9.00390625" defaultRowHeight="13.5"/>
  <cols>
    <col min="1" max="2" width="2.625" style="788" customWidth="1"/>
    <col min="3" max="3" width="10.625" style="788" customWidth="1"/>
    <col min="4" max="4" width="8.625" style="788" customWidth="1"/>
    <col min="5" max="5" width="9.625" style="788" customWidth="1"/>
    <col min="6" max="6" width="13.625" style="788" customWidth="1"/>
    <col min="7" max="8" width="8.625" style="788" customWidth="1"/>
    <col min="9" max="9" width="13.625" style="788" customWidth="1"/>
    <col min="10" max="11" width="8.625" style="788" customWidth="1"/>
    <col min="12" max="12" width="13.625" style="788" customWidth="1"/>
    <col min="13" max="16384" width="9.00390625" style="788" customWidth="1"/>
  </cols>
  <sheetData>
    <row r="2" spans="2:12" ht="15" customHeight="1">
      <c r="B2" s="789" t="s">
        <v>1606</v>
      </c>
      <c r="F2" s="790"/>
      <c r="G2" s="790"/>
      <c r="H2" s="790"/>
      <c r="I2" s="791"/>
      <c r="J2" s="790"/>
      <c r="K2" s="790"/>
      <c r="L2" s="790"/>
    </row>
    <row r="3" spans="3:12" ht="13.5" customHeight="1" thickBot="1">
      <c r="C3" s="792"/>
      <c r="D3" s="792"/>
      <c r="E3" s="792"/>
      <c r="F3" s="792"/>
      <c r="G3" s="792"/>
      <c r="H3" s="792"/>
      <c r="I3" s="792"/>
      <c r="J3" s="793"/>
      <c r="K3" s="793"/>
      <c r="L3" s="794" t="s">
        <v>1600</v>
      </c>
    </row>
    <row r="4" spans="2:12" s="795" customFormat="1" ht="13.5" customHeight="1" thickTop="1">
      <c r="B4" s="1476" t="s">
        <v>1601</v>
      </c>
      <c r="C4" s="1477"/>
      <c r="D4" s="1488" t="s">
        <v>1593</v>
      </c>
      <c r="E4" s="1489"/>
      <c r="F4" s="1489"/>
      <c r="G4" s="1492" t="s">
        <v>1594</v>
      </c>
      <c r="H4" s="1493"/>
      <c r="I4" s="1494"/>
      <c r="J4" s="1492" t="s">
        <v>1595</v>
      </c>
      <c r="K4" s="1493"/>
      <c r="L4" s="1494"/>
    </row>
    <row r="5" spans="2:12" s="795" customFormat="1" ht="13.5" customHeight="1">
      <c r="B5" s="1478"/>
      <c r="C5" s="1479"/>
      <c r="D5" s="1490" t="s">
        <v>1596</v>
      </c>
      <c r="E5" s="1490" t="s">
        <v>265</v>
      </c>
      <c r="F5" s="796" t="s">
        <v>1597</v>
      </c>
      <c r="G5" s="1490" t="s">
        <v>1596</v>
      </c>
      <c r="H5" s="1486" t="s">
        <v>265</v>
      </c>
      <c r="I5" s="797" t="s">
        <v>1597</v>
      </c>
      <c r="J5" s="1490" t="s">
        <v>1596</v>
      </c>
      <c r="K5" s="1486" t="s">
        <v>265</v>
      </c>
      <c r="L5" s="796" t="s">
        <v>1597</v>
      </c>
    </row>
    <row r="6" spans="2:12" s="795" customFormat="1" ht="13.5" customHeight="1">
      <c r="B6" s="1480"/>
      <c r="C6" s="1481"/>
      <c r="D6" s="1491"/>
      <c r="E6" s="1491"/>
      <c r="F6" s="798" t="s">
        <v>1598</v>
      </c>
      <c r="G6" s="1491"/>
      <c r="H6" s="1487"/>
      <c r="I6" s="799" t="s">
        <v>1598</v>
      </c>
      <c r="J6" s="1491"/>
      <c r="K6" s="1487"/>
      <c r="L6" s="798" t="s">
        <v>1598</v>
      </c>
    </row>
    <row r="7" spans="2:12" s="795" customFormat="1" ht="13.5" customHeight="1">
      <c r="B7" s="1482" t="s">
        <v>1602</v>
      </c>
      <c r="C7" s="1483"/>
      <c r="D7" s="802">
        <f>+G7+J7</f>
        <v>23782</v>
      </c>
      <c r="E7" s="803">
        <f>+H7+K7</f>
        <v>104959</v>
      </c>
      <c r="F7" s="803">
        <f>+I7+L7</f>
        <v>313672374</v>
      </c>
      <c r="G7" s="804">
        <v>3976</v>
      </c>
      <c r="H7" s="804">
        <v>30808</v>
      </c>
      <c r="I7" s="804">
        <v>203717036</v>
      </c>
      <c r="J7" s="804">
        <v>19806</v>
      </c>
      <c r="K7" s="804">
        <v>74151</v>
      </c>
      <c r="L7" s="805">
        <v>109955338</v>
      </c>
    </row>
    <row r="8" spans="2:12" s="795" customFormat="1" ht="9.75" customHeight="1">
      <c r="B8" s="800"/>
      <c r="C8" s="801"/>
      <c r="D8" s="806"/>
      <c r="E8" s="807"/>
      <c r="F8" s="807"/>
      <c r="G8" s="807"/>
      <c r="H8" s="807"/>
      <c r="I8" s="807"/>
      <c r="J8" s="807"/>
      <c r="K8" s="807"/>
      <c r="L8" s="808"/>
    </row>
    <row r="9" spans="2:12" s="795" customFormat="1" ht="13.5" customHeight="1">
      <c r="B9" s="1484" t="s">
        <v>1603</v>
      </c>
      <c r="C9" s="1485"/>
      <c r="D9" s="810">
        <f aca="true" t="shared" si="0" ref="D9:L9">SUM(D11:D12)</f>
        <v>23547</v>
      </c>
      <c r="E9" s="811">
        <f t="shared" si="0"/>
        <v>106955</v>
      </c>
      <c r="F9" s="812">
        <f t="shared" si="0"/>
        <v>365087502</v>
      </c>
      <c r="G9" s="812">
        <f t="shared" si="0"/>
        <v>4349</v>
      </c>
      <c r="H9" s="812">
        <f t="shared" si="0"/>
        <v>34194</v>
      </c>
      <c r="I9" s="812">
        <f t="shared" si="0"/>
        <v>237861219</v>
      </c>
      <c r="J9" s="812">
        <f t="shared" si="0"/>
        <v>19198</v>
      </c>
      <c r="K9" s="812">
        <f t="shared" si="0"/>
        <v>72761</v>
      </c>
      <c r="L9" s="813">
        <f t="shared" si="0"/>
        <v>127226283</v>
      </c>
    </row>
    <row r="10" spans="2:12" s="795" customFormat="1" ht="9.75" customHeight="1">
      <c r="B10" s="800"/>
      <c r="C10" s="809"/>
      <c r="D10" s="814"/>
      <c r="E10" s="815"/>
      <c r="F10" s="816"/>
      <c r="G10" s="816"/>
      <c r="H10" s="816"/>
      <c r="I10" s="816"/>
      <c r="J10" s="816"/>
      <c r="K10" s="816"/>
      <c r="L10" s="817"/>
    </row>
    <row r="11" spans="2:12" s="818" customFormat="1" ht="13.5" customHeight="1">
      <c r="B11" s="1474" t="s">
        <v>42</v>
      </c>
      <c r="C11" s="1475"/>
      <c r="D11" s="810">
        <f aca="true" t="shared" si="1" ref="D11:L11">SUM(D19:D33)</f>
        <v>17790</v>
      </c>
      <c r="E11" s="811">
        <f t="shared" si="1"/>
        <v>89205</v>
      </c>
      <c r="F11" s="812">
        <f t="shared" si="1"/>
        <v>328556685</v>
      </c>
      <c r="G11" s="812">
        <f t="shared" si="1"/>
        <v>3853</v>
      </c>
      <c r="H11" s="812">
        <f t="shared" si="1"/>
        <v>32147</v>
      </c>
      <c r="I11" s="812">
        <f t="shared" si="1"/>
        <v>223806124</v>
      </c>
      <c r="J11" s="812">
        <f t="shared" si="1"/>
        <v>13937</v>
      </c>
      <c r="K11" s="812">
        <f t="shared" si="1"/>
        <v>57058</v>
      </c>
      <c r="L11" s="813">
        <f t="shared" si="1"/>
        <v>104750561</v>
      </c>
    </row>
    <row r="12" spans="2:12" s="818" customFormat="1" ht="13.5" customHeight="1">
      <c r="B12" s="1474" t="s">
        <v>44</v>
      </c>
      <c r="C12" s="1475"/>
      <c r="D12" s="810">
        <f>SUM(D35:D68)</f>
        <v>5757</v>
      </c>
      <c r="E12" s="811">
        <f>SUM(E35:E68)</f>
        <v>17750</v>
      </c>
      <c r="F12" s="811">
        <f>SUM(F35:F68)</f>
        <v>36530817</v>
      </c>
      <c r="G12" s="812">
        <f>SUM(G35:G68)</f>
        <v>496</v>
      </c>
      <c r="H12" s="812">
        <v>2047</v>
      </c>
      <c r="I12" s="812">
        <v>14055095</v>
      </c>
      <c r="J12" s="812">
        <f>SUM(J35:J68)</f>
        <v>5261</v>
      </c>
      <c r="K12" s="812">
        <v>15703</v>
      </c>
      <c r="L12" s="813">
        <v>22475722</v>
      </c>
    </row>
    <row r="13" spans="2:12" s="818" customFormat="1" ht="9.75" customHeight="1">
      <c r="B13" s="820"/>
      <c r="C13" s="819"/>
      <c r="D13" s="810"/>
      <c r="E13" s="811"/>
      <c r="F13" s="811"/>
      <c r="G13" s="812"/>
      <c r="H13" s="812"/>
      <c r="I13" s="812"/>
      <c r="J13" s="812"/>
      <c r="K13" s="812"/>
      <c r="L13" s="813"/>
    </row>
    <row r="14" spans="2:12" s="818" customFormat="1" ht="13.5" customHeight="1">
      <c r="B14" s="1474" t="s">
        <v>47</v>
      </c>
      <c r="C14" s="1475"/>
      <c r="D14" s="810">
        <f aca="true" t="shared" si="2" ref="D14:L14">+D19+D25+D26+D27+D30+D31+D32+D35+D36+D37+D38+D39+D40+D41</f>
        <v>10689</v>
      </c>
      <c r="E14" s="811">
        <f t="shared" si="2"/>
        <v>53320</v>
      </c>
      <c r="F14" s="811">
        <f t="shared" si="2"/>
        <v>209493565</v>
      </c>
      <c r="G14" s="812">
        <f t="shared" si="2"/>
        <v>2266</v>
      </c>
      <c r="H14" s="812">
        <f t="shared" si="2"/>
        <v>20037</v>
      </c>
      <c r="I14" s="812">
        <f t="shared" si="2"/>
        <v>149750986</v>
      </c>
      <c r="J14" s="812">
        <f t="shared" si="2"/>
        <v>8423</v>
      </c>
      <c r="K14" s="812">
        <f t="shared" si="2"/>
        <v>33283</v>
      </c>
      <c r="L14" s="813">
        <f t="shared" si="2"/>
        <v>59742579</v>
      </c>
    </row>
    <row r="15" spans="2:12" s="818" customFormat="1" ht="13.5" customHeight="1">
      <c r="B15" s="1474" t="s">
        <v>49</v>
      </c>
      <c r="C15" s="1475"/>
      <c r="D15" s="810">
        <f>+D24+D43+D44+D45+D46+D47+D48+D49</f>
        <v>1792</v>
      </c>
      <c r="E15" s="812">
        <f>+E24+E43+E44+E45+E46+E47+E48+E49</f>
        <v>6858</v>
      </c>
      <c r="F15" s="812">
        <f>+F24+F43+F44+F45+F46+F47+F48+F49</f>
        <v>19177749</v>
      </c>
      <c r="G15" s="812">
        <f>+G24+G43+G44+G45+G46+G47+G48+G49</f>
        <v>233</v>
      </c>
      <c r="H15" s="812">
        <v>1343</v>
      </c>
      <c r="I15" s="812">
        <v>9419746</v>
      </c>
      <c r="J15" s="812">
        <f>+J24+J43+J44+J45+J46+J47+J48+J49</f>
        <v>1559</v>
      </c>
      <c r="K15" s="812">
        <v>5515</v>
      </c>
      <c r="L15" s="813">
        <v>9758003</v>
      </c>
    </row>
    <row r="16" spans="2:12" s="818" customFormat="1" ht="13.5" customHeight="1">
      <c r="B16" s="1474" t="s">
        <v>51</v>
      </c>
      <c r="C16" s="1475"/>
      <c r="D16" s="810">
        <f aca="true" t="shared" si="3" ref="D16:L16">+D20+D29+D33+D51+D52+D53+D54+D55</f>
        <v>4438</v>
      </c>
      <c r="E16" s="811">
        <f t="shared" si="3"/>
        <v>18548</v>
      </c>
      <c r="F16" s="811">
        <f t="shared" si="3"/>
        <v>50901290</v>
      </c>
      <c r="G16" s="812">
        <f t="shared" si="3"/>
        <v>678</v>
      </c>
      <c r="H16" s="812">
        <f t="shared" si="3"/>
        <v>4283</v>
      </c>
      <c r="I16" s="812">
        <f t="shared" si="3"/>
        <v>26101646</v>
      </c>
      <c r="J16" s="812">
        <f t="shared" si="3"/>
        <v>3760</v>
      </c>
      <c r="K16" s="812">
        <f t="shared" si="3"/>
        <v>14265</v>
      </c>
      <c r="L16" s="813">
        <f t="shared" si="3"/>
        <v>24799644</v>
      </c>
    </row>
    <row r="17" spans="2:12" s="818" customFormat="1" ht="13.5" customHeight="1">
      <c r="B17" s="1474" t="s">
        <v>53</v>
      </c>
      <c r="C17" s="1475"/>
      <c r="D17" s="810">
        <f>+D21+D22+D57+D58+D59+D60+D61+D62+D63+D64+D65+D66+D67+D68</f>
        <v>6628</v>
      </c>
      <c r="E17" s="811">
        <f>+E21+E22+E57+E58+E59+E60+E61+E62+E63+E64+E65+E66+E67+E68</f>
        <v>28229</v>
      </c>
      <c r="F17" s="811">
        <f>+F21+F22+F57+F58+F59+F60+F61+F62+F63+F64+F65+F66+F67+F68</f>
        <v>85514898</v>
      </c>
      <c r="G17" s="812">
        <f>+G21+G22+G57+G58+G59+G60+G61+G62+G63+G64+G65+G66+G67+G68</f>
        <v>1172</v>
      </c>
      <c r="H17" s="812">
        <v>8531</v>
      </c>
      <c r="I17" s="812">
        <v>52588841</v>
      </c>
      <c r="J17" s="812">
        <f>+J21+J22+J57+J58+J59+J60+J61+J62+J63+J64+J65+J66+J67+J68</f>
        <v>5456</v>
      </c>
      <c r="K17" s="812">
        <v>19698</v>
      </c>
      <c r="L17" s="813">
        <v>32926057</v>
      </c>
    </row>
    <row r="18" spans="2:12" s="795" customFormat="1" ht="9.75" customHeight="1">
      <c r="B18" s="821"/>
      <c r="C18" s="822" t="s">
        <v>1599</v>
      </c>
      <c r="D18" s="806"/>
      <c r="E18" s="807"/>
      <c r="F18" s="823"/>
      <c r="G18" s="807"/>
      <c r="H18" s="807"/>
      <c r="I18" s="807"/>
      <c r="J18" s="807"/>
      <c r="K18" s="807"/>
      <c r="L18" s="808"/>
    </row>
    <row r="19" spans="2:12" s="795" customFormat="1" ht="12" customHeight="1">
      <c r="B19" s="821"/>
      <c r="C19" s="801" t="s">
        <v>56</v>
      </c>
      <c r="D19" s="802">
        <f aca="true" t="shared" si="4" ref="D19:F22">+G19+J19</f>
        <v>5143</v>
      </c>
      <c r="E19" s="824">
        <f t="shared" si="4"/>
        <v>31956</v>
      </c>
      <c r="F19" s="824">
        <f t="shared" si="4"/>
        <v>148797586</v>
      </c>
      <c r="G19" s="824">
        <v>1522</v>
      </c>
      <c r="H19" s="824">
        <v>15890</v>
      </c>
      <c r="I19" s="824">
        <v>117272540</v>
      </c>
      <c r="J19" s="824">
        <v>3621</v>
      </c>
      <c r="K19" s="824">
        <v>16066</v>
      </c>
      <c r="L19" s="825">
        <v>31525046</v>
      </c>
    </row>
    <row r="20" spans="2:12" s="795" customFormat="1" ht="12" customHeight="1">
      <c r="B20" s="821"/>
      <c r="C20" s="801" t="s">
        <v>58</v>
      </c>
      <c r="D20" s="802">
        <f t="shared" si="4"/>
        <v>1774</v>
      </c>
      <c r="E20" s="824">
        <f t="shared" si="4"/>
        <v>8735</v>
      </c>
      <c r="F20" s="824">
        <f t="shared" si="4"/>
        <v>24393567</v>
      </c>
      <c r="G20" s="824">
        <v>382</v>
      </c>
      <c r="H20" s="824">
        <v>2720</v>
      </c>
      <c r="I20" s="824">
        <v>13051850</v>
      </c>
      <c r="J20" s="824">
        <v>1392</v>
      </c>
      <c r="K20" s="824">
        <v>6015</v>
      </c>
      <c r="L20" s="825">
        <v>11341717</v>
      </c>
    </row>
    <row r="21" spans="2:12" s="795" customFormat="1" ht="12" customHeight="1">
      <c r="B21" s="821"/>
      <c r="C21" s="801" t="s">
        <v>59</v>
      </c>
      <c r="D21" s="802">
        <f t="shared" si="4"/>
        <v>2241</v>
      </c>
      <c r="E21" s="824">
        <f t="shared" si="4"/>
        <v>9969</v>
      </c>
      <c r="F21" s="824">
        <f t="shared" si="4"/>
        <v>24606427</v>
      </c>
      <c r="G21" s="824">
        <v>433</v>
      </c>
      <c r="H21" s="824">
        <v>2999</v>
      </c>
      <c r="I21" s="824">
        <v>12587362</v>
      </c>
      <c r="J21" s="824">
        <v>1808</v>
      </c>
      <c r="K21" s="824">
        <v>6970</v>
      </c>
      <c r="L21" s="825">
        <v>12019065</v>
      </c>
    </row>
    <row r="22" spans="2:12" s="795" customFormat="1" ht="12" customHeight="1">
      <c r="B22" s="821"/>
      <c r="C22" s="801" t="s">
        <v>61</v>
      </c>
      <c r="D22" s="802">
        <f t="shared" si="4"/>
        <v>2321</v>
      </c>
      <c r="E22" s="824">
        <f t="shared" si="4"/>
        <v>11986</v>
      </c>
      <c r="F22" s="824">
        <f t="shared" si="4"/>
        <v>48593397</v>
      </c>
      <c r="G22" s="824">
        <v>551</v>
      </c>
      <c r="H22" s="824">
        <v>4611</v>
      </c>
      <c r="I22" s="824">
        <v>35509073</v>
      </c>
      <c r="J22" s="824">
        <v>1770</v>
      </c>
      <c r="K22" s="824">
        <v>7375</v>
      </c>
      <c r="L22" s="825">
        <v>13084324</v>
      </c>
    </row>
    <row r="23" spans="2:12" s="795" customFormat="1" ht="9.75" customHeight="1">
      <c r="B23" s="821"/>
      <c r="C23" s="801"/>
      <c r="D23" s="826"/>
      <c r="E23" s="827"/>
      <c r="F23" s="827"/>
      <c r="G23" s="827"/>
      <c r="H23" s="827"/>
      <c r="I23" s="827"/>
      <c r="J23" s="827"/>
      <c r="K23" s="827"/>
      <c r="L23" s="828"/>
    </row>
    <row r="24" spans="2:12" s="795" customFormat="1" ht="12" customHeight="1">
      <c r="B24" s="821"/>
      <c r="C24" s="801" t="s">
        <v>64</v>
      </c>
      <c r="D24" s="802">
        <f aca="true" t="shared" si="5" ref="D24:F27">+G24+J24</f>
        <v>962</v>
      </c>
      <c r="E24" s="824">
        <f t="shared" si="5"/>
        <v>4474</v>
      </c>
      <c r="F24" s="824">
        <f t="shared" si="5"/>
        <v>15398875</v>
      </c>
      <c r="G24" s="824">
        <v>201</v>
      </c>
      <c r="H24" s="824">
        <v>1239</v>
      </c>
      <c r="I24" s="824">
        <v>9126436</v>
      </c>
      <c r="J24" s="824">
        <v>761</v>
      </c>
      <c r="K24" s="824">
        <v>3235</v>
      </c>
      <c r="L24" s="825">
        <v>6272439</v>
      </c>
    </row>
    <row r="25" spans="2:12" s="795" customFormat="1" ht="12" customHeight="1">
      <c r="B25" s="821"/>
      <c r="C25" s="801" t="s">
        <v>66</v>
      </c>
      <c r="D25" s="802">
        <f t="shared" si="5"/>
        <v>766</v>
      </c>
      <c r="E25" s="824">
        <f t="shared" si="5"/>
        <v>3402</v>
      </c>
      <c r="F25" s="824">
        <f t="shared" si="5"/>
        <v>7960737</v>
      </c>
      <c r="G25" s="824">
        <v>123</v>
      </c>
      <c r="H25" s="824">
        <v>694</v>
      </c>
      <c r="I25" s="824">
        <v>3219795</v>
      </c>
      <c r="J25" s="824">
        <v>643</v>
      </c>
      <c r="K25" s="824">
        <v>2708</v>
      </c>
      <c r="L25" s="825">
        <v>4740942</v>
      </c>
    </row>
    <row r="26" spans="2:12" s="795" customFormat="1" ht="12" customHeight="1">
      <c r="B26" s="821"/>
      <c r="C26" s="801" t="s">
        <v>68</v>
      </c>
      <c r="D26" s="802">
        <f t="shared" si="5"/>
        <v>566</v>
      </c>
      <c r="E26" s="824">
        <f t="shared" si="5"/>
        <v>2006</v>
      </c>
      <c r="F26" s="824">
        <f t="shared" si="5"/>
        <v>3669307</v>
      </c>
      <c r="G26" s="824">
        <v>59</v>
      </c>
      <c r="H26" s="824">
        <v>306</v>
      </c>
      <c r="I26" s="824">
        <v>1012177</v>
      </c>
      <c r="J26" s="824">
        <v>507</v>
      </c>
      <c r="K26" s="824">
        <v>1700</v>
      </c>
      <c r="L26" s="825">
        <v>2657130</v>
      </c>
    </row>
    <row r="27" spans="2:12" s="795" customFormat="1" ht="12" customHeight="1">
      <c r="B27" s="821"/>
      <c r="C27" s="801" t="s">
        <v>69</v>
      </c>
      <c r="D27" s="802">
        <f t="shared" si="5"/>
        <v>547</v>
      </c>
      <c r="E27" s="824">
        <f t="shared" si="5"/>
        <v>1843</v>
      </c>
      <c r="F27" s="824">
        <f t="shared" si="5"/>
        <v>4277386</v>
      </c>
      <c r="G27" s="824">
        <v>63</v>
      </c>
      <c r="H27" s="824">
        <v>323</v>
      </c>
      <c r="I27" s="824">
        <v>1871434</v>
      </c>
      <c r="J27" s="824">
        <v>484</v>
      </c>
      <c r="K27" s="824">
        <v>1520</v>
      </c>
      <c r="L27" s="825">
        <v>2405952</v>
      </c>
    </row>
    <row r="28" spans="2:12" s="795" customFormat="1" ht="9.75" customHeight="1">
      <c r="B28" s="821"/>
      <c r="C28" s="801"/>
      <c r="D28" s="826"/>
      <c r="E28" s="827"/>
      <c r="F28" s="827"/>
      <c r="G28" s="827"/>
      <c r="H28" s="827"/>
      <c r="I28" s="827"/>
      <c r="J28" s="827"/>
      <c r="K28" s="827"/>
      <c r="L28" s="828"/>
    </row>
    <row r="29" spans="2:12" s="795" customFormat="1" ht="12" customHeight="1">
      <c r="B29" s="821"/>
      <c r="C29" s="801" t="s">
        <v>72</v>
      </c>
      <c r="D29" s="802">
        <f aca="true" t="shared" si="6" ref="D29:F33">+G29+J29</f>
        <v>621</v>
      </c>
      <c r="E29" s="824">
        <f t="shared" si="6"/>
        <v>2696</v>
      </c>
      <c r="F29" s="824">
        <f t="shared" si="6"/>
        <v>7114596</v>
      </c>
      <c r="G29" s="824">
        <v>93</v>
      </c>
      <c r="H29" s="824">
        <v>620</v>
      </c>
      <c r="I29" s="824">
        <v>3194878</v>
      </c>
      <c r="J29" s="824">
        <v>528</v>
      </c>
      <c r="K29" s="824">
        <v>2076</v>
      </c>
      <c r="L29" s="825">
        <v>3919718</v>
      </c>
    </row>
    <row r="30" spans="2:12" s="795" customFormat="1" ht="12" customHeight="1">
      <c r="B30" s="821"/>
      <c r="C30" s="801" t="s">
        <v>74</v>
      </c>
      <c r="D30" s="802">
        <f t="shared" si="6"/>
        <v>1045</v>
      </c>
      <c r="E30" s="824">
        <f t="shared" si="6"/>
        <v>5142</v>
      </c>
      <c r="F30" s="824">
        <f t="shared" si="6"/>
        <v>28337524</v>
      </c>
      <c r="G30" s="824">
        <v>201</v>
      </c>
      <c r="H30" s="824">
        <v>1632</v>
      </c>
      <c r="I30" s="824">
        <v>21331482</v>
      </c>
      <c r="J30" s="824">
        <v>844</v>
      </c>
      <c r="K30" s="824">
        <v>3510</v>
      </c>
      <c r="L30" s="825">
        <v>7006042</v>
      </c>
    </row>
    <row r="31" spans="2:12" s="795" customFormat="1" ht="12" customHeight="1">
      <c r="B31" s="821"/>
      <c r="C31" s="801" t="s">
        <v>76</v>
      </c>
      <c r="D31" s="802">
        <f t="shared" si="6"/>
        <v>670</v>
      </c>
      <c r="E31" s="824">
        <f t="shared" si="6"/>
        <v>2829</v>
      </c>
      <c r="F31" s="824">
        <f t="shared" si="6"/>
        <v>6405440</v>
      </c>
      <c r="G31" s="824">
        <v>100</v>
      </c>
      <c r="H31" s="824">
        <v>518</v>
      </c>
      <c r="I31" s="824">
        <v>2539369</v>
      </c>
      <c r="J31" s="824">
        <v>570</v>
      </c>
      <c r="K31" s="824">
        <v>2311</v>
      </c>
      <c r="L31" s="825">
        <v>3866071</v>
      </c>
    </row>
    <row r="32" spans="2:12" s="795" customFormat="1" ht="12" customHeight="1">
      <c r="B32" s="821"/>
      <c r="C32" s="801" t="s">
        <v>78</v>
      </c>
      <c r="D32" s="802">
        <f t="shared" si="6"/>
        <v>415</v>
      </c>
      <c r="E32" s="824">
        <f t="shared" si="6"/>
        <v>1376</v>
      </c>
      <c r="F32" s="824">
        <f t="shared" si="6"/>
        <v>2537543</v>
      </c>
      <c r="G32" s="824">
        <v>25</v>
      </c>
      <c r="H32" s="824">
        <v>89</v>
      </c>
      <c r="I32" s="824">
        <v>399309</v>
      </c>
      <c r="J32" s="824">
        <v>390</v>
      </c>
      <c r="K32" s="824">
        <v>1287</v>
      </c>
      <c r="L32" s="825">
        <v>2138234</v>
      </c>
    </row>
    <row r="33" spans="2:12" s="795" customFormat="1" ht="12" customHeight="1">
      <c r="B33" s="821"/>
      <c r="C33" s="801" t="s">
        <v>80</v>
      </c>
      <c r="D33" s="802">
        <f t="shared" si="6"/>
        <v>719</v>
      </c>
      <c r="E33" s="824">
        <f t="shared" si="6"/>
        <v>2791</v>
      </c>
      <c r="F33" s="824">
        <f t="shared" si="6"/>
        <v>6464300</v>
      </c>
      <c r="G33" s="824">
        <v>100</v>
      </c>
      <c r="H33" s="824">
        <v>506</v>
      </c>
      <c r="I33" s="824">
        <v>2690419</v>
      </c>
      <c r="J33" s="824">
        <v>619</v>
      </c>
      <c r="K33" s="824">
        <v>2285</v>
      </c>
      <c r="L33" s="825">
        <v>3773881</v>
      </c>
    </row>
    <row r="34" spans="2:12" s="795" customFormat="1" ht="9.75" customHeight="1">
      <c r="B34" s="821"/>
      <c r="C34" s="801"/>
      <c r="D34" s="802"/>
      <c r="E34" s="824"/>
      <c r="F34" s="824"/>
      <c r="G34" s="824"/>
      <c r="H34" s="824"/>
      <c r="I34" s="824"/>
      <c r="J34" s="824"/>
      <c r="K34" s="824"/>
      <c r="L34" s="825"/>
    </row>
    <row r="35" spans="2:12" s="795" customFormat="1" ht="12" customHeight="1">
      <c r="B35" s="821"/>
      <c r="C35" s="801" t="s">
        <v>83</v>
      </c>
      <c r="D35" s="802">
        <f aca="true" t="shared" si="7" ref="D35:F41">+G35+J35</f>
        <v>234</v>
      </c>
      <c r="E35" s="824">
        <f t="shared" si="7"/>
        <v>736</v>
      </c>
      <c r="F35" s="824">
        <f t="shared" si="7"/>
        <v>1562994</v>
      </c>
      <c r="G35" s="824">
        <v>32</v>
      </c>
      <c r="H35" s="824">
        <v>128</v>
      </c>
      <c r="I35" s="824">
        <v>787745</v>
      </c>
      <c r="J35" s="824">
        <v>202</v>
      </c>
      <c r="K35" s="824">
        <v>608</v>
      </c>
      <c r="L35" s="825">
        <v>775249</v>
      </c>
    </row>
    <row r="36" spans="2:12" s="795" customFormat="1" ht="12" customHeight="1">
      <c r="B36" s="821"/>
      <c r="C36" s="801" t="s">
        <v>85</v>
      </c>
      <c r="D36" s="802">
        <f t="shared" si="7"/>
        <v>187</v>
      </c>
      <c r="E36" s="824">
        <f t="shared" si="7"/>
        <v>568</v>
      </c>
      <c r="F36" s="824">
        <f t="shared" si="7"/>
        <v>910359</v>
      </c>
      <c r="G36" s="824">
        <v>23</v>
      </c>
      <c r="H36" s="824">
        <v>78</v>
      </c>
      <c r="I36" s="824">
        <v>184746</v>
      </c>
      <c r="J36" s="824">
        <v>164</v>
      </c>
      <c r="K36" s="824">
        <v>490</v>
      </c>
      <c r="L36" s="825">
        <v>725613</v>
      </c>
    </row>
    <row r="37" spans="2:12" s="795" customFormat="1" ht="12" customHeight="1">
      <c r="B37" s="821"/>
      <c r="C37" s="801" t="s">
        <v>39</v>
      </c>
      <c r="D37" s="802">
        <f t="shared" si="7"/>
        <v>436</v>
      </c>
      <c r="E37" s="824">
        <f t="shared" si="7"/>
        <v>1433</v>
      </c>
      <c r="F37" s="824">
        <f t="shared" si="7"/>
        <v>2210517</v>
      </c>
      <c r="G37" s="824">
        <v>63</v>
      </c>
      <c r="H37" s="824">
        <v>207</v>
      </c>
      <c r="I37" s="824">
        <v>611670</v>
      </c>
      <c r="J37" s="824">
        <v>373</v>
      </c>
      <c r="K37" s="824">
        <v>1226</v>
      </c>
      <c r="L37" s="825">
        <v>1598847</v>
      </c>
    </row>
    <row r="38" spans="2:12" s="795" customFormat="1" ht="12" customHeight="1">
      <c r="B38" s="821"/>
      <c r="C38" s="801" t="s">
        <v>40</v>
      </c>
      <c r="D38" s="802">
        <f t="shared" si="7"/>
        <v>121</v>
      </c>
      <c r="E38" s="824">
        <f t="shared" si="7"/>
        <v>342</v>
      </c>
      <c r="F38" s="824">
        <f t="shared" si="7"/>
        <v>540779</v>
      </c>
      <c r="G38" s="824">
        <v>5</v>
      </c>
      <c r="H38" s="824">
        <v>23</v>
      </c>
      <c r="I38" s="824">
        <v>68950</v>
      </c>
      <c r="J38" s="824">
        <v>116</v>
      </c>
      <c r="K38" s="824">
        <v>319</v>
      </c>
      <c r="L38" s="825">
        <v>471829</v>
      </c>
    </row>
    <row r="39" spans="2:12" s="795" customFormat="1" ht="12" customHeight="1">
      <c r="B39" s="821"/>
      <c r="C39" s="801" t="s">
        <v>41</v>
      </c>
      <c r="D39" s="802">
        <f t="shared" si="7"/>
        <v>174</v>
      </c>
      <c r="E39" s="824">
        <f t="shared" si="7"/>
        <v>534</v>
      </c>
      <c r="F39" s="824">
        <f t="shared" si="7"/>
        <v>676096</v>
      </c>
      <c r="G39" s="824">
        <v>15</v>
      </c>
      <c r="H39" s="824">
        <v>40</v>
      </c>
      <c r="I39" s="824">
        <v>71964</v>
      </c>
      <c r="J39" s="824">
        <v>159</v>
      </c>
      <c r="K39" s="824">
        <v>494</v>
      </c>
      <c r="L39" s="825">
        <v>604132</v>
      </c>
    </row>
    <row r="40" spans="2:12" s="795" customFormat="1" ht="12" customHeight="1">
      <c r="B40" s="821"/>
      <c r="C40" s="801" t="s">
        <v>43</v>
      </c>
      <c r="D40" s="802">
        <f t="shared" si="7"/>
        <v>214</v>
      </c>
      <c r="E40" s="824">
        <f t="shared" si="7"/>
        <v>690</v>
      </c>
      <c r="F40" s="824">
        <f t="shared" si="7"/>
        <v>877120</v>
      </c>
      <c r="G40" s="824">
        <v>21</v>
      </c>
      <c r="H40" s="824">
        <v>60</v>
      </c>
      <c r="I40" s="824">
        <v>102113</v>
      </c>
      <c r="J40" s="824">
        <v>193</v>
      </c>
      <c r="K40" s="824">
        <v>630</v>
      </c>
      <c r="L40" s="825">
        <v>775007</v>
      </c>
    </row>
    <row r="41" spans="2:12" s="795" customFormat="1" ht="12" customHeight="1">
      <c r="B41" s="821"/>
      <c r="C41" s="801" t="s">
        <v>45</v>
      </c>
      <c r="D41" s="802">
        <f t="shared" si="7"/>
        <v>171</v>
      </c>
      <c r="E41" s="824">
        <f t="shared" si="7"/>
        <v>463</v>
      </c>
      <c r="F41" s="824">
        <f t="shared" si="7"/>
        <v>730177</v>
      </c>
      <c r="G41" s="824">
        <v>14</v>
      </c>
      <c r="H41" s="824">
        <v>49</v>
      </c>
      <c r="I41" s="824">
        <v>277692</v>
      </c>
      <c r="J41" s="824">
        <v>157</v>
      </c>
      <c r="K41" s="824">
        <v>414</v>
      </c>
      <c r="L41" s="825">
        <v>452485</v>
      </c>
    </row>
    <row r="42" spans="2:12" s="795" customFormat="1" ht="9.75" customHeight="1">
      <c r="B42" s="821"/>
      <c r="C42" s="801"/>
      <c r="D42" s="802"/>
      <c r="E42" s="824"/>
      <c r="F42" s="824"/>
      <c r="G42" s="824"/>
      <c r="H42" s="824"/>
      <c r="I42" s="824"/>
      <c r="J42" s="824"/>
      <c r="K42" s="824"/>
      <c r="L42" s="825"/>
    </row>
    <row r="43" spans="2:12" s="795" customFormat="1" ht="12" customHeight="1">
      <c r="B43" s="821"/>
      <c r="C43" s="801" t="s">
        <v>46</v>
      </c>
      <c r="D43" s="802">
        <f aca="true" t="shared" si="8" ref="D43:F47">+G43+J43</f>
        <v>115</v>
      </c>
      <c r="E43" s="824">
        <f t="shared" si="8"/>
        <v>316</v>
      </c>
      <c r="F43" s="824">
        <f t="shared" si="8"/>
        <v>522642</v>
      </c>
      <c r="G43" s="824">
        <v>4</v>
      </c>
      <c r="H43" s="824">
        <v>9</v>
      </c>
      <c r="I43" s="824">
        <v>16900</v>
      </c>
      <c r="J43" s="824">
        <v>111</v>
      </c>
      <c r="K43" s="824">
        <v>307</v>
      </c>
      <c r="L43" s="825">
        <v>505742</v>
      </c>
    </row>
    <row r="44" spans="2:12" s="795" customFormat="1" ht="12" customHeight="1">
      <c r="B44" s="821"/>
      <c r="C44" s="801" t="s">
        <v>48</v>
      </c>
      <c r="D44" s="802">
        <f t="shared" si="8"/>
        <v>188</v>
      </c>
      <c r="E44" s="824">
        <f t="shared" si="8"/>
        <v>594</v>
      </c>
      <c r="F44" s="824">
        <f t="shared" si="8"/>
        <v>1043741</v>
      </c>
      <c r="G44" s="824">
        <v>7</v>
      </c>
      <c r="H44" s="824">
        <v>40</v>
      </c>
      <c r="I44" s="824">
        <v>194593</v>
      </c>
      <c r="J44" s="824">
        <v>181</v>
      </c>
      <c r="K44" s="824">
        <v>554</v>
      </c>
      <c r="L44" s="825">
        <v>849148</v>
      </c>
    </row>
    <row r="45" spans="2:12" s="795" customFormat="1" ht="12" customHeight="1">
      <c r="B45" s="821"/>
      <c r="C45" s="801" t="s">
        <v>50</v>
      </c>
      <c r="D45" s="802">
        <f t="shared" si="8"/>
        <v>101</v>
      </c>
      <c r="E45" s="824">
        <f t="shared" si="8"/>
        <v>252</v>
      </c>
      <c r="F45" s="824">
        <f t="shared" si="8"/>
        <v>317144</v>
      </c>
      <c r="G45" s="824">
        <v>8</v>
      </c>
      <c r="H45" s="824">
        <v>13</v>
      </c>
      <c r="I45" s="824">
        <v>16267</v>
      </c>
      <c r="J45" s="824">
        <v>93</v>
      </c>
      <c r="K45" s="824">
        <v>239</v>
      </c>
      <c r="L45" s="825">
        <v>300877</v>
      </c>
    </row>
    <row r="46" spans="2:12" s="795" customFormat="1" ht="12" customHeight="1">
      <c r="B46" s="821"/>
      <c r="C46" s="801" t="s">
        <v>52</v>
      </c>
      <c r="D46" s="802">
        <f t="shared" si="8"/>
        <v>183</v>
      </c>
      <c r="E46" s="824">
        <f t="shared" si="8"/>
        <v>527</v>
      </c>
      <c r="F46" s="824">
        <f t="shared" si="8"/>
        <v>807597</v>
      </c>
      <c r="G46" s="824">
        <v>7</v>
      </c>
      <c r="H46" s="824">
        <v>19</v>
      </c>
      <c r="I46" s="824">
        <v>32913</v>
      </c>
      <c r="J46" s="824">
        <v>176</v>
      </c>
      <c r="K46" s="824">
        <v>508</v>
      </c>
      <c r="L46" s="825">
        <v>774684</v>
      </c>
    </row>
    <row r="47" spans="2:12" s="795" customFormat="1" ht="12" customHeight="1">
      <c r="B47" s="821"/>
      <c r="C47" s="801" t="s">
        <v>54</v>
      </c>
      <c r="D47" s="802">
        <f t="shared" si="8"/>
        <v>84</v>
      </c>
      <c r="E47" s="824">
        <f t="shared" si="8"/>
        <v>240</v>
      </c>
      <c r="F47" s="824">
        <f t="shared" si="8"/>
        <v>386351</v>
      </c>
      <c r="G47" s="824">
        <v>3</v>
      </c>
      <c r="H47" s="824">
        <v>16</v>
      </c>
      <c r="I47" s="824">
        <v>23421</v>
      </c>
      <c r="J47" s="824">
        <v>81</v>
      </c>
      <c r="K47" s="824">
        <v>224</v>
      </c>
      <c r="L47" s="825">
        <v>362930</v>
      </c>
    </row>
    <row r="48" spans="2:12" s="795" customFormat="1" ht="12" customHeight="1">
      <c r="B48" s="821"/>
      <c r="C48" s="801" t="s">
        <v>55</v>
      </c>
      <c r="D48" s="802">
        <f>+G48+J48</f>
        <v>70</v>
      </c>
      <c r="E48" s="824">
        <v>176</v>
      </c>
      <c r="F48" s="824">
        <v>340976</v>
      </c>
      <c r="G48" s="824">
        <v>1</v>
      </c>
      <c r="H48" s="829">
        <v>0</v>
      </c>
      <c r="I48" s="829">
        <v>0</v>
      </c>
      <c r="J48" s="824">
        <v>69</v>
      </c>
      <c r="K48" s="829">
        <v>0</v>
      </c>
      <c r="L48" s="830">
        <v>0</v>
      </c>
    </row>
    <row r="49" spans="2:12" s="795" customFormat="1" ht="12" customHeight="1">
      <c r="B49" s="821"/>
      <c r="C49" s="801" t="s">
        <v>57</v>
      </c>
      <c r="D49" s="802">
        <f>+G49+J49</f>
        <v>89</v>
      </c>
      <c r="E49" s="824">
        <v>279</v>
      </c>
      <c r="F49" s="824">
        <v>360423</v>
      </c>
      <c r="G49" s="824">
        <v>2</v>
      </c>
      <c r="H49" s="829">
        <v>0</v>
      </c>
      <c r="I49" s="829">
        <v>0</v>
      </c>
      <c r="J49" s="824">
        <v>87</v>
      </c>
      <c r="K49" s="829">
        <v>0</v>
      </c>
      <c r="L49" s="830">
        <v>0</v>
      </c>
    </row>
    <row r="50" spans="2:12" s="795" customFormat="1" ht="9.75" customHeight="1">
      <c r="B50" s="821"/>
      <c r="C50" s="801"/>
      <c r="D50" s="802"/>
      <c r="E50" s="824"/>
      <c r="F50" s="824"/>
      <c r="G50" s="824"/>
      <c r="H50" s="824"/>
      <c r="I50" s="824"/>
      <c r="J50" s="824"/>
      <c r="K50" s="824"/>
      <c r="L50" s="825"/>
    </row>
    <row r="51" spans="2:12" s="795" customFormat="1" ht="12" customHeight="1">
      <c r="B51" s="821"/>
      <c r="C51" s="801" t="s">
        <v>60</v>
      </c>
      <c r="D51" s="802">
        <f aca="true" t="shared" si="9" ref="D51:F55">+G51+J51</f>
        <v>414</v>
      </c>
      <c r="E51" s="824">
        <f t="shared" si="9"/>
        <v>1689</v>
      </c>
      <c r="F51" s="824">
        <f t="shared" si="9"/>
        <v>8948040</v>
      </c>
      <c r="G51" s="824">
        <v>50</v>
      </c>
      <c r="H51" s="824">
        <v>277</v>
      </c>
      <c r="I51" s="824">
        <v>6749387</v>
      </c>
      <c r="J51" s="824">
        <v>364</v>
      </c>
      <c r="K51" s="824">
        <v>1412</v>
      </c>
      <c r="L51" s="825">
        <v>2198653</v>
      </c>
    </row>
    <row r="52" spans="2:12" s="795" customFormat="1" ht="12" customHeight="1">
      <c r="B52" s="821"/>
      <c r="C52" s="801" t="s">
        <v>62</v>
      </c>
      <c r="D52" s="802">
        <f t="shared" si="9"/>
        <v>298</v>
      </c>
      <c r="E52" s="824">
        <f t="shared" si="9"/>
        <v>904</v>
      </c>
      <c r="F52" s="824">
        <f t="shared" si="9"/>
        <v>1407566</v>
      </c>
      <c r="G52" s="824">
        <v>17</v>
      </c>
      <c r="H52" s="824">
        <v>43</v>
      </c>
      <c r="I52" s="824">
        <v>89718</v>
      </c>
      <c r="J52" s="824">
        <v>281</v>
      </c>
      <c r="K52" s="824">
        <v>861</v>
      </c>
      <c r="L52" s="825">
        <v>1317848</v>
      </c>
    </row>
    <row r="53" spans="2:12" s="795" customFormat="1" ht="12" customHeight="1">
      <c r="B53" s="821"/>
      <c r="C53" s="801" t="s">
        <v>63</v>
      </c>
      <c r="D53" s="802">
        <f t="shared" si="9"/>
        <v>201</v>
      </c>
      <c r="E53" s="824">
        <f t="shared" si="9"/>
        <v>608</v>
      </c>
      <c r="F53" s="824">
        <f t="shared" si="9"/>
        <v>893248</v>
      </c>
      <c r="G53" s="824">
        <v>11</v>
      </c>
      <c r="H53" s="824">
        <v>28</v>
      </c>
      <c r="I53" s="824">
        <v>69434</v>
      </c>
      <c r="J53" s="824">
        <v>190</v>
      </c>
      <c r="K53" s="824">
        <v>580</v>
      </c>
      <c r="L53" s="825">
        <v>823814</v>
      </c>
    </row>
    <row r="54" spans="2:12" s="795" customFormat="1" ht="12" customHeight="1">
      <c r="B54" s="821"/>
      <c r="C54" s="801" t="s">
        <v>65</v>
      </c>
      <c r="D54" s="802">
        <f t="shared" si="9"/>
        <v>280</v>
      </c>
      <c r="E54" s="824">
        <f t="shared" si="9"/>
        <v>800</v>
      </c>
      <c r="F54" s="824">
        <f t="shared" si="9"/>
        <v>1196286</v>
      </c>
      <c r="G54" s="824">
        <v>18</v>
      </c>
      <c r="H54" s="824">
        <v>63</v>
      </c>
      <c r="I54" s="824">
        <v>178303</v>
      </c>
      <c r="J54" s="824">
        <v>262</v>
      </c>
      <c r="K54" s="824">
        <v>737</v>
      </c>
      <c r="L54" s="825">
        <v>1017983</v>
      </c>
    </row>
    <row r="55" spans="2:12" s="795" customFormat="1" ht="12" customHeight="1">
      <c r="B55" s="821"/>
      <c r="C55" s="801" t="s">
        <v>67</v>
      </c>
      <c r="D55" s="802">
        <f t="shared" si="9"/>
        <v>131</v>
      </c>
      <c r="E55" s="824">
        <f t="shared" si="9"/>
        <v>325</v>
      </c>
      <c r="F55" s="824">
        <f t="shared" si="9"/>
        <v>483687</v>
      </c>
      <c r="G55" s="824">
        <v>7</v>
      </c>
      <c r="H55" s="824">
        <v>26</v>
      </c>
      <c r="I55" s="824">
        <v>77657</v>
      </c>
      <c r="J55" s="824">
        <v>124</v>
      </c>
      <c r="K55" s="824">
        <v>299</v>
      </c>
      <c r="L55" s="825">
        <v>406030</v>
      </c>
    </row>
    <row r="56" spans="2:12" s="795" customFormat="1" ht="9.75" customHeight="1">
      <c r="B56" s="821"/>
      <c r="C56" s="801"/>
      <c r="D56" s="802"/>
      <c r="E56" s="824"/>
      <c r="F56" s="824"/>
      <c r="G56" s="824"/>
      <c r="H56" s="824"/>
      <c r="I56" s="824"/>
      <c r="J56" s="824"/>
      <c r="K56" s="824"/>
      <c r="L56" s="825"/>
    </row>
    <row r="57" spans="2:12" s="795" customFormat="1" ht="12" customHeight="1">
      <c r="B57" s="821"/>
      <c r="C57" s="801" t="s">
        <v>70</v>
      </c>
      <c r="D57" s="802">
        <f aca="true" t="shared" si="10" ref="D57:F62">+G57+J57</f>
        <v>114</v>
      </c>
      <c r="E57" s="824">
        <f t="shared" si="10"/>
        <v>342</v>
      </c>
      <c r="F57" s="824">
        <f t="shared" si="10"/>
        <v>567881</v>
      </c>
      <c r="G57" s="824">
        <v>10</v>
      </c>
      <c r="H57" s="824">
        <v>47</v>
      </c>
      <c r="I57" s="824">
        <v>63374</v>
      </c>
      <c r="J57" s="824">
        <v>104</v>
      </c>
      <c r="K57" s="824">
        <v>295</v>
      </c>
      <c r="L57" s="825">
        <v>504507</v>
      </c>
    </row>
    <row r="58" spans="2:12" s="795" customFormat="1" ht="12" customHeight="1">
      <c r="B58" s="821"/>
      <c r="C58" s="801" t="s">
        <v>71</v>
      </c>
      <c r="D58" s="802">
        <f t="shared" si="10"/>
        <v>353</v>
      </c>
      <c r="E58" s="824">
        <f t="shared" si="10"/>
        <v>1177</v>
      </c>
      <c r="F58" s="824">
        <f t="shared" si="10"/>
        <v>2075429</v>
      </c>
      <c r="G58" s="824">
        <v>38</v>
      </c>
      <c r="H58" s="824">
        <v>120</v>
      </c>
      <c r="I58" s="824">
        <v>385545</v>
      </c>
      <c r="J58" s="824">
        <v>315</v>
      </c>
      <c r="K58" s="824">
        <v>1057</v>
      </c>
      <c r="L58" s="825">
        <v>1689884</v>
      </c>
    </row>
    <row r="59" spans="2:12" s="795" customFormat="1" ht="12" customHeight="1">
      <c r="B59" s="821"/>
      <c r="C59" s="801" t="s">
        <v>73</v>
      </c>
      <c r="D59" s="802">
        <f t="shared" si="10"/>
        <v>162</v>
      </c>
      <c r="E59" s="824">
        <f t="shared" si="10"/>
        <v>495</v>
      </c>
      <c r="F59" s="824">
        <f t="shared" si="10"/>
        <v>750249</v>
      </c>
      <c r="G59" s="824">
        <v>10</v>
      </c>
      <c r="H59" s="824">
        <v>25</v>
      </c>
      <c r="I59" s="824">
        <v>45856</v>
      </c>
      <c r="J59" s="824">
        <v>152</v>
      </c>
      <c r="K59" s="824">
        <v>470</v>
      </c>
      <c r="L59" s="825">
        <v>704393</v>
      </c>
    </row>
    <row r="60" spans="2:12" s="795" customFormat="1" ht="12" customHeight="1">
      <c r="B60" s="821"/>
      <c r="C60" s="801" t="s">
        <v>75</v>
      </c>
      <c r="D60" s="802">
        <f t="shared" si="10"/>
        <v>102</v>
      </c>
      <c r="E60" s="824">
        <f t="shared" si="10"/>
        <v>300</v>
      </c>
      <c r="F60" s="824">
        <f t="shared" si="10"/>
        <v>405398</v>
      </c>
      <c r="G60" s="824">
        <v>9</v>
      </c>
      <c r="H60" s="824">
        <v>20</v>
      </c>
      <c r="I60" s="824">
        <v>27596</v>
      </c>
      <c r="J60" s="824">
        <v>93</v>
      </c>
      <c r="K60" s="824">
        <v>280</v>
      </c>
      <c r="L60" s="825">
        <v>377802</v>
      </c>
    </row>
    <row r="61" spans="2:12" s="795" customFormat="1" ht="12" customHeight="1">
      <c r="B61" s="821"/>
      <c r="C61" s="801" t="s">
        <v>77</v>
      </c>
      <c r="D61" s="802">
        <f t="shared" si="10"/>
        <v>115</v>
      </c>
      <c r="E61" s="824">
        <f t="shared" si="10"/>
        <v>339</v>
      </c>
      <c r="F61" s="824">
        <f t="shared" si="10"/>
        <v>530829</v>
      </c>
      <c r="G61" s="824">
        <v>9</v>
      </c>
      <c r="H61" s="824">
        <v>66</v>
      </c>
      <c r="I61" s="824">
        <v>155474</v>
      </c>
      <c r="J61" s="824">
        <v>106</v>
      </c>
      <c r="K61" s="824">
        <v>273</v>
      </c>
      <c r="L61" s="825">
        <v>375355</v>
      </c>
    </row>
    <row r="62" spans="2:12" s="795" customFormat="1" ht="12" customHeight="1">
      <c r="B62" s="821"/>
      <c r="C62" s="801" t="s">
        <v>79</v>
      </c>
      <c r="D62" s="802">
        <f t="shared" si="10"/>
        <v>136</v>
      </c>
      <c r="E62" s="824">
        <f t="shared" si="10"/>
        <v>686</v>
      </c>
      <c r="F62" s="824">
        <f t="shared" si="10"/>
        <v>3718436</v>
      </c>
      <c r="G62" s="824">
        <v>32</v>
      </c>
      <c r="H62" s="824">
        <v>370</v>
      </c>
      <c r="I62" s="824">
        <v>3130604</v>
      </c>
      <c r="J62" s="824">
        <v>104</v>
      </c>
      <c r="K62" s="824">
        <v>316</v>
      </c>
      <c r="L62" s="825">
        <v>587832</v>
      </c>
    </row>
    <row r="63" spans="2:12" s="795" customFormat="1" ht="12" customHeight="1">
      <c r="B63" s="821"/>
      <c r="C63" s="801" t="s">
        <v>81</v>
      </c>
      <c r="D63" s="802">
        <f aca="true" t="shared" si="11" ref="D63:D68">+G63+J63</f>
        <v>83</v>
      </c>
      <c r="E63" s="824">
        <v>224</v>
      </c>
      <c r="F63" s="824">
        <v>291686</v>
      </c>
      <c r="G63" s="824">
        <v>2</v>
      </c>
      <c r="H63" s="824">
        <v>0</v>
      </c>
      <c r="I63" s="824">
        <v>0</v>
      </c>
      <c r="J63" s="824">
        <v>81</v>
      </c>
      <c r="K63" s="824">
        <v>0</v>
      </c>
      <c r="L63" s="825">
        <v>0</v>
      </c>
    </row>
    <row r="64" spans="2:12" s="795" customFormat="1" ht="12" customHeight="1">
      <c r="B64" s="821"/>
      <c r="C64" s="801" t="s">
        <v>82</v>
      </c>
      <c r="D64" s="802">
        <f t="shared" si="11"/>
        <v>312</v>
      </c>
      <c r="E64" s="824">
        <f aca="true" t="shared" si="12" ref="E64:F67">+H64+K64</f>
        <v>753</v>
      </c>
      <c r="F64" s="824">
        <f t="shared" si="12"/>
        <v>940800</v>
      </c>
      <c r="G64" s="824">
        <v>27</v>
      </c>
      <c r="H64" s="824">
        <v>88</v>
      </c>
      <c r="I64" s="824">
        <v>256696</v>
      </c>
      <c r="J64" s="824">
        <v>285</v>
      </c>
      <c r="K64" s="824">
        <v>665</v>
      </c>
      <c r="L64" s="825">
        <v>684104</v>
      </c>
    </row>
    <row r="65" spans="2:12" s="795" customFormat="1" ht="12" customHeight="1">
      <c r="B65" s="821"/>
      <c r="C65" s="801" t="s">
        <v>84</v>
      </c>
      <c r="D65" s="802">
        <f t="shared" si="11"/>
        <v>338</v>
      </c>
      <c r="E65" s="824">
        <f t="shared" si="12"/>
        <v>1024</v>
      </c>
      <c r="F65" s="824">
        <f t="shared" si="12"/>
        <v>1673374</v>
      </c>
      <c r="G65" s="824">
        <v>35</v>
      </c>
      <c r="H65" s="824">
        <v>127</v>
      </c>
      <c r="I65" s="824">
        <v>342857</v>
      </c>
      <c r="J65" s="824">
        <v>303</v>
      </c>
      <c r="K65" s="824">
        <v>897</v>
      </c>
      <c r="L65" s="825">
        <v>1330517</v>
      </c>
    </row>
    <row r="66" spans="2:12" s="795" customFormat="1" ht="12" customHeight="1">
      <c r="B66" s="821"/>
      <c r="C66" s="801" t="s">
        <v>86</v>
      </c>
      <c r="D66" s="802">
        <f t="shared" si="11"/>
        <v>132</v>
      </c>
      <c r="E66" s="824">
        <f t="shared" si="12"/>
        <v>377</v>
      </c>
      <c r="F66" s="824">
        <f t="shared" si="12"/>
        <v>560352</v>
      </c>
      <c r="G66" s="824">
        <v>7</v>
      </c>
      <c r="H66" s="824">
        <v>19</v>
      </c>
      <c r="I66" s="824">
        <v>49777</v>
      </c>
      <c r="J66" s="824">
        <v>125</v>
      </c>
      <c r="K66" s="824">
        <v>358</v>
      </c>
      <c r="L66" s="825">
        <v>510575</v>
      </c>
    </row>
    <row r="67" spans="2:12" s="795" customFormat="1" ht="12" customHeight="1">
      <c r="B67" s="821"/>
      <c r="C67" s="801" t="s">
        <v>87</v>
      </c>
      <c r="D67" s="802">
        <f t="shared" si="11"/>
        <v>121</v>
      </c>
      <c r="E67" s="824">
        <f t="shared" si="12"/>
        <v>289</v>
      </c>
      <c r="F67" s="824">
        <f t="shared" si="12"/>
        <v>350813</v>
      </c>
      <c r="G67" s="824">
        <v>5</v>
      </c>
      <c r="H67" s="824">
        <v>14</v>
      </c>
      <c r="I67" s="824">
        <v>11833</v>
      </c>
      <c r="J67" s="824">
        <v>116</v>
      </c>
      <c r="K67" s="824">
        <v>275</v>
      </c>
      <c r="L67" s="825">
        <v>338980</v>
      </c>
    </row>
    <row r="68" spans="2:12" s="795" customFormat="1" ht="12" customHeight="1">
      <c r="B68" s="831"/>
      <c r="C68" s="832" t="s">
        <v>88</v>
      </c>
      <c r="D68" s="833">
        <f t="shared" si="11"/>
        <v>98</v>
      </c>
      <c r="E68" s="834">
        <v>268</v>
      </c>
      <c r="F68" s="834">
        <v>449827</v>
      </c>
      <c r="G68" s="834">
        <v>4</v>
      </c>
      <c r="H68" s="834">
        <v>0</v>
      </c>
      <c r="I68" s="834">
        <v>0</v>
      </c>
      <c r="J68" s="834">
        <v>94</v>
      </c>
      <c r="K68" s="834">
        <v>0</v>
      </c>
      <c r="L68" s="835">
        <v>0</v>
      </c>
    </row>
    <row r="69" ht="12">
      <c r="C69" s="788" t="s">
        <v>1604</v>
      </c>
    </row>
    <row r="70" ht="12">
      <c r="C70" s="788" t="s">
        <v>1605</v>
      </c>
    </row>
  </sheetData>
  <mergeCells count="18">
    <mergeCell ref="K5:K6"/>
    <mergeCell ref="J5:J6"/>
    <mergeCell ref="G4:I4"/>
    <mergeCell ref="J4:L4"/>
    <mergeCell ref="G5:G6"/>
    <mergeCell ref="B4:C6"/>
    <mergeCell ref="B7:C7"/>
    <mergeCell ref="B9:C9"/>
    <mergeCell ref="H5:H6"/>
    <mergeCell ref="D4:F4"/>
    <mergeCell ref="D5:D6"/>
    <mergeCell ref="E5:E6"/>
    <mergeCell ref="B16:C16"/>
    <mergeCell ref="B17:C17"/>
    <mergeCell ref="B11:C11"/>
    <mergeCell ref="B12:C12"/>
    <mergeCell ref="B14:C14"/>
    <mergeCell ref="B15:C15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N78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836" customWidth="1"/>
    <col min="3" max="3" width="3.125" style="836" customWidth="1"/>
    <col min="4" max="4" width="22.125" style="836" bestFit="1" customWidth="1"/>
    <col min="5" max="5" width="12.625" style="836" customWidth="1"/>
    <col min="6" max="6" width="9.125" style="836" customWidth="1"/>
    <col min="7" max="7" width="12.625" style="838" customWidth="1"/>
    <col min="8" max="8" width="9.125" style="836" customWidth="1"/>
    <col min="9" max="9" width="12.625" style="836" customWidth="1"/>
    <col min="10" max="10" width="9.125" style="836" customWidth="1"/>
    <col min="11" max="16384" width="9.00390625" style="836" customWidth="1"/>
  </cols>
  <sheetData>
    <row r="2" ht="12" customHeight="1">
      <c r="B2" s="837" t="s">
        <v>1676</v>
      </c>
    </row>
    <row r="3" ht="12" customHeight="1" thickBot="1">
      <c r="J3" s="839" t="s">
        <v>1608</v>
      </c>
    </row>
    <row r="4" spans="2:14" ht="12" customHeight="1" thickTop="1">
      <c r="B4" s="1504" t="s">
        <v>1609</v>
      </c>
      <c r="C4" s="1505"/>
      <c r="D4" s="1506"/>
      <c r="E4" s="1495" t="s">
        <v>1610</v>
      </c>
      <c r="F4" s="1496"/>
      <c r="G4" s="1500">
        <v>3</v>
      </c>
      <c r="H4" s="1496"/>
      <c r="I4" s="1495" t="s">
        <v>1611</v>
      </c>
      <c r="J4" s="1496"/>
      <c r="K4" s="840"/>
      <c r="L4" s="840"/>
      <c r="M4" s="840"/>
      <c r="N4" s="840"/>
    </row>
    <row r="5" spans="2:14" ht="12" customHeight="1">
      <c r="B5" s="1507"/>
      <c r="C5" s="1508"/>
      <c r="D5" s="1509"/>
      <c r="E5" s="1497" t="s">
        <v>1612</v>
      </c>
      <c r="F5" s="1499" t="s">
        <v>1613</v>
      </c>
      <c r="G5" s="1497" t="s">
        <v>1612</v>
      </c>
      <c r="H5" s="1499" t="s">
        <v>1613</v>
      </c>
      <c r="I5" s="1497" t="s">
        <v>1612</v>
      </c>
      <c r="J5" s="1499" t="s">
        <v>1614</v>
      </c>
      <c r="K5" s="840"/>
      <c r="L5" s="840"/>
      <c r="M5" s="840"/>
      <c r="N5" s="840"/>
    </row>
    <row r="6" spans="2:14" ht="12" customHeight="1">
      <c r="B6" s="1510"/>
      <c r="C6" s="1511"/>
      <c r="D6" s="1512"/>
      <c r="E6" s="1498"/>
      <c r="F6" s="1499"/>
      <c r="G6" s="1498"/>
      <c r="H6" s="1499"/>
      <c r="I6" s="1498"/>
      <c r="J6" s="1499"/>
      <c r="K6" s="840"/>
      <c r="L6" s="840"/>
      <c r="M6" s="840"/>
      <c r="N6" s="840"/>
    </row>
    <row r="7" spans="2:10" s="841" customFormat="1" ht="12" customHeight="1">
      <c r="B7" s="1501" t="s">
        <v>1615</v>
      </c>
      <c r="C7" s="1502"/>
      <c r="D7" s="1503"/>
      <c r="E7" s="842">
        <f>+E9+E13+E35+E40+E52+E55+E61+E70</f>
        <v>94448700</v>
      </c>
      <c r="F7" s="843">
        <f>SUM(F9:F75)</f>
        <v>100</v>
      </c>
      <c r="G7" s="844">
        <f>+G9+G13+G35+G40+G52+G55+G61+G70</f>
        <v>88268070</v>
      </c>
      <c r="H7" s="843">
        <f>SUM(H9:H75)</f>
        <v>100.00000000000001</v>
      </c>
      <c r="I7" s="845">
        <f>+G7-E7</f>
        <v>-6180630</v>
      </c>
      <c r="J7" s="846">
        <v>-6.5</v>
      </c>
    </row>
    <row r="8" spans="2:10" ht="12" customHeight="1">
      <c r="B8" s="847"/>
      <c r="C8" s="840"/>
      <c r="D8" s="848"/>
      <c r="E8" s="849"/>
      <c r="F8" s="850"/>
      <c r="G8" s="851"/>
      <c r="H8" s="850"/>
      <c r="I8" s="852"/>
      <c r="J8" s="853"/>
    </row>
    <row r="9" spans="2:10" ht="12" customHeight="1">
      <c r="B9" s="847"/>
      <c r="C9" s="1513" t="s">
        <v>1607</v>
      </c>
      <c r="D9" s="1515"/>
      <c r="E9" s="849">
        <f>SUM(E10:E11)</f>
        <v>668836</v>
      </c>
      <c r="F9" s="850">
        <f>+E9/$E$7*100</f>
        <v>0.7081473858295562</v>
      </c>
      <c r="G9" s="851">
        <f>SUM(G10:G11)</f>
        <v>320611</v>
      </c>
      <c r="H9" s="850">
        <f>+G9/G$7*100</f>
        <v>0.3632242100682614</v>
      </c>
      <c r="I9" s="852">
        <f>+G9-E9</f>
        <v>-348225</v>
      </c>
      <c r="J9" s="853">
        <v>-52.1</v>
      </c>
    </row>
    <row r="10" spans="2:10" ht="12" customHeight="1">
      <c r="B10" s="847"/>
      <c r="C10" s="840"/>
      <c r="D10" s="855" t="s">
        <v>1616</v>
      </c>
      <c r="E10" s="849">
        <v>668836</v>
      </c>
      <c r="F10" s="850"/>
      <c r="G10" s="851">
        <v>320611</v>
      </c>
      <c r="H10" s="850"/>
      <c r="I10" s="852"/>
      <c r="J10" s="853"/>
    </row>
    <row r="11" spans="2:10" ht="12" customHeight="1">
      <c r="B11" s="847"/>
      <c r="C11" s="840"/>
      <c r="D11" s="855" t="s">
        <v>1617</v>
      </c>
      <c r="E11" s="849">
        <v>0</v>
      </c>
      <c r="F11" s="850"/>
      <c r="G11" s="851">
        <v>0</v>
      </c>
      <c r="H11" s="850"/>
      <c r="I11" s="852"/>
      <c r="J11" s="853"/>
    </row>
    <row r="12" spans="2:10" ht="12" customHeight="1">
      <c r="B12" s="847"/>
      <c r="C12" s="840"/>
      <c r="D12" s="855"/>
      <c r="E12" s="849"/>
      <c r="F12" s="850"/>
      <c r="G12" s="851"/>
      <c r="H12" s="850"/>
      <c r="I12" s="852"/>
      <c r="J12" s="853"/>
    </row>
    <row r="13" spans="2:10" ht="12" customHeight="1">
      <c r="B13" s="847"/>
      <c r="C13" s="1513" t="s">
        <v>1618</v>
      </c>
      <c r="D13" s="1515"/>
      <c r="E13" s="849">
        <v>85997732</v>
      </c>
      <c r="F13" s="850">
        <f>+E13/$E$7*100</f>
        <v>91.05231940725494</v>
      </c>
      <c r="G13" s="851">
        <v>79701778</v>
      </c>
      <c r="H13" s="850">
        <f>+G13/G$7*100</f>
        <v>90.29514070036878</v>
      </c>
      <c r="I13" s="852">
        <f>+G13-E13</f>
        <v>-6295954</v>
      </c>
      <c r="J13" s="853">
        <v>-7.3</v>
      </c>
    </row>
    <row r="14" spans="2:10" ht="12" customHeight="1">
      <c r="B14" s="847"/>
      <c r="C14" s="840" t="s">
        <v>1619</v>
      </c>
      <c r="D14" s="855"/>
      <c r="E14" s="849"/>
      <c r="F14" s="850"/>
      <c r="G14" s="851"/>
      <c r="H14" s="850"/>
      <c r="I14" s="852"/>
      <c r="J14" s="853"/>
    </row>
    <row r="15" spans="2:10" ht="12" customHeight="1">
      <c r="B15" s="847"/>
      <c r="C15" s="840"/>
      <c r="D15" s="855" t="s">
        <v>1620</v>
      </c>
      <c r="E15" s="849">
        <v>3352306</v>
      </c>
      <c r="F15" s="850"/>
      <c r="G15" s="851">
        <v>3210514</v>
      </c>
      <c r="H15" s="850"/>
      <c r="I15" s="852"/>
      <c r="J15" s="853"/>
    </row>
    <row r="16" spans="2:10" ht="12" customHeight="1">
      <c r="B16" s="847"/>
      <c r="C16" s="840"/>
      <c r="D16" s="855" t="s">
        <v>1621</v>
      </c>
      <c r="E16" s="849">
        <v>314727</v>
      </c>
      <c r="F16" s="850"/>
      <c r="G16" s="851">
        <v>342801</v>
      </c>
      <c r="H16" s="850"/>
      <c r="I16" s="852"/>
      <c r="J16" s="853"/>
    </row>
    <row r="17" spans="2:10" ht="12" customHeight="1">
      <c r="B17" s="847"/>
      <c r="C17" s="840"/>
      <c r="D17" s="855" t="s">
        <v>1622</v>
      </c>
      <c r="E17" s="849">
        <v>16012172</v>
      </c>
      <c r="F17" s="850"/>
      <c r="G17" s="851">
        <v>15394700</v>
      </c>
      <c r="H17" s="850"/>
      <c r="I17" s="852"/>
      <c r="J17" s="853"/>
    </row>
    <row r="18" spans="2:10" ht="12" customHeight="1">
      <c r="B18" s="847"/>
      <c r="C18" s="840"/>
      <c r="D18" s="855" t="s">
        <v>1623</v>
      </c>
      <c r="E18" s="849">
        <v>32710905</v>
      </c>
      <c r="F18" s="850"/>
      <c r="G18" s="851">
        <v>34681349</v>
      </c>
      <c r="H18" s="850"/>
      <c r="I18" s="852"/>
      <c r="J18" s="853"/>
    </row>
    <row r="19" spans="2:10" ht="12" customHeight="1">
      <c r="B19" s="847"/>
      <c r="C19" s="840"/>
      <c r="D19" s="855" t="s">
        <v>1624</v>
      </c>
      <c r="E19" s="849">
        <v>2673937</v>
      </c>
      <c r="F19" s="850"/>
      <c r="G19" s="851">
        <v>1309373</v>
      </c>
      <c r="H19" s="850"/>
      <c r="I19" s="852"/>
      <c r="J19" s="853"/>
    </row>
    <row r="20" spans="2:10" ht="12" customHeight="1">
      <c r="B20" s="847"/>
      <c r="C20" s="840"/>
      <c r="D20" s="855" t="s">
        <v>1625</v>
      </c>
      <c r="E20" s="849">
        <v>109708</v>
      </c>
      <c r="F20" s="850"/>
      <c r="G20" s="851">
        <v>108661</v>
      </c>
      <c r="H20" s="850"/>
      <c r="I20" s="852"/>
      <c r="J20" s="853"/>
    </row>
    <row r="21" spans="2:10" ht="12" customHeight="1">
      <c r="B21" s="847"/>
      <c r="C21" s="840"/>
      <c r="D21" s="855" t="s">
        <v>1626</v>
      </c>
      <c r="E21" s="849">
        <v>150</v>
      </c>
      <c r="F21" s="850"/>
      <c r="G21" s="851">
        <v>0</v>
      </c>
      <c r="H21" s="850"/>
      <c r="I21" s="852"/>
      <c r="J21" s="853"/>
    </row>
    <row r="22" spans="2:10" ht="12" customHeight="1">
      <c r="B22" s="847"/>
      <c r="C22" s="840"/>
      <c r="D22" s="855" t="s">
        <v>1627</v>
      </c>
      <c r="E22" s="849">
        <v>1581103</v>
      </c>
      <c r="F22" s="850"/>
      <c r="G22" s="851">
        <v>649696</v>
      </c>
      <c r="H22" s="850"/>
      <c r="I22" s="852"/>
      <c r="J22" s="853"/>
    </row>
    <row r="23" spans="2:10" ht="12" customHeight="1">
      <c r="B23" s="847"/>
      <c r="C23" s="840"/>
      <c r="D23" s="855" t="s">
        <v>1628</v>
      </c>
      <c r="E23" s="849">
        <v>228000</v>
      </c>
      <c r="F23" s="850"/>
      <c r="G23" s="851">
        <v>0</v>
      </c>
      <c r="H23" s="850"/>
      <c r="I23" s="852"/>
      <c r="J23" s="853"/>
    </row>
    <row r="24" spans="2:10" ht="12" customHeight="1">
      <c r="B24" s="847"/>
      <c r="C24" s="840"/>
      <c r="D24" s="855" t="s">
        <v>1629</v>
      </c>
      <c r="E24" s="849">
        <v>757522</v>
      </c>
      <c r="F24" s="850"/>
      <c r="G24" s="851">
        <v>1066271</v>
      </c>
      <c r="H24" s="850"/>
      <c r="I24" s="852"/>
      <c r="J24" s="853"/>
    </row>
    <row r="25" spans="2:10" ht="12" customHeight="1">
      <c r="B25" s="847"/>
      <c r="C25" s="840"/>
      <c r="D25" s="855" t="s">
        <v>1630</v>
      </c>
      <c r="E25" s="849">
        <v>31256</v>
      </c>
      <c r="F25" s="850"/>
      <c r="G25" s="851">
        <v>83033</v>
      </c>
      <c r="H25" s="850"/>
      <c r="I25" s="852"/>
      <c r="J25" s="853"/>
    </row>
    <row r="26" spans="2:10" ht="12" customHeight="1">
      <c r="B26" s="847"/>
      <c r="C26" s="840"/>
      <c r="D26" s="855" t="s">
        <v>1631</v>
      </c>
      <c r="E26" s="849">
        <v>167316</v>
      </c>
      <c r="F26" s="850"/>
      <c r="G26" s="851">
        <v>0</v>
      </c>
      <c r="H26" s="850"/>
      <c r="I26" s="852"/>
      <c r="J26" s="853"/>
    </row>
    <row r="27" spans="2:10" ht="12" customHeight="1">
      <c r="B27" s="847"/>
      <c r="C27" s="840"/>
      <c r="D27" s="855" t="s">
        <v>1632</v>
      </c>
      <c r="E27" s="849">
        <v>401259</v>
      </c>
      <c r="F27" s="850"/>
      <c r="G27" s="851">
        <v>201080</v>
      </c>
      <c r="H27" s="850"/>
      <c r="I27" s="852"/>
      <c r="J27" s="853"/>
    </row>
    <row r="28" spans="2:10" ht="12" customHeight="1">
      <c r="B28" s="847"/>
      <c r="C28" s="840"/>
      <c r="D28" s="855" t="s">
        <v>1633</v>
      </c>
      <c r="E28" s="849">
        <v>31755</v>
      </c>
      <c r="F28" s="850"/>
      <c r="G28" s="851">
        <v>33047</v>
      </c>
      <c r="H28" s="850"/>
      <c r="I28" s="852"/>
      <c r="J28" s="853"/>
    </row>
    <row r="29" spans="2:10" ht="12" customHeight="1">
      <c r="B29" s="847"/>
      <c r="C29" s="840"/>
      <c r="D29" s="855" t="s">
        <v>1634</v>
      </c>
      <c r="E29" s="849">
        <v>2109962</v>
      </c>
      <c r="F29" s="850"/>
      <c r="G29" s="851">
        <v>1590769</v>
      </c>
      <c r="H29" s="850"/>
      <c r="I29" s="852"/>
      <c r="J29" s="853"/>
    </row>
    <row r="30" spans="2:10" ht="12" customHeight="1">
      <c r="B30" s="847"/>
      <c r="C30" s="840"/>
      <c r="D30" s="855" t="s">
        <v>1635</v>
      </c>
      <c r="E30" s="849">
        <v>0</v>
      </c>
      <c r="F30" s="850"/>
      <c r="G30" s="851">
        <v>0</v>
      </c>
      <c r="H30" s="850"/>
      <c r="I30" s="852"/>
      <c r="J30" s="853"/>
    </row>
    <row r="31" spans="2:10" ht="12" customHeight="1">
      <c r="B31" s="847"/>
      <c r="C31" s="840"/>
      <c r="D31" s="855" t="s">
        <v>1636</v>
      </c>
      <c r="E31" s="849">
        <v>0</v>
      </c>
      <c r="F31" s="850"/>
      <c r="G31" s="851">
        <v>0</v>
      </c>
      <c r="H31" s="850"/>
      <c r="I31" s="852"/>
      <c r="J31" s="853"/>
    </row>
    <row r="32" spans="2:10" ht="12" customHeight="1">
      <c r="B32" s="847"/>
      <c r="C32" s="840"/>
      <c r="D32" s="855" t="s">
        <v>1637</v>
      </c>
      <c r="E32" s="849">
        <v>8117675</v>
      </c>
      <c r="F32" s="850"/>
      <c r="G32" s="851">
        <v>8120975</v>
      </c>
      <c r="H32" s="850"/>
      <c r="I32" s="852"/>
      <c r="J32" s="853"/>
    </row>
    <row r="33" spans="2:10" ht="12" customHeight="1">
      <c r="B33" s="847"/>
      <c r="C33" s="840"/>
      <c r="D33" s="855" t="s">
        <v>1638</v>
      </c>
      <c r="E33" s="849">
        <v>15511384</v>
      </c>
      <c r="F33" s="850"/>
      <c r="G33" s="851">
        <v>11216710</v>
      </c>
      <c r="H33" s="850"/>
      <c r="I33" s="852"/>
      <c r="J33" s="853"/>
    </row>
    <row r="34" spans="2:10" ht="12" customHeight="1">
      <c r="B34" s="847"/>
      <c r="C34" s="840"/>
      <c r="D34" s="855"/>
      <c r="E34" s="849"/>
      <c r="F34" s="850"/>
      <c r="G34" s="851"/>
      <c r="H34" s="850"/>
      <c r="I34" s="852"/>
      <c r="J34" s="853"/>
    </row>
    <row r="35" spans="2:10" ht="12" customHeight="1">
      <c r="B35" s="847"/>
      <c r="C35" s="1513" t="s">
        <v>1639</v>
      </c>
      <c r="D35" s="1514"/>
      <c r="E35" s="849">
        <f>SUM(E36:E38)</f>
        <v>2857939</v>
      </c>
      <c r="F35" s="850">
        <f>+E35/$E$7*100</f>
        <v>3.0259167145762724</v>
      </c>
      <c r="G35" s="851">
        <f>SUM(G36:G38)</f>
        <v>2108060</v>
      </c>
      <c r="H35" s="850">
        <f>+G35/G$7*100</f>
        <v>2.388247528239827</v>
      </c>
      <c r="I35" s="852">
        <f>+G35-E35</f>
        <v>-749879</v>
      </c>
      <c r="J35" s="853">
        <v>-26.2</v>
      </c>
    </row>
    <row r="36" spans="2:10" ht="12" customHeight="1">
      <c r="B36" s="847"/>
      <c r="C36" s="840"/>
      <c r="D36" s="855" t="s">
        <v>1640</v>
      </c>
      <c r="E36" s="849">
        <v>130600</v>
      </c>
      <c r="F36" s="850"/>
      <c r="G36" s="851">
        <v>101800</v>
      </c>
      <c r="H36" s="850"/>
      <c r="I36" s="852"/>
      <c r="J36" s="853"/>
    </row>
    <row r="37" spans="2:10" ht="12" customHeight="1">
      <c r="B37" s="847"/>
      <c r="C37" s="840"/>
      <c r="D37" s="855" t="s">
        <v>1641</v>
      </c>
      <c r="E37" s="849">
        <v>2650384</v>
      </c>
      <c r="F37" s="850"/>
      <c r="G37" s="851">
        <v>2006260</v>
      </c>
      <c r="H37" s="850"/>
      <c r="I37" s="852"/>
      <c r="J37" s="853"/>
    </row>
    <row r="38" spans="2:10" ht="12" customHeight="1">
      <c r="B38" s="847"/>
      <c r="C38" s="840"/>
      <c r="D38" s="855" t="s">
        <v>1642</v>
      </c>
      <c r="E38" s="849">
        <v>76955</v>
      </c>
      <c r="F38" s="850"/>
      <c r="G38" s="851">
        <v>0</v>
      </c>
      <c r="H38" s="850"/>
      <c r="I38" s="852"/>
      <c r="J38" s="853"/>
    </row>
    <row r="39" spans="2:10" ht="12" customHeight="1">
      <c r="B39" s="847"/>
      <c r="C39" s="840"/>
      <c r="D39" s="848"/>
      <c r="E39" s="849"/>
      <c r="F39" s="850"/>
      <c r="G39" s="851"/>
      <c r="H39" s="850"/>
      <c r="I39" s="852"/>
      <c r="J39" s="853"/>
    </row>
    <row r="40" spans="2:10" ht="12" customHeight="1">
      <c r="B40" s="847"/>
      <c r="C40" s="1513" t="s">
        <v>1643</v>
      </c>
      <c r="D40" s="1516"/>
      <c r="E40" s="849">
        <f>SUM(E41:E50)</f>
        <v>1690570</v>
      </c>
      <c r="F40" s="850">
        <f>+E40/$E$7*100</f>
        <v>1.7899346417684945</v>
      </c>
      <c r="G40" s="851">
        <f>SUM(G41:G50)</f>
        <v>2904427</v>
      </c>
      <c r="H40" s="850">
        <f>+G40/G$7*100</f>
        <v>3.290461658445687</v>
      </c>
      <c r="I40" s="852">
        <f>+G40-E40</f>
        <v>1213857</v>
      </c>
      <c r="J40" s="853">
        <v>71.8</v>
      </c>
    </row>
    <row r="41" spans="2:10" ht="12" customHeight="1">
      <c r="B41" s="847"/>
      <c r="C41" s="854"/>
      <c r="D41" s="855" t="s">
        <v>1644</v>
      </c>
      <c r="E41" s="849">
        <v>0</v>
      </c>
      <c r="F41" s="850"/>
      <c r="G41" s="851">
        <v>1340</v>
      </c>
      <c r="H41" s="850"/>
      <c r="I41" s="852"/>
      <c r="J41" s="853"/>
    </row>
    <row r="42" spans="2:10" ht="12" customHeight="1">
      <c r="B42" s="847"/>
      <c r="C42" s="854"/>
      <c r="D42" s="855" t="s">
        <v>1645</v>
      </c>
      <c r="E42" s="849">
        <v>20030</v>
      </c>
      <c r="F42" s="850"/>
      <c r="G42" s="851">
        <v>19569</v>
      </c>
      <c r="H42" s="850"/>
      <c r="I42" s="852"/>
      <c r="J42" s="853"/>
    </row>
    <row r="43" spans="2:10" ht="12" customHeight="1">
      <c r="B43" s="847"/>
      <c r="C43" s="854"/>
      <c r="D43" s="855" t="s">
        <v>1646</v>
      </c>
      <c r="E43" s="849">
        <v>106619</v>
      </c>
      <c r="F43" s="850"/>
      <c r="G43" s="851">
        <v>239643</v>
      </c>
      <c r="H43" s="850"/>
      <c r="I43" s="852"/>
      <c r="J43" s="853"/>
    </row>
    <row r="44" spans="2:10" ht="12" customHeight="1">
      <c r="B44" s="847"/>
      <c r="C44" s="854"/>
      <c r="D44" s="855" t="s">
        <v>1647</v>
      </c>
      <c r="E44" s="849">
        <v>397842</v>
      </c>
      <c r="F44" s="850"/>
      <c r="G44" s="851">
        <v>942631</v>
      </c>
      <c r="H44" s="850"/>
      <c r="I44" s="852"/>
      <c r="J44" s="853"/>
    </row>
    <row r="45" spans="2:10" ht="12" customHeight="1">
      <c r="B45" s="847"/>
      <c r="C45" s="854"/>
      <c r="D45" s="855" t="s">
        <v>1648</v>
      </c>
      <c r="E45" s="849">
        <v>9686</v>
      </c>
      <c r="F45" s="850"/>
      <c r="G45" s="851">
        <v>29653</v>
      </c>
      <c r="H45" s="850"/>
      <c r="I45" s="852"/>
      <c r="J45" s="853"/>
    </row>
    <row r="46" spans="2:10" ht="12" customHeight="1">
      <c r="B46" s="847"/>
      <c r="C46" s="854"/>
      <c r="D46" s="855" t="s">
        <v>1649</v>
      </c>
      <c r="E46" s="849">
        <v>635520</v>
      </c>
      <c r="F46" s="850"/>
      <c r="G46" s="851">
        <v>533929</v>
      </c>
      <c r="H46" s="850"/>
      <c r="I46" s="852"/>
      <c r="J46" s="853"/>
    </row>
    <row r="47" spans="2:10" ht="12" customHeight="1">
      <c r="B47" s="847"/>
      <c r="C47" s="854"/>
      <c r="D47" s="855" t="s">
        <v>1650</v>
      </c>
      <c r="E47" s="849">
        <v>34000</v>
      </c>
      <c r="F47" s="850"/>
      <c r="G47" s="851">
        <v>10000</v>
      </c>
      <c r="H47" s="850"/>
      <c r="I47" s="852"/>
      <c r="J47" s="853"/>
    </row>
    <row r="48" spans="2:10" ht="12" customHeight="1">
      <c r="B48" s="847"/>
      <c r="C48" s="854"/>
      <c r="D48" s="855" t="s">
        <v>1651</v>
      </c>
      <c r="E48" s="849">
        <v>288227</v>
      </c>
      <c r="F48" s="850"/>
      <c r="G48" s="851">
        <v>722775</v>
      </c>
      <c r="H48" s="850"/>
      <c r="I48" s="852"/>
      <c r="J48" s="853"/>
    </row>
    <row r="49" spans="2:10" ht="12" customHeight="1">
      <c r="B49" s="847"/>
      <c r="C49" s="854"/>
      <c r="D49" s="855" t="s">
        <v>1652</v>
      </c>
      <c r="E49" s="849">
        <v>33860</v>
      </c>
      <c r="F49" s="850"/>
      <c r="G49" s="851">
        <v>29795</v>
      </c>
      <c r="H49" s="850"/>
      <c r="I49" s="852"/>
      <c r="J49" s="853"/>
    </row>
    <row r="50" spans="2:10" ht="12" customHeight="1">
      <c r="B50" s="847"/>
      <c r="C50" s="854"/>
      <c r="D50" s="855" t="s">
        <v>1653</v>
      </c>
      <c r="E50" s="849">
        <v>164786</v>
      </c>
      <c r="F50" s="850"/>
      <c r="G50" s="851">
        <v>375092</v>
      </c>
      <c r="H50" s="850"/>
      <c r="I50" s="852"/>
      <c r="J50" s="853"/>
    </row>
    <row r="51" spans="2:10" ht="12" customHeight="1">
      <c r="B51" s="847"/>
      <c r="C51" s="854"/>
      <c r="D51" s="855"/>
      <c r="E51" s="849"/>
      <c r="F51" s="850"/>
      <c r="G51" s="851"/>
      <c r="H51" s="850"/>
      <c r="I51" s="852"/>
      <c r="J51" s="853"/>
    </row>
    <row r="52" spans="2:10" ht="12" customHeight="1">
      <c r="B52" s="847"/>
      <c r="C52" s="1513" t="s">
        <v>1654</v>
      </c>
      <c r="D52" s="1516"/>
      <c r="E52" s="849">
        <f>SUM(E53)</f>
        <v>512962</v>
      </c>
      <c r="F52" s="850">
        <f>+E52/$E$7*100</f>
        <v>0.5431117633170176</v>
      </c>
      <c r="G52" s="851">
        <f>SUM(G53)</f>
        <v>391218</v>
      </c>
      <c r="H52" s="850">
        <f>+G52/G$7*100</f>
        <v>0.443215763072649</v>
      </c>
      <c r="I52" s="852">
        <f>+G52-E52</f>
        <v>-121744</v>
      </c>
      <c r="J52" s="853">
        <v>-23.7</v>
      </c>
    </row>
    <row r="53" spans="2:10" ht="12" customHeight="1">
      <c r="B53" s="847"/>
      <c r="C53" s="854"/>
      <c r="D53" s="855" t="s">
        <v>1655</v>
      </c>
      <c r="E53" s="849">
        <v>512962</v>
      </c>
      <c r="F53" s="850"/>
      <c r="G53" s="851">
        <v>391218</v>
      </c>
      <c r="H53" s="850"/>
      <c r="I53" s="852"/>
      <c r="J53" s="853"/>
    </row>
    <row r="54" spans="2:10" ht="12" customHeight="1">
      <c r="B54" s="847"/>
      <c r="C54" s="854"/>
      <c r="D54" s="855"/>
      <c r="E54" s="849"/>
      <c r="F54" s="850"/>
      <c r="G54" s="851"/>
      <c r="H54" s="850"/>
      <c r="I54" s="852"/>
      <c r="J54" s="853"/>
    </row>
    <row r="55" spans="2:10" ht="12" customHeight="1">
      <c r="B55" s="847"/>
      <c r="C55" s="1513" t="s">
        <v>1656</v>
      </c>
      <c r="D55" s="1516"/>
      <c r="E55" s="849">
        <f>SUM(E56:E59)</f>
        <v>382420</v>
      </c>
      <c r="F55" s="850">
        <f>+E55/$E$7*100</f>
        <v>0.4048970499329265</v>
      </c>
      <c r="G55" s="851">
        <f>SUM(G56:G59)</f>
        <v>479153</v>
      </c>
      <c r="H55" s="850">
        <f>+G55/G$7*100</f>
        <v>0.5428384239057227</v>
      </c>
      <c r="I55" s="852">
        <f>+G55-E55</f>
        <v>96733</v>
      </c>
      <c r="J55" s="853">
        <v>25.3</v>
      </c>
    </row>
    <row r="56" spans="2:10" ht="12" customHeight="1">
      <c r="B56" s="847"/>
      <c r="C56" s="854"/>
      <c r="D56" s="855" t="s">
        <v>1657</v>
      </c>
      <c r="E56" s="849">
        <v>47</v>
      </c>
      <c r="F56" s="850"/>
      <c r="G56" s="851">
        <v>225</v>
      </c>
      <c r="H56" s="850"/>
      <c r="I56" s="852"/>
      <c r="J56" s="853"/>
    </row>
    <row r="57" spans="2:10" ht="12" customHeight="1">
      <c r="B57" s="847"/>
      <c r="C57" s="854"/>
      <c r="D57" s="855" t="s">
        <v>1658</v>
      </c>
      <c r="E57" s="849">
        <v>296180</v>
      </c>
      <c r="F57" s="850"/>
      <c r="G57" s="851">
        <v>399097</v>
      </c>
      <c r="H57" s="850"/>
      <c r="I57" s="852"/>
      <c r="J57" s="853"/>
    </row>
    <row r="58" spans="2:10" ht="12" customHeight="1">
      <c r="B58" s="847"/>
      <c r="C58" s="854"/>
      <c r="D58" s="855" t="s">
        <v>1659</v>
      </c>
      <c r="E58" s="849">
        <v>57355</v>
      </c>
      <c r="F58" s="850"/>
      <c r="G58" s="851">
        <v>65882</v>
      </c>
      <c r="H58" s="850"/>
      <c r="I58" s="852"/>
      <c r="J58" s="853"/>
    </row>
    <row r="59" spans="2:10" ht="12" customHeight="1">
      <c r="B59" s="847"/>
      <c r="C59" s="840"/>
      <c r="D59" s="855" t="s">
        <v>1660</v>
      </c>
      <c r="E59" s="89">
        <v>28838</v>
      </c>
      <c r="F59" s="856"/>
      <c r="G59" s="271">
        <v>13949</v>
      </c>
      <c r="H59" s="856"/>
      <c r="I59" s="857"/>
      <c r="J59" s="152"/>
    </row>
    <row r="60" spans="2:10" ht="12" customHeight="1">
      <c r="B60" s="847"/>
      <c r="C60" s="840"/>
      <c r="D60" s="848"/>
      <c r="E60" s="89"/>
      <c r="F60" s="856"/>
      <c r="G60" s="271"/>
      <c r="H60" s="856"/>
      <c r="I60" s="857"/>
      <c r="J60" s="152"/>
    </row>
    <row r="61" spans="2:10" ht="12" customHeight="1">
      <c r="B61" s="847"/>
      <c r="C61" s="1513" t="s">
        <v>1661</v>
      </c>
      <c r="D61" s="1514"/>
      <c r="E61" s="89">
        <f>SUM(E62:E68)</f>
        <v>54590</v>
      </c>
      <c r="F61" s="850">
        <f>+E61/$E$7*100</f>
        <v>0.05779857213492615</v>
      </c>
      <c r="G61" s="271">
        <f>SUM(G62:G68)</f>
        <v>45856</v>
      </c>
      <c r="H61" s="850">
        <f>+G61/G$7*100</f>
        <v>0.05195083567591316</v>
      </c>
      <c r="I61" s="852">
        <f>+G61-E61</f>
        <v>-8734</v>
      </c>
      <c r="J61" s="853">
        <v>-16</v>
      </c>
    </row>
    <row r="62" spans="2:10" ht="12" customHeight="1">
      <c r="B62" s="847"/>
      <c r="C62" s="854"/>
      <c r="D62" s="858" t="s">
        <v>1662</v>
      </c>
      <c r="E62" s="89">
        <v>2546</v>
      </c>
      <c r="F62" s="850"/>
      <c r="G62" s="271">
        <v>2124</v>
      </c>
      <c r="H62" s="850"/>
      <c r="I62" s="852"/>
      <c r="J62" s="853"/>
    </row>
    <row r="63" spans="2:10" ht="12" customHeight="1">
      <c r="B63" s="847"/>
      <c r="C63" s="840"/>
      <c r="D63" s="855" t="s">
        <v>1663</v>
      </c>
      <c r="E63" s="89">
        <v>795</v>
      </c>
      <c r="F63" s="856"/>
      <c r="G63" s="271">
        <v>995</v>
      </c>
      <c r="H63" s="856"/>
      <c r="I63" s="857"/>
      <c r="J63" s="152"/>
    </row>
    <row r="64" spans="2:10" ht="12" customHeight="1">
      <c r="B64" s="847"/>
      <c r="C64" s="840"/>
      <c r="D64" s="855" t="s">
        <v>1664</v>
      </c>
      <c r="E64" s="89">
        <v>13543</v>
      </c>
      <c r="F64" s="856"/>
      <c r="G64" s="271">
        <v>26449</v>
      </c>
      <c r="H64" s="856"/>
      <c r="I64" s="857"/>
      <c r="J64" s="152"/>
    </row>
    <row r="65" spans="2:10" ht="12" customHeight="1">
      <c r="B65" s="847"/>
      <c r="C65" s="840"/>
      <c r="D65" s="855" t="s">
        <v>1665</v>
      </c>
      <c r="E65" s="89">
        <v>2047</v>
      </c>
      <c r="F65" s="856"/>
      <c r="G65" s="271">
        <v>1170</v>
      </c>
      <c r="H65" s="856"/>
      <c r="I65" s="857"/>
      <c r="J65" s="152"/>
    </row>
    <row r="66" spans="2:10" ht="12" customHeight="1">
      <c r="B66" s="847"/>
      <c r="C66" s="840"/>
      <c r="D66" s="855" t="s">
        <v>1666</v>
      </c>
      <c r="E66" s="89">
        <v>34827</v>
      </c>
      <c r="F66" s="856"/>
      <c r="G66" s="271">
        <v>14313</v>
      </c>
      <c r="H66" s="856"/>
      <c r="I66" s="857"/>
      <c r="J66" s="152"/>
    </row>
    <row r="67" spans="2:10" ht="12" customHeight="1">
      <c r="B67" s="847"/>
      <c r="C67" s="840"/>
      <c r="D67" s="855" t="s">
        <v>1667</v>
      </c>
      <c r="E67" s="89">
        <v>764</v>
      </c>
      <c r="F67" s="856"/>
      <c r="G67" s="271">
        <v>364</v>
      </c>
      <c r="H67" s="856"/>
      <c r="I67" s="857"/>
      <c r="J67" s="152"/>
    </row>
    <row r="68" spans="2:10" ht="12" customHeight="1">
      <c r="B68" s="847"/>
      <c r="C68" s="840"/>
      <c r="D68" s="855" t="s">
        <v>1668</v>
      </c>
      <c r="E68" s="89">
        <v>68</v>
      </c>
      <c r="F68" s="856"/>
      <c r="G68" s="271">
        <v>441</v>
      </c>
      <c r="H68" s="856"/>
      <c r="I68" s="857"/>
      <c r="J68" s="152"/>
    </row>
    <row r="69" spans="2:10" ht="12" customHeight="1">
      <c r="B69" s="847"/>
      <c r="C69" s="840"/>
      <c r="D69" s="855"/>
      <c r="E69" s="89"/>
      <c r="F69" s="856"/>
      <c r="G69" s="271"/>
      <c r="H69" s="856"/>
      <c r="I69" s="857"/>
      <c r="J69" s="152"/>
    </row>
    <row r="70" spans="2:10" ht="12" customHeight="1">
      <c r="B70" s="847"/>
      <c r="C70" s="1513" t="s">
        <v>1669</v>
      </c>
      <c r="D70" s="1514"/>
      <c r="E70" s="89">
        <f>SUM(E71:E75)</f>
        <v>2283651</v>
      </c>
      <c r="F70" s="850">
        <f>+E70/$E$7*100</f>
        <v>2.417874465185863</v>
      </c>
      <c r="G70" s="271">
        <f>SUM(G71:G75)</f>
        <v>2316967</v>
      </c>
      <c r="H70" s="850">
        <f>+G70/G$7*100</f>
        <v>2.6249208802231654</v>
      </c>
      <c r="I70" s="852">
        <f>+G70-E70</f>
        <v>33316</v>
      </c>
      <c r="J70" s="853">
        <v>1.5</v>
      </c>
    </row>
    <row r="71" spans="2:10" ht="12" customHeight="1">
      <c r="B71" s="847"/>
      <c r="C71" s="854"/>
      <c r="D71" s="855" t="s">
        <v>1670</v>
      </c>
      <c r="E71" s="89">
        <v>8793</v>
      </c>
      <c r="F71" s="856"/>
      <c r="G71" s="271">
        <v>7503</v>
      </c>
      <c r="H71" s="856"/>
      <c r="I71" s="857"/>
      <c r="J71" s="152"/>
    </row>
    <row r="72" spans="2:10" ht="12" customHeight="1">
      <c r="B72" s="847"/>
      <c r="C72" s="854"/>
      <c r="D72" s="855" t="s">
        <v>1671</v>
      </c>
      <c r="E72" s="89">
        <v>1428</v>
      </c>
      <c r="F72" s="856"/>
      <c r="G72" s="271">
        <v>677</v>
      </c>
      <c r="H72" s="856"/>
      <c r="I72" s="857"/>
      <c r="J72" s="152"/>
    </row>
    <row r="73" spans="2:10" ht="12" customHeight="1">
      <c r="B73" s="847"/>
      <c r="C73" s="854"/>
      <c r="D73" s="855" t="s">
        <v>1672</v>
      </c>
      <c r="E73" s="89">
        <v>325049</v>
      </c>
      <c r="F73" s="856"/>
      <c r="G73" s="271">
        <v>923320</v>
      </c>
      <c r="H73" s="856"/>
      <c r="I73" s="857"/>
      <c r="J73" s="152"/>
    </row>
    <row r="74" spans="2:10" ht="12" customHeight="1">
      <c r="B74" s="847"/>
      <c r="C74" s="854"/>
      <c r="D74" s="855" t="s">
        <v>1673</v>
      </c>
      <c r="E74" s="89">
        <v>7550</v>
      </c>
      <c r="F74" s="856"/>
      <c r="G74" s="271">
        <v>9327</v>
      </c>
      <c r="H74" s="856"/>
      <c r="I74" s="857"/>
      <c r="J74" s="152"/>
    </row>
    <row r="75" spans="2:10" ht="12" customHeight="1">
      <c r="B75" s="859"/>
      <c r="C75" s="860"/>
      <c r="D75" s="861" t="s">
        <v>1674</v>
      </c>
      <c r="E75" s="96">
        <v>1940831</v>
      </c>
      <c r="F75" s="862"/>
      <c r="G75" s="863">
        <v>1376140</v>
      </c>
      <c r="H75" s="862"/>
      <c r="I75" s="864"/>
      <c r="J75" s="155"/>
    </row>
    <row r="76" spans="3:10" ht="12" customHeight="1">
      <c r="C76" s="836" t="s">
        <v>1675</v>
      </c>
      <c r="E76" s="840"/>
      <c r="F76" s="840"/>
      <c r="G76" s="865"/>
      <c r="H76" s="840"/>
      <c r="I76" s="840"/>
      <c r="J76" s="840"/>
    </row>
    <row r="77" spans="5:10" ht="12" customHeight="1">
      <c r="E77" s="840"/>
      <c r="F77" s="840"/>
      <c r="G77" s="865"/>
      <c r="H77" s="840"/>
      <c r="I77" s="840"/>
      <c r="J77" s="840"/>
    </row>
    <row r="78" spans="5:10" ht="12" customHeight="1">
      <c r="E78" s="840"/>
      <c r="F78" s="840"/>
      <c r="G78" s="865"/>
      <c r="H78" s="840"/>
      <c r="I78" s="840"/>
      <c r="J78" s="840"/>
    </row>
  </sheetData>
  <mergeCells count="19">
    <mergeCell ref="B7:D7"/>
    <mergeCell ref="B4:D6"/>
    <mergeCell ref="C61:D61"/>
    <mergeCell ref="C70:D70"/>
    <mergeCell ref="C9:D9"/>
    <mergeCell ref="C13:D13"/>
    <mergeCell ref="C35:D35"/>
    <mergeCell ref="C40:D40"/>
    <mergeCell ref="C52:D52"/>
    <mergeCell ref="C55:D55"/>
    <mergeCell ref="I4:J4"/>
    <mergeCell ref="I5:I6"/>
    <mergeCell ref="J5:J6"/>
    <mergeCell ref="G4:H4"/>
    <mergeCell ref="H5:H6"/>
    <mergeCell ref="E4:F4"/>
    <mergeCell ref="E5:E6"/>
    <mergeCell ref="F5:F6"/>
    <mergeCell ref="G5:G6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9.00390625" defaultRowHeight="13.5"/>
  <cols>
    <col min="1" max="1" width="2.625" style="866" customWidth="1"/>
    <col min="2" max="2" width="11.25390625" style="866" customWidth="1"/>
    <col min="3" max="3" width="6.00390625" style="866" customWidth="1"/>
    <col min="4" max="4" width="6.625" style="866" customWidth="1"/>
    <col min="5" max="5" width="6.75390625" style="866" customWidth="1"/>
    <col min="6" max="6" width="6.00390625" style="866" customWidth="1"/>
    <col min="7" max="7" width="6.625" style="866" customWidth="1"/>
    <col min="8" max="8" width="6.75390625" style="866" customWidth="1"/>
    <col min="9" max="9" width="6.375" style="866" customWidth="1"/>
    <col min="10" max="10" width="6.875" style="866" customWidth="1"/>
    <col min="11" max="11" width="7.00390625" style="866" customWidth="1"/>
    <col min="12" max="12" width="7.75390625" style="866" customWidth="1"/>
    <col min="13" max="13" width="5.125" style="866" customWidth="1"/>
    <col min="14" max="14" width="5.625" style="866" customWidth="1"/>
    <col min="15" max="16" width="5.125" style="866" customWidth="1"/>
    <col min="17" max="18" width="5.625" style="866" customWidth="1"/>
    <col min="19" max="19" width="5.125" style="866" customWidth="1"/>
    <col min="20" max="20" width="6.00390625" style="866" customWidth="1"/>
    <col min="21" max="16384" width="9.00390625" style="866" customWidth="1"/>
  </cols>
  <sheetData>
    <row r="2" spans="2:18" ht="14.25">
      <c r="B2" s="867" t="s">
        <v>1722</v>
      </c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</row>
    <row r="3" spans="5:20" ht="12.75" thickBot="1"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T3" s="869" t="s">
        <v>1706</v>
      </c>
    </row>
    <row r="4" spans="1:20" ht="12.75" thickTop="1">
      <c r="A4" s="870"/>
      <c r="B4" s="871"/>
      <c r="C4" s="872" t="s">
        <v>1677</v>
      </c>
      <c r="D4" s="873"/>
      <c r="E4" s="874"/>
      <c r="F4" s="873" t="s">
        <v>1678</v>
      </c>
      <c r="G4" s="873"/>
      <c r="H4" s="873"/>
      <c r="I4" s="873"/>
      <c r="J4" s="873"/>
      <c r="K4" s="873"/>
      <c r="L4" s="874"/>
      <c r="M4" s="873" t="s">
        <v>1679</v>
      </c>
      <c r="N4" s="873"/>
      <c r="O4" s="873"/>
      <c r="P4" s="874"/>
      <c r="Q4" s="875"/>
      <c r="R4" s="876" t="s">
        <v>1707</v>
      </c>
      <c r="S4" s="876" t="s">
        <v>1708</v>
      </c>
      <c r="T4" s="1517" t="s">
        <v>1709</v>
      </c>
    </row>
    <row r="5" spans="1:20" ht="13.5" customHeight="1">
      <c r="A5" s="870"/>
      <c r="B5" s="1520" t="s">
        <v>1680</v>
      </c>
      <c r="C5" s="878" t="s">
        <v>1681</v>
      </c>
      <c r="D5" s="1521" t="s">
        <v>1682</v>
      </c>
      <c r="E5" s="1522"/>
      <c r="F5" s="1525" t="s">
        <v>1683</v>
      </c>
      <c r="G5" s="1522"/>
      <c r="H5" s="1525" t="s">
        <v>1684</v>
      </c>
      <c r="I5" s="1522"/>
      <c r="J5" s="1527" t="s">
        <v>1710</v>
      </c>
      <c r="K5" s="1521" t="s">
        <v>1685</v>
      </c>
      <c r="L5" s="1522"/>
      <c r="M5" s="1527" t="s">
        <v>1711</v>
      </c>
      <c r="N5" s="878"/>
      <c r="O5" s="878" t="s">
        <v>1686</v>
      </c>
      <c r="P5" s="879" t="s">
        <v>1687</v>
      </c>
      <c r="Q5" s="1520" t="s">
        <v>1688</v>
      </c>
      <c r="R5" s="877" t="s">
        <v>1712</v>
      </c>
      <c r="S5" s="877" t="s">
        <v>1689</v>
      </c>
      <c r="T5" s="1518"/>
    </row>
    <row r="6" spans="1:20" ht="13.5" customHeight="1">
      <c r="A6" s="870"/>
      <c r="B6" s="1520"/>
      <c r="C6" s="880" t="s">
        <v>1690</v>
      </c>
      <c r="D6" s="1523"/>
      <c r="E6" s="1524"/>
      <c r="F6" s="1526"/>
      <c r="G6" s="1524"/>
      <c r="H6" s="1526"/>
      <c r="I6" s="1524"/>
      <c r="J6" s="1518"/>
      <c r="K6" s="1523"/>
      <c r="L6" s="1524"/>
      <c r="M6" s="1520"/>
      <c r="N6" s="877" t="s">
        <v>1691</v>
      </c>
      <c r="O6" s="877" t="s">
        <v>1692</v>
      </c>
      <c r="P6" s="879" t="s">
        <v>1692</v>
      </c>
      <c r="Q6" s="1520"/>
      <c r="R6" s="877" t="s">
        <v>1713</v>
      </c>
      <c r="S6" s="880" t="s">
        <v>1693</v>
      </c>
      <c r="T6" s="1519"/>
    </row>
    <row r="7" spans="1:20" ht="12">
      <c r="A7" s="870"/>
      <c r="B7" s="882"/>
      <c r="C7" s="880" t="s">
        <v>1694</v>
      </c>
      <c r="D7" s="883" t="s">
        <v>1695</v>
      </c>
      <c r="E7" s="881" t="s">
        <v>1694</v>
      </c>
      <c r="F7" s="883" t="s">
        <v>1695</v>
      </c>
      <c r="G7" s="881" t="s">
        <v>1694</v>
      </c>
      <c r="H7" s="883" t="s">
        <v>1695</v>
      </c>
      <c r="I7" s="881" t="s">
        <v>1694</v>
      </c>
      <c r="J7" s="1519"/>
      <c r="K7" s="883" t="s">
        <v>1695</v>
      </c>
      <c r="L7" s="881" t="s">
        <v>1694</v>
      </c>
      <c r="M7" s="1528"/>
      <c r="N7" s="884"/>
      <c r="O7" s="880" t="s">
        <v>1696</v>
      </c>
      <c r="P7" s="881" t="s">
        <v>1696</v>
      </c>
      <c r="Q7" s="884"/>
      <c r="R7" s="880" t="s">
        <v>1714</v>
      </c>
      <c r="S7" s="885" t="s">
        <v>1715</v>
      </c>
      <c r="T7" s="881" t="s">
        <v>1716</v>
      </c>
    </row>
    <row r="8" spans="1:20" s="891" customFormat="1" ht="13.5" customHeight="1">
      <c r="A8" s="886"/>
      <c r="B8" s="887" t="s">
        <v>1717</v>
      </c>
      <c r="C8" s="888">
        <f aca="true" t="shared" si="0" ref="C8:Q8">SUM(C10:C22,C24:C32)</f>
        <v>3</v>
      </c>
      <c r="D8" s="889">
        <f t="shared" si="0"/>
        <v>4</v>
      </c>
      <c r="E8" s="889">
        <f t="shared" si="0"/>
        <v>260</v>
      </c>
      <c r="F8" s="889">
        <f t="shared" si="0"/>
        <v>5</v>
      </c>
      <c r="G8" s="889">
        <f t="shared" si="0"/>
        <v>50</v>
      </c>
      <c r="H8" s="889">
        <f t="shared" si="0"/>
        <v>8</v>
      </c>
      <c r="I8" s="889">
        <f t="shared" si="0"/>
        <v>32</v>
      </c>
      <c r="J8" s="889">
        <f t="shared" si="0"/>
        <v>2</v>
      </c>
      <c r="K8" s="889">
        <f t="shared" si="0"/>
        <v>1</v>
      </c>
      <c r="L8" s="889">
        <f t="shared" si="0"/>
        <v>13</v>
      </c>
      <c r="M8" s="889">
        <f t="shared" si="0"/>
        <v>1</v>
      </c>
      <c r="N8" s="889">
        <f t="shared" si="0"/>
        <v>7</v>
      </c>
      <c r="O8" s="889">
        <f t="shared" si="0"/>
        <v>324</v>
      </c>
      <c r="P8" s="889">
        <f t="shared" si="0"/>
        <v>9</v>
      </c>
      <c r="Q8" s="889">
        <f t="shared" si="0"/>
        <v>401</v>
      </c>
      <c r="R8" s="889">
        <v>1</v>
      </c>
      <c r="S8" s="889">
        <f>SUM(S10:S22,S24:S32)</f>
        <v>3</v>
      </c>
      <c r="T8" s="890">
        <f>SUM(T10:T22,T24:T32)</f>
        <v>19</v>
      </c>
    </row>
    <row r="9" spans="1:20" ht="6" customHeight="1">
      <c r="A9" s="870"/>
      <c r="B9" s="892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4"/>
    </row>
    <row r="10" spans="1:20" ht="13.5" customHeight="1">
      <c r="A10" s="870"/>
      <c r="B10" s="895" t="s">
        <v>56</v>
      </c>
      <c r="C10" s="893">
        <v>3</v>
      </c>
      <c r="D10" s="893">
        <v>3</v>
      </c>
      <c r="E10" s="893">
        <v>83</v>
      </c>
      <c r="F10" s="893">
        <v>1</v>
      </c>
      <c r="G10" s="893">
        <f>7-1</f>
        <v>6</v>
      </c>
      <c r="H10" s="893">
        <v>4</v>
      </c>
      <c r="I10" s="893">
        <f>10-4</f>
        <v>6</v>
      </c>
      <c r="J10" s="893">
        <v>1</v>
      </c>
      <c r="K10" s="893">
        <v>1</v>
      </c>
      <c r="L10" s="893">
        <v>2</v>
      </c>
      <c r="M10" s="893">
        <v>1</v>
      </c>
      <c r="N10" s="893">
        <v>2</v>
      </c>
      <c r="O10" s="893">
        <v>38</v>
      </c>
      <c r="P10" s="896" t="s">
        <v>108</v>
      </c>
      <c r="Q10" s="893">
        <v>54</v>
      </c>
      <c r="R10" s="893">
        <v>1</v>
      </c>
      <c r="S10" s="893">
        <v>1</v>
      </c>
      <c r="T10" s="894">
        <v>19</v>
      </c>
    </row>
    <row r="11" spans="1:20" ht="13.5" customHeight="1">
      <c r="A11" s="870"/>
      <c r="B11" s="895" t="s">
        <v>58</v>
      </c>
      <c r="C11" s="896" t="s">
        <v>108</v>
      </c>
      <c r="D11" s="896" t="s">
        <v>108</v>
      </c>
      <c r="E11" s="896">
        <v>19</v>
      </c>
      <c r="F11" s="893">
        <v>1</v>
      </c>
      <c r="G11" s="893">
        <v>9</v>
      </c>
      <c r="H11" s="896" t="s">
        <v>108</v>
      </c>
      <c r="I11" s="893">
        <v>2</v>
      </c>
      <c r="J11" s="896" t="s">
        <v>108</v>
      </c>
      <c r="K11" s="896" t="s">
        <v>108</v>
      </c>
      <c r="L11" s="893">
        <v>1</v>
      </c>
      <c r="M11" s="896" t="s">
        <v>108</v>
      </c>
      <c r="N11" s="896" t="s">
        <v>108</v>
      </c>
      <c r="O11" s="893">
        <v>14</v>
      </c>
      <c r="P11" s="896" t="s">
        <v>108</v>
      </c>
      <c r="Q11" s="893">
        <v>24</v>
      </c>
      <c r="R11" s="896" t="s">
        <v>108</v>
      </c>
      <c r="S11" s="896">
        <v>1</v>
      </c>
      <c r="T11" s="897" t="s">
        <v>108</v>
      </c>
    </row>
    <row r="12" spans="1:20" ht="13.5" customHeight="1">
      <c r="A12" s="870"/>
      <c r="B12" s="895" t="s">
        <v>59</v>
      </c>
      <c r="C12" s="896" t="s">
        <v>108</v>
      </c>
      <c r="D12" s="896">
        <v>1</v>
      </c>
      <c r="E12" s="893">
        <v>25</v>
      </c>
      <c r="F12" s="893">
        <v>1</v>
      </c>
      <c r="G12" s="893">
        <f>12-1</f>
        <v>11</v>
      </c>
      <c r="H12" s="896" t="s">
        <v>108</v>
      </c>
      <c r="I12" s="896" t="s">
        <v>108</v>
      </c>
      <c r="J12" s="896" t="s">
        <v>108</v>
      </c>
      <c r="K12" s="896" t="s">
        <v>108</v>
      </c>
      <c r="L12" s="893">
        <v>1</v>
      </c>
      <c r="M12" s="896" t="s">
        <v>108</v>
      </c>
      <c r="N12" s="896">
        <v>1</v>
      </c>
      <c r="O12" s="893">
        <v>14</v>
      </c>
      <c r="P12" s="893">
        <v>3</v>
      </c>
      <c r="Q12" s="893">
        <v>29</v>
      </c>
      <c r="R12" s="896" t="s">
        <v>108</v>
      </c>
      <c r="S12" s="896" t="s">
        <v>108</v>
      </c>
      <c r="T12" s="897" t="s">
        <v>108</v>
      </c>
    </row>
    <row r="13" spans="1:20" ht="13.5" customHeight="1">
      <c r="A13" s="870"/>
      <c r="B13" s="895" t="s">
        <v>61</v>
      </c>
      <c r="C13" s="896" t="s">
        <v>108</v>
      </c>
      <c r="D13" s="896" t="s">
        <v>108</v>
      </c>
      <c r="E13" s="896">
        <v>24</v>
      </c>
      <c r="F13" s="893">
        <v>1</v>
      </c>
      <c r="G13" s="893">
        <v>6</v>
      </c>
      <c r="H13" s="896" t="s">
        <v>108</v>
      </c>
      <c r="I13" s="893">
        <v>1</v>
      </c>
      <c r="J13" s="893">
        <v>1</v>
      </c>
      <c r="K13" s="896" t="s">
        <v>108</v>
      </c>
      <c r="L13" s="893">
        <v>1</v>
      </c>
      <c r="M13" s="896" t="s">
        <v>108</v>
      </c>
      <c r="N13" s="896">
        <v>1</v>
      </c>
      <c r="O13" s="893">
        <v>17</v>
      </c>
      <c r="P13" s="893">
        <v>2</v>
      </c>
      <c r="Q13" s="893">
        <v>30</v>
      </c>
      <c r="R13" s="896" t="s">
        <v>108</v>
      </c>
      <c r="S13" s="896">
        <v>1</v>
      </c>
      <c r="T13" s="897" t="s">
        <v>108</v>
      </c>
    </row>
    <row r="14" spans="1:20" ht="13.5" customHeight="1">
      <c r="A14" s="870"/>
      <c r="B14" s="895" t="s">
        <v>64</v>
      </c>
      <c r="C14" s="896" t="s">
        <v>108</v>
      </c>
      <c r="D14" s="896" t="s">
        <v>108</v>
      </c>
      <c r="E14" s="896">
        <v>8</v>
      </c>
      <c r="F14" s="893">
        <v>1</v>
      </c>
      <c r="G14" s="893">
        <v>5</v>
      </c>
      <c r="H14" s="896" t="s">
        <v>108</v>
      </c>
      <c r="I14" s="893">
        <v>1</v>
      </c>
      <c r="J14" s="896" t="s">
        <v>108</v>
      </c>
      <c r="K14" s="896" t="s">
        <v>108</v>
      </c>
      <c r="L14" s="893">
        <v>1</v>
      </c>
      <c r="M14" s="896" t="s">
        <v>108</v>
      </c>
      <c r="N14" s="896">
        <v>1</v>
      </c>
      <c r="O14" s="893">
        <v>7</v>
      </c>
      <c r="P14" s="896" t="s">
        <v>108</v>
      </c>
      <c r="Q14" s="893">
        <v>12</v>
      </c>
      <c r="R14" s="896" t="s">
        <v>108</v>
      </c>
      <c r="S14" s="896" t="s">
        <v>108</v>
      </c>
      <c r="T14" s="897" t="s">
        <v>108</v>
      </c>
    </row>
    <row r="15" spans="1:20" ht="13.5" customHeight="1">
      <c r="A15" s="870"/>
      <c r="B15" s="895" t="s">
        <v>66</v>
      </c>
      <c r="C15" s="896" t="s">
        <v>108</v>
      </c>
      <c r="D15" s="896" t="s">
        <v>108</v>
      </c>
      <c r="E15" s="896">
        <v>8</v>
      </c>
      <c r="F15" s="896" t="s">
        <v>108</v>
      </c>
      <c r="G15" s="893">
        <v>1</v>
      </c>
      <c r="H15" s="896" t="s">
        <v>108</v>
      </c>
      <c r="I15" s="893">
        <v>1</v>
      </c>
      <c r="J15" s="896" t="s">
        <v>108</v>
      </c>
      <c r="K15" s="896" t="s">
        <v>108</v>
      </c>
      <c r="L15" s="893">
        <v>1</v>
      </c>
      <c r="M15" s="896" t="s">
        <v>108</v>
      </c>
      <c r="N15" s="896" t="s">
        <v>108</v>
      </c>
      <c r="O15" s="893">
        <v>14</v>
      </c>
      <c r="P15" s="896" t="s">
        <v>108</v>
      </c>
      <c r="Q15" s="893">
        <v>12</v>
      </c>
      <c r="R15" s="896" t="s">
        <v>108</v>
      </c>
      <c r="S15" s="896" t="s">
        <v>108</v>
      </c>
      <c r="T15" s="897" t="s">
        <v>108</v>
      </c>
    </row>
    <row r="16" spans="1:20" ht="13.5" customHeight="1">
      <c r="A16" s="870"/>
      <c r="B16" s="895" t="s">
        <v>68</v>
      </c>
      <c r="C16" s="896" t="s">
        <v>108</v>
      </c>
      <c r="D16" s="896" t="s">
        <v>108</v>
      </c>
      <c r="E16" s="896">
        <v>6</v>
      </c>
      <c r="F16" s="896" t="s">
        <v>108</v>
      </c>
      <c r="G16" s="893">
        <v>1</v>
      </c>
      <c r="H16" s="896" t="s">
        <v>108</v>
      </c>
      <c r="I16" s="893">
        <v>1</v>
      </c>
      <c r="J16" s="896" t="s">
        <v>108</v>
      </c>
      <c r="K16" s="896" t="s">
        <v>108</v>
      </c>
      <c r="L16" s="893">
        <v>1</v>
      </c>
      <c r="M16" s="896" t="s">
        <v>108</v>
      </c>
      <c r="N16" s="896" t="s">
        <v>108</v>
      </c>
      <c r="O16" s="893">
        <v>11</v>
      </c>
      <c r="P16" s="896" t="s">
        <v>108</v>
      </c>
      <c r="Q16" s="893">
        <v>10</v>
      </c>
      <c r="R16" s="896" t="s">
        <v>108</v>
      </c>
      <c r="S16" s="896" t="s">
        <v>108</v>
      </c>
      <c r="T16" s="897" t="s">
        <v>108</v>
      </c>
    </row>
    <row r="17" spans="1:20" ht="13.5" customHeight="1">
      <c r="A17" s="870"/>
      <c r="B17" s="895" t="s">
        <v>69</v>
      </c>
      <c r="C17" s="896" t="s">
        <v>108</v>
      </c>
      <c r="D17" s="896" t="s">
        <v>108</v>
      </c>
      <c r="E17" s="896">
        <v>5</v>
      </c>
      <c r="F17" s="896" t="s">
        <v>108</v>
      </c>
      <c r="G17" s="896" t="s">
        <v>1524</v>
      </c>
      <c r="H17" s="893">
        <v>1</v>
      </c>
      <c r="I17" s="893">
        <f>2-1</f>
        <v>1</v>
      </c>
      <c r="J17" s="896" t="s">
        <v>108</v>
      </c>
      <c r="K17" s="896" t="s">
        <v>108</v>
      </c>
      <c r="L17" s="893">
        <v>1</v>
      </c>
      <c r="M17" s="896" t="s">
        <v>108</v>
      </c>
      <c r="N17" s="896">
        <v>1</v>
      </c>
      <c r="O17" s="893">
        <v>9</v>
      </c>
      <c r="P17" s="896" t="s">
        <v>108</v>
      </c>
      <c r="Q17" s="893">
        <v>12</v>
      </c>
      <c r="R17" s="896" t="s">
        <v>108</v>
      </c>
      <c r="S17" s="896" t="s">
        <v>108</v>
      </c>
      <c r="T17" s="897" t="s">
        <v>108</v>
      </c>
    </row>
    <row r="18" spans="1:20" ht="13.5" customHeight="1">
      <c r="A18" s="870"/>
      <c r="B18" s="895" t="s">
        <v>72</v>
      </c>
      <c r="C18" s="896" t="s">
        <v>108</v>
      </c>
      <c r="D18" s="896" t="s">
        <v>108</v>
      </c>
      <c r="E18" s="896">
        <v>5</v>
      </c>
      <c r="F18" s="896" t="s">
        <v>108</v>
      </c>
      <c r="G18" s="893">
        <v>1</v>
      </c>
      <c r="H18" s="896">
        <v>1</v>
      </c>
      <c r="I18" s="893">
        <v>2</v>
      </c>
      <c r="J18" s="896" t="s">
        <v>108</v>
      </c>
      <c r="K18" s="896" t="s">
        <v>108</v>
      </c>
      <c r="L18" s="893">
        <v>1</v>
      </c>
      <c r="M18" s="896" t="s">
        <v>108</v>
      </c>
      <c r="N18" s="896" t="s">
        <v>108</v>
      </c>
      <c r="O18" s="893">
        <v>8</v>
      </c>
      <c r="P18" s="896" t="s">
        <v>108</v>
      </c>
      <c r="Q18" s="893">
        <v>9</v>
      </c>
      <c r="R18" s="896" t="s">
        <v>108</v>
      </c>
      <c r="S18" s="896" t="s">
        <v>108</v>
      </c>
      <c r="T18" s="897" t="s">
        <v>108</v>
      </c>
    </row>
    <row r="19" spans="1:20" ht="13.5" customHeight="1">
      <c r="A19" s="870"/>
      <c r="B19" s="895" t="s">
        <v>74</v>
      </c>
      <c r="C19" s="896" t="s">
        <v>108</v>
      </c>
      <c r="D19" s="896" t="s">
        <v>108</v>
      </c>
      <c r="E19" s="896">
        <v>11</v>
      </c>
      <c r="F19" s="896" t="s">
        <v>108</v>
      </c>
      <c r="G19" s="893">
        <v>1</v>
      </c>
      <c r="H19" s="896" t="s">
        <v>1524</v>
      </c>
      <c r="I19" s="893">
        <v>2</v>
      </c>
      <c r="J19" s="896" t="s">
        <v>108</v>
      </c>
      <c r="K19" s="896" t="s">
        <v>108</v>
      </c>
      <c r="L19" s="893">
        <v>1</v>
      </c>
      <c r="M19" s="896" t="s">
        <v>108</v>
      </c>
      <c r="N19" s="896" t="s">
        <v>108</v>
      </c>
      <c r="O19" s="893">
        <v>16</v>
      </c>
      <c r="P19" s="896">
        <v>1</v>
      </c>
      <c r="Q19" s="893">
        <v>14</v>
      </c>
      <c r="R19" s="896" t="s">
        <v>108</v>
      </c>
      <c r="S19" s="896" t="s">
        <v>108</v>
      </c>
      <c r="T19" s="897" t="s">
        <v>108</v>
      </c>
    </row>
    <row r="20" spans="1:20" ht="13.5" customHeight="1">
      <c r="A20" s="870"/>
      <c r="B20" s="895" t="s">
        <v>76</v>
      </c>
      <c r="C20" s="896" t="s">
        <v>108</v>
      </c>
      <c r="D20" s="896" t="s">
        <v>108</v>
      </c>
      <c r="E20" s="896">
        <v>7</v>
      </c>
      <c r="F20" s="896" t="s">
        <v>108</v>
      </c>
      <c r="G20" s="896" t="s">
        <v>1524</v>
      </c>
      <c r="H20" s="896" t="s">
        <v>108</v>
      </c>
      <c r="I20" s="893">
        <v>2</v>
      </c>
      <c r="J20" s="896" t="s">
        <v>108</v>
      </c>
      <c r="K20" s="896" t="s">
        <v>108</v>
      </c>
      <c r="L20" s="896" t="s">
        <v>108</v>
      </c>
      <c r="M20" s="896" t="s">
        <v>108</v>
      </c>
      <c r="N20" s="896" t="s">
        <v>108</v>
      </c>
      <c r="O20" s="893">
        <v>10</v>
      </c>
      <c r="P20" s="896" t="s">
        <v>108</v>
      </c>
      <c r="Q20" s="893">
        <v>10</v>
      </c>
      <c r="R20" s="896" t="s">
        <v>108</v>
      </c>
      <c r="S20" s="896" t="s">
        <v>108</v>
      </c>
      <c r="T20" s="897" t="s">
        <v>108</v>
      </c>
    </row>
    <row r="21" spans="1:20" ht="13.5" customHeight="1">
      <c r="A21" s="870"/>
      <c r="B21" s="895" t="s">
        <v>78</v>
      </c>
      <c r="C21" s="896" t="s">
        <v>108</v>
      </c>
      <c r="D21" s="896" t="s">
        <v>108</v>
      </c>
      <c r="E21" s="896">
        <v>3</v>
      </c>
      <c r="F21" s="896" t="s">
        <v>108</v>
      </c>
      <c r="G21" s="896" t="s">
        <v>1524</v>
      </c>
      <c r="H21" s="896" t="s">
        <v>108</v>
      </c>
      <c r="I21" s="893">
        <v>1</v>
      </c>
      <c r="J21" s="896" t="s">
        <v>108</v>
      </c>
      <c r="K21" s="896" t="s">
        <v>108</v>
      </c>
      <c r="L21" s="896" t="s">
        <v>108</v>
      </c>
      <c r="M21" s="896" t="s">
        <v>108</v>
      </c>
      <c r="N21" s="896" t="s">
        <v>108</v>
      </c>
      <c r="O21" s="893">
        <v>7</v>
      </c>
      <c r="P21" s="896" t="s">
        <v>108</v>
      </c>
      <c r="Q21" s="893">
        <v>8</v>
      </c>
      <c r="R21" s="896" t="s">
        <v>108</v>
      </c>
      <c r="S21" s="896" t="s">
        <v>108</v>
      </c>
      <c r="T21" s="897" t="s">
        <v>108</v>
      </c>
    </row>
    <row r="22" spans="1:20" ht="13.5" customHeight="1">
      <c r="A22" s="870"/>
      <c r="B22" s="895" t="s">
        <v>80</v>
      </c>
      <c r="C22" s="896" t="s">
        <v>108</v>
      </c>
      <c r="D22" s="896" t="s">
        <v>108</v>
      </c>
      <c r="E22" s="896">
        <v>7</v>
      </c>
      <c r="F22" s="896" t="s">
        <v>108</v>
      </c>
      <c r="G22" s="893">
        <v>1</v>
      </c>
      <c r="H22" s="896" t="s">
        <v>108</v>
      </c>
      <c r="I22" s="893">
        <v>3</v>
      </c>
      <c r="J22" s="896" t="s">
        <v>108</v>
      </c>
      <c r="K22" s="896" t="s">
        <v>108</v>
      </c>
      <c r="L22" s="893">
        <v>1</v>
      </c>
      <c r="M22" s="896" t="s">
        <v>108</v>
      </c>
      <c r="N22" s="896">
        <v>1</v>
      </c>
      <c r="O22" s="893">
        <v>11</v>
      </c>
      <c r="P22" s="896" t="s">
        <v>108</v>
      </c>
      <c r="Q22" s="893">
        <v>9</v>
      </c>
      <c r="R22" s="896" t="s">
        <v>108</v>
      </c>
      <c r="S22" s="896" t="s">
        <v>108</v>
      </c>
      <c r="T22" s="897" t="s">
        <v>108</v>
      </c>
    </row>
    <row r="23" spans="1:20" ht="7.5" customHeight="1">
      <c r="A23" s="870"/>
      <c r="B23" s="895"/>
      <c r="C23" s="896"/>
      <c r="D23" s="896"/>
      <c r="E23" s="896"/>
      <c r="F23" s="896"/>
      <c r="G23" s="893"/>
      <c r="H23" s="893"/>
      <c r="I23" s="893"/>
      <c r="J23" s="893"/>
      <c r="K23" s="896"/>
      <c r="L23" s="893"/>
      <c r="M23" s="896"/>
      <c r="N23" s="893"/>
      <c r="O23" s="893"/>
      <c r="P23" s="893"/>
      <c r="Q23" s="893"/>
      <c r="R23" s="893"/>
      <c r="S23" s="896"/>
      <c r="T23" s="897" t="s">
        <v>108</v>
      </c>
    </row>
    <row r="24" spans="1:20" ht="13.5" customHeight="1">
      <c r="A24" s="870"/>
      <c r="B24" s="895" t="s">
        <v>1697</v>
      </c>
      <c r="C24" s="896" t="s">
        <v>108</v>
      </c>
      <c r="D24" s="896" t="s">
        <v>108</v>
      </c>
      <c r="E24" s="896">
        <v>5</v>
      </c>
      <c r="F24" s="896" t="s">
        <v>108</v>
      </c>
      <c r="G24" s="896" t="s">
        <v>108</v>
      </c>
      <c r="H24" s="896" t="s">
        <v>108</v>
      </c>
      <c r="I24" s="896" t="s">
        <v>108</v>
      </c>
      <c r="J24" s="896" t="s">
        <v>108</v>
      </c>
      <c r="K24" s="896" t="s">
        <v>108</v>
      </c>
      <c r="L24" s="896" t="s">
        <v>108</v>
      </c>
      <c r="M24" s="896" t="s">
        <v>108</v>
      </c>
      <c r="N24" s="896" t="s">
        <v>108</v>
      </c>
      <c r="O24" s="893">
        <v>8</v>
      </c>
      <c r="P24" s="896" t="s">
        <v>108</v>
      </c>
      <c r="Q24" s="893">
        <v>6</v>
      </c>
      <c r="R24" s="896" t="s">
        <v>108</v>
      </c>
      <c r="S24" s="896" t="s">
        <v>108</v>
      </c>
      <c r="T24" s="897" t="s">
        <v>108</v>
      </c>
    </row>
    <row r="25" spans="1:20" ht="13.5" customHeight="1">
      <c r="A25" s="870"/>
      <c r="B25" s="895" t="s">
        <v>1698</v>
      </c>
      <c r="C25" s="896" t="s">
        <v>108</v>
      </c>
      <c r="D25" s="896" t="s">
        <v>108</v>
      </c>
      <c r="E25" s="896">
        <v>12</v>
      </c>
      <c r="F25" s="896" t="s">
        <v>108</v>
      </c>
      <c r="G25" s="896">
        <v>1</v>
      </c>
      <c r="H25" s="896" t="s">
        <v>108</v>
      </c>
      <c r="I25" s="893">
        <v>3</v>
      </c>
      <c r="J25" s="896" t="s">
        <v>108</v>
      </c>
      <c r="K25" s="896" t="s">
        <v>108</v>
      </c>
      <c r="L25" s="896" t="s">
        <v>108</v>
      </c>
      <c r="M25" s="896" t="s">
        <v>108</v>
      </c>
      <c r="N25" s="896" t="s">
        <v>108</v>
      </c>
      <c r="O25" s="893">
        <v>20</v>
      </c>
      <c r="P25" s="896" t="s">
        <v>108</v>
      </c>
      <c r="Q25" s="893">
        <v>21</v>
      </c>
      <c r="R25" s="896" t="s">
        <v>108</v>
      </c>
      <c r="S25" s="896" t="s">
        <v>108</v>
      </c>
      <c r="T25" s="897" t="s">
        <v>108</v>
      </c>
    </row>
    <row r="26" spans="1:20" ht="13.5" customHeight="1">
      <c r="A26" s="870"/>
      <c r="B26" s="895" t="s">
        <v>1699</v>
      </c>
      <c r="C26" s="896" t="s">
        <v>108</v>
      </c>
      <c r="D26" s="896" t="s">
        <v>108</v>
      </c>
      <c r="E26" s="896">
        <v>1</v>
      </c>
      <c r="F26" s="896" t="s">
        <v>108</v>
      </c>
      <c r="G26" s="896">
        <v>1</v>
      </c>
      <c r="H26" s="896" t="s">
        <v>108</v>
      </c>
      <c r="I26" s="896" t="s">
        <v>108</v>
      </c>
      <c r="J26" s="896" t="s">
        <v>108</v>
      </c>
      <c r="K26" s="896" t="s">
        <v>108</v>
      </c>
      <c r="L26" s="896" t="s">
        <v>108</v>
      </c>
      <c r="M26" s="896" t="s">
        <v>108</v>
      </c>
      <c r="N26" s="896" t="s">
        <v>108</v>
      </c>
      <c r="O26" s="893">
        <v>5</v>
      </c>
      <c r="P26" s="896" t="s">
        <v>108</v>
      </c>
      <c r="Q26" s="893">
        <v>4</v>
      </c>
      <c r="R26" s="896" t="s">
        <v>108</v>
      </c>
      <c r="S26" s="896" t="s">
        <v>108</v>
      </c>
      <c r="T26" s="897" t="s">
        <v>108</v>
      </c>
    </row>
    <row r="27" spans="1:20" ht="13.5" customHeight="1">
      <c r="A27" s="870"/>
      <c r="B27" s="895" t="s">
        <v>1700</v>
      </c>
      <c r="C27" s="896" t="s">
        <v>108</v>
      </c>
      <c r="D27" s="896" t="s">
        <v>108</v>
      </c>
      <c r="E27" s="896">
        <v>6</v>
      </c>
      <c r="F27" s="896" t="s">
        <v>108</v>
      </c>
      <c r="G27" s="896">
        <v>2</v>
      </c>
      <c r="H27" s="896" t="s">
        <v>108</v>
      </c>
      <c r="I27" s="896" t="s">
        <v>108</v>
      </c>
      <c r="J27" s="896" t="s">
        <v>108</v>
      </c>
      <c r="K27" s="896" t="s">
        <v>108</v>
      </c>
      <c r="L27" s="896" t="s">
        <v>108</v>
      </c>
      <c r="M27" s="896" t="s">
        <v>108</v>
      </c>
      <c r="N27" s="896" t="s">
        <v>108</v>
      </c>
      <c r="O27" s="893">
        <v>18</v>
      </c>
      <c r="P27" s="896" t="s">
        <v>108</v>
      </c>
      <c r="Q27" s="893">
        <v>28</v>
      </c>
      <c r="R27" s="896" t="s">
        <v>108</v>
      </c>
      <c r="S27" s="896" t="s">
        <v>108</v>
      </c>
      <c r="T27" s="897" t="s">
        <v>108</v>
      </c>
    </row>
    <row r="28" spans="1:20" ht="13.5" customHeight="1">
      <c r="A28" s="870"/>
      <c r="B28" s="895" t="s">
        <v>1701</v>
      </c>
      <c r="C28" s="896" t="s">
        <v>108</v>
      </c>
      <c r="D28" s="896" t="s">
        <v>108</v>
      </c>
      <c r="E28" s="896">
        <v>4</v>
      </c>
      <c r="F28" s="896" t="s">
        <v>108</v>
      </c>
      <c r="G28" s="896">
        <v>2</v>
      </c>
      <c r="H28" s="893">
        <v>1</v>
      </c>
      <c r="I28" s="893">
        <f>3-1</f>
        <v>2</v>
      </c>
      <c r="J28" s="896" t="s">
        <v>108</v>
      </c>
      <c r="K28" s="896" t="s">
        <v>108</v>
      </c>
      <c r="L28" s="896" t="s">
        <v>108</v>
      </c>
      <c r="M28" s="896" t="s">
        <v>108</v>
      </c>
      <c r="N28" s="896" t="s">
        <v>108</v>
      </c>
      <c r="O28" s="893">
        <v>18</v>
      </c>
      <c r="P28" s="896" t="s">
        <v>108</v>
      </c>
      <c r="Q28" s="893">
        <v>19</v>
      </c>
      <c r="R28" s="896" t="s">
        <v>108</v>
      </c>
      <c r="S28" s="896" t="s">
        <v>108</v>
      </c>
      <c r="T28" s="897" t="s">
        <v>108</v>
      </c>
    </row>
    <row r="29" spans="1:20" ht="13.5" customHeight="1">
      <c r="A29" s="870"/>
      <c r="B29" s="895" t="s">
        <v>1702</v>
      </c>
      <c r="C29" s="896" t="s">
        <v>108</v>
      </c>
      <c r="D29" s="896" t="s">
        <v>108</v>
      </c>
      <c r="E29" s="896">
        <v>4</v>
      </c>
      <c r="F29" s="896" t="s">
        <v>108</v>
      </c>
      <c r="G29" s="896" t="s">
        <v>108</v>
      </c>
      <c r="H29" s="896" t="s">
        <v>108</v>
      </c>
      <c r="I29" s="893">
        <v>3</v>
      </c>
      <c r="J29" s="896" t="s">
        <v>108</v>
      </c>
      <c r="K29" s="896" t="s">
        <v>108</v>
      </c>
      <c r="L29" s="893">
        <v>1</v>
      </c>
      <c r="M29" s="896" t="s">
        <v>108</v>
      </c>
      <c r="N29" s="896" t="s">
        <v>108</v>
      </c>
      <c r="O29" s="893">
        <v>20</v>
      </c>
      <c r="P29" s="896" t="s">
        <v>108</v>
      </c>
      <c r="Q29" s="893">
        <v>21</v>
      </c>
      <c r="R29" s="896" t="s">
        <v>108</v>
      </c>
      <c r="S29" s="896" t="s">
        <v>108</v>
      </c>
      <c r="T29" s="897" t="s">
        <v>108</v>
      </c>
    </row>
    <row r="30" spans="1:20" ht="13.5" customHeight="1">
      <c r="A30" s="870"/>
      <c r="B30" s="895" t="s">
        <v>1703</v>
      </c>
      <c r="C30" s="896" t="s">
        <v>108</v>
      </c>
      <c r="D30" s="896" t="s">
        <v>108</v>
      </c>
      <c r="E30" s="896">
        <v>6</v>
      </c>
      <c r="F30" s="896" t="s">
        <v>108</v>
      </c>
      <c r="G30" s="896">
        <v>1</v>
      </c>
      <c r="H30" s="893">
        <v>1</v>
      </c>
      <c r="I30" s="896" t="s">
        <v>108</v>
      </c>
      <c r="J30" s="896" t="s">
        <v>108</v>
      </c>
      <c r="K30" s="896" t="s">
        <v>108</v>
      </c>
      <c r="L30" s="896" t="s">
        <v>108</v>
      </c>
      <c r="M30" s="896" t="s">
        <v>108</v>
      </c>
      <c r="N30" s="896" t="s">
        <v>108</v>
      </c>
      <c r="O30" s="893">
        <v>32</v>
      </c>
      <c r="P30" s="896" t="s">
        <v>108</v>
      </c>
      <c r="Q30" s="893">
        <v>32</v>
      </c>
      <c r="R30" s="896" t="s">
        <v>108</v>
      </c>
      <c r="S30" s="896" t="s">
        <v>108</v>
      </c>
      <c r="T30" s="897" t="s">
        <v>108</v>
      </c>
    </row>
    <row r="31" spans="1:20" ht="13.5" customHeight="1">
      <c r="A31" s="870"/>
      <c r="B31" s="895" t="s">
        <v>1704</v>
      </c>
      <c r="C31" s="896" t="s">
        <v>108</v>
      </c>
      <c r="D31" s="896" t="s">
        <v>108</v>
      </c>
      <c r="E31" s="896">
        <v>4</v>
      </c>
      <c r="F31" s="896" t="s">
        <v>108</v>
      </c>
      <c r="G31" s="896">
        <v>1</v>
      </c>
      <c r="H31" s="896" t="s">
        <v>108</v>
      </c>
      <c r="I31" s="896" t="s">
        <v>108</v>
      </c>
      <c r="J31" s="896" t="s">
        <v>108</v>
      </c>
      <c r="K31" s="896" t="s">
        <v>108</v>
      </c>
      <c r="L31" s="896" t="s">
        <v>108</v>
      </c>
      <c r="M31" s="896" t="s">
        <v>108</v>
      </c>
      <c r="N31" s="896" t="s">
        <v>108</v>
      </c>
      <c r="O31" s="893">
        <v>11</v>
      </c>
      <c r="P31" s="893">
        <v>2</v>
      </c>
      <c r="Q31" s="893">
        <v>14</v>
      </c>
      <c r="R31" s="896" t="s">
        <v>108</v>
      </c>
      <c r="S31" s="896" t="s">
        <v>108</v>
      </c>
      <c r="T31" s="897" t="s">
        <v>108</v>
      </c>
    </row>
    <row r="32" spans="1:20" ht="13.5" customHeight="1" thickBot="1">
      <c r="A32" s="870"/>
      <c r="B32" s="898" t="s">
        <v>1705</v>
      </c>
      <c r="C32" s="899" t="s">
        <v>108</v>
      </c>
      <c r="D32" s="899" t="s">
        <v>108</v>
      </c>
      <c r="E32" s="899">
        <v>7</v>
      </c>
      <c r="F32" s="899" t="s">
        <v>108</v>
      </c>
      <c r="G32" s="899" t="s">
        <v>108</v>
      </c>
      <c r="H32" s="899" t="s">
        <v>108</v>
      </c>
      <c r="I32" s="900">
        <v>1</v>
      </c>
      <c r="J32" s="899" t="s">
        <v>108</v>
      </c>
      <c r="K32" s="899" t="s">
        <v>108</v>
      </c>
      <c r="L32" s="899" t="s">
        <v>108</v>
      </c>
      <c r="M32" s="899" t="s">
        <v>108</v>
      </c>
      <c r="N32" s="899" t="s">
        <v>108</v>
      </c>
      <c r="O32" s="900">
        <v>16</v>
      </c>
      <c r="P32" s="900">
        <v>1</v>
      </c>
      <c r="Q32" s="900">
        <v>23</v>
      </c>
      <c r="R32" s="899" t="s">
        <v>108</v>
      </c>
      <c r="S32" s="899" t="s">
        <v>108</v>
      </c>
      <c r="T32" s="901" t="s">
        <v>108</v>
      </c>
    </row>
    <row r="33" ht="12">
      <c r="B33" s="866" t="s">
        <v>1718</v>
      </c>
    </row>
    <row r="34" ht="12">
      <c r="B34" s="866" t="s">
        <v>1719</v>
      </c>
    </row>
    <row r="35" ht="12">
      <c r="B35" s="866" t="s">
        <v>1720</v>
      </c>
    </row>
    <row r="36" ht="12">
      <c r="B36" s="866" t="s">
        <v>1721</v>
      </c>
    </row>
  </sheetData>
  <mergeCells count="9">
    <mergeCell ref="T4:T6"/>
    <mergeCell ref="B5:B6"/>
    <mergeCell ref="D5:E6"/>
    <mergeCell ref="F5:G6"/>
    <mergeCell ref="H5:I6"/>
    <mergeCell ref="J5:J7"/>
    <mergeCell ref="K5:L6"/>
    <mergeCell ref="M5:M7"/>
    <mergeCell ref="Q5:Q6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375" style="17" customWidth="1"/>
    <col min="2" max="2" width="3.50390625" style="17" customWidth="1"/>
    <col min="3" max="3" width="3.125" style="17" customWidth="1"/>
    <col min="4" max="4" width="20.25390625" style="17" customWidth="1"/>
    <col min="5" max="5" width="9.875" style="17" bestFit="1" customWidth="1"/>
    <col min="6" max="7" width="9.625" style="17" customWidth="1"/>
    <col min="8" max="8" width="2.625" style="17" customWidth="1"/>
    <col min="9" max="9" width="3.125" style="17" customWidth="1"/>
    <col min="10" max="10" width="20.75390625" style="17" customWidth="1"/>
    <col min="11" max="13" width="9.625" style="17" customWidth="1"/>
    <col min="14" max="14" width="9.00390625" style="17" customWidth="1"/>
    <col min="15" max="15" width="17.25390625" style="17" customWidth="1"/>
    <col min="16" max="16384" width="9.00390625" style="17" customWidth="1"/>
  </cols>
  <sheetData>
    <row r="2" spans="2:10" ht="15" customHeight="1">
      <c r="B2" s="18" t="s">
        <v>743</v>
      </c>
      <c r="C2" s="18"/>
      <c r="J2" s="902"/>
    </row>
    <row r="3" spans="4:13" ht="15" customHeight="1" thickBot="1">
      <c r="D3" s="21"/>
      <c r="E3" s="21"/>
      <c r="F3" s="21"/>
      <c r="G3" s="21"/>
      <c r="M3" s="46" t="s">
        <v>1723</v>
      </c>
    </row>
    <row r="4" spans="1:13" ht="15" customHeight="1" thickTop="1">
      <c r="A4" s="31"/>
      <c r="B4" s="1529" t="s">
        <v>1724</v>
      </c>
      <c r="C4" s="1530"/>
      <c r="D4" s="1531"/>
      <c r="E4" s="903" t="s">
        <v>1725</v>
      </c>
      <c r="F4" s="903">
        <v>2</v>
      </c>
      <c r="G4" s="904">
        <v>3</v>
      </c>
      <c r="H4" s="1530" t="s">
        <v>1726</v>
      </c>
      <c r="I4" s="1530"/>
      <c r="J4" s="1531"/>
      <c r="K4" s="903" t="s">
        <v>1725</v>
      </c>
      <c r="L4" s="903">
        <v>2</v>
      </c>
      <c r="M4" s="23">
        <v>3</v>
      </c>
    </row>
    <row r="5" spans="1:13" s="551" customFormat="1" ht="15" customHeight="1">
      <c r="A5" s="515"/>
      <c r="B5" s="1532" t="s">
        <v>118</v>
      </c>
      <c r="C5" s="1533"/>
      <c r="D5" s="1534"/>
      <c r="E5" s="551">
        <v>1388893</v>
      </c>
      <c r="F5" s="551">
        <v>1392878</v>
      </c>
      <c r="G5" s="552">
        <v>1450125</v>
      </c>
      <c r="H5" s="42"/>
      <c r="I5" s="1402" t="s">
        <v>1727</v>
      </c>
      <c r="J5" s="1535"/>
      <c r="K5" s="17">
        <v>12718</v>
      </c>
      <c r="L5" s="17">
        <v>11539</v>
      </c>
      <c r="M5" s="31">
        <v>11571</v>
      </c>
    </row>
    <row r="6" spans="1:13" s="551" customFormat="1" ht="15" customHeight="1">
      <c r="A6" s="515"/>
      <c r="B6" s="41"/>
      <c r="C6" s="42"/>
      <c r="D6" s="43"/>
      <c r="G6" s="552"/>
      <c r="H6" s="53"/>
      <c r="I6" s="1402" t="s">
        <v>1728</v>
      </c>
      <c r="J6" s="1535"/>
      <c r="K6" s="17">
        <v>1006</v>
      </c>
      <c r="L6" s="17">
        <v>883</v>
      </c>
      <c r="M6" s="31">
        <v>671</v>
      </c>
    </row>
    <row r="7" spans="1:13" ht="15" customHeight="1">
      <c r="A7" s="31"/>
      <c r="B7" s="905"/>
      <c r="C7" s="1402" t="s">
        <v>1729</v>
      </c>
      <c r="D7" s="1535"/>
      <c r="E7" s="17">
        <v>313735</v>
      </c>
      <c r="F7" s="17">
        <v>315805</v>
      </c>
      <c r="G7" s="554">
        <v>322472</v>
      </c>
      <c r="H7" s="53"/>
      <c r="I7" s="1402" t="s">
        <v>1730</v>
      </c>
      <c r="J7" s="1535"/>
      <c r="K7" s="17">
        <v>1611</v>
      </c>
      <c r="L7" s="17">
        <v>1662</v>
      </c>
      <c r="M7" s="31">
        <v>1483</v>
      </c>
    </row>
    <row r="8" spans="1:13" ht="15" customHeight="1">
      <c r="A8" s="31"/>
      <c r="B8" s="905"/>
      <c r="C8" s="53"/>
      <c r="D8" s="906" t="s">
        <v>1656</v>
      </c>
      <c r="E8" s="17">
        <v>38037</v>
      </c>
      <c r="F8" s="17">
        <v>35963</v>
      </c>
      <c r="G8" s="554">
        <v>35949</v>
      </c>
      <c r="H8" s="907"/>
      <c r="I8" s="1402" t="s">
        <v>1731</v>
      </c>
      <c r="J8" s="1535"/>
      <c r="K8" s="17">
        <v>2306</v>
      </c>
      <c r="L8" s="17">
        <v>2603</v>
      </c>
      <c r="M8" s="31">
        <v>2383</v>
      </c>
    </row>
    <row r="9" spans="1:13" ht="15" customHeight="1">
      <c r="A9" s="31"/>
      <c r="B9" s="907"/>
      <c r="C9" s="907"/>
      <c r="D9" s="906" t="s">
        <v>1732</v>
      </c>
      <c r="E9" s="17">
        <v>41178</v>
      </c>
      <c r="F9" s="17">
        <v>38861</v>
      </c>
      <c r="G9" s="554">
        <v>37759</v>
      </c>
      <c r="H9" s="908"/>
      <c r="I9" s="1402" t="s">
        <v>1733</v>
      </c>
      <c r="J9" s="1535"/>
      <c r="K9" s="17">
        <v>142684</v>
      </c>
      <c r="L9" s="17">
        <v>141025</v>
      </c>
      <c r="M9" s="31">
        <v>150865</v>
      </c>
    </row>
    <row r="10" spans="1:13" ht="15" customHeight="1">
      <c r="A10" s="31"/>
      <c r="B10" s="908"/>
      <c r="C10" s="908"/>
      <c r="D10" s="906" t="s">
        <v>1734</v>
      </c>
      <c r="E10" s="17">
        <v>29364</v>
      </c>
      <c r="F10" s="17">
        <v>27836</v>
      </c>
      <c r="G10" s="554">
        <v>26194</v>
      </c>
      <c r="H10" s="908"/>
      <c r="I10" s="1402" t="s">
        <v>1735</v>
      </c>
      <c r="J10" s="1535"/>
      <c r="K10" s="17">
        <v>283388</v>
      </c>
      <c r="L10" s="17">
        <v>268803</v>
      </c>
      <c r="M10" s="31">
        <v>268271</v>
      </c>
    </row>
    <row r="11" spans="1:13" ht="15" customHeight="1">
      <c r="A11" s="31"/>
      <c r="B11" s="908"/>
      <c r="C11" s="908"/>
      <c r="D11" s="906" t="s">
        <v>1736</v>
      </c>
      <c r="E11" s="17">
        <v>3961</v>
      </c>
      <c r="F11" s="17">
        <v>4212</v>
      </c>
      <c r="G11" s="554">
        <v>3321</v>
      </c>
      <c r="H11" s="908"/>
      <c r="J11" s="906" t="s">
        <v>1737</v>
      </c>
      <c r="K11" s="17">
        <v>123941</v>
      </c>
      <c r="L11" s="17">
        <v>113778</v>
      </c>
      <c r="M11" s="31">
        <v>111222</v>
      </c>
    </row>
    <row r="12" spans="1:13" ht="15" customHeight="1">
      <c r="A12" s="31"/>
      <c r="B12" s="908"/>
      <c r="C12" s="908"/>
      <c r="D12" s="906" t="s">
        <v>1738</v>
      </c>
      <c r="E12" s="17">
        <v>7923</v>
      </c>
      <c r="F12" s="17">
        <v>7802</v>
      </c>
      <c r="G12" s="554">
        <v>8523</v>
      </c>
      <c r="H12" s="908"/>
      <c r="J12" s="906" t="s">
        <v>1739</v>
      </c>
      <c r="K12" s="17">
        <v>142666</v>
      </c>
      <c r="L12" s="17">
        <v>138244</v>
      </c>
      <c r="M12" s="31">
        <v>139739</v>
      </c>
    </row>
    <row r="13" spans="1:13" ht="15" customHeight="1">
      <c r="A13" s="31"/>
      <c r="B13" s="908"/>
      <c r="C13" s="908"/>
      <c r="D13" s="906" t="s">
        <v>1740</v>
      </c>
      <c r="E13" s="17">
        <v>5040</v>
      </c>
      <c r="F13" s="17">
        <v>5600</v>
      </c>
      <c r="G13" s="554">
        <v>5709</v>
      </c>
      <c r="H13" s="908"/>
      <c r="I13" s="908"/>
      <c r="J13" s="906" t="s">
        <v>1741</v>
      </c>
      <c r="K13" s="17">
        <v>16772</v>
      </c>
      <c r="L13" s="17">
        <v>16776</v>
      </c>
      <c r="M13" s="31">
        <v>17308</v>
      </c>
    </row>
    <row r="14" spans="1:13" ht="15" customHeight="1">
      <c r="A14" s="31"/>
      <c r="B14" s="908"/>
      <c r="C14" s="908"/>
      <c r="D14" s="906" t="s">
        <v>1742</v>
      </c>
      <c r="E14" s="17">
        <v>267</v>
      </c>
      <c r="F14" s="17">
        <v>287</v>
      </c>
      <c r="G14" s="554">
        <v>136</v>
      </c>
      <c r="H14" s="908"/>
      <c r="I14" s="1402" t="s">
        <v>1743</v>
      </c>
      <c r="J14" s="1535"/>
      <c r="K14" s="17">
        <v>15202</v>
      </c>
      <c r="L14" s="17">
        <v>14038</v>
      </c>
      <c r="M14" s="31">
        <v>13842</v>
      </c>
    </row>
    <row r="15" spans="1:13" ht="15" customHeight="1">
      <c r="A15" s="31"/>
      <c r="B15" s="908"/>
      <c r="C15" s="908"/>
      <c r="D15" s="906" t="s">
        <v>1744</v>
      </c>
      <c r="E15" s="17">
        <v>23060</v>
      </c>
      <c r="F15" s="17">
        <v>24295</v>
      </c>
      <c r="G15" s="554">
        <v>23982</v>
      </c>
      <c r="H15" s="908"/>
      <c r="I15" s="1402" t="s">
        <v>1745</v>
      </c>
      <c r="J15" s="1535"/>
      <c r="K15" s="17">
        <v>57834</v>
      </c>
      <c r="L15" s="17">
        <v>55924</v>
      </c>
      <c r="M15" s="31">
        <v>58634</v>
      </c>
    </row>
    <row r="16" spans="1:13" ht="15" customHeight="1">
      <c r="A16" s="31"/>
      <c r="B16" s="908"/>
      <c r="C16" s="908"/>
      <c r="D16" s="906" t="s">
        <v>1746</v>
      </c>
      <c r="E16" s="17">
        <v>7773</v>
      </c>
      <c r="F16" s="17">
        <v>7732</v>
      </c>
      <c r="G16" s="554">
        <v>8165</v>
      </c>
      <c r="H16" s="908"/>
      <c r="I16" s="1402" t="s">
        <v>1747</v>
      </c>
      <c r="J16" s="1535"/>
      <c r="K16" s="17">
        <v>22944</v>
      </c>
      <c r="L16" s="17">
        <v>23462</v>
      </c>
      <c r="M16" s="31">
        <v>29523</v>
      </c>
    </row>
    <row r="17" spans="1:13" ht="15" customHeight="1">
      <c r="A17" s="31"/>
      <c r="B17" s="908"/>
      <c r="C17" s="908"/>
      <c r="D17" s="906" t="s">
        <v>1748</v>
      </c>
      <c r="E17" s="17">
        <v>7755</v>
      </c>
      <c r="F17" s="17">
        <v>8134</v>
      </c>
      <c r="G17" s="554">
        <v>7730</v>
      </c>
      <c r="H17" s="908"/>
      <c r="I17" s="1402" t="s">
        <v>1749</v>
      </c>
      <c r="J17" s="1535"/>
      <c r="K17" s="17">
        <v>12346</v>
      </c>
      <c r="L17" s="17">
        <v>11950</v>
      </c>
      <c r="M17" s="31">
        <v>12332</v>
      </c>
    </row>
    <row r="18" spans="1:13" ht="15" customHeight="1">
      <c r="A18" s="31"/>
      <c r="B18" s="908"/>
      <c r="C18" s="908"/>
      <c r="D18" s="906" t="s">
        <v>727</v>
      </c>
      <c r="E18" s="17">
        <v>19793</v>
      </c>
      <c r="F18" s="17">
        <v>22316</v>
      </c>
      <c r="G18" s="554">
        <v>20675</v>
      </c>
      <c r="H18" s="908"/>
      <c r="I18" s="1402" t="s">
        <v>728</v>
      </c>
      <c r="J18" s="1535"/>
      <c r="K18" s="17">
        <v>194116</v>
      </c>
      <c r="L18" s="17">
        <v>203505</v>
      </c>
      <c r="M18" s="31">
        <v>216591</v>
      </c>
    </row>
    <row r="19" spans="1:13" ht="15" customHeight="1">
      <c r="A19" s="31"/>
      <c r="B19" s="908"/>
      <c r="C19" s="908"/>
      <c r="D19" s="906" t="s">
        <v>729</v>
      </c>
      <c r="E19" s="17">
        <v>25452</v>
      </c>
      <c r="F19" s="17">
        <v>26250</v>
      </c>
      <c r="G19" s="554">
        <v>27312</v>
      </c>
      <c r="H19" s="908"/>
      <c r="I19" s="1402" t="s">
        <v>730</v>
      </c>
      <c r="J19" s="1535"/>
      <c r="K19" s="17">
        <v>36270</v>
      </c>
      <c r="L19" s="17">
        <v>39063</v>
      </c>
      <c r="M19" s="31">
        <v>42905</v>
      </c>
    </row>
    <row r="20" spans="1:13" ht="15" customHeight="1">
      <c r="A20" s="31"/>
      <c r="B20" s="908"/>
      <c r="C20" s="908"/>
      <c r="D20" s="906" t="s">
        <v>731</v>
      </c>
      <c r="E20" s="17">
        <v>57872</v>
      </c>
      <c r="F20" s="17">
        <v>58557</v>
      </c>
      <c r="G20" s="554">
        <v>62493</v>
      </c>
      <c r="H20" s="908"/>
      <c r="I20" s="1536" t="s">
        <v>732</v>
      </c>
      <c r="J20" s="1537"/>
      <c r="K20" s="17">
        <v>291099</v>
      </c>
      <c r="L20" s="17">
        <v>301011</v>
      </c>
      <c r="M20" s="31">
        <v>317015</v>
      </c>
    </row>
    <row r="21" spans="1:13" ht="15" customHeight="1">
      <c r="A21" s="31"/>
      <c r="B21" s="908"/>
      <c r="C21" s="908"/>
      <c r="D21" s="906" t="s">
        <v>733</v>
      </c>
      <c r="E21" s="17">
        <v>6139</v>
      </c>
      <c r="F21" s="17">
        <v>7106</v>
      </c>
      <c r="G21" s="554">
        <v>9004</v>
      </c>
      <c r="H21" s="908"/>
      <c r="I21" s="910"/>
      <c r="J21" s="911" t="s">
        <v>734</v>
      </c>
      <c r="M21" s="31"/>
    </row>
    <row r="22" spans="1:13" ht="15" customHeight="1">
      <c r="A22" s="31"/>
      <c r="B22" s="908"/>
      <c r="C22" s="908"/>
      <c r="D22" s="906" t="s">
        <v>735</v>
      </c>
      <c r="E22" s="17">
        <v>15807</v>
      </c>
      <c r="F22" s="17">
        <v>16236</v>
      </c>
      <c r="G22" s="554">
        <v>18072</v>
      </c>
      <c r="H22" s="908" t="s">
        <v>736</v>
      </c>
      <c r="I22" s="908"/>
      <c r="J22" s="906"/>
      <c r="K22" s="17">
        <v>1600</v>
      </c>
      <c r="L22" s="17">
        <v>1582</v>
      </c>
      <c r="M22" s="31">
        <v>1546</v>
      </c>
    </row>
    <row r="23" spans="1:13" ht="15" customHeight="1">
      <c r="A23" s="31"/>
      <c r="B23" s="912"/>
      <c r="C23" s="913"/>
      <c r="D23" s="914" t="s">
        <v>737</v>
      </c>
      <c r="E23" s="49">
        <v>24280</v>
      </c>
      <c r="F23" s="50">
        <v>24588</v>
      </c>
      <c r="G23" s="558">
        <v>27426</v>
      </c>
      <c r="H23" s="50"/>
      <c r="I23" s="50"/>
      <c r="J23" s="51"/>
      <c r="K23" s="50"/>
      <c r="L23" s="50"/>
      <c r="M23" s="51"/>
    </row>
    <row r="24" ht="15" customHeight="1">
      <c r="B24" s="17" t="s">
        <v>738</v>
      </c>
    </row>
    <row r="25" ht="15" customHeight="1">
      <c r="B25" s="17" t="s">
        <v>739</v>
      </c>
    </row>
    <row r="26" ht="15" customHeight="1">
      <c r="B26" s="17" t="s">
        <v>740</v>
      </c>
    </row>
    <row r="27" ht="15" customHeight="1">
      <c r="B27" s="17" t="s">
        <v>741</v>
      </c>
    </row>
    <row r="28" ht="15" customHeight="1">
      <c r="B28" s="17" t="s">
        <v>742</v>
      </c>
    </row>
  </sheetData>
  <mergeCells count="17">
    <mergeCell ref="I20:J20"/>
    <mergeCell ref="I16:J16"/>
    <mergeCell ref="I17:J17"/>
    <mergeCell ref="I18:J18"/>
    <mergeCell ref="I19:J19"/>
    <mergeCell ref="I9:J9"/>
    <mergeCell ref="I10:J10"/>
    <mergeCell ref="I14:J14"/>
    <mergeCell ref="I15:J15"/>
    <mergeCell ref="I6:J6"/>
    <mergeCell ref="C7:D7"/>
    <mergeCell ref="I7:J7"/>
    <mergeCell ref="I8:J8"/>
    <mergeCell ref="B4:D4"/>
    <mergeCell ref="H4:J4"/>
    <mergeCell ref="B5:D5"/>
    <mergeCell ref="I5:J5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A1" sqref="A1"/>
    </sheetView>
  </sheetViews>
  <sheetFormatPr defaultColWidth="9.00390625" defaultRowHeight="13.5"/>
  <cols>
    <col min="1" max="1" width="2.625" style="915" customWidth="1"/>
    <col min="2" max="2" width="2.125" style="915" customWidth="1"/>
    <col min="3" max="3" width="20.625" style="915" customWidth="1"/>
    <col min="4" max="4" width="15.625" style="915" customWidth="1"/>
    <col min="5" max="5" width="8.625" style="915" customWidth="1"/>
    <col min="6" max="6" width="15.625" style="915" customWidth="1"/>
    <col min="7" max="7" width="8.625" style="915" customWidth="1"/>
    <col min="8" max="8" width="15.625" style="915" customWidth="1"/>
    <col min="9" max="9" width="8.625" style="915" customWidth="1"/>
    <col min="10" max="16384" width="9.00390625" style="915" customWidth="1"/>
  </cols>
  <sheetData>
    <row r="2" ht="14.25">
      <c r="B2" s="916" t="s">
        <v>782</v>
      </c>
    </row>
    <row r="3" ht="14.25">
      <c r="B3" s="916"/>
    </row>
    <row r="4" spans="2:9" ht="12.75" thickBot="1">
      <c r="B4" s="917" t="s">
        <v>777</v>
      </c>
      <c r="I4" s="918" t="s">
        <v>744</v>
      </c>
    </row>
    <row r="5" spans="2:9" s="919" customFormat="1" ht="15" customHeight="1" thickTop="1">
      <c r="B5" s="1542" t="s">
        <v>745</v>
      </c>
      <c r="C5" s="1543"/>
      <c r="D5" s="920" t="s">
        <v>778</v>
      </c>
      <c r="E5" s="920"/>
      <c r="F5" s="920" t="s">
        <v>779</v>
      </c>
      <c r="G5" s="920"/>
      <c r="H5" s="920">
        <v>2</v>
      </c>
      <c r="I5" s="920"/>
    </row>
    <row r="6" spans="2:9" s="919" customFormat="1" ht="15" customHeight="1">
      <c r="B6" s="1544"/>
      <c r="C6" s="1544"/>
      <c r="D6" s="921" t="s">
        <v>746</v>
      </c>
      <c r="E6" s="921" t="s">
        <v>747</v>
      </c>
      <c r="F6" s="921" t="s">
        <v>746</v>
      </c>
      <c r="G6" s="921" t="s">
        <v>747</v>
      </c>
      <c r="H6" s="921" t="s">
        <v>746</v>
      </c>
      <c r="I6" s="921" t="s">
        <v>747</v>
      </c>
    </row>
    <row r="7" spans="2:9" s="922" customFormat="1" ht="15" customHeight="1">
      <c r="B7" s="1538" t="s">
        <v>748</v>
      </c>
      <c r="C7" s="1539"/>
      <c r="D7" s="923">
        <f>SUM(D9:D23)</f>
        <v>481637773211</v>
      </c>
      <c r="E7" s="924">
        <f>SUM(E9:E23)</f>
        <v>100.00000000000001</v>
      </c>
      <c r="F7" s="925">
        <f>SUM(F9:F23)</f>
        <v>528194169450</v>
      </c>
      <c r="G7" s="924">
        <v>100</v>
      </c>
      <c r="H7" s="925">
        <f>SUM(H9:H23)</f>
        <v>559053522170</v>
      </c>
      <c r="I7" s="926">
        <f>SUM(I9:I23)</f>
        <v>100</v>
      </c>
    </row>
    <row r="8" spans="2:9" ht="9.75" customHeight="1">
      <c r="B8" s="927"/>
      <c r="C8" s="928"/>
      <c r="D8" s="929"/>
      <c r="E8" s="930"/>
      <c r="F8" s="929"/>
      <c r="G8" s="930"/>
      <c r="H8" s="929"/>
      <c r="I8" s="931"/>
    </row>
    <row r="9" spans="2:10" s="919" customFormat="1" ht="15" customHeight="1">
      <c r="B9" s="932"/>
      <c r="C9" s="934" t="s">
        <v>749</v>
      </c>
      <c r="D9" s="935">
        <v>86543021063</v>
      </c>
      <c r="E9" s="936">
        <v>18</v>
      </c>
      <c r="F9" s="935">
        <v>89108210976</v>
      </c>
      <c r="G9" s="936">
        <v>16.9</v>
      </c>
      <c r="H9" s="935">
        <v>95255222041</v>
      </c>
      <c r="I9" s="937">
        <v>17</v>
      </c>
      <c r="J9" s="938"/>
    </row>
    <row r="10" spans="2:10" s="919" customFormat="1" ht="15" customHeight="1">
      <c r="B10" s="932"/>
      <c r="C10" s="934" t="s">
        <v>780</v>
      </c>
      <c r="D10" s="935">
        <v>4117577000</v>
      </c>
      <c r="E10" s="936">
        <v>0.9</v>
      </c>
      <c r="F10" s="935">
        <v>8817999000</v>
      </c>
      <c r="G10" s="936">
        <v>1.7</v>
      </c>
      <c r="H10" s="935">
        <v>10092011000</v>
      </c>
      <c r="I10" s="937">
        <v>1.8</v>
      </c>
      <c r="J10" s="939"/>
    </row>
    <row r="11" spans="2:9" s="919" customFormat="1" ht="15" customHeight="1">
      <c r="B11" s="932"/>
      <c r="C11" s="934" t="s">
        <v>750</v>
      </c>
      <c r="D11" s="940">
        <v>157483417000</v>
      </c>
      <c r="E11" s="936">
        <v>32.7</v>
      </c>
      <c r="F11" s="940">
        <v>183966574000</v>
      </c>
      <c r="G11" s="936">
        <v>34.8</v>
      </c>
      <c r="H11" s="940">
        <v>200654763000</v>
      </c>
      <c r="I11" s="937">
        <v>35.9</v>
      </c>
    </row>
    <row r="12" spans="2:9" s="919" customFormat="1" ht="15" customHeight="1">
      <c r="B12" s="932"/>
      <c r="C12" s="934" t="s">
        <v>751</v>
      </c>
      <c r="D12" s="935">
        <v>494849000</v>
      </c>
      <c r="E12" s="936">
        <v>0.1</v>
      </c>
      <c r="F12" s="935">
        <v>421646000</v>
      </c>
      <c r="G12" s="936">
        <v>0.1</v>
      </c>
      <c r="H12" s="935">
        <v>452989000</v>
      </c>
      <c r="I12" s="937">
        <v>0.1</v>
      </c>
    </row>
    <row r="13" spans="2:9" s="919" customFormat="1" ht="15" customHeight="1">
      <c r="B13" s="932"/>
      <c r="C13" s="934" t="s">
        <v>752</v>
      </c>
      <c r="D13" s="935">
        <v>9940284326</v>
      </c>
      <c r="E13" s="936">
        <v>2.1</v>
      </c>
      <c r="F13" s="935">
        <v>11203114674</v>
      </c>
      <c r="G13" s="936">
        <v>2.1</v>
      </c>
      <c r="H13" s="935">
        <v>10353366560</v>
      </c>
      <c r="I13" s="937">
        <v>1.9</v>
      </c>
    </row>
    <row r="14" spans="2:9" s="919" customFormat="1" ht="15" customHeight="1">
      <c r="B14" s="932"/>
      <c r="C14" s="934"/>
      <c r="D14" s="935"/>
      <c r="E14" s="936"/>
      <c r="F14" s="935"/>
      <c r="G14" s="936"/>
      <c r="H14" s="935"/>
      <c r="I14" s="937"/>
    </row>
    <row r="15" spans="2:9" s="919" customFormat="1" ht="15" customHeight="1">
      <c r="B15" s="932"/>
      <c r="C15" s="934" t="s">
        <v>753</v>
      </c>
      <c r="D15" s="935">
        <v>7360428980</v>
      </c>
      <c r="E15" s="936">
        <v>1.5</v>
      </c>
      <c r="F15" s="935">
        <v>7702443973</v>
      </c>
      <c r="G15" s="936">
        <v>1.5</v>
      </c>
      <c r="H15" s="935">
        <v>8059502690</v>
      </c>
      <c r="I15" s="937">
        <v>1.4</v>
      </c>
    </row>
    <row r="16" spans="2:9" s="919" customFormat="1" ht="15" customHeight="1">
      <c r="B16" s="932"/>
      <c r="C16" s="934" t="s">
        <v>754</v>
      </c>
      <c r="D16" s="935">
        <v>107637123051</v>
      </c>
      <c r="E16" s="936">
        <v>22.3</v>
      </c>
      <c r="F16" s="935">
        <v>115998780961</v>
      </c>
      <c r="G16" s="936">
        <v>22</v>
      </c>
      <c r="H16" s="935">
        <v>115205437315</v>
      </c>
      <c r="I16" s="937">
        <v>20.6</v>
      </c>
    </row>
    <row r="17" spans="2:9" s="919" customFormat="1" ht="15" customHeight="1">
      <c r="B17" s="932"/>
      <c r="C17" s="934" t="s">
        <v>755</v>
      </c>
      <c r="D17" s="935">
        <v>2524699872</v>
      </c>
      <c r="E17" s="936">
        <v>0.5</v>
      </c>
      <c r="F17" s="935">
        <v>3712050197</v>
      </c>
      <c r="G17" s="936">
        <v>0.7</v>
      </c>
      <c r="H17" s="935">
        <v>6820696837</v>
      </c>
      <c r="I17" s="937">
        <v>1.2</v>
      </c>
    </row>
    <row r="18" spans="2:9" s="919" customFormat="1" ht="15" customHeight="1">
      <c r="B18" s="932"/>
      <c r="C18" s="934" t="s">
        <v>756</v>
      </c>
      <c r="D18" s="935">
        <v>10200000</v>
      </c>
      <c r="E18" s="936">
        <v>0</v>
      </c>
      <c r="F18" s="935">
        <v>173236400</v>
      </c>
      <c r="G18" s="936">
        <v>0</v>
      </c>
      <c r="H18" s="935">
        <v>328037637</v>
      </c>
      <c r="I18" s="937">
        <v>0.1</v>
      </c>
    </row>
    <row r="19" spans="2:9" s="919" customFormat="1" ht="15" customHeight="1">
      <c r="B19" s="932"/>
      <c r="C19" s="934"/>
      <c r="D19" s="935"/>
      <c r="E19" s="936"/>
      <c r="F19" s="935"/>
      <c r="G19" s="936"/>
      <c r="H19" s="935"/>
      <c r="I19" s="937"/>
    </row>
    <row r="20" spans="2:9" s="919" customFormat="1" ht="15" customHeight="1">
      <c r="B20" s="932"/>
      <c r="C20" s="934" t="s">
        <v>757</v>
      </c>
      <c r="D20" s="935">
        <v>999135000</v>
      </c>
      <c r="E20" s="936">
        <v>0.2</v>
      </c>
      <c r="F20" s="935">
        <v>955731000</v>
      </c>
      <c r="G20" s="936">
        <v>0.2</v>
      </c>
      <c r="H20" s="935">
        <v>5605678441</v>
      </c>
      <c r="I20" s="937">
        <v>1</v>
      </c>
    </row>
    <row r="21" spans="2:9" s="919" customFormat="1" ht="15" customHeight="1">
      <c r="B21" s="932"/>
      <c r="C21" s="934" t="s">
        <v>758</v>
      </c>
      <c r="D21" s="935">
        <v>1067285140</v>
      </c>
      <c r="E21" s="936">
        <v>0.2</v>
      </c>
      <c r="F21" s="935">
        <v>1330975405</v>
      </c>
      <c r="G21" s="936">
        <v>0.3</v>
      </c>
      <c r="H21" s="935">
        <v>1331750025</v>
      </c>
      <c r="I21" s="937">
        <v>0.2</v>
      </c>
    </row>
    <row r="22" spans="2:9" s="919" customFormat="1" ht="15" customHeight="1">
      <c r="B22" s="932"/>
      <c r="C22" s="934" t="s">
        <v>759</v>
      </c>
      <c r="D22" s="935">
        <v>34103554024</v>
      </c>
      <c r="E22" s="936">
        <v>7.1</v>
      </c>
      <c r="F22" s="935">
        <v>37964446152</v>
      </c>
      <c r="G22" s="936">
        <v>7.2</v>
      </c>
      <c r="H22" s="935">
        <v>42529388297</v>
      </c>
      <c r="I22" s="937">
        <v>7.6</v>
      </c>
    </row>
    <row r="23" spans="2:9" s="919" customFormat="1" ht="15" customHeight="1">
      <c r="B23" s="932"/>
      <c r="C23" s="934" t="s">
        <v>760</v>
      </c>
      <c r="D23" s="935">
        <v>69356198755</v>
      </c>
      <c r="E23" s="936">
        <v>14.4</v>
      </c>
      <c r="F23" s="935">
        <v>66838960712</v>
      </c>
      <c r="G23" s="936">
        <v>12.7</v>
      </c>
      <c r="H23" s="935">
        <v>62364679327</v>
      </c>
      <c r="I23" s="937">
        <v>11.2</v>
      </c>
    </row>
    <row r="24" spans="2:9" ht="9.75" customHeight="1">
      <c r="B24" s="927"/>
      <c r="C24" s="928"/>
      <c r="D24" s="929"/>
      <c r="E24" s="930"/>
      <c r="F24" s="929"/>
      <c r="G24" s="930"/>
      <c r="H24" s="929"/>
      <c r="I24" s="931"/>
    </row>
    <row r="25" spans="2:9" s="922" customFormat="1" ht="15" customHeight="1">
      <c r="B25" s="1540" t="s">
        <v>761</v>
      </c>
      <c r="C25" s="1541"/>
      <c r="D25" s="923">
        <f aca="true" t="shared" si="0" ref="D25:I25">SUM(D27:D41)</f>
        <v>480306797806</v>
      </c>
      <c r="E25" s="941">
        <f t="shared" si="0"/>
        <v>99.99999999999999</v>
      </c>
      <c r="F25" s="923">
        <f t="shared" si="0"/>
        <v>526862419425</v>
      </c>
      <c r="G25" s="941">
        <f t="shared" si="0"/>
        <v>100.00000000000001</v>
      </c>
      <c r="H25" s="923">
        <f t="shared" si="0"/>
        <v>557438330103</v>
      </c>
      <c r="I25" s="926">
        <f t="shared" si="0"/>
        <v>100</v>
      </c>
    </row>
    <row r="26" spans="2:9" ht="9.75" customHeight="1">
      <c r="B26" s="927"/>
      <c r="C26" s="928"/>
      <c r="D26" s="929"/>
      <c r="E26" s="930"/>
      <c r="F26" s="929"/>
      <c r="G26" s="930"/>
      <c r="H26" s="929"/>
      <c r="I26" s="931"/>
    </row>
    <row r="27" spans="2:9" s="919" customFormat="1" ht="15" customHeight="1">
      <c r="B27" s="932"/>
      <c r="C27" s="934" t="s">
        <v>762</v>
      </c>
      <c r="D27" s="935">
        <v>1044903438</v>
      </c>
      <c r="E27" s="936">
        <v>0.2</v>
      </c>
      <c r="F27" s="935">
        <v>1048623808</v>
      </c>
      <c r="G27" s="936">
        <v>0.2</v>
      </c>
      <c r="H27" s="935">
        <v>1163860766</v>
      </c>
      <c r="I27" s="937">
        <v>0.2</v>
      </c>
    </row>
    <row r="28" spans="2:9" s="919" customFormat="1" ht="15" customHeight="1">
      <c r="B28" s="932"/>
      <c r="C28" s="934" t="s">
        <v>763</v>
      </c>
      <c r="D28" s="935">
        <v>39398367967</v>
      </c>
      <c r="E28" s="936">
        <v>8.2</v>
      </c>
      <c r="F28" s="935">
        <v>58926861582</v>
      </c>
      <c r="G28" s="936">
        <v>11.2</v>
      </c>
      <c r="H28" s="935">
        <v>72845564170</v>
      </c>
      <c r="I28" s="937">
        <v>13.1</v>
      </c>
    </row>
    <row r="29" spans="2:9" s="919" customFormat="1" ht="15" customHeight="1">
      <c r="B29" s="932"/>
      <c r="C29" s="934" t="s">
        <v>764</v>
      </c>
      <c r="D29" s="935">
        <v>20132327710</v>
      </c>
      <c r="E29" s="936">
        <v>4.2</v>
      </c>
      <c r="F29" s="935">
        <v>22048987429</v>
      </c>
      <c r="G29" s="936">
        <v>4.2</v>
      </c>
      <c r="H29" s="935">
        <v>25313221154</v>
      </c>
      <c r="I29" s="937">
        <v>4.5</v>
      </c>
    </row>
    <row r="30" spans="2:9" s="919" customFormat="1" ht="15" customHeight="1">
      <c r="B30" s="932"/>
      <c r="C30" s="934" t="s">
        <v>765</v>
      </c>
      <c r="D30" s="935">
        <v>9700804393</v>
      </c>
      <c r="E30" s="936">
        <v>2</v>
      </c>
      <c r="F30" s="935">
        <v>10215713111</v>
      </c>
      <c r="G30" s="936">
        <v>1.9</v>
      </c>
      <c r="H30" s="935">
        <v>13666615952</v>
      </c>
      <c r="I30" s="937">
        <v>2.5</v>
      </c>
    </row>
    <row r="31" spans="2:9" s="919" customFormat="1" ht="15" customHeight="1">
      <c r="B31" s="932"/>
      <c r="C31" s="934" t="s">
        <v>766</v>
      </c>
      <c r="D31" s="935">
        <v>2422439902</v>
      </c>
      <c r="E31" s="936">
        <v>0.5</v>
      </c>
      <c r="F31" s="935">
        <v>2342554850</v>
      </c>
      <c r="G31" s="936">
        <v>0.4</v>
      </c>
      <c r="H31" s="935">
        <v>2748879850</v>
      </c>
      <c r="I31" s="937">
        <v>0.5</v>
      </c>
    </row>
    <row r="32" spans="2:9" s="919" customFormat="1" ht="15" customHeight="1">
      <c r="B32" s="932"/>
      <c r="C32" s="934"/>
      <c r="D32" s="935"/>
      <c r="E32" s="936"/>
      <c r="F32" s="935"/>
      <c r="G32" s="936"/>
      <c r="H32" s="935"/>
      <c r="I32" s="937"/>
    </row>
    <row r="33" spans="2:9" s="919" customFormat="1" ht="15" customHeight="1">
      <c r="B33" s="932"/>
      <c r="C33" s="934" t="s">
        <v>767</v>
      </c>
      <c r="D33" s="935">
        <v>71239336282</v>
      </c>
      <c r="E33" s="936">
        <v>14.8</v>
      </c>
      <c r="F33" s="935">
        <v>75212852732</v>
      </c>
      <c r="G33" s="936">
        <v>14.3</v>
      </c>
      <c r="H33" s="935">
        <v>72214035344</v>
      </c>
      <c r="I33" s="937">
        <v>13</v>
      </c>
    </row>
    <row r="34" spans="2:9" s="919" customFormat="1" ht="15" customHeight="1">
      <c r="B34" s="932"/>
      <c r="C34" s="934" t="s">
        <v>768</v>
      </c>
      <c r="D34" s="935">
        <v>20226862110</v>
      </c>
      <c r="E34" s="936">
        <v>4.2</v>
      </c>
      <c r="F34" s="935">
        <v>23136666320</v>
      </c>
      <c r="G34" s="936">
        <v>4.4</v>
      </c>
      <c r="H34" s="935">
        <v>24392207197</v>
      </c>
      <c r="I34" s="937">
        <v>4.4</v>
      </c>
    </row>
    <row r="35" spans="2:9" s="919" customFormat="1" ht="15" customHeight="1">
      <c r="B35" s="932"/>
      <c r="C35" s="934" t="s">
        <v>769</v>
      </c>
      <c r="D35" s="935">
        <v>124341980028</v>
      </c>
      <c r="E35" s="936">
        <v>25.9</v>
      </c>
      <c r="F35" s="935">
        <v>132369152448</v>
      </c>
      <c r="G35" s="936">
        <v>25.1</v>
      </c>
      <c r="H35" s="935">
        <v>131075970116</v>
      </c>
      <c r="I35" s="937">
        <v>23.5</v>
      </c>
    </row>
    <row r="36" spans="2:9" s="919" customFormat="1" ht="15" customHeight="1">
      <c r="B36" s="932"/>
      <c r="C36" s="934" t="s">
        <v>770</v>
      </c>
      <c r="D36" s="935">
        <v>20420944483</v>
      </c>
      <c r="E36" s="936">
        <v>4.3</v>
      </c>
      <c r="F36" s="935">
        <v>21459931926</v>
      </c>
      <c r="G36" s="936">
        <v>4.1</v>
      </c>
      <c r="H36" s="935">
        <v>22025826024</v>
      </c>
      <c r="I36" s="937">
        <v>3.9</v>
      </c>
    </row>
    <row r="37" spans="2:9" s="919" customFormat="1" ht="15" customHeight="1">
      <c r="B37" s="932"/>
      <c r="C37" s="934" t="s">
        <v>771</v>
      </c>
      <c r="D37" s="935">
        <v>106646970724</v>
      </c>
      <c r="E37" s="936">
        <v>22.2</v>
      </c>
      <c r="F37" s="935">
        <v>111604759103</v>
      </c>
      <c r="G37" s="936">
        <v>21.2</v>
      </c>
      <c r="H37" s="935">
        <v>121096314063</v>
      </c>
      <c r="I37" s="937">
        <v>21.7</v>
      </c>
    </row>
    <row r="38" spans="2:9" s="919" customFormat="1" ht="15" customHeight="1">
      <c r="B38" s="932"/>
      <c r="C38" s="934"/>
      <c r="D38" s="935"/>
      <c r="E38" s="936"/>
      <c r="F38" s="935"/>
      <c r="G38" s="936"/>
      <c r="H38" s="935"/>
      <c r="I38" s="937"/>
    </row>
    <row r="39" spans="2:9" s="919" customFormat="1" ht="15" customHeight="1">
      <c r="B39" s="932"/>
      <c r="C39" s="934" t="s">
        <v>772</v>
      </c>
      <c r="D39" s="935">
        <v>6097782398</v>
      </c>
      <c r="E39" s="936">
        <v>1.3</v>
      </c>
      <c r="F39" s="935">
        <v>6201423514</v>
      </c>
      <c r="G39" s="936">
        <v>1.2</v>
      </c>
      <c r="H39" s="935">
        <v>6887877315</v>
      </c>
      <c r="I39" s="937">
        <v>1.2</v>
      </c>
    </row>
    <row r="40" spans="2:9" s="919" customFormat="1" ht="15" customHeight="1">
      <c r="B40" s="932"/>
      <c r="C40" s="934" t="s">
        <v>773</v>
      </c>
      <c r="D40" s="935">
        <v>50813105942</v>
      </c>
      <c r="E40" s="936">
        <v>10.6</v>
      </c>
      <c r="F40" s="935">
        <v>52271894714</v>
      </c>
      <c r="G40" s="936">
        <v>9.9</v>
      </c>
      <c r="H40" s="935">
        <v>50743859142</v>
      </c>
      <c r="I40" s="937">
        <v>9.1</v>
      </c>
    </row>
    <row r="41" spans="2:9" s="919" customFormat="1" ht="15" customHeight="1">
      <c r="B41" s="932"/>
      <c r="C41" s="934" t="s">
        <v>774</v>
      </c>
      <c r="D41" s="935">
        <v>7820972429</v>
      </c>
      <c r="E41" s="936">
        <v>1.6</v>
      </c>
      <c r="F41" s="935">
        <v>10022997888</v>
      </c>
      <c r="G41" s="936">
        <v>1.9</v>
      </c>
      <c r="H41" s="935">
        <v>13264099010</v>
      </c>
      <c r="I41" s="937">
        <v>2.4</v>
      </c>
    </row>
    <row r="42" spans="2:9" s="919" customFormat="1" ht="15" customHeight="1">
      <c r="B42" s="932"/>
      <c r="C42" s="934" t="s">
        <v>775</v>
      </c>
      <c r="D42" s="940" t="s">
        <v>781</v>
      </c>
      <c r="E42" s="942" t="s">
        <v>781</v>
      </c>
      <c r="F42" s="940" t="s">
        <v>781</v>
      </c>
      <c r="G42" s="942" t="s">
        <v>781</v>
      </c>
      <c r="H42" s="940" t="s">
        <v>781</v>
      </c>
      <c r="I42" s="943" t="s">
        <v>781</v>
      </c>
    </row>
    <row r="43" spans="2:9" ht="9.75" customHeight="1">
      <c r="B43" s="927"/>
      <c r="C43" s="928"/>
      <c r="D43" s="944"/>
      <c r="E43" s="930"/>
      <c r="F43" s="929"/>
      <c r="G43" s="930"/>
      <c r="H43" s="929"/>
      <c r="I43" s="931"/>
    </row>
    <row r="44" spans="2:9" s="922" customFormat="1" ht="15" customHeight="1">
      <c r="B44" s="1545" t="s">
        <v>776</v>
      </c>
      <c r="C44" s="1546"/>
      <c r="D44" s="945">
        <f>SUM(D7-D25)</f>
        <v>1330975405</v>
      </c>
      <c r="E44" s="946"/>
      <c r="F44" s="947">
        <f>SUM(F7-F25)</f>
        <v>1331750025</v>
      </c>
      <c r="G44" s="946"/>
      <c r="H44" s="947">
        <f>SUM(H7-H25)</f>
        <v>1615192067</v>
      </c>
      <c r="I44" s="948"/>
    </row>
  </sheetData>
  <mergeCells count="4">
    <mergeCell ref="B7:C7"/>
    <mergeCell ref="B25:C25"/>
    <mergeCell ref="B5:C6"/>
    <mergeCell ref="B44:C4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N70"/>
  <sheetViews>
    <sheetView workbookViewId="0" topLeftCell="A1">
      <selection activeCell="A1" sqref="A1"/>
    </sheetView>
  </sheetViews>
  <sheetFormatPr defaultColWidth="9.00390625" defaultRowHeight="13.5"/>
  <cols>
    <col min="1" max="1" width="2.625" style="787" customWidth="1"/>
    <col min="2" max="18" width="10.625" style="787" customWidth="1"/>
    <col min="19" max="19" width="11.625" style="787" bestFit="1" customWidth="1"/>
    <col min="20" max="21" width="10.625" style="787" customWidth="1"/>
    <col min="22" max="40" width="10.625" style="950" customWidth="1"/>
    <col min="41" max="16384" width="10.625" style="787" customWidth="1"/>
  </cols>
  <sheetData>
    <row r="2" spans="2:26" ht="14.25">
      <c r="B2" s="949" t="s">
        <v>830</v>
      </c>
      <c r="V2" s="787"/>
      <c r="W2" s="787"/>
      <c r="X2" s="787"/>
      <c r="Y2" s="787"/>
      <c r="Z2" s="787"/>
    </row>
    <row r="3" spans="2:40" ht="12" thickBot="1"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2"/>
      <c r="S3" s="951"/>
      <c r="T3" s="951"/>
      <c r="U3" s="951" t="s">
        <v>806</v>
      </c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953"/>
      <c r="AJ3" s="953"/>
      <c r="AK3" s="953"/>
      <c r="AL3" s="953"/>
      <c r="AM3" s="954"/>
      <c r="AN3" s="954" t="s">
        <v>783</v>
      </c>
    </row>
    <row r="4" spans="2:40" s="742" customFormat="1" ht="12.75" customHeight="1" thickTop="1">
      <c r="B4" s="955"/>
      <c r="C4" s="747"/>
      <c r="D4" s="749"/>
      <c r="E4" s="955" t="s">
        <v>784</v>
      </c>
      <c r="F4" s="956" t="s">
        <v>807</v>
      </c>
      <c r="G4" s="957"/>
      <c r="H4" s="1441" t="s">
        <v>808</v>
      </c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2"/>
      <c r="AA4" s="1553" t="s">
        <v>809</v>
      </c>
      <c r="AB4" s="1554"/>
      <c r="AC4" s="1554"/>
      <c r="AD4" s="1554"/>
      <c r="AE4" s="1554"/>
      <c r="AF4" s="1554"/>
      <c r="AG4" s="1554"/>
      <c r="AH4" s="1554"/>
      <c r="AI4" s="1554"/>
      <c r="AJ4" s="1554"/>
      <c r="AK4" s="1554"/>
      <c r="AL4" s="1554"/>
      <c r="AM4" s="1554"/>
      <c r="AN4" s="1555"/>
    </row>
    <row r="5" spans="2:40" s="742" customFormat="1" ht="12.75" customHeight="1">
      <c r="B5" s="753" t="s">
        <v>154</v>
      </c>
      <c r="C5" s="753" t="s">
        <v>785</v>
      </c>
      <c r="D5" s="753" t="s">
        <v>786</v>
      </c>
      <c r="E5" s="753" t="s">
        <v>787</v>
      </c>
      <c r="F5" s="753" t="s">
        <v>810</v>
      </c>
      <c r="G5" s="753" t="s">
        <v>811</v>
      </c>
      <c r="H5" s="780"/>
      <c r="I5" s="780"/>
      <c r="J5" s="753" t="s">
        <v>788</v>
      </c>
      <c r="K5" s="753" t="s">
        <v>789</v>
      </c>
      <c r="L5" s="753" t="s">
        <v>790</v>
      </c>
      <c r="M5" s="753"/>
      <c r="N5" s="753" t="s">
        <v>791</v>
      </c>
      <c r="O5" s="753" t="s">
        <v>812</v>
      </c>
      <c r="P5" s="753"/>
      <c r="Q5" s="753"/>
      <c r="R5" s="780"/>
      <c r="S5" s="753" t="s">
        <v>792</v>
      </c>
      <c r="T5" s="753"/>
      <c r="U5" s="753"/>
      <c r="V5" s="1556" t="s">
        <v>813</v>
      </c>
      <c r="W5" s="1556" t="s">
        <v>757</v>
      </c>
      <c r="X5" s="1556" t="s">
        <v>758</v>
      </c>
      <c r="Y5" s="1556" t="s">
        <v>759</v>
      </c>
      <c r="Z5" s="1556" t="s">
        <v>793</v>
      </c>
      <c r="AA5" s="1547" t="s">
        <v>762</v>
      </c>
      <c r="AB5" s="1547" t="s">
        <v>763</v>
      </c>
      <c r="AC5" s="1547" t="s">
        <v>764</v>
      </c>
      <c r="AD5" s="1547" t="s">
        <v>794</v>
      </c>
      <c r="AE5" s="1547" t="s">
        <v>766</v>
      </c>
      <c r="AF5" s="1549" t="s">
        <v>814</v>
      </c>
      <c r="AG5" s="1547" t="s">
        <v>768</v>
      </c>
      <c r="AH5" s="1547" t="s">
        <v>769</v>
      </c>
      <c r="AI5" s="1547" t="s">
        <v>795</v>
      </c>
      <c r="AJ5" s="1547" t="s">
        <v>771</v>
      </c>
      <c r="AK5" s="1549" t="s">
        <v>815</v>
      </c>
      <c r="AL5" s="1547" t="s">
        <v>773</v>
      </c>
      <c r="AM5" s="1547" t="s">
        <v>774</v>
      </c>
      <c r="AN5" s="1549" t="s">
        <v>816</v>
      </c>
    </row>
    <row r="6" spans="2:40" s="742" customFormat="1" ht="12.75" customHeight="1">
      <c r="B6" s="753"/>
      <c r="C6" s="753" t="s">
        <v>817</v>
      </c>
      <c r="D6" s="753" t="s">
        <v>818</v>
      </c>
      <c r="E6" s="753" t="s">
        <v>819</v>
      </c>
      <c r="F6" s="958" t="s">
        <v>820</v>
      </c>
      <c r="G6" s="753" t="s">
        <v>821</v>
      </c>
      <c r="H6" s="753" t="s">
        <v>796</v>
      </c>
      <c r="I6" s="753" t="s">
        <v>797</v>
      </c>
      <c r="J6" s="753"/>
      <c r="K6" s="753" t="s">
        <v>798</v>
      </c>
      <c r="L6" s="753"/>
      <c r="M6" s="753" t="s">
        <v>822</v>
      </c>
      <c r="N6" s="753" t="s">
        <v>799</v>
      </c>
      <c r="O6" s="753"/>
      <c r="P6" s="753" t="s">
        <v>823</v>
      </c>
      <c r="Q6" s="753" t="s">
        <v>800</v>
      </c>
      <c r="R6" s="753" t="s">
        <v>754</v>
      </c>
      <c r="S6" s="753" t="s">
        <v>801</v>
      </c>
      <c r="T6" s="753" t="s">
        <v>824</v>
      </c>
      <c r="U6" s="753" t="s">
        <v>825</v>
      </c>
      <c r="V6" s="1548"/>
      <c r="W6" s="1548"/>
      <c r="X6" s="1548"/>
      <c r="Y6" s="1548"/>
      <c r="Z6" s="1548"/>
      <c r="AA6" s="1548"/>
      <c r="AB6" s="1548"/>
      <c r="AC6" s="1548"/>
      <c r="AD6" s="1548"/>
      <c r="AE6" s="1548"/>
      <c r="AF6" s="1548"/>
      <c r="AG6" s="1548"/>
      <c r="AH6" s="1548"/>
      <c r="AI6" s="1548"/>
      <c r="AJ6" s="1548"/>
      <c r="AK6" s="1548"/>
      <c r="AL6" s="1548"/>
      <c r="AM6" s="1548"/>
      <c r="AN6" s="1550"/>
    </row>
    <row r="7" spans="2:40" s="745" customFormat="1" ht="12.75" customHeight="1">
      <c r="B7" s="786"/>
      <c r="C7" s="758"/>
      <c r="D7" s="758"/>
      <c r="E7" s="959"/>
      <c r="F7" s="786" t="s">
        <v>826</v>
      </c>
      <c r="G7" s="959"/>
      <c r="H7" s="758"/>
      <c r="I7" s="758"/>
      <c r="J7" s="786" t="s">
        <v>802</v>
      </c>
      <c r="K7" s="786" t="s">
        <v>803</v>
      </c>
      <c r="L7" s="786" t="s">
        <v>804</v>
      </c>
      <c r="M7" s="786"/>
      <c r="N7" s="786" t="s">
        <v>803</v>
      </c>
      <c r="O7" s="786" t="s">
        <v>827</v>
      </c>
      <c r="P7" s="786"/>
      <c r="Q7" s="960"/>
      <c r="R7" s="758"/>
      <c r="S7" s="786" t="s">
        <v>805</v>
      </c>
      <c r="T7" s="786"/>
      <c r="U7" s="786"/>
      <c r="V7" s="1548"/>
      <c r="W7" s="1548"/>
      <c r="X7" s="1548"/>
      <c r="Y7" s="1548"/>
      <c r="Z7" s="1548"/>
      <c r="AA7" s="1548"/>
      <c r="AB7" s="1548"/>
      <c r="AC7" s="1548"/>
      <c r="AD7" s="1548"/>
      <c r="AE7" s="1548"/>
      <c r="AF7" s="1548"/>
      <c r="AG7" s="1548"/>
      <c r="AH7" s="1548"/>
      <c r="AI7" s="1548"/>
      <c r="AJ7" s="1548"/>
      <c r="AK7" s="1548"/>
      <c r="AL7" s="1548"/>
      <c r="AM7" s="1548"/>
      <c r="AN7" s="1550"/>
    </row>
    <row r="8" spans="2:40" s="742" customFormat="1" ht="12.75" customHeight="1">
      <c r="B8" s="961" t="s">
        <v>828</v>
      </c>
      <c r="C8" s="962">
        <v>364922116</v>
      </c>
      <c r="D8" s="963">
        <v>353415859</v>
      </c>
      <c r="E8" s="963">
        <v>11506257</v>
      </c>
      <c r="F8" s="963">
        <v>240116</v>
      </c>
      <c r="G8" s="963">
        <v>11266141</v>
      </c>
      <c r="H8" s="963">
        <v>108955229</v>
      </c>
      <c r="I8" s="963">
        <v>7817073</v>
      </c>
      <c r="J8" s="963">
        <v>1733629</v>
      </c>
      <c r="K8" s="963">
        <v>118036</v>
      </c>
      <c r="L8" s="963">
        <v>3301573</v>
      </c>
      <c r="M8" s="963">
        <v>110116580</v>
      </c>
      <c r="N8" s="963">
        <v>210760</v>
      </c>
      <c r="O8" s="963">
        <v>3104691</v>
      </c>
      <c r="P8" s="963">
        <v>5978257</v>
      </c>
      <c r="Q8" s="963">
        <v>1063644</v>
      </c>
      <c r="R8" s="964">
        <v>25216191</v>
      </c>
      <c r="S8" s="963">
        <v>48202</v>
      </c>
      <c r="T8" s="963">
        <v>18876551</v>
      </c>
      <c r="U8" s="963">
        <v>5679056</v>
      </c>
      <c r="V8" s="965">
        <v>937759</v>
      </c>
      <c r="W8" s="965">
        <v>6848751</v>
      </c>
      <c r="X8" s="965">
        <v>10052549</v>
      </c>
      <c r="Y8" s="965">
        <v>15213298</v>
      </c>
      <c r="Z8" s="965">
        <v>39650287</v>
      </c>
      <c r="AA8" s="965">
        <v>5660350</v>
      </c>
      <c r="AB8" s="965">
        <v>60382411</v>
      </c>
      <c r="AC8" s="965">
        <v>42533572</v>
      </c>
      <c r="AD8" s="965">
        <v>23648211</v>
      </c>
      <c r="AE8" s="965">
        <v>1277778</v>
      </c>
      <c r="AF8" s="965">
        <v>28880063</v>
      </c>
      <c r="AG8" s="965">
        <v>16792163</v>
      </c>
      <c r="AH8" s="965">
        <v>57783070</v>
      </c>
      <c r="AI8" s="965">
        <v>12114368</v>
      </c>
      <c r="AJ8" s="965">
        <v>66189608</v>
      </c>
      <c r="AK8" s="965">
        <v>1806657</v>
      </c>
      <c r="AL8" s="965">
        <v>36182931</v>
      </c>
      <c r="AM8" s="965">
        <v>164677</v>
      </c>
      <c r="AN8" s="966" t="s">
        <v>1524</v>
      </c>
    </row>
    <row r="9" spans="2:40" s="742" customFormat="1" ht="12.75" customHeight="1">
      <c r="B9" s="961"/>
      <c r="C9" s="967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8"/>
      <c r="R9" s="745"/>
      <c r="S9" s="968"/>
      <c r="T9" s="968"/>
      <c r="U9" s="968"/>
      <c r="V9" s="969"/>
      <c r="W9" s="969"/>
      <c r="X9" s="969"/>
      <c r="Y9" s="969"/>
      <c r="Z9" s="969"/>
      <c r="AA9" s="969"/>
      <c r="AB9" s="969"/>
      <c r="AC9" s="969"/>
      <c r="AD9" s="969"/>
      <c r="AE9" s="969"/>
      <c r="AF9" s="969"/>
      <c r="AG9" s="969"/>
      <c r="AH9" s="969"/>
      <c r="AI9" s="969"/>
      <c r="AJ9" s="969"/>
      <c r="AK9" s="969"/>
      <c r="AL9" s="969"/>
      <c r="AM9" s="969"/>
      <c r="AN9" s="970"/>
    </row>
    <row r="10" spans="2:40" s="772" customFormat="1" ht="12.75" customHeight="1">
      <c r="B10" s="470">
        <v>2</v>
      </c>
      <c r="C10" s="971">
        <f>SUM(C12+C14)</f>
        <v>388887438</v>
      </c>
      <c r="D10" s="972">
        <f>SUM(D12+D14)</f>
        <v>377061465</v>
      </c>
      <c r="E10" s="972">
        <f>SUM(C10-D10)</f>
        <v>11825973</v>
      </c>
      <c r="F10" s="972">
        <f aca="true" t="shared" si="0" ref="F10:AM10">SUM(F12+F14)</f>
        <v>362383</v>
      </c>
      <c r="G10" s="972">
        <f t="shared" si="0"/>
        <v>11463590</v>
      </c>
      <c r="H10" s="972">
        <f t="shared" si="0"/>
        <v>112654149</v>
      </c>
      <c r="I10" s="972">
        <f t="shared" si="0"/>
        <v>8861240</v>
      </c>
      <c r="J10" s="972">
        <f t="shared" si="0"/>
        <v>3895829</v>
      </c>
      <c r="K10" s="972">
        <f t="shared" si="0"/>
        <v>140531</v>
      </c>
      <c r="L10" s="972">
        <f t="shared" si="0"/>
        <v>3489022</v>
      </c>
      <c r="M10" s="972">
        <f t="shared" si="0"/>
        <v>120899948</v>
      </c>
      <c r="N10" s="972">
        <f t="shared" si="0"/>
        <v>226427</v>
      </c>
      <c r="O10" s="972">
        <f t="shared" si="0"/>
        <v>3292987</v>
      </c>
      <c r="P10" s="972">
        <f t="shared" si="0"/>
        <v>6484916</v>
      </c>
      <c r="Q10" s="972">
        <f t="shared" si="0"/>
        <v>1048337</v>
      </c>
      <c r="R10" s="972">
        <f t="shared" si="0"/>
        <v>25161413</v>
      </c>
      <c r="S10" s="972">
        <f t="shared" si="0"/>
        <v>48202</v>
      </c>
      <c r="T10" s="972">
        <f t="shared" si="0"/>
        <v>18216037</v>
      </c>
      <c r="U10" s="972">
        <f t="shared" si="0"/>
        <v>4968498</v>
      </c>
      <c r="V10" s="973">
        <f t="shared" si="0"/>
        <v>915177</v>
      </c>
      <c r="W10" s="973">
        <f t="shared" si="0"/>
        <v>8001219</v>
      </c>
      <c r="X10" s="973">
        <f t="shared" si="0"/>
        <v>10217242</v>
      </c>
      <c r="Y10" s="973">
        <f t="shared" si="0"/>
        <v>16781118</v>
      </c>
      <c r="Z10" s="973">
        <f t="shared" si="0"/>
        <v>43585146</v>
      </c>
      <c r="AA10" s="973">
        <f t="shared" si="0"/>
        <v>6260712</v>
      </c>
      <c r="AB10" s="972">
        <f t="shared" si="0"/>
        <v>62797335</v>
      </c>
      <c r="AC10" s="973">
        <f t="shared" si="0"/>
        <v>45366245</v>
      </c>
      <c r="AD10" s="973">
        <f t="shared" si="0"/>
        <v>26083704</v>
      </c>
      <c r="AE10" s="973">
        <f t="shared" si="0"/>
        <v>1330860</v>
      </c>
      <c r="AF10" s="972">
        <f t="shared" si="0"/>
        <v>28254323</v>
      </c>
      <c r="AG10" s="972">
        <f t="shared" si="0"/>
        <v>18001583</v>
      </c>
      <c r="AH10" s="973">
        <f t="shared" si="0"/>
        <v>63574484</v>
      </c>
      <c r="AI10" s="972">
        <f t="shared" si="0"/>
        <v>13382185</v>
      </c>
      <c r="AJ10" s="972">
        <f t="shared" si="0"/>
        <v>69968765</v>
      </c>
      <c r="AK10" s="973">
        <f t="shared" si="0"/>
        <v>2302970</v>
      </c>
      <c r="AL10" s="973">
        <f t="shared" si="0"/>
        <v>39398300</v>
      </c>
      <c r="AM10" s="973">
        <f t="shared" si="0"/>
        <v>339999</v>
      </c>
      <c r="AN10" s="974" t="s">
        <v>1524</v>
      </c>
    </row>
    <row r="11" spans="2:40" s="742" customFormat="1" ht="12.75" customHeight="1">
      <c r="B11" s="975"/>
      <c r="C11" s="976"/>
      <c r="D11" s="977"/>
      <c r="E11" s="972"/>
      <c r="F11" s="977"/>
      <c r="G11" s="972"/>
      <c r="H11" s="977"/>
      <c r="I11" s="977"/>
      <c r="J11" s="977"/>
      <c r="K11" s="977"/>
      <c r="L11" s="977"/>
      <c r="M11" s="977"/>
      <c r="N11" s="977"/>
      <c r="O11" s="977"/>
      <c r="P11" s="977"/>
      <c r="Q11" s="977"/>
      <c r="R11" s="978"/>
      <c r="S11" s="977"/>
      <c r="T11" s="977"/>
      <c r="U11" s="977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69"/>
      <c r="AI11" s="969"/>
      <c r="AJ11" s="969"/>
      <c r="AK11" s="969"/>
      <c r="AL11" s="969"/>
      <c r="AM11" s="969"/>
      <c r="AN11" s="970"/>
    </row>
    <row r="12" spans="2:40" s="772" customFormat="1" ht="12.75" customHeight="1">
      <c r="B12" s="470" t="s">
        <v>42</v>
      </c>
      <c r="C12" s="971">
        <f>SUM(C16:C30)</f>
        <v>249097810</v>
      </c>
      <c r="D12" s="972">
        <f>SUM(D16:D30)</f>
        <v>241709053</v>
      </c>
      <c r="E12" s="972">
        <f>SUM(C12-D12)</f>
        <v>7388757</v>
      </c>
      <c r="F12" s="972">
        <f>SUM(F16:F30)</f>
        <v>163346</v>
      </c>
      <c r="G12" s="972">
        <f>SUM(E12-F12)</f>
        <v>7225411</v>
      </c>
      <c r="H12" s="972">
        <f aca="true" t="shared" si="1" ref="H12:AM12">SUM(H16:H30)</f>
        <v>90697914</v>
      </c>
      <c r="I12" s="972">
        <f t="shared" si="1"/>
        <v>6040898</v>
      </c>
      <c r="J12" s="972">
        <f t="shared" si="1"/>
        <v>3070804</v>
      </c>
      <c r="K12" s="972">
        <f t="shared" si="1"/>
        <v>91025</v>
      </c>
      <c r="L12" s="972">
        <f t="shared" si="1"/>
        <v>2046119</v>
      </c>
      <c r="M12" s="972">
        <f t="shared" si="1"/>
        <v>56302997</v>
      </c>
      <c r="N12" s="972">
        <f t="shared" si="1"/>
        <v>174309</v>
      </c>
      <c r="O12" s="972">
        <f t="shared" si="1"/>
        <v>2581429</v>
      </c>
      <c r="P12" s="972">
        <f t="shared" si="1"/>
        <v>3960954</v>
      </c>
      <c r="Q12" s="972">
        <f t="shared" si="1"/>
        <v>758669</v>
      </c>
      <c r="R12" s="972">
        <f t="shared" si="1"/>
        <v>18463666</v>
      </c>
      <c r="S12" s="972">
        <f t="shared" si="1"/>
        <v>48202</v>
      </c>
      <c r="T12" s="972">
        <f t="shared" si="1"/>
        <v>10166575</v>
      </c>
      <c r="U12" s="972">
        <f t="shared" si="1"/>
        <v>2629660</v>
      </c>
      <c r="V12" s="973">
        <f t="shared" si="1"/>
        <v>593469</v>
      </c>
      <c r="W12" s="973">
        <f t="shared" si="1"/>
        <v>5294558</v>
      </c>
      <c r="X12" s="973">
        <f t="shared" si="1"/>
        <v>6573148</v>
      </c>
      <c r="Y12" s="973">
        <f t="shared" si="1"/>
        <v>12909989</v>
      </c>
      <c r="Z12" s="973">
        <f t="shared" si="1"/>
        <v>26693425</v>
      </c>
      <c r="AA12" s="973">
        <f t="shared" si="1"/>
        <v>3370756</v>
      </c>
      <c r="AB12" s="973">
        <f t="shared" si="1"/>
        <v>35405911</v>
      </c>
      <c r="AC12" s="973">
        <f t="shared" si="1"/>
        <v>33849248</v>
      </c>
      <c r="AD12" s="973">
        <f t="shared" si="1"/>
        <v>17561407</v>
      </c>
      <c r="AE12" s="973">
        <f t="shared" si="1"/>
        <v>1173393</v>
      </c>
      <c r="AF12" s="973">
        <f t="shared" si="1"/>
        <v>13919777</v>
      </c>
      <c r="AG12" s="973">
        <f t="shared" si="1"/>
        <v>12025745</v>
      </c>
      <c r="AH12" s="972">
        <f t="shared" si="1"/>
        <v>45676579</v>
      </c>
      <c r="AI12" s="973">
        <f t="shared" si="1"/>
        <v>8358140</v>
      </c>
      <c r="AJ12" s="972">
        <f t="shared" si="1"/>
        <v>46112611</v>
      </c>
      <c r="AK12" s="973">
        <f t="shared" si="1"/>
        <v>840110</v>
      </c>
      <c r="AL12" s="973">
        <f t="shared" si="1"/>
        <v>23308673</v>
      </c>
      <c r="AM12" s="973">
        <f t="shared" si="1"/>
        <v>106703</v>
      </c>
      <c r="AN12" s="974" t="s">
        <v>1524</v>
      </c>
    </row>
    <row r="13" spans="2:40" s="742" customFormat="1" ht="12.75" customHeight="1">
      <c r="B13" s="975"/>
      <c r="C13" s="976"/>
      <c r="D13" s="977"/>
      <c r="E13" s="972"/>
      <c r="F13" s="977"/>
      <c r="G13" s="972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8"/>
      <c r="S13" s="977"/>
      <c r="T13" s="977"/>
      <c r="U13" s="977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69"/>
      <c r="AI13" s="969"/>
      <c r="AJ13" s="969"/>
      <c r="AK13" s="969"/>
      <c r="AL13" s="969"/>
      <c r="AM13" s="969"/>
      <c r="AN13" s="970"/>
    </row>
    <row r="14" spans="2:40" s="772" customFormat="1" ht="12.75" customHeight="1">
      <c r="B14" s="470" t="s">
        <v>44</v>
      </c>
      <c r="C14" s="971">
        <f>SUM(C32:C65)</f>
        <v>139789628</v>
      </c>
      <c r="D14" s="972">
        <f>SUM(D32:D65)</f>
        <v>135352412</v>
      </c>
      <c r="E14" s="972">
        <v>4437216</v>
      </c>
      <c r="F14" s="972">
        <f aca="true" t="shared" si="2" ref="F14:R14">SUM(F32:F65)</f>
        <v>199037</v>
      </c>
      <c r="G14" s="972">
        <f t="shared" si="2"/>
        <v>4238179</v>
      </c>
      <c r="H14" s="972">
        <f t="shared" si="2"/>
        <v>21956235</v>
      </c>
      <c r="I14" s="972">
        <f t="shared" si="2"/>
        <v>2820342</v>
      </c>
      <c r="J14" s="972">
        <f t="shared" si="2"/>
        <v>825025</v>
      </c>
      <c r="K14" s="972">
        <f t="shared" si="2"/>
        <v>49506</v>
      </c>
      <c r="L14" s="972">
        <f t="shared" si="2"/>
        <v>1442903</v>
      </c>
      <c r="M14" s="972">
        <f t="shared" si="2"/>
        <v>64596951</v>
      </c>
      <c r="N14" s="972">
        <f t="shared" si="2"/>
        <v>52118</v>
      </c>
      <c r="O14" s="972">
        <f t="shared" si="2"/>
        <v>711558</v>
      </c>
      <c r="P14" s="972">
        <f t="shared" si="2"/>
        <v>2523962</v>
      </c>
      <c r="Q14" s="972">
        <f t="shared" si="2"/>
        <v>289668</v>
      </c>
      <c r="R14" s="972">
        <f t="shared" si="2"/>
        <v>6697747</v>
      </c>
      <c r="S14" s="979">
        <v>0</v>
      </c>
      <c r="T14" s="972">
        <f aca="true" t="shared" si="3" ref="T14:AM14">SUM(T32:T65)</f>
        <v>8049462</v>
      </c>
      <c r="U14" s="972">
        <f t="shared" si="3"/>
        <v>2338838</v>
      </c>
      <c r="V14" s="973">
        <f t="shared" si="3"/>
        <v>321708</v>
      </c>
      <c r="W14" s="973">
        <f t="shared" si="3"/>
        <v>2706661</v>
      </c>
      <c r="X14" s="973">
        <f t="shared" si="3"/>
        <v>3644094</v>
      </c>
      <c r="Y14" s="973">
        <f t="shared" si="3"/>
        <v>3871129</v>
      </c>
      <c r="Z14" s="973">
        <f t="shared" si="3"/>
        <v>16891721</v>
      </c>
      <c r="AA14" s="973">
        <f t="shared" si="3"/>
        <v>2889956</v>
      </c>
      <c r="AB14" s="973">
        <f t="shared" si="3"/>
        <v>27391424</v>
      </c>
      <c r="AC14" s="973">
        <f t="shared" si="3"/>
        <v>11516997</v>
      </c>
      <c r="AD14" s="973">
        <f t="shared" si="3"/>
        <v>8522297</v>
      </c>
      <c r="AE14" s="973">
        <f t="shared" si="3"/>
        <v>157467</v>
      </c>
      <c r="AF14" s="973">
        <f t="shared" si="3"/>
        <v>14334546</v>
      </c>
      <c r="AG14" s="973">
        <f t="shared" si="3"/>
        <v>5975838</v>
      </c>
      <c r="AH14" s="973">
        <f t="shared" si="3"/>
        <v>17897905</v>
      </c>
      <c r="AI14" s="973">
        <f t="shared" si="3"/>
        <v>5024045</v>
      </c>
      <c r="AJ14" s="973">
        <f t="shared" si="3"/>
        <v>23856154</v>
      </c>
      <c r="AK14" s="973">
        <f t="shared" si="3"/>
        <v>1462860</v>
      </c>
      <c r="AL14" s="973">
        <f t="shared" si="3"/>
        <v>16089627</v>
      </c>
      <c r="AM14" s="973">
        <f t="shared" si="3"/>
        <v>233296</v>
      </c>
      <c r="AN14" s="974" t="s">
        <v>1524</v>
      </c>
    </row>
    <row r="15" spans="2:40" s="742" customFormat="1" ht="12.75" customHeight="1">
      <c r="B15" s="961"/>
      <c r="C15" s="967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8"/>
      <c r="R15" s="745"/>
      <c r="S15" s="968"/>
      <c r="T15" s="968"/>
      <c r="U15" s="968"/>
      <c r="V15" s="969"/>
      <c r="W15" s="969"/>
      <c r="X15" s="969"/>
      <c r="Y15" s="969"/>
      <c r="Z15" s="969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69"/>
      <c r="AL15" s="969"/>
      <c r="AM15" s="969"/>
      <c r="AN15" s="970"/>
    </row>
    <row r="16" spans="2:40" s="742" customFormat="1" ht="12.75" customHeight="1">
      <c r="B16" s="961" t="s">
        <v>56</v>
      </c>
      <c r="C16" s="967">
        <v>58781740</v>
      </c>
      <c r="D16" s="968">
        <v>57445739</v>
      </c>
      <c r="E16" s="968">
        <v>1336001</v>
      </c>
      <c r="F16" s="968">
        <v>17257</v>
      </c>
      <c r="G16" s="968">
        <v>1318744</v>
      </c>
      <c r="H16" s="968">
        <v>30185739</v>
      </c>
      <c r="I16" s="968">
        <v>1572839</v>
      </c>
      <c r="J16" s="968">
        <v>1074087</v>
      </c>
      <c r="K16" s="968">
        <v>6569</v>
      </c>
      <c r="L16" s="968">
        <v>490983</v>
      </c>
      <c r="M16" s="968">
        <v>5873305</v>
      </c>
      <c r="N16" s="968">
        <v>55622</v>
      </c>
      <c r="O16" s="968">
        <v>458232</v>
      </c>
      <c r="P16" s="968">
        <v>962856</v>
      </c>
      <c r="Q16" s="745">
        <v>261016</v>
      </c>
      <c r="R16" s="968">
        <v>3967048</v>
      </c>
      <c r="S16" s="968" t="s">
        <v>1524</v>
      </c>
      <c r="T16" s="968">
        <v>1645725</v>
      </c>
      <c r="U16" s="968">
        <v>291315</v>
      </c>
      <c r="V16" s="969">
        <v>263011</v>
      </c>
      <c r="W16" s="969">
        <v>1236667</v>
      </c>
      <c r="X16" s="969">
        <v>1630425</v>
      </c>
      <c r="Y16" s="969">
        <v>3337220</v>
      </c>
      <c r="Z16" s="969">
        <v>5469081</v>
      </c>
      <c r="AA16" s="969">
        <v>647459</v>
      </c>
      <c r="AB16" s="969">
        <v>6770128</v>
      </c>
      <c r="AC16" s="969">
        <v>7745824</v>
      </c>
      <c r="AD16" s="969">
        <v>3794976</v>
      </c>
      <c r="AE16" s="969">
        <v>205492</v>
      </c>
      <c r="AF16" s="969">
        <v>2269334</v>
      </c>
      <c r="AG16" s="969">
        <v>3153480</v>
      </c>
      <c r="AH16" s="969">
        <v>10720264</v>
      </c>
      <c r="AI16" s="969">
        <v>1640663</v>
      </c>
      <c r="AJ16" s="969">
        <v>15159159</v>
      </c>
      <c r="AK16" s="969">
        <v>83737</v>
      </c>
      <c r="AL16" s="969">
        <v>5255223</v>
      </c>
      <c r="AM16" s="969" t="s">
        <v>1524</v>
      </c>
      <c r="AN16" s="970" t="s">
        <v>1524</v>
      </c>
    </row>
    <row r="17" spans="2:40" s="742" customFormat="1" ht="12.75" customHeight="1">
      <c r="B17" s="961" t="s">
        <v>58</v>
      </c>
      <c r="C17" s="967">
        <v>25899640</v>
      </c>
      <c r="D17" s="968">
        <v>24887487</v>
      </c>
      <c r="E17" s="968">
        <v>1012153</v>
      </c>
      <c r="F17" s="968">
        <v>12220</v>
      </c>
      <c r="G17" s="968">
        <v>999933</v>
      </c>
      <c r="H17" s="968">
        <v>8961909</v>
      </c>
      <c r="I17" s="968">
        <v>663852</v>
      </c>
      <c r="J17" s="968">
        <v>292109</v>
      </c>
      <c r="K17" s="968" t="s">
        <v>1524</v>
      </c>
      <c r="L17" s="968">
        <v>219316</v>
      </c>
      <c r="M17" s="968">
        <v>6445308</v>
      </c>
      <c r="N17" s="968">
        <v>18508</v>
      </c>
      <c r="O17" s="968">
        <v>283008</v>
      </c>
      <c r="P17" s="968">
        <v>314751</v>
      </c>
      <c r="Q17" s="745">
        <v>69734</v>
      </c>
      <c r="R17" s="968">
        <v>2008994</v>
      </c>
      <c r="S17" s="968" t="s">
        <v>1524</v>
      </c>
      <c r="T17" s="968">
        <v>905847</v>
      </c>
      <c r="U17" s="968">
        <v>336128</v>
      </c>
      <c r="V17" s="969">
        <v>11810</v>
      </c>
      <c r="W17" s="969">
        <v>372212</v>
      </c>
      <c r="X17" s="969">
        <v>395758</v>
      </c>
      <c r="Y17" s="969">
        <v>1332426</v>
      </c>
      <c r="Z17" s="969">
        <v>3267970</v>
      </c>
      <c r="AA17" s="969">
        <v>300929</v>
      </c>
      <c r="AB17" s="969">
        <v>4241476</v>
      </c>
      <c r="AC17" s="969">
        <v>3936053</v>
      </c>
      <c r="AD17" s="969">
        <v>2312771</v>
      </c>
      <c r="AE17" s="969">
        <v>148800</v>
      </c>
      <c r="AF17" s="969">
        <v>808932</v>
      </c>
      <c r="AG17" s="969">
        <v>867799</v>
      </c>
      <c r="AH17" s="969">
        <v>5138742</v>
      </c>
      <c r="AI17" s="969">
        <v>789905</v>
      </c>
      <c r="AJ17" s="969">
        <v>4358961</v>
      </c>
      <c r="AK17" s="969">
        <v>103570</v>
      </c>
      <c r="AL17" s="969">
        <v>1879549</v>
      </c>
      <c r="AM17" s="969" t="s">
        <v>1524</v>
      </c>
      <c r="AN17" s="970" t="s">
        <v>1524</v>
      </c>
    </row>
    <row r="18" spans="2:40" s="742" customFormat="1" ht="12.75" customHeight="1">
      <c r="B18" s="961" t="s">
        <v>59</v>
      </c>
      <c r="C18" s="967">
        <v>28461762</v>
      </c>
      <c r="D18" s="968">
        <v>27715588</v>
      </c>
      <c r="E18" s="968">
        <v>746174</v>
      </c>
      <c r="F18" s="968">
        <v>30929</v>
      </c>
      <c r="G18" s="968">
        <v>715245</v>
      </c>
      <c r="H18" s="968">
        <v>9313019</v>
      </c>
      <c r="I18" s="968">
        <v>656397</v>
      </c>
      <c r="J18" s="968">
        <v>327007</v>
      </c>
      <c r="K18" s="968">
        <v>26537</v>
      </c>
      <c r="L18" s="968">
        <v>213700</v>
      </c>
      <c r="M18" s="968">
        <v>6942452</v>
      </c>
      <c r="N18" s="968">
        <v>20148</v>
      </c>
      <c r="O18" s="968">
        <v>384459</v>
      </c>
      <c r="P18" s="968">
        <v>535043</v>
      </c>
      <c r="Q18" s="745">
        <v>99903</v>
      </c>
      <c r="R18" s="968">
        <v>2567896</v>
      </c>
      <c r="S18" s="968" t="s">
        <v>1524</v>
      </c>
      <c r="T18" s="968">
        <v>1321129</v>
      </c>
      <c r="U18" s="968">
        <v>258056</v>
      </c>
      <c r="V18" s="969">
        <v>99878</v>
      </c>
      <c r="W18" s="969">
        <v>352403</v>
      </c>
      <c r="X18" s="969">
        <v>666638</v>
      </c>
      <c r="Y18" s="969">
        <v>1840543</v>
      </c>
      <c r="Z18" s="969">
        <v>2836554</v>
      </c>
      <c r="AA18" s="969">
        <v>315887</v>
      </c>
      <c r="AB18" s="969">
        <v>3847245</v>
      </c>
      <c r="AC18" s="969">
        <v>4242273</v>
      </c>
      <c r="AD18" s="969">
        <v>2501166</v>
      </c>
      <c r="AE18" s="969">
        <v>135936</v>
      </c>
      <c r="AF18" s="969">
        <v>1357239</v>
      </c>
      <c r="AG18" s="969">
        <v>1037926</v>
      </c>
      <c r="AH18" s="969">
        <v>6278402</v>
      </c>
      <c r="AI18" s="969">
        <v>1098077</v>
      </c>
      <c r="AJ18" s="969">
        <v>3669471</v>
      </c>
      <c r="AK18" s="969">
        <v>154672</v>
      </c>
      <c r="AL18" s="969">
        <v>3024995</v>
      </c>
      <c r="AM18" s="969">
        <v>52299</v>
      </c>
      <c r="AN18" s="970" t="s">
        <v>1524</v>
      </c>
    </row>
    <row r="19" spans="2:40" s="742" customFormat="1" ht="12.75" customHeight="1">
      <c r="B19" s="961" t="s">
        <v>61</v>
      </c>
      <c r="C19" s="967">
        <v>28861543</v>
      </c>
      <c r="D19" s="968">
        <v>27672221</v>
      </c>
      <c r="E19" s="968">
        <v>1189322</v>
      </c>
      <c r="F19" s="968">
        <v>11969</v>
      </c>
      <c r="G19" s="968">
        <v>1177353</v>
      </c>
      <c r="H19" s="968">
        <v>11619034</v>
      </c>
      <c r="I19" s="968">
        <v>707905</v>
      </c>
      <c r="J19" s="968">
        <v>347481</v>
      </c>
      <c r="K19" s="968">
        <v>18945</v>
      </c>
      <c r="L19" s="968">
        <v>235300</v>
      </c>
      <c r="M19" s="968">
        <v>4739023</v>
      </c>
      <c r="N19" s="968">
        <v>19959</v>
      </c>
      <c r="O19" s="968">
        <v>407713</v>
      </c>
      <c r="P19" s="968">
        <v>441139</v>
      </c>
      <c r="Q19" s="745">
        <v>87850</v>
      </c>
      <c r="R19" s="968">
        <v>2700942</v>
      </c>
      <c r="S19" s="968" t="s">
        <v>1524</v>
      </c>
      <c r="T19" s="968">
        <v>1093424</v>
      </c>
      <c r="U19" s="968">
        <v>302380</v>
      </c>
      <c r="V19" s="969">
        <v>58543</v>
      </c>
      <c r="W19" s="969">
        <v>469342</v>
      </c>
      <c r="X19" s="969">
        <v>1203292</v>
      </c>
      <c r="Y19" s="969">
        <v>1287520</v>
      </c>
      <c r="Z19" s="969">
        <v>3121751</v>
      </c>
      <c r="AA19" s="969">
        <v>329097</v>
      </c>
      <c r="AB19" s="969">
        <v>4058142</v>
      </c>
      <c r="AC19" s="969">
        <v>3869211</v>
      </c>
      <c r="AD19" s="969">
        <v>2216550</v>
      </c>
      <c r="AE19" s="969">
        <v>219573</v>
      </c>
      <c r="AF19" s="969">
        <v>1539093</v>
      </c>
      <c r="AG19" s="969">
        <v>1476531</v>
      </c>
      <c r="AH19" s="969">
        <v>4748208</v>
      </c>
      <c r="AI19" s="969">
        <v>1100489</v>
      </c>
      <c r="AJ19" s="969">
        <v>5655284</v>
      </c>
      <c r="AK19" s="969">
        <v>20631</v>
      </c>
      <c r="AL19" s="969">
        <v>2439412</v>
      </c>
      <c r="AM19" s="969" t="s">
        <v>1524</v>
      </c>
      <c r="AN19" s="970" t="s">
        <v>1524</v>
      </c>
    </row>
    <row r="20" spans="2:40" s="742" customFormat="1" ht="12.75" customHeight="1">
      <c r="B20" s="961"/>
      <c r="C20" s="967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745"/>
      <c r="S20" s="968"/>
      <c r="T20" s="968"/>
      <c r="U20" s="968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969"/>
      <c r="AL20" s="969"/>
      <c r="AM20" s="969"/>
      <c r="AN20" s="970"/>
    </row>
    <row r="21" spans="2:40" s="742" customFormat="1" ht="12.75" customHeight="1">
      <c r="B21" s="961" t="s">
        <v>64</v>
      </c>
      <c r="C21" s="967">
        <v>10905808</v>
      </c>
      <c r="D21" s="968">
        <v>10387998</v>
      </c>
      <c r="E21" s="968">
        <v>517810</v>
      </c>
      <c r="F21" s="968" t="s">
        <v>1524</v>
      </c>
      <c r="G21" s="968">
        <v>517810</v>
      </c>
      <c r="H21" s="968">
        <v>3899879</v>
      </c>
      <c r="I21" s="968">
        <v>268026</v>
      </c>
      <c r="J21" s="968">
        <v>138244</v>
      </c>
      <c r="K21" s="968">
        <v>200</v>
      </c>
      <c r="L21" s="968">
        <v>89257</v>
      </c>
      <c r="M21" s="968">
        <v>3134505</v>
      </c>
      <c r="N21" s="968">
        <v>7612</v>
      </c>
      <c r="O21" s="968">
        <v>74364</v>
      </c>
      <c r="P21" s="968">
        <v>178479</v>
      </c>
      <c r="Q21" s="968">
        <v>32358</v>
      </c>
      <c r="R21" s="968">
        <v>706054</v>
      </c>
      <c r="S21" s="968" t="s">
        <v>1524</v>
      </c>
      <c r="T21" s="766">
        <v>487142</v>
      </c>
      <c r="U21" s="968">
        <v>115304</v>
      </c>
      <c r="V21" s="969">
        <v>11850</v>
      </c>
      <c r="W21" s="969">
        <v>352799</v>
      </c>
      <c r="X21" s="969">
        <v>432939</v>
      </c>
      <c r="Y21" s="969">
        <v>345721</v>
      </c>
      <c r="Z21" s="969">
        <v>631075</v>
      </c>
      <c r="AA21" s="969">
        <v>223011</v>
      </c>
      <c r="AB21" s="969">
        <v>1717886</v>
      </c>
      <c r="AC21" s="969">
        <v>1692395</v>
      </c>
      <c r="AD21" s="969">
        <v>774984</v>
      </c>
      <c r="AE21" s="969">
        <v>94474</v>
      </c>
      <c r="AF21" s="969">
        <v>688398</v>
      </c>
      <c r="AG21" s="969">
        <v>614525</v>
      </c>
      <c r="AH21" s="969">
        <v>1253352</v>
      </c>
      <c r="AI21" s="969">
        <v>443353</v>
      </c>
      <c r="AJ21" s="969">
        <v>1682777</v>
      </c>
      <c r="AK21" s="969">
        <v>56135</v>
      </c>
      <c r="AL21" s="969">
        <v>1146708</v>
      </c>
      <c r="AM21" s="969" t="s">
        <v>1524</v>
      </c>
      <c r="AN21" s="970" t="s">
        <v>1524</v>
      </c>
    </row>
    <row r="22" spans="2:40" s="742" customFormat="1" ht="12.75" customHeight="1">
      <c r="B22" s="961" t="s">
        <v>66</v>
      </c>
      <c r="C22" s="967">
        <v>13429369</v>
      </c>
      <c r="D22" s="968">
        <v>12949989</v>
      </c>
      <c r="E22" s="968">
        <v>479380</v>
      </c>
      <c r="F22" s="968">
        <v>4123</v>
      </c>
      <c r="G22" s="968">
        <v>475257</v>
      </c>
      <c r="H22" s="968">
        <v>3709297</v>
      </c>
      <c r="I22" s="968">
        <v>244744</v>
      </c>
      <c r="J22" s="968">
        <v>133205</v>
      </c>
      <c r="K22" s="968" t="s">
        <v>1524</v>
      </c>
      <c r="L22" s="968">
        <v>84013</v>
      </c>
      <c r="M22" s="968">
        <v>3813990</v>
      </c>
      <c r="N22" s="968">
        <v>6594</v>
      </c>
      <c r="O22" s="968">
        <v>66003</v>
      </c>
      <c r="P22" s="968">
        <v>213390</v>
      </c>
      <c r="Q22" s="968">
        <v>24394</v>
      </c>
      <c r="R22" s="968">
        <v>876534</v>
      </c>
      <c r="S22" s="968" t="s">
        <v>1524</v>
      </c>
      <c r="T22" s="766">
        <v>771369</v>
      </c>
      <c r="U22" s="968">
        <v>399475</v>
      </c>
      <c r="V22" s="969">
        <v>5600</v>
      </c>
      <c r="W22" s="969">
        <v>651825</v>
      </c>
      <c r="X22" s="969">
        <v>188334</v>
      </c>
      <c r="Y22" s="969">
        <v>257602</v>
      </c>
      <c r="Z22" s="969">
        <v>1983000</v>
      </c>
      <c r="AA22" s="969">
        <v>198353</v>
      </c>
      <c r="AB22" s="969">
        <v>1686133</v>
      </c>
      <c r="AC22" s="969">
        <v>1329990</v>
      </c>
      <c r="AD22" s="969">
        <v>1146439</v>
      </c>
      <c r="AE22" s="969">
        <v>23343</v>
      </c>
      <c r="AF22" s="969">
        <v>1107591</v>
      </c>
      <c r="AG22" s="969">
        <v>1233273</v>
      </c>
      <c r="AH22" s="969">
        <v>2239655</v>
      </c>
      <c r="AI22" s="969">
        <v>399272</v>
      </c>
      <c r="AJ22" s="969">
        <v>2403979</v>
      </c>
      <c r="AK22" s="969">
        <v>79522</v>
      </c>
      <c r="AL22" s="969">
        <v>1102439</v>
      </c>
      <c r="AM22" s="969" t="s">
        <v>1524</v>
      </c>
      <c r="AN22" s="970" t="s">
        <v>1524</v>
      </c>
    </row>
    <row r="23" spans="2:40" s="742" customFormat="1" ht="12.75" customHeight="1">
      <c r="B23" s="961" t="s">
        <v>68</v>
      </c>
      <c r="C23" s="967">
        <v>11685189</v>
      </c>
      <c r="D23" s="968">
        <v>11392218</v>
      </c>
      <c r="E23" s="968">
        <v>292971</v>
      </c>
      <c r="F23" s="968" t="s">
        <v>1524</v>
      </c>
      <c r="G23" s="968">
        <v>292971</v>
      </c>
      <c r="H23" s="968">
        <v>3062300</v>
      </c>
      <c r="I23" s="968">
        <v>230859</v>
      </c>
      <c r="J23" s="968">
        <v>111046</v>
      </c>
      <c r="K23" s="968">
        <v>14049</v>
      </c>
      <c r="L23" s="968">
        <v>88834</v>
      </c>
      <c r="M23" s="968">
        <v>3702750</v>
      </c>
      <c r="N23" s="968">
        <v>7074</v>
      </c>
      <c r="O23" s="968">
        <v>39415</v>
      </c>
      <c r="P23" s="968">
        <v>163959</v>
      </c>
      <c r="Q23" s="968">
        <v>35382</v>
      </c>
      <c r="R23" s="968">
        <v>683734</v>
      </c>
      <c r="S23" s="968" t="s">
        <v>1524</v>
      </c>
      <c r="T23" s="766">
        <v>367948</v>
      </c>
      <c r="U23" s="968">
        <v>97040</v>
      </c>
      <c r="V23" s="969">
        <v>43089</v>
      </c>
      <c r="W23" s="969">
        <v>205841</v>
      </c>
      <c r="X23" s="969">
        <v>194197</v>
      </c>
      <c r="Y23" s="969">
        <v>736072</v>
      </c>
      <c r="Z23" s="969">
        <v>1901600</v>
      </c>
      <c r="AA23" s="969">
        <v>196538</v>
      </c>
      <c r="AB23" s="969">
        <v>1565210</v>
      </c>
      <c r="AC23" s="969">
        <v>1553662</v>
      </c>
      <c r="AD23" s="969">
        <v>793403</v>
      </c>
      <c r="AE23" s="969">
        <v>53695</v>
      </c>
      <c r="AF23" s="969">
        <v>554231</v>
      </c>
      <c r="AG23" s="969">
        <v>790225</v>
      </c>
      <c r="AH23" s="969">
        <v>1907844</v>
      </c>
      <c r="AI23" s="969">
        <v>502999</v>
      </c>
      <c r="AJ23" s="969">
        <v>2488677</v>
      </c>
      <c r="AK23" s="969">
        <v>82506</v>
      </c>
      <c r="AL23" s="969">
        <v>903228</v>
      </c>
      <c r="AM23" s="969" t="s">
        <v>1524</v>
      </c>
      <c r="AN23" s="970" t="s">
        <v>1524</v>
      </c>
    </row>
    <row r="24" spans="2:40" s="742" customFormat="1" ht="13.5" customHeight="1">
      <c r="B24" s="961" t="s">
        <v>69</v>
      </c>
      <c r="C24" s="967">
        <v>9686498</v>
      </c>
      <c r="D24" s="968">
        <v>9351308</v>
      </c>
      <c r="E24" s="968">
        <v>335190</v>
      </c>
      <c r="F24" s="968" t="s">
        <v>1524</v>
      </c>
      <c r="G24" s="968">
        <v>335190</v>
      </c>
      <c r="H24" s="968">
        <v>2195597</v>
      </c>
      <c r="I24" s="968">
        <v>193417</v>
      </c>
      <c r="J24" s="968">
        <v>80308</v>
      </c>
      <c r="K24" s="968" t="s">
        <v>1524</v>
      </c>
      <c r="L24" s="968">
        <v>78180</v>
      </c>
      <c r="M24" s="968">
        <v>3510138</v>
      </c>
      <c r="N24" s="968">
        <v>4831</v>
      </c>
      <c r="O24" s="968">
        <v>48064</v>
      </c>
      <c r="P24" s="968">
        <v>271811</v>
      </c>
      <c r="Q24" s="968">
        <v>21270</v>
      </c>
      <c r="R24" s="968">
        <v>612954</v>
      </c>
      <c r="S24" s="968">
        <v>1338</v>
      </c>
      <c r="T24" s="745">
        <v>515891</v>
      </c>
      <c r="U24" s="968">
        <v>106091</v>
      </c>
      <c r="V24" s="969">
        <v>6509</v>
      </c>
      <c r="W24" s="969">
        <v>300262</v>
      </c>
      <c r="X24" s="969">
        <v>260589</v>
      </c>
      <c r="Y24" s="969">
        <v>511868</v>
      </c>
      <c r="Z24" s="969">
        <v>967380</v>
      </c>
      <c r="AA24" s="969">
        <v>203700</v>
      </c>
      <c r="AB24" s="969">
        <v>1564965</v>
      </c>
      <c r="AC24" s="969">
        <v>1554512</v>
      </c>
      <c r="AD24" s="969">
        <v>399580</v>
      </c>
      <c r="AE24" s="969">
        <v>24751</v>
      </c>
      <c r="AF24" s="969">
        <v>805384</v>
      </c>
      <c r="AG24" s="969">
        <v>770172</v>
      </c>
      <c r="AH24" s="969">
        <v>1274086</v>
      </c>
      <c r="AI24" s="969">
        <v>374598</v>
      </c>
      <c r="AJ24" s="969">
        <v>1220269</v>
      </c>
      <c r="AK24" s="969">
        <v>51383</v>
      </c>
      <c r="AL24" s="969">
        <v>1057594</v>
      </c>
      <c r="AM24" s="969">
        <v>50314</v>
      </c>
      <c r="AN24" s="970" t="s">
        <v>1524</v>
      </c>
    </row>
    <row r="25" spans="2:40" s="742" customFormat="1" ht="13.5" customHeight="1">
      <c r="B25" s="961"/>
      <c r="C25" s="967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745"/>
      <c r="S25" s="968"/>
      <c r="T25" s="968"/>
      <c r="U25" s="968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70"/>
    </row>
    <row r="26" spans="2:40" s="742" customFormat="1" ht="12.75" customHeight="1">
      <c r="B26" s="961" t="s">
        <v>72</v>
      </c>
      <c r="C26" s="967">
        <v>11970486</v>
      </c>
      <c r="D26" s="968">
        <v>11824505</v>
      </c>
      <c r="E26" s="968">
        <v>145981</v>
      </c>
      <c r="F26" s="968" t="s">
        <v>1524</v>
      </c>
      <c r="G26" s="968">
        <v>145981</v>
      </c>
      <c r="H26" s="968">
        <v>3073586</v>
      </c>
      <c r="I26" s="968">
        <v>280406</v>
      </c>
      <c r="J26" s="968">
        <v>105108</v>
      </c>
      <c r="K26" s="968" t="s">
        <v>1524</v>
      </c>
      <c r="L26" s="968">
        <v>114751</v>
      </c>
      <c r="M26" s="968">
        <v>3605515</v>
      </c>
      <c r="N26" s="968">
        <v>6038</v>
      </c>
      <c r="O26" s="968">
        <v>147954</v>
      </c>
      <c r="P26" s="968">
        <v>182206</v>
      </c>
      <c r="Q26" s="968">
        <v>21958</v>
      </c>
      <c r="R26" s="745">
        <v>911514</v>
      </c>
      <c r="S26" s="968" t="s">
        <v>1524</v>
      </c>
      <c r="T26" s="968">
        <v>440772</v>
      </c>
      <c r="U26" s="968">
        <v>106597</v>
      </c>
      <c r="V26" s="969">
        <v>13031</v>
      </c>
      <c r="W26" s="969">
        <v>52935</v>
      </c>
      <c r="X26" s="969">
        <v>212207</v>
      </c>
      <c r="Y26" s="969">
        <v>1457433</v>
      </c>
      <c r="Z26" s="969">
        <v>1238475</v>
      </c>
      <c r="AA26" s="969">
        <v>182614</v>
      </c>
      <c r="AB26" s="969">
        <v>1600147</v>
      </c>
      <c r="AC26" s="969">
        <v>1499230</v>
      </c>
      <c r="AD26" s="969">
        <v>826927</v>
      </c>
      <c r="AE26" s="969">
        <v>111093</v>
      </c>
      <c r="AF26" s="969">
        <v>1016088</v>
      </c>
      <c r="AG26" s="969">
        <v>420248</v>
      </c>
      <c r="AH26" s="969">
        <v>3295359</v>
      </c>
      <c r="AI26" s="969">
        <v>353973</v>
      </c>
      <c r="AJ26" s="969">
        <v>1226797</v>
      </c>
      <c r="AK26" s="969" t="s">
        <v>1524</v>
      </c>
      <c r="AL26" s="969">
        <v>1287939</v>
      </c>
      <c r="AM26" s="969">
        <v>4090</v>
      </c>
      <c r="AN26" s="970" t="s">
        <v>1524</v>
      </c>
    </row>
    <row r="27" spans="2:40" s="742" customFormat="1" ht="12.75" customHeight="1">
      <c r="B27" s="961" t="s">
        <v>74</v>
      </c>
      <c r="C27" s="967">
        <v>15621490</v>
      </c>
      <c r="D27" s="968">
        <v>15322886</v>
      </c>
      <c r="E27" s="968">
        <v>298604</v>
      </c>
      <c r="F27" s="968" t="s">
        <v>1524</v>
      </c>
      <c r="G27" s="968">
        <v>298604</v>
      </c>
      <c r="H27" s="968">
        <v>6092603</v>
      </c>
      <c r="I27" s="968">
        <v>380446</v>
      </c>
      <c r="J27" s="968">
        <v>185148</v>
      </c>
      <c r="K27" s="968">
        <v>23566</v>
      </c>
      <c r="L27" s="968">
        <v>129738</v>
      </c>
      <c r="M27" s="968">
        <v>3206481</v>
      </c>
      <c r="N27" s="968">
        <v>10816</v>
      </c>
      <c r="O27" s="968">
        <v>66479</v>
      </c>
      <c r="P27" s="968">
        <v>187613</v>
      </c>
      <c r="Q27" s="968">
        <v>38567</v>
      </c>
      <c r="R27" s="745">
        <v>1206671</v>
      </c>
      <c r="S27" s="968" t="s">
        <v>1524</v>
      </c>
      <c r="T27" s="968">
        <v>596356</v>
      </c>
      <c r="U27" s="968">
        <v>184922</v>
      </c>
      <c r="V27" s="969">
        <v>47245</v>
      </c>
      <c r="W27" s="969">
        <v>832380</v>
      </c>
      <c r="X27" s="969">
        <v>402469</v>
      </c>
      <c r="Y27" s="969">
        <v>734040</v>
      </c>
      <c r="Z27" s="969">
        <v>1295950</v>
      </c>
      <c r="AA27" s="969">
        <v>212903</v>
      </c>
      <c r="AB27" s="969">
        <v>2971364</v>
      </c>
      <c r="AC27" s="969">
        <v>1635400</v>
      </c>
      <c r="AD27" s="969">
        <v>673842</v>
      </c>
      <c r="AE27" s="969">
        <v>12607</v>
      </c>
      <c r="AF27" s="969">
        <v>767480</v>
      </c>
      <c r="AG27" s="969">
        <v>237003</v>
      </c>
      <c r="AH27" s="969">
        <v>3735888</v>
      </c>
      <c r="AI27" s="969">
        <v>456451</v>
      </c>
      <c r="AJ27" s="969">
        <v>3148603</v>
      </c>
      <c r="AK27" s="969">
        <v>1600</v>
      </c>
      <c r="AL27" s="969">
        <v>1469745</v>
      </c>
      <c r="AM27" s="969" t="s">
        <v>1524</v>
      </c>
      <c r="AN27" s="970" t="s">
        <v>1524</v>
      </c>
    </row>
    <row r="28" spans="2:40" s="742" customFormat="1" ht="12.75" customHeight="1">
      <c r="B28" s="961" t="s">
        <v>76</v>
      </c>
      <c r="C28" s="967">
        <v>12186684</v>
      </c>
      <c r="D28" s="968">
        <v>11938705</v>
      </c>
      <c r="E28" s="968">
        <v>247979</v>
      </c>
      <c r="F28" s="968">
        <v>48026</v>
      </c>
      <c r="G28" s="968">
        <v>199953</v>
      </c>
      <c r="H28" s="968">
        <v>4220278</v>
      </c>
      <c r="I28" s="968">
        <v>422384</v>
      </c>
      <c r="J28" s="968">
        <v>128625</v>
      </c>
      <c r="K28" s="968">
        <v>1159</v>
      </c>
      <c r="L28" s="968">
        <v>108131</v>
      </c>
      <c r="M28" s="968">
        <v>3069688</v>
      </c>
      <c r="N28" s="968">
        <v>7641</v>
      </c>
      <c r="O28" s="968">
        <v>50605</v>
      </c>
      <c r="P28" s="968">
        <v>193104</v>
      </c>
      <c r="Q28" s="968">
        <v>26141</v>
      </c>
      <c r="R28" s="745">
        <v>635961</v>
      </c>
      <c r="S28" s="968">
        <v>46864</v>
      </c>
      <c r="T28" s="968">
        <v>942077</v>
      </c>
      <c r="U28" s="968">
        <v>217216</v>
      </c>
      <c r="V28" s="969">
        <v>22371</v>
      </c>
      <c r="W28" s="969">
        <v>115667</v>
      </c>
      <c r="X28" s="969">
        <v>247369</v>
      </c>
      <c r="Y28" s="969">
        <v>388953</v>
      </c>
      <c r="Z28" s="969">
        <v>1342450</v>
      </c>
      <c r="AA28" s="969">
        <v>192332</v>
      </c>
      <c r="AB28" s="969">
        <v>2318098</v>
      </c>
      <c r="AC28" s="969">
        <v>1323944</v>
      </c>
      <c r="AD28" s="969">
        <v>629986</v>
      </c>
      <c r="AE28" s="969">
        <v>13138</v>
      </c>
      <c r="AF28" s="969">
        <v>1045220</v>
      </c>
      <c r="AG28" s="969">
        <v>294504</v>
      </c>
      <c r="AH28" s="969">
        <v>2083524</v>
      </c>
      <c r="AI28" s="969">
        <v>476700</v>
      </c>
      <c r="AJ28" s="969">
        <v>2069918</v>
      </c>
      <c r="AK28" s="969">
        <v>28861</v>
      </c>
      <c r="AL28" s="969">
        <v>1462480</v>
      </c>
      <c r="AM28" s="969" t="s">
        <v>1524</v>
      </c>
      <c r="AN28" s="970" t="s">
        <v>1524</v>
      </c>
    </row>
    <row r="29" spans="2:40" s="742" customFormat="1" ht="12.75" customHeight="1">
      <c r="B29" s="961" t="s">
        <v>78</v>
      </c>
      <c r="C29" s="967">
        <v>9951664</v>
      </c>
      <c r="D29" s="968">
        <v>9605783</v>
      </c>
      <c r="E29" s="968">
        <v>345881</v>
      </c>
      <c r="F29" s="968">
        <v>38822</v>
      </c>
      <c r="G29" s="968">
        <v>307059</v>
      </c>
      <c r="H29" s="968">
        <v>1410695</v>
      </c>
      <c r="I29" s="968">
        <v>180447</v>
      </c>
      <c r="J29" s="968">
        <v>47703</v>
      </c>
      <c r="K29" s="968" t="s">
        <v>1524</v>
      </c>
      <c r="L29" s="968">
        <v>91313</v>
      </c>
      <c r="M29" s="968">
        <v>4369748</v>
      </c>
      <c r="N29" s="968">
        <v>3627</v>
      </c>
      <c r="O29" s="968">
        <v>414310</v>
      </c>
      <c r="P29" s="968">
        <v>174146</v>
      </c>
      <c r="Q29" s="968">
        <v>15898</v>
      </c>
      <c r="R29" s="745">
        <v>810732</v>
      </c>
      <c r="S29" s="968" t="s">
        <v>1524</v>
      </c>
      <c r="T29" s="968">
        <v>694384</v>
      </c>
      <c r="U29" s="968">
        <v>143992</v>
      </c>
      <c r="V29" s="969">
        <v>4452</v>
      </c>
      <c r="W29" s="969">
        <v>282553</v>
      </c>
      <c r="X29" s="969">
        <v>393033</v>
      </c>
      <c r="Y29" s="969">
        <v>268231</v>
      </c>
      <c r="Z29" s="969">
        <v>646400</v>
      </c>
      <c r="AA29" s="969">
        <v>156136</v>
      </c>
      <c r="AB29" s="969">
        <v>1611079</v>
      </c>
      <c r="AC29" s="969">
        <v>1725152</v>
      </c>
      <c r="AD29" s="969">
        <v>562987</v>
      </c>
      <c r="AE29" s="969">
        <v>57404</v>
      </c>
      <c r="AF29" s="969">
        <v>1467545</v>
      </c>
      <c r="AG29" s="969">
        <v>176669</v>
      </c>
      <c r="AH29" s="969">
        <v>851461</v>
      </c>
      <c r="AI29" s="969">
        <v>362960</v>
      </c>
      <c r="AJ29" s="969">
        <v>1413991</v>
      </c>
      <c r="AK29" s="969">
        <v>136048</v>
      </c>
      <c r="AL29" s="969">
        <v>1084351</v>
      </c>
      <c r="AM29" s="969" t="s">
        <v>1524</v>
      </c>
      <c r="AN29" s="970" t="s">
        <v>1524</v>
      </c>
    </row>
    <row r="30" spans="2:40" s="742" customFormat="1" ht="12.75" customHeight="1">
      <c r="B30" s="961" t="s">
        <v>80</v>
      </c>
      <c r="C30" s="967">
        <v>11655937</v>
      </c>
      <c r="D30" s="968">
        <v>11214626</v>
      </c>
      <c r="E30" s="968">
        <v>441311</v>
      </c>
      <c r="F30" s="968" t="s">
        <v>1524</v>
      </c>
      <c r="G30" s="968">
        <v>441311</v>
      </c>
      <c r="H30" s="968">
        <v>2953978</v>
      </c>
      <c r="I30" s="968">
        <v>239176</v>
      </c>
      <c r="J30" s="968">
        <v>100733</v>
      </c>
      <c r="K30" s="968" t="s">
        <v>1524</v>
      </c>
      <c r="L30" s="968">
        <v>102603</v>
      </c>
      <c r="M30" s="968">
        <v>3890094</v>
      </c>
      <c r="N30" s="968">
        <v>5839</v>
      </c>
      <c r="O30" s="968">
        <v>140823</v>
      </c>
      <c r="P30" s="968">
        <v>142457</v>
      </c>
      <c r="Q30" s="968">
        <v>24198</v>
      </c>
      <c r="R30" s="745">
        <v>774632</v>
      </c>
      <c r="S30" s="968" t="s">
        <v>1524</v>
      </c>
      <c r="T30" s="968">
        <v>384511</v>
      </c>
      <c r="U30" s="968">
        <v>71144</v>
      </c>
      <c r="V30" s="969">
        <v>6080</v>
      </c>
      <c r="W30" s="969">
        <v>69672</v>
      </c>
      <c r="X30" s="969">
        <v>345898</v>
      </c>
      <c r="Y30" s="969">
        <v>412360</v>
      </c>
      <c r="Z30" s="969">
        <v>1991739</v>
      </c>
      <c r="AA30" s="969">
        <v>211797</v>
      </c>
      <c r="AB30" s="969">
        <v>1454038</v>
      </c>
      <c r="AC30" s="969">
        <v>1741602</v>
      </c>
      <c r="AD30" s="969">
        <v>927796</v>
      </c>
      <c r="AE30" s="969">
        <v>73087</v>
      </c>
      <c r="AF30" s="969">
        <v>493242</v>
      </c>
      <c r="AG30" s="969">
        <v>953390</v>
      </c>
      <c r="AH30" s="969">
        <v>2149794</v>
      </c>
      <c r="AI30" s="969">
        <v>358700</v>
      </c>
      <c r="AJ30" s="969">
        <v>1614725</v>
      </c>
      <c r="AK30" s="969">
        <v>41445</v>
      </c>
      <c r="AL30" s="969">
        <v>1195010</v>
      </c>
      <c r="AM30" s="969" t="s">
        <v>1524</v>
      </c>
      <c r="AN30" s="970" t="s">
        <v>1524</v>
      </c>
    </row>
    <row r="31" spans="2:40" s="742" customFormat="1" ht="12.75" customHeight="1">
      <c r="B31" s="961"/>
      <c r="C31" s="967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745"/>
      <c r="S31" s="968"/>
      <c r="T31" s="968"/>
      <c r="U31" s="968"/>
      <c r="V31" s="969"/>
      <c r="W31" s="969"/>
      <c r="X31" s="969"/>
      <c r="Y31" s="969"/>
      <c r="Z31" s="969"/>
      <c r="AA31" s="969"/>
      <c r="AB31" s="969"/>
      <c r="AC31" s="969"/>
      <c r="AD31" s="969"/>
      <c r="AE31" s="969"/>
      <c r="AF31" s="969"/>
      <c r="AG31" s="969"/>
      <c r="AH31" s="969"/>
      <c r="AI31" s="969"/>
      <c r="AJ31" s="969"/>
      <c r="AK31" s="969"/>
      <c r="AL31" s="969"/>
      <c r="AM31" s="969"/>
      <c r="AN31" s="970"/>
    </row>
    <row r="32" spans="2:40" s="742" customFormat="1" ht="12.75" customHeight="1">
      <c r="B32" s="961" t="s">
        <v>83</v>
      </c>
      <c r="C32" s="967">
        <v>4084557</v>
      </c>
      <c r="D32" s="968">
        <v>3971195</v>
      </c>
      <c r="E32" s="968">
        <v>113362</v>
      </c>
      <c r="F32" s="968">
        <v>35707</v>
      </c>
      <c r="G32" s="968">
        <v>77655</v>
      </c>
      <c r="H32" s="968">
        <v>823455</v>
      </c>
      <c r="I32" s="968">
        <v>93293</v>
      </c>
      <c r="J32" s="968">
        <v>38931</v>
      </c>
      <c r="K32" s="968" t="s">
        <v>1524</v>
      </c>
      <c r="L32" s="968">
        <v>44502</v>
      </c>
      <c r="M32" s="968">
        <v>1870669</v>
      </c>
      <c r="N32" s="968">
        <v>2597</v>
      </c>
      <c r="O32" s="968" t="s">
        <v>1524</v>
      </c>
      <c r="P32" s="968">
        <v>73839</v>
      </c>
      <c r="Q32" s="968">
        <v>10454</v>
      </c>
      <c r="R32" s="745">
        <v>272130</v>
      </c>
      <c r="S32" s="968" t="s">
        <v>1524</v>
      </c>
      <c r="T32" s="968">
        <v>156128</v>
      </c>
      <c r="U32" s="968">
        <v>120286</v>
      </c>
      <c r="V32" s="969">
        <v>3206</v>
      </c>
      <c r="W32" s="969">
        <v>30109</v>
      </c>
      <c r="X32" s="969">
        <v>128232</v>
      </c>
      <c r="Y32" s="969">
        <v>110726</v>
      </c>
      <c r="Z32" s="969">
        <v>306000</v>
      </c>
      <c r="AA32" s="969">
        <v>90730</v>
      </c>
      <c r="AB32" s="969">
        <v>898895</v>
      </c>
      <c r="AC32" s="969">
        <v>304386</v>
      </c>
      <c r="AD32" s="969">
        <v>292874</v>
      </c>
      <c r="AE32" s="969">
        <v>456</v>
      </c>
      <c r="AF32" s="969">
        <v>262099</v>
      </c>
      <c r="AG32" s="969">
        <v>65599</v>
      </c>
      <c r="AH32" s="969">
        <v>547113</v>
      </c>
      <c r="AI32" s="969">
        <v>89739</v>
      </c>
      <c r="AJ32" s="969">
        <v>917061</v>
      </c>
      <c r="AK32" s="969">
        <v>22251</v>
      </c>
      <c r="AL32" s="969">
        <v>479992</v>
      </c>
      <c r="AM32" s="969" t="s">
        <v>1524</v>
      </c>
      <c r="AN32" s="970" t="s">
        <v>1524</v>
      </c>
    </row>
    <row r="33" spans="2:40" s="742" customFormat="1" ht="12.75" customHeight="1">
      <c r="B33" s="961" t="s">
        <v>85</v>
      </c>
      <c r="C33" s="967">
        <v>2987882</v>
      </c>
      <c r="D33" s="968">
        <v>2801260</v>
      </c>
      <c r="E33" s="968">
        <v>186622</v>
      </c>
      <c r="F33" s="968">
        <v>57268</v>
      </c>
      <c r="G33" s="968">
        <v>129354</v>
      </c>
      <c r="H33" s="968">
        <v>685834</v>
      </c>
      <c r="I33" s="968">
        <v>62570</v>
      </c>
      <c r="J33" s="968">
        <v>31550</v>
      </c>
      <c r="K33" s="968" t="s">
        <v>1524</v>
      </c>
      <c r="L33" s="968">
        <v>28329</v>
      </c>
      <c r="M33" s="968">
        <v>1413448</v>
      </c>
      <c r="N33" s="968">
        <v>1416</v>
      </c>
      <c r="O33" s="968">
        <v>2652</v>
      </c>
      <c r="P33" s="968">
        <v>46377</v>
      </c>
      <c r="Q33" s="968">
        <v>7141</v>
      </c>
      <c r="R33" s="745">
        <v>104370</v>
      </c>
      <c r="S33" s="968" t="s">
        <v>1524</v>
      </c>
      <c r="T33" s="968">
        <v>102454</v>
      </c>
      <c r="U33" s="968">
        <v>24126</v>
      </c>
      <c r="V33" s="969">
        <v>12722</v>
      </c>
      <c r="W33" s="969">
        <v>159866</v>
      </c>
      <c r="X33" s="969">
        <v>129908</v>
      </c>
      <c r="Y33" s="969">
        <v>79119</v>
      </c>
      <c r="Z33" s="969">
        <v>96000</v>
      </c>
      <c r="AA33" s="969">
        <v>96009</v>
      </c>
      <c r="AB33" s="969">
        <v>619177</v>
      </c>
      <c r="AC33" s="969">
        <v>286841</v>
      </c>
      <c r="AD33" s="969">
        <v>224776</v>
      </c>
      <c r="AE33" s="969">
        <v>10299</v>
      </c>
      <c r="AF33" s="969">
        <v>220558</v>
      </c>
      <c r="AG33" s="969">
        <v>26795</v>
      </c>
      <c r="AH33" s="969">
        <v>305131</v>
      </c>
      <c r="AI33" s="969">
        <v>62123</v>
      </c>
      <c r="AJ33" s="969">
        <v>487830</v>
      </c>
      <c r="AK33" s="969" t="s">
        <v>1524</v>
      </c>
      <c r="AL33" s="969">
        <v>461721</v>
      </c>
      <c r="AM33" s="969" t="s">
        <v>1524</v>
      </c>
      <c r="AN33" s="970" t="s">
        <v>1524</v>
      </c>
    </row>
    <row r="34" spans="2:40" s="742" customFormat="1" ht="12.75" customHeight="1">
      <c r="B34" s="961" t="s">
        <v>39</v>
      </c>
      <c r="C34" s="967">
        <v>5189019</v>
      </c>
      <c r="D34" s="968">
        <v>5106902</v>
      </c>
      <c r="E34" s="968">
        <v>82117</v>
      </c>
      <c r="F34" s="968">
        <v>6900</v>
      </c>
      <c r="G34" s="968">
        <v>75217</v>
      </c>
      <c r="H34" s="968">
        <v>1589723</v>
      </c>
      <c r="I34" s="968">
        <v>131719</v>
      </c>
      <c r="J34" s="968">
        <v>63180</v>
      </c>
      <c r="K34" s="968">
        <v>2245</v>
      </c>
      <c r="L34" s="968">
        <v>49513</v>
      </c>
      <c r="M34" s="968">
        <v>2063502</v>
      </c>
      <c r="N34" s="968">
        <v>2034</v>
      </c>
      <c r="O34" s="968">
        <v>75868</v>
      </c>
      <c r="P34" s="968">
        <v>91547</v>
      </c>
      <c r="Q34" s="968">
        <v>12951</v>
      </c>
      <c r="R34" s="745">
        <v>201602</v>
      </c>
      <c r="S34" s="968" t="s">
        <v>1524</v>
      </c>
      <c r="T34" s="968">
        <v>258718</v>
      </c>
      <c r="U34" s="968">
        <v>41284</v>
      </c>
      <c r="V34" s="969">
        <v>150</v>
      </c>
      <c r="W34" s="969">
        <v>16617</v>
      </c>
      <c r="X34" s="969">
        <v>42711</v>
      </c>
      <c r="Y34" s="969">
        <v>145455</v>
      </c>
      <c r="Z34" s="969">
        <v>400200</v>
      </c>
      <c r="AA34" s="969">
        <v>128614</v>
      </c>
      <c r="AB34" s="969">
        <v>1032418</v>
      </c>
      <c r="AC34" s="969">
        <v>441912</v>
      </c>
      <c r="AD34" s="969">
        <v>232219</v>
      </c>
      <c r="AE34" s="969">
        <v>16916</v>
      </c>
      <c r="AF34" s="969">
        <v>413076</v>
      </c>
      <c r="AG34" s="969">
        <v>159148</v>
      </c>
      <c r="AH34" s="969">
        <v>759781</v>
      </c>
      <c r="AI34" s="969">
        <v>265144</v>
      </c>
      <c r="AJ34" s="969">
        <v>1065327</v>
      </c>
      <c r="AK34" s="969">
        <v>38770</v>
      </c>
      <c r="AL34" s="969">
        <v>552660</v>
      </c>
      <c r="AM34" s="969">
        <v>917</v>
      </c>
      <c r="AN34" s="970" t="s">
        <v>1524</v>
      </c>
    </row>
    <row r="35" spans="2:40" s="742" customFormat="1" ht="12.75" customHeight="1">
      <c r="B35" s="961" t="s">
        <v>40</v>
      </c>
      <c r="C35" s="967">
        <v>4817235</v>
      </c>
      <c r="D35" s="968">
        <v>4703532</v>
      </c>
      <c r="E35" s="968">
        <v>113703</v>
      </c>
      <c r="F35" s="968" t="s">
        <v>1524</v>
      </c>
      <c r="G35" s="968">
        <v>113703</v>
      </c>
      <c r="H35" s="968">
        <v>584719</v>
      </c>
      <c r="I35" s="968">
        <v>88119</v>
      </c>
      <c r="J35" s="968">
        <v>21426</v>
      </c>
      <c r="K35" s="968" t="s">
        <v>1524</v>
      </c>
      <c r="L35" s="968">
        <v>45742</v>
      </c>
      <c r="M35" s="968">
        <v>2294680</v>
      </c>
      <c r="N35" s="968">
        <v>1377</v>
      </c>
      <c r="O35" s="968">
        <v>2092</v>
      </c>
      <c r="P35" s="968">
        <v>115542</v>
      </c>
      <c r="Q35" s="968">
        <v>5517</v>
      </c>
      <c r="R35" s="745">
        <v>336876</v>
      </c>
      <c r="S35" s="968" t="s">
        <v>1524</v>
      </c>
      <c r="T35" s="968">
        <v>316859</v>
      </c>
      <c r="U35" s="968">
        <v>55075</v>
      </c>
      <c r="V35" s="969">
        <v>37457</v>
      </c>
      <c r="W35" s="969">
        <v>97066</v>
      </c>
      <c r="X35" s="969">
        <v>46209</v>
      </c>
      <c r="Y35" s="969">
        <v>125429</v>
      </c>
      <c r="Z35" s="969">
        <v>643050</v>
      </c>
      <c r="AA35" s="969">
        <v>90079</v>
      </c>
      <c r="AB35" s="969">
        <v>808016</v>
      </c>
      <c r="AC35" s="969">
        <v>355606</v>
      </c>
      <c r="AD35" s="969">
        <v>361750</v>
      </c>
      <c r="AE35" s="969">
        <v>2399</v>
      </c>
      <c r="AF35" s="969">
        <v>438168</v>
      </c>
      <c r="AG35" s="969">
        <v>167394</v>
      </c>
      <c r="AH35" s="969">
        <v>653005</v>
      </c>
      <c r="AI35" s="969">
        <v>180945</v>
      </c>
      <c r="AJ35" s="969">
        <v>910571</v>
      </c>
      <c r="AK35" s="969">
        <v>40665</v>
      </c>
      <c r="AL35" s="969">
        <v>694934</v>
      </c>
      <c r="AM35" s="969" t="s">
        <v>1524</v>
      </c>
      <c r="AN35" s="970" t="s">
        <v>1524</v>
      </c>
    </row>
    <row r="36" spans="2:40" s="742" customFormat="1" ht="12.75" customHeight="1">
      <c r="B36" s="961" t="s">
        <v>41</v>
      </c>
      <c r="C36" s="967">
        <v>5568046</v>
      </c>
      <c r="D36" s="968">
        <v>5359142</v>
      </c>
      <c r="E36" s="968">
        <v>208904</v>
      </c>
      <c r="F36" s="968" t="s">
        <v>1524</v>
      </c>
      <c r="G36" s="968">
        <v>208904</v>
      </c>
      <c r="H36" s="968">
        <v>558221</v>
      </c>
      <c r="I36" s="968">
        <v>76756</v>
      </c>
      <c r="J36" s="968">
        <v>19061</v>
      </c>
      <c r="K36" s="968" t="s">
        <v>1524</v>
      </c>
      <c r="L36" s="968">
        <v>40915</v>
      </c>
      <c r="M36" s="968">
        <v>2310673</v>
      </c>
      <c r="N36" s="968">
        <v>1225</v>
      </c>
      <c r="O36" s="968">
        <v>39129</v>
      </c>
      <c r="P36" s="968">
        <v>218412</v>
      </c>
      <c r="Q36" s="968">
        <v>6542</v>
      </c>
      <c r="R36" s="745">
        <v>280541</v>
      </c>
      <c r="S36" s="968" t="s">
        <v>1524</v>
      </c>
      <c r="T36" s="968">
        <v>468293</v>
      </c>
      <c r="U36" s="968">
        <v>36112</v>
      </c>
      <c r="V36" s="969">
        <v>31855</v>
      </c>
      <c r="W36" s="969">
        <v>182814</v>
      </c>
      <c r="X36" s="969">
        <v>159243</v>
      </c>
      <c r="Y36" s="969">
        <v>285354</v>
      </c>
      <c r="Z36" s="969">
        <v>852900</v>
      </c>
      <c r="AA36" s="969">
        <v>106840</v>
      </c>
      <c r="AB36" s="969">
        <v>897656</v>
      </c>
      <c r="AC36" s="969">
        <v>327536</v>
      </c>
      <c r="AD36" s="969">
        <v>372912</v>
      </c>
      <c r="AE36" s="969">
        <v>1116</v>
      </c>
      <c r="AF36" s="969">
        <v>541881</v>
      </c>
      <c r="AG36" s="969">
        <v>628121</v>
      </c>
      <c r="AH36" s="969">
        <v>894030</v>
      </c>
      <c r="AI36" s="969">
        <v>182483</v>
      </c>
      <c r="AJ36" s="969">
        <v>748895</v>
      </c>
      <c r="AK36" s="969">
        <v>54299</v>
      </c>
      <c r="AL36" s="969">
        <v>598292</v>
      </c>
      <c r="AM36" s="969">
        <v>5081</v>
      </c>
      <c r="AN36" s="970" t="s">
        <v>1524</v>
      </c>
    </row>
    <row r="37" spans="2:40" s="742" customFormat="1" ht="12.75" customHeight="1">
      <c r="B37" s="961" t="s">
        <v>43</v>
      </c>
      <c r="C37" s="967">
        <v>4378177</v>
      </c>
      <c r="D37" s="968">
        <v>4291569</v>
      </c>
      <c r="E37" s="968">
        <v>86608</v>
      </c>
      <c r="F37" s="968">
        <v>2193</v>
      </c>
      <c r="G37" s="968">
        <v>84415</v>
      </c>
      <c r="H37" s="968">
        <v>663107</v>
      </c>
      <c r="I37" s="968">
        <v>83722</v>
      </c>
      <c r="J37" s="968">
        <v>26719</v>
      </c>
      <c r="K37" s="968" t="s">
        <v>1524</v>
      </c>
      <c r="L37" s="968">
        <v>40378</v>
      </c>
      <c r="M37" s="968">
        <v>2142162</v>
      </c>
      <c r="N37" s="968">
        <v>1200</v>
      </c>
      <c r="O37" s="968">
        <v>2576</v>
      </c>
      <c r="P37" s="968">
        <v>51923</v>
      </c>
      <c r="Q37" s="968">
        <v>6615</v>
      </c>
      <c r="R37" s="745">
        <v>130526</v>
      </c>
      <c r="S37" s="968" t="s">
        <v>1524</v>
      </c>
      <c r="T37" s="968">
        <v>306781</v>
      </c>
      <c r="U37" s="968">
        <v>47870</v>
      </c>
      <c r="V37" s="969" t="s">
        <v>1524</v>
      </c>
      <c r="W37" s="969">
        <v>77999</v>
      </c>
      <c r="X37" s="969">
        <v>83640</v>
      </c>
      <c r="Y37" s="969">
        <v>85359</v>
      </c>
      <c r="Z37" s="969">
        <v>627600</v>
      </c>
      <c r="AA37" s="969">
        <v>112632</v>
      </c>
      <c r="AB37" s="969">
        <v>777494</v>
      </c>
      <c r="AC37" s="969">
        <v>304687</v>
      </c>
      <c r="AD37" s="969">
        <v>264604</v>
      </c>
      <c r="AE37" s="969">
        <v>3306</v>
      </c>
      <c r="AF37" s="969">
        <v>497977</v>
      </c>
      <c r="AG37" s="969">
        <v>508391</v>
      </c>
      <c r="AH37" s="969">
        <v>649689</v>
      </c>
      <c r="AI37" s="969">
        <v>168719</v>
      </c>
      <c r="AJ37" s="969">
        <v>454046</v>
      </c>
      <c r="AK37" s="969">
        <v>48145</v>
      </c>
      <c r="AL37" s="969">
        <v>501879</v>
      </c>
      <c r="AM37" s="969" t="s">
        <v>1524</v>
      </c>
      <c r="AN37" s="970" t="s">
        <v>1524</v>
      </c>
    </row>
    <row r="38" spans="2:40" s="742" customFormat="1" ht="12.75" customHeight="1">
      <c r="B38" s="961" t="s">
        <v>45</v>
      </c>
      <c r="C38" s="967">
        <v>4453230</v>
      </c>
      <c r="D38" s="968">
        <v>4373010</v>
      </c>
      <c r="E38" s="968">
        <v>80220</v>
      </c>
      <c r="F38" s="968">
        <v>17215</v>
      </c>
      <c r="G38" s="968">
        <v>63005</v>
      </c>
      <c r="H38" s="968">
        <v>555767</v>
      </c>
      <c r="I38" s="968">
        <v>73242</v>
      </c>
      <c r="J38" s="968">
        <v>22002</v>
      </c>
      <c r="K38" s="968" t="s">
        <v>1524</v>
      </c>
      <c r="L38" s="968">
        <v>33840</v>
      </c>
      <c r="M38" s="968">
        <v>1966631</v>
      </c>
      <c r="N38" s="968">
        <v>1026</v>
      </c>
      <c r="O38" s="968">
        <v>94918</v>
      </c>
      <c r="P38" s="968">
        <v>59532</v>
      </c>
      <c r="Q38" s="968">
        <v>6455</v>
      </c>
      <c r="R38" s="745">
        <v>327709</v>
      </c>
      <c r="S38" s="968" t="s">
        <v>1524</v>
      </c>
      <c r="T38" s="968">
        <v>159432</v>
      </c>
      <c r="U38" s="968">
        <v>39351</v>
      </c>
      <c r="V38" s="969">
        <v>13586</v>
      </c>
      <c r="W38" s="969">
        <v>42700</v>
      </c>
      <c r="X38" s="969">
        <v>60237</v>
      </c>
      <c r="Y38" s="969">
        <v>71269</v>
      </c>
      <c r="Z38" s="969">
        <v>925533</v>
      </c>
      <c r="AA38" s="969">
        <v>93028</v>
      </c>
      <c r="AB38" s="969">
        <v>1034123</v>
      </c>
      <c r="AC38" s="969">
        <v>478572</v>
      </c>
      <c r="AD38" s="969">
        <v>189720</v>
      </c>
      <c r="AE38" s="969">
        <v>1220</v>
      </c>
      <c r="AF38" s="969">
        <v>298974</v>
      </c>
      <c r="AG38" s="969">
        <v>36601</v>
      </c>
      <c r="AH38" s="969">
        <v>701998</v>
      </c>
      <c r="AI38" s="969">
        <v>143972</v>
      </c>
      <c r="AJ38" s="969">
        <v>840621</v>
      </c>
      <c r="AK38" s="969">
        <v>78305</v>
      </c>
      <c r="AL38" s="969">
        <v>475876</v>
      </c>
      <c r="AM38" s="969" t="s">
        <v>1524</v>
      </c>
      <c r="AN38" s="970" t="s">
        <v>1524</v>
      </c>
    </row>
    <row r="39" spans="2:40" s="742" customFormat="1" ht="12.75" customHeight="1">
      <c r="B39" s="961"/>
      <c r="C39" s="967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745"/>
      <c r="S39" s="968"/>
      <c r="T39" s="968"/>
      <c r="U39" s="968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969"/>
      <c r="AJ39" s="969"/>
      <c r="AK39" s="969"/>
      <c r="AL39" s="969"/>
      <c r="AM39" s="969"/>
      <c r="AN39" s="970"/>
    </row>
    <row r="40" spans="2:40" s="742" customFormat="1" ht="12.75" customHeight="1">
      <c r="B40" s="961" t="s">
        <v>46</v>
      </c>
      <c r="C40" s="967">
        <v>3555493</v>
      </c>
      <c r="D40" s="968">
        <v>3440542</v>
      </c>
      <c r="E40" s="968">
        <v>114951</v>
      </c>
      <c r="F40" s="968" t="s">
        <v>1524</v>
      </c>
      <c r="G40" s="968">
        <v>114951</v>
      </c>
      <c r="H40" s="968">
        <v>381785</v>
      </c>
      <c r="I40" s="968">
        <v>69872</v>
      </c>
      <c r="J40" s="968">
        <v>14918</v>
      </c>
      <c r="K40" s="968" t="s">
        <v>1524</v>
      </c>
      <c r="L40" s="968">
        <v>38265</v>
      </c>
      <c r="M40" s="968">
        <v>1871030</v>
      </c>
      <c r="N40" s="968">
        <v>1302</v>
      </c>
      <c r="O40" s="968">
        <v>2430</v>
      </c>
      <c r="P40" s="968">
        <v>84566</v>
      </c>
      <c r="Q40" s="968">
        <v>4936</v>
      </c>
      <c r="R40" s="745">
        <v>181546</v>
      </c>
      <c r="S40" s="968" t="s">
        <v>1524</v>
      </c>
      <c r="T40" s="968">
        <v>155811</v>
      </c>
      <c r="U40" s="968">
        <v>60672</v>
      </c>
      <c r="V40" s="969">
        <v>2919</v>
      </c>
      <c r="W40" s="969">
        <v>29167</v>
      </c>
      <c r="X40" s="969">
        <v>103856</v>
      </c>
      <c r="Y40" s="969">
        <v>70318</v>
      </c>
      <c r="Z40" s="969">
        <v>482100</v>
      </c>
      <c r="AA40" s="969">
        <v>78761</v>
      </c>
      <c r="AB40" s="969">
        <v>770959</v>
      </c>
      <c r="AC40" s="969">
        <v>174883</v>
      </c>
      <c r="AD40" s="969">
        <v>352329</v>
      </c>
      <c r="AE40" s="969">
        <v>1169</v>
      </c>
      <c r="AF40" s="969">
        <v>525198</v>
      </c>
      <c r="AG40" s="969">
        <v>27465</v>
      </c>
      <c r="AH40" s="969">
        <v>264280</v>
      </c>
      <c r="AI40" s="969">
        <v>104451</v>
      </c>
      <c r="AJ40" s="969">
        <v>705243</v>
      </c>
      <c r="AK40" s="969">
        <v>54230</v>
      </c>
      <c r="AL40" s="969">
        <v>381574</v>
      </c>
      <c r="AM40" s="969" t="s">
        <v>1524</v>
      </c>
      <c r="AN40" s="970" t="s">
        <v>1524</v>
      </c>
    </row>
    <row r="41" spans="2:40" s="742" customFormat="1" ht="12.75" customHeight="1">
      <c r="B41" s="961" t="s">
        <v>48</v>
      </c>
      <c r="C41" s="967">
        <v>4745728</v>
      </c>
      <c r="D41" s="968">
        <v>4566698</v>
      </c>
      <c r="E41" s="968">
        <v>179030</v>
      </c>
      <c r="F41" s="968" t="s">
        <v>1524</v>
      </c>
      <c r="G41" s="968">
        <v>179030</v>
      </c>
      <c r="H41" s="968">
        <v>747827</v>
      </c>
      <c r="I41" s="968">
        <v>88100</v>
      </c>
      <c r="J41" s="968">
        <v>25327</v>
      </c>
      <c r="K41" s="968" t="s">
        <v>1524</v>
      </c>
      <c r="L41" s="968">
        <v>42192</v>
      </c>
      <c r="M41" s="968">
        <v>2398138</v>
      </c>
      <c r="N41" s="968">
        <v>1275</v>
      </c>
      <c r="O41" s="968">
        <v>9133</v>
      </c>
      <c r="P41" s="968">
        <v>109914</v>
      </c>
      <c r="Q41" s="968">
        <v>7021</v>
      </c>
      <c r="R41" s="745">
        <v>225410</v>
      </c>
      <c r="S41" s="968" t="s">
        <v>1524</v>
      </c>
      <c r="T41" s="968">
        <v>226055</v>
      </c>
      <c r="U41" s="968">
        <v>217875</v>
      </c>
      <c r="V41" s="969">
        <v>6050</v>
      </c>
      <c r="W41" s="969" t="s">
        <v>1524</v>
      </c>
      <c r="X41" s="969">
        <v>151755</v>
      </c>
      <c r="Y41" s="969">
        <v>114356</v>
      </c>
      <c r="Z41" s="969">
        <v>375300</v>
      </c>
      <c r="AA41" s="969">
        <v>97391</v>
      </c>
      <c r="AB41" s="969">
        <v>1085927</v>
      </c>
      <c r="AC41" s="969">
        <v>562181</v>
      </c>
      <c r="AD41" s="969">
        <v>272539</v>
      </c>
      <c r="AE41" s="969">
        <v>3995</v>
      </c>
      <c r="AF41" s="969">
        <v>558895</v>
      </c>
      <c r="AG41" s="969">
        <v>83951</v>
      </c>
      <c r="AH41" s="969">
        <v>538578</v>
      </c>
      <c r="AI41" s="969">
        <v>180464</v>
      </c>
      <c r="AJ41" s="969">
        <v>613259</v>
      </c>
      <c r="AK41" s="969">
        <v>30151</v>
      </c>
      <c r="AL41" s="969">
        <v>539367</v>
      </c>
      <c r="AM41" s="969" t="s">
        <v>1524</v>
      </c>
      <c r="AN41" s="970" t="s">
        <v>1524</v>
      </c>
    </row>
    <row r="42" spans="2:40" s="742" customFormat="1" ht="12.75" customHeight="1">
      <c r="B42" s="961" t="s">
        <v>50</v>
      </c>
      <c r="C42" s="967">
        <v>3602710</v>
      </c>
      <c r="D42" s="968">
        <v>3514623</v>
      </c>
      <c r="E42" s="968">
        <v>88087</v>
      </c>
      <c r="F42" s="968" t="s">
        <v>1524</v>
      </c>
      <c r="G42" s="968">
        <v>88087</v>
      </c>
      <c r="H42" s="968">
        <v>386748</v>
      </c>
      <c r="I42" s="968">
        <v>52988</v>
      </c>
      <c r="J42" s="968">
        <v>17100</v>
      </c>
      <c r="K42" s="968" t="s">
        <v>1524</v>
      </c>
      <c r="L42" s="968">
        <v>27307</v>
      </c>
      <c r="M42" s="968">
        <v>1763489</v>
      </c>
      <c r="N42" s="968">
        <v>1214</v>
      </c>
      <c r="O42" s="968">
        <v>13952</v>
      </c>
      <c r="P42" s="968">
        <v>74584</v>
      </c>
      <c r="Q42" s="968">
        <v>4909</v>
      </c>
      <c r="R42" s="745">
        <v>258642</v>
      </c>
      <c r="S42" s="968" t="s">
        <v>1524</v>
      </c>
      <c r="T42" s="968">
        <v>233041</v>
      </c>
      <c r="U42" s="968">
        <v>64176</v>
      </c>
      <c r="V42" s="969">
        <v>5248</v>
      </c>
      <c r="W42" s="969">
        <v>23763</v>
      </c>
      <c r="X42" s="969">
        <v>104282</v>
      </c>
      <c r="Y42" s="969">
        <v>82367</v>
      </c>
      <c r="Z42" s="969">
        <v>488900</v>
      </c>
      <c r="AA42" s="969">
        <v>74426</v>
      </c>
      <c r="AB42" s="969">
        <v>695845</v>
      </c>
      <c r="AC42" s="969">
        <v>243060</v>
      </c>
      <c r="AD42" s="969">
        <v>148716</v>
      </c>
      <c r="AE42" s="969">
        <v>3109</v>
      </c>
      <c r="AF42" s="969">
        <v>507442</v>
      </c>
      <c r="AG42" s="969">
        <v>39171</v>
      </c>
      <c r="AH42" s="969">
        <v>333858</v>
      </c>
      <c r="AI42" s="969">
        <v>128784</v>
      </c>
      <c r="AJ42" s="969">
        <v>822277</v>
      </c>
      <c r="AK42" s="969">
        <v>81050</v>
      </c>
      <c r="AL42" s="969">
        <v>436885</v>
      </c>
      <c r="AM42" s="969" t="s">
        <v>1524</v>
      </c>
      <c r="AN42" s="970" t="s">
        <v>1524</v>
      </c>
    </row>
    <row r="43" spans="2:40" s="742" customFormat="1" ht="12.75" customHeight="1">
      <c r="B43" s="961" t="s">
        <v>52</v>
      </c>
      <c r="C43" s="967">
        <v>4577416</v>
      </c>
      <c r="D43" s="968">
        <v>4500730</v>
      </c>
      <c r="E43" s="968">
        <v>76686</v>
      </c>
      <c r="F43" s="968" t="s">
        <v>1524</v>
      </c>
      <c r="G43" s="968">
        <v>76686</v>
      </c>
      <c r="H43" s="968">
        <v>615615</v>
      </c>
      <c r="I43" s="968">
        <v>93991</v>
      </c>
      <c r="J43" s="968">
        <v>27329</v>
      </c>
      <c r="K43" s="968" t="s">
        <v>1524</v>
      </c>
      <c r="L43" s="968">
        <v>45735</v>
      </c>
      <c r="M43" s="968">
        <v>2509646</v>
      </c>
      <c r="N43" s="968">
        <v>1641</v>
      </c>
      <c r="O43" s="968">
        <v>10026</v>
      </c>
      <c r="P43" s="968">
        <v>92746</v>
      </c>
      <c r="Q43" s="968">
        <v>7298</v>
      </c>
      <c r="R43" s="745">
        <v>162227</v>
      </c>
      <c r="S43" s="968" t="s">
        <v>1524</v>
      </c>
      <c r="T43" s="968">
        <v>287155</v>
      </c>
      <c r="U43" s="968">
        <v>73049</v>
      </c>
      <c r="V43" s="969" t="s">
        <v>1524</v>
      </c>
      <c r="W43" s="969">
        <v>22704</v>
      </c>
      <c r="X43" s="969">
        <v>94592</v>
      </c>
      <c r="Y43" s="969">
        <v>95412</v>
      </c>
      <c r="Z43" s="969">
        <v>438250</v>
      </c>
      <c r="AA43" s="969">
        <v>94785</v>
      </c>
      <c r="AB43" s="969">
        <v>1123527</v>
      </c>
      <c r="AC43" s="969">
        <v>327026</v>
      </c>
      <c r="AD43" s="969">
        <v>374735</v>
      </c>
      <c r="AE43" s="969">
        <v>8374</v>
      </c>
      <c r="AF43" s="969">
        <v>350455</v>
      </c>
      <c r="AG43" s="969">
        <v>103115</v>
      </c>
      <c r="AH43" s="969">
        <v>478153</v>
      </c>
      <c r="AI43" s="969">
        <v>215889</v>
      </c>
      <c r="AJ43" s="969">
        <v>779797</v>
      </c>
      <c r="AK43" s="969">
        <v>99869</v>
      </c>
      <c r="AL43" s="969">
        <v>543188</v>
      </c>
      <c r="AM43" s="969">
        <v>1817</v>
      </c>
      <c r="AN43" s="970" t="s">
        <v>1524</v>
      </c>
    </row>
    <row r="44" spans="2:40" s="742" customFormat="1" ht="12.75" customHeight="1">
      <c r="B44" s="961" t="s">
        <v>54</v>
      </c>
      <c r="C44" s="967">
        <v>2764676</v>
      </c>
      <c r="D44" s="968">
        <v>2721628</v>
      </c>
      <c r="E44" s="968">
        <v>43048</v>
      </c>
      <c r="F44" s="968">
        <v>3054</v>
      </c>
      <c r="G44" s="968">
        <v>39994</v>
      </c>
      <c r="H44" s="968">
        <v>315201</v>
      </c>
      <c r="I44" s="968">
        <v>42875</v>
      </c>
      <c r="J44" s="968">
        <v>9029</v>
      </c>
      <c r="K44" s="968" t="s">
        <v>1524</v>
      </c>
      <c r="L44" s="968">
        <v>24995</v>
      </c>
      <c r="M44" s="968">
        <v>1637402</v>
      </c>
      <c r="N44" s="968">
        <v>667</v>
      </c>
      <c r="O44" s="968">
        <v>5670</v>
      </c>
      <c r="P44" s="968">
        <v>40419</v>
      </c>
      <c r="Q44" s="968">
        <v>3186</v>
      </c>
      <c r="R44" s="745">
        <v>92138</v>
      </c>
      <c r="S44" s="968" t="s">
        <v>1524</v>
      </c>
      <c r="T44" s="968">
        <v>107317</v>
      </c>
      <c r="U44" s="968">
        <v>51979</v>
      </c>
      <c r="V44" s="969">
        <v>1000</v>
      </c>
      <c r="W44" s="969">
        <v>1710</v>
      </c>
      <c r="X44" s="969">
        <v>16157</v>
      </c>
      <c r="Y44" s="969">
        <v>59131</v>
      </c>
      <c r="Z44" s="969">
        <v>355800</v>
      </c>
      <c r="AA44" s="969">
        <v>69382</v>
      </c>
      <c r="AB44" s="969">
        <v>661706</v>
      </c>
      <c r="AC44" s="969">
        <v>183572</v>
      </c>
      <c r="AD44" s="969">
        <v>423539</v>
      </c>
      <c r="AE44" s="969">
        <v>1649</v>
      </c>
      <c r="AF44" s="969">
        <v>169766</v>
      </c>
      <c r="AG44" s="969">
        <v>50915</v>
      </c>
      <c r="AH44" s="969">
        <v>417054</v>
      </c>
      <c r="AI44" s="969">
        <v>89107</v>
      </c>
      <c r="AJ44" s="969">
        <v>262426</v>
      </c>
      <c r="AK44" s="969">
        <v>49105</v>
      </c>
      <c r="AL44" s="969">
        <v>343407</v>
      </c>
      <c r="AM44" s="969" t="s">
        <v>1524</v>
      </c>
      <c r="AN44" s="970" t="s">
        <v>1524</v>
      </c>
    </row>
    <row r="45" spans="2:40" s="742" customFormat="1" ht="12.75" customHeight="1">
      <c r="B45" s="961" t="s">
        <v>55</v>
      </c>
      <c r="C45" s="967">
        <v>2963652</v>
      </c>
      <c r="D45" s="968">
        <v>2738947</v>
      </c>
      <c r="E45" s="968">
        <v>224705</v>
      </c>
      <c r="F45" s="968">
        <v>455</v>
      </c>
      <c r="G45" s="968">
        <v>224250</v>
      </c>
      <c r="H45" s="968">
        <v>314449</v>
      </c>
      <c r="I45" s="968">
        <v>54626</v>
      </c>
      <c r="J45" s="968">
        <v>11145</v>
      </c>
      <c r="K45" s="968" t="s">
        <v>1524</v>
      </c>
      <c r="L45" s="968">
        <v>27721</v>
      </c>
      <c r="M45" s="968">
        <v>1654770</v>
      </c>
      <c r="N45" s="968">
        <v>994</v>
      </c>
      <c r="O45" s="968">
        <v>68179</v>
      </c>
      <c r="P45" s="968">
        <v>35849</v>
      </c>
      <c r="Q45" s="968">
        <v>4270</v>
      </c>
      <c r="R45" s="745">
        <v>178892</v>
      </c>
      <c r="S45" s="968" t="s">
        <v>1524</v>
      </c>
      <c r="T45" s="968">
        <v>101094</v>
      </c>
      <c r="U45" s="968">
        <v>5870</v>
      </c>
      <c r="V45" s="969">
        <v>852</v>
      </c>
      <c r="W45" s="969">
        <v>2189</v>
      </c>
      <c r="X45" s="969">
        <v>149781</v>
      </c>
      <c r="Y45" s="969">
        <v>53796</v>
      </c>
      <c r="Z45" s="969">
        <v>299175</v>
      </c>
      <c r="AA45" s="969">
        <v>75620</v>
      </c>
      <c r="AB45" s="969">
        <v>590019</v>
      </c>
      <c r="AC45" s="969">
        <v>229519</v>
      </c>
      <c r="AD45" s="969">
        <v>117615</v>
      </c>
      <c r="AE45" s="969">
        <v>4382</v>
      </c>
      <c r="AF45" s="969">
        <v>350191</v>
      </c>
      <c r="AG45" s="969">
        <v>27652</v>
      </c>
      <c r="AH45" s="969">
        <v>300525</v>
      </c>
      <c r="AI45" s="969">
        <v>110926</v>
      </c>
      <c r="AJ45" s="969">
        <v>412058</v>
      </c>
      <c r="AK45" s="969">
        <v>176111</v>
      </c>
      <c r="AL45" s="969">
        <v>344329</v>
      </c>
      <c r="AM45" s="969" t="s">
        <v>1524</v>
      </c>
      <c r="AN45" s="970" t="s">
        <v>1524</v>
      </c>
    </row>
    <row r="46" spans="2:40" s="742" customFormat="1" ht="12.75" customHeight="1">
      <c r="B46" s="961" t="s">
        <v>57</v>
      </c>
      <c r="C46" s="967">
        <v>3662392</v>
      </c>
      <c r="D46" s="968">
        <v>3559103</v>
      </c>
      <c r="E46" s="968">
        <v>103289</v>
      </c>
      <c r="F46" s="968">
        <v>8240</v>
      </c>
      <c r="G46" s="968">
        <v>95049</v>
      </c>
      <c r="H46" s="968">
        <v>337671</v>
      </c>
      <c r="I46" s="968">
        <v>49889</v>
      </c>
      <c r="J46" s="968">
        <v>10596</v>
      </c>
      <c r="K46" s="968" t="s">
        <v>1524</v>
      </c>
      <c r="L46" s="968">
        <v>22893</v>
      </c>
      <c r="M46" s="968">
        <v>1801201</v>
      </c>
      <c r="N46" s="968">
        <v>970</v>
      </c>
      <c r="O46" s="968">
        <v>24736</v>
      </c>
      <c r="P46" s="968">
        <v>42248</v>
      </c>
      <c r="Q46" s="968">
        <v>4585</v>
      </c>
      <c r="R46" s="745">
        <v>205508</v>
      </c>
      <c r="S46" s="968" t="s">
        <v>1524</v>
      </c>
      <c r="T46" s="968">
        <v>282546</v>
      </c>
      <c r="U46" s="968">
        <v>35255</v>
      </c>
      <c r="V46" s="969">
        <v>43183</v>
      </c>
      <c r="W46" s="969">
        <v>111962</v>
      </c>
      <c r="X46" s="969">
        <v>70222</v>
      </c>
      <c r="Y46" s="969">
        <v>191227</v>
      </c>
      <c r="Z46" s="969">
        <v>427700</v>
      </c>
      <c r="AA46" s="969">
        <v>73556</v>
      </c>
      <c r="AB46" s="969">
        <v>835606</v>
      </c>
      <c r="AC46" s="969">
        <v>288274</v>
      </c>
      <c r="AD46" s="969">
        <v>314386</v>
      </c>
      <c r="AE46" s="969">
        <v>3740</v>
      </c>
      <c r="AF46" s="969">
        <v>504827</v>
      </c>
      <c r="AG46" s="969">
        <v>44661</v>
      </c>
      <c r="AH46" s="969">
        <v>342765</v>
      </c>
      <c r="AI46" s="969">
        <v>115181</v>
      </c>
      <c r="AJ46" s="969">
        <v>590780</v>
      </c>
      <c r="AK46" s="969">
        <v>58104</v>
      </c>
      <c r="AL46" s="969">
        <v>387223</v>
      </c>
      <c r="AM46" s="969" t="s">
        <v>1524</v>
      </c>
      <c r="AN46" s="970" t="s">
        <v>1524</v>
      </c>
    </row>
    <row r="47" spans="2:40" s="742" customFormat="1" ht="12.75" customHeight="1">
      <c r="B47" s="961"/>
      <c r="C47" s="967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745"/>
      <c r="S47" s="968"/>
      <c r="T47" s="968"/>
      <c r="U47" s="968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69"/>
      <c r="AJ47" s="969"/>
      <c r="AK47" s="969"/>
      <c r="AL47" s="969"/>
      <c r="AM47" s="969"/>
      <c r="AN47" s="970"/>
    </row>
    <row r="48" spans="2:40" s="742" customFormat="1" ht="12.75" customHeight="1">
      <c r="B48" s="961" t="s">
        <v>60</v>
      </c>
      <c r="C48" s="967">
        <v>8777185</v>
      </c>
      <c r="D48" s="968">
        <v>8444838</v>
      </c>
      <c r="E48" s="968">
        <v>332347</v>
      </c>
      <c r="F48" s="968" t="s">
        <v>1524</v>
      </c>
      <c r="G48" s="968">
        <v>332347</v>
      </c>
      <c r="H48" s="968">
        <v>1858221</v>
      </c>
      <c r="I48" s="968">
        <v>264762</v>
      </c>
      <c r="J48" s="968">
        <v>62923</v>
      </c>
      <c r="K48" s="968" t="s">
        <v>1524</v>
      </c>
      <c r="L48" s="968">
        <v>144128</v>
      </c>
      <c r="M48" s="968">
        <v>3597443</v>
      </c>
      <c r="N48" s="968">
        <v>3553</v>
      </c>
      <c r="O48" s="968">
        <v>61175</v>
      </c>
      <c r="P48" s="968">
        <v>109005</v>
      </c>
      <c r="Q48" s="968">
        <v>31124</v>
      </c>
      <c r="R48" s="745">
        <v>390397</v>
      </c>
      <c r="S48" s="968" t="s">
        <v>1524</v>
      </c>
      <c r="T48" s="968">
        <v>607353</v>
      </c>
      <c r="U48" s="968">
        <v>158774</v>
      </c>
      <c r="V48" s="969">
        <v>10453</v>
      </c>
      <c r="W48" s="969">
        <v>272698</v>
      </c>
      <c r="X48" s="969">
        <v>379827</v>
      </c>
      <c r="Y48" s="969">
        <v>238599</v>
      </c>
      <c r="Z48" s="969">
        <v>586750</v>
      </c>
      <c r="AA48" s="969">
        <v>132398</v>
      </c>
      <c r="AB48" s="969">
        <v>1473807</v>
      </c>
      <c r="AC48" s="969">
        <v>772880</v>
      </c>
      <c r="AD48" s="969">
        <v>676969</v>
      </c>
      <c r="AE48" s="969">
        <v>13402</v>
      </c>
      <c r="AF48" s="969">
        <v>832375</v>
      </c>
      <c r="AG48" s="969">
        <v>308635</v>
      </c>
      <c r="AH48" s="969">
        <v>1689195</v>
      </c>
      <c r="AI48" s="969">
        <v>297477</v>
      </c>
      <c r="AJ48" s="969">
        <v>1365152</v>
      </c>
      <c r="AK48" s="969">
        <v>17514</v>
      </c>
      <c r="AL48" s="969">
        <v>856526</v>
      </c>
      <c r="AM48" s="969">
        <v>8508</v>
      </c>
      <c r="AN48" s="970" t="s">
        <v>1524</v>
      </c>
    </row>
    <row r="49" spans="2:40" s="742" customFormat="1" ht="12.75" customHeight="1">
      <c r="B49" s="961" t="s">
        <v>62</v>
      </c>
      <c r="C49" s="967">
        <v>7205464</v>
      </c>
      <c r="D49" s="968">
        <v>6959811</v>
      </c>
      <c r="E49" s="968">
        <v>245653</v>
      </c>
      <c r="F49" s="968" t="s">
        <v>1524</v>
      </c>
      <c r="G49" s="968">
        <v>245653</v>
      </c>
      <c r="H49" s="968">
        <v>1110390</v>
      </c>
      <c r="I49" s="968">
        <v>191956</v>
      </c>
      <c r="J49" s="968">
        <v>41193</v>
      </c>
      <c r="K49" s="968">
        <v>37591</v>
      </c>
      <c r="L49" s="968">
        <v>111959</v>
      </c>
      <c r="M49" s="968">
        <v>3405739</v>
      </c>
      <c r="N49" s="968">
        <v>4080</v>
      </c>
      <c r="O49" s="968">
        <v>25866</v>
      </c>
      <c r="P49" s="968">
        <v>102188</v>
      </c>
      <c r="Q49" s="968">
        <v>14738</v>
      </c>
      <c r="R49" s="745">
        <v>392108</v>
      </c>
      <c r="S49" s="968" t="s">
        <v>1524</v>
      </c>
      <c r="T49" s="968">
        <v>304259</v>
      </c>
      <c r="U49" s="968">
        <v>151418</v>
      </c>
      <c r="V49" s="969">
        <v>12550</v>
      </c>
      <c r="W49" s="969">
        <v>289836</v>
      </c>
      <c r="X49" s="969">
        <v>162980</v>
      </c>
      <c r="Y49" s="969">
        <v>158088</v>
      </c>
      <c r="Z49" s="969">
        <v>688525</v>
      </c>
      <c r="AA49" s="969">
        <v>117705</v>
      </c>
      <c r="AB49" s="969">
        <v>1066632</v>
      </c>
      <c r="AC49" s="969">
        <v>465935</v>
      </c>
      <c r="AD49" s="969">
        <v>567417</v>
      </c>
      <c r="AE49" s="969">
        <v>8582</v>
      </c>
      <c r="AF49" s="969">
        <v>682189</v>
      </c>
      <c r="AG49" s="969">
        <v>201131</v>
      </c>
      <c r="AH49" s="969">
        <v>794911</v>
      </c>
      <c r="AI49" s="969">
        <v>272416</v>
      </c>
      <c r="AJ49" s="969">
        <v>1488467</v>
      </c>
      <c r="AK49" s="969">
        <v>72542</v>
      </c>
      <c r="AL49" s="969">
        <v>1221884</v>
      </c>
      <c r="AM49" s="969" t="s">
        <v>1524</v>
      </c>
      <c r="AN49" s="970" t="s">
        <v>1524</v>
      </c>
    </row>
    <row r="50" spans="2:40" s="742" customFormat="1" ht="12.75" customHeight="1">
      <c r="B50" s="961" t="s">
        <v>63</v>
      </c>
      <c r="C50" s="967">
        <v>6154096</v>
      </c>
      <c r="D50" s="968">
        <v>5928863</v>
      </c>
      <c r="E50" s="968">
        <v>225233</v>
      </c>
      <c r="F50" s="968">
        <v>969</v>
      </c>
      <c r="G50" s="968">
        <v>224264</v>
      </c>
      <c r="H50" s="968">
        <v>1040352</v>
      </c>
      <c r="I50" s="968">
        <v>106341</v>
      </c>
      <c r="J50" s="968">
        <v>32910</v>
      </c>
      <c r="K50" s="968" t="s">
        <v>1524</v>
      </c>
      <c r="L50" s="968">
        <v>57180</v>
      </c>
      <c r="M50" s="968">
        <v>2423840</v>
      </c>
      <c r="N50" s="968">
        <v>1887</v>
      </c>
      <c r="O50" s="968">
        <v>82056</v>
      </c>
      <c r="P50" s="968">
        <v>143063</v>
      </c>
      <c r="Q50" s="968">
        <v>11374</v>
      </c>
      <c r="R50" s="745">
        <v>270873</v>
      </c>
      <c r="S50" s="968" t="s">
        <v>1524</v>
      </c>
      <c r="T50" s="968">
        <v>311367</v>
      </c>
      <c r="U50" s="968">
        <v>165963</v>
      </c>
      <c r="V50" s="969">
        <v>1432</v>
      </c>
      <c r="W50" s="969">
        <v>177000</v>
      </c>
      <c r="X50" s="969">
        <v>261927</v>
      </c>
      <c r="Y50" s="969">
        <v>198931</v>
      </c>
      <c r="Z50" s="969">
        <v>867600</v>
      </c>
      <c r="AA50" s="969">
        <v>103302</v>
      </c>
      <c r="AB50" s="969">
        <v>798396</v>
      </c>
      <c r="AC50" s="969">
        <v>599035</v>
      </c>
      <c r="AD50" s="969">
        <v>399157</v>
      </c>
      <c r="AE50" s="969">
        <v>914</v>
      </c>
      <c r="AF50" s="969">
        <v>685254</v>
      </c>
      <c r="AG50" s="969">
        <v>712236</v>
      </c>
      <c r="AH50" s="969">
        <v>729703</v>
      </c>
      <c r="AI50" s="969">
        <v>142125</v>
      </c>
      <c r="AJ50" s="969">
        <v>1072425</v>
      </c>
      <c r="AK50" s="969">
        <v>25834</v>
      </c>
      <c r="AL50" s="969">
        <v>584503</v>
      </c>
      <c r="AM50" s="969">
        <v>75979</v>
      </c>
      <c r="AN50" s="970" t="s">
        <v>1524</v>
      </c>
    </row>
    <row r="51" spans="2:40" s="742" customFormat="1" ht="12.75" customHeight="1">
      <c r="B51" s="961" t="s">
        <v>65</v>
      </c>
      <c r="C51" s="967">
        <v>6734180</v>
      </c>
      <c r="D51" s="968">
        <v>6442299</v>
      </c>
      <c r="E51" s="968">
        <v>291881</v>
      </c>
      <c r="F51" s="968" t="s">
        <v>1524</v>
      </c>
      <c r="G51" s="968">
        <v>291881</v>
      </c>
      <c r="H51" s="968">
        <v>1025315</v>
      </c>
      <c r="I51" s="968">
        <v>159250</v>
      </c>
      <c r="J51" s="968">
        <v>39492</v>
      </c>
      <c r="K51" s="968" t="s">
        <v>1524</v>
      </c>
      <c r="L51" s="968">
        <v>90550</v>
      </c>
      <c r="M51" s="968">
        <v>3007488</v>
      </c>
      <c r="N51" s="968">
        <v>2876</v>
      </c>
      <c r="O51" s="968">
        <v>30230</v>
      </c>
      <c r="P51" s="968">
        <v>178898</v>
      </c>
      <c r="Q51" s="968">
        <v>12095</v>
      </c>
      <c r="R51" s="745">
        <v>272900</v>
      </c>
      <c r="S51" s="968" t="s">
        <v>1524</v>
      </c>
      <c r="T51" s="968">
        <v>576641</v>
      </c>
      <c r="U51" s="968">
        <v>88393</v>
      </c>
      <c r="V51" s="969">
        <v>6390</v>
      </c>
      <c r="W51" s="969">
        <v>30103</v>
      </c>
      <c r="X51" s="969">
        <v>326566</v>
      </c>
      <c r="Y51" s="969">
        <v>248980</v>
      </c>
      <c r="Z51" s="969">
        <v>638013</v>
      </c>
      <c r="AA51" s="969">
        <v>104378</v>
      </c>
      <c r="AB51" s="969">
        <v>947568</v>
      </c>
      <c r="AC51" s="969">
        <v>710252</v>
      </c>
      <c r="AD51" s="969">
        <v>430077</v>
      </c>
      <c r="AE51" s="969">
        <v>10218</v>
      </c>
      <c r="AF51" s="969">
        <v>894331</v>
      </c>
      <c r="AG51" s="969">
        <v>262137</v>
      </c>
      <c r="AH51" s="969">
        <v>920066</v>
      </c>
      <c r="AI51" s="969">
        <v>199821</v>
      </c>
      <c r="AJ51" s="969">
        <v>1101046</v>
      </c>
      <c r="AK51" s="969">
        <v>22462</v>
      </c>
      <c r="AL51" s="969">
        <v>839943</v>
      </c>
      <c r="AM51" s="969" t="s">
        <v>1524</v>
      </c>
      <c r="AN51" s="970" t="s">
        <v>1524</v>
      </c>
    </row>
    <row r="52" spans="2:40" s="742" customFormat="1" ht="12.75" customHeight="1">
      <c r="B52" s="961" t="s">
        <v>67</v>
      </c>
      <c r="C52" s="967">
        <v>5437629</v>
      </c>
      <c r="D52" s="968">
        <v>5317947</v>
      </c>
      <c r="E52" s="968">
        <v>119682</v>
      </c>
      <c r="F52" s="968">
        <v>7007</v>
      </c>
      <c r="G52" s="968">
        <v>112675</v>
      </c>
      <c r="H52" s="968">
        <v>569541</v>
      </c>
      <c r="I52" s="968">
        <v>98073</v>
      </c>
      <c r="J52" s="968">
        <v>19089</v>
      </c>
      <c r="K52" s="968" t="s">
        <v>1524</v>
      </c>
      <c r="L52" s="968">
        <v>59428</v>
      </c>
      <c r="M52" s="968">
        <v>2484454</v>
      </c>
      <c r="N52" s="968">
        <v>1790</v>
      </c>
      <c r="O52" s="968">
        <v>2339</v>
      </c>
      <c r="P52" s="968">
        <v>142373</v>
      </c>
      <c r="Q52" s="968">
        <v>12926</v>
      </c>
      <c r="R52" s="745">
        <v>273403</v>
      </c>
      <c r="S52" s="968" t="s">
        <v>1524</v>
      </c>
      <c r="T52" s="968">
        <v>255534</v>
      </c>
      <c r="U52" s="968">
        <v>75693</v>
      </c>
      <c r="V52" s="969">
        <v>2000</v>
      </c>
      <c r="W52" s="969">
        <v>90496</v>
      </c>
      <c r="X52" s="969">
        <v>21431</v>
      </c>
      <c r="Y52" s="969">
        <v>126934</v>
      </c>
      <c r="Z52" s="969">
        <v>1202125</v>
      </c>
      <c r="AA52" s="969">
        <v>92116</v>
      </c>
      <c r="AB52" s="969">
        <v>1580669</v>
      </c>
      <c r="AC52" s="969">
        <v>400132</v>
      </c>
      <c r="AD52" s="969">
        <v>289543</v>
      </c>
      <c r="AE52" s="969">
        <v>5840</v>
      </c>
      <c r="AF52" s="969">
        <v>632095</v>
      </c>
      <c r="AG52" s="969">
        <v>85975</v>
      </c>
      <c r="AH52" s="969">
        <v>465619</v>
      </c>
      <c r="AI52" s="969">
        <v>144470</v>
      </c>
      <c r="AJ52" s="969">
        <v>920675</v>
      </c>
      <c r="AK52" s="969">
        <v>34997</v>
      </c>
      <c r="AL52" s="969">
        <v>665816</v>
      </c>
      <c r="AM52" s="969" t="s">
        <v>1524</v>
      </c>
      <c r="AN52" s="970" t="s">
        <v>1524</v>
      </c>
    </row>
    <row r="53" spans="2:40" s="742" customFormat="1" ht="12.75" customHeight="1">
      <c r="B53" s="961"/>
      <c r="C53" s="967"/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968"/>
      <c r="O53" s="968"/>
      <c r="P53" s="968"/>
      <c r="Q53" s="968"/>
      <c r="R53" s="745"/>
      <c r="S53" s="968"/>
      <c r="T53" s="968"/>
      <c r="U53" s="968"/>
      <c r="V53" s="969"/>
      <c r="W53" s="969"/>
      <c r="X53" s="969"/>
      <c r="Y53" s="969"/>
      <c r="Z53" s="969"/>
      <c r="AA53" s="969"/>
      <c r="AB53" s="969"/>
      <c r="AC53" s="969"/>
      <c r="AD53" s="969"/>
      <c r="AE53" s="969"/>
      <c r="AF53" s="969"/>
      <c r="AG53" s="969"/>
      <c r="AH53" s="969"/>
      <c r="AI53" s="969"/>
      <c r="AJ53" s="969"/>
      <c r="AK53" s="969"/>
      <c r="AL53" s="969"/>
      <c r="AM53" s="969"/>
      <c r="AN53" s="970"/>
    </row>
    <row r="54" spans="2:40" s="742" customFormat="1" ht="12.75" customHeight="1">
      <c r="B54" s="961" t="s">
        <v>70</v>
      </c>
      <c r="C54" s="967">
        <v>2962770</v>
      </c>
      <c r="D54" s="968">
        <v>2891831</v>
      </c>
      <c r="E54" s="968">
        <v>70939</v>
      </c>
      <c r="F54" s="968" t="s">
        <v>1524</v>
      </c>
      <c r="G54" s="968">
        <v>70939</v>
      </c>
      <c r="H54" s="968">
        <v>443738</v>
      </c>
      <c r="I54" s="968">
        <v>50132</v>
      </c>
      <c r="J54" s="968">
        <v>18857</v>
      </c>
      <c r="K54" s="968" t="s">
        <v>1524</v>
      </c>
      <c r="L54" s="968">
        <v>22916</v>
      </c>
      <c r="M54" s="968">
        <v>1553047</v>
      </c>
      <c r="N54" s="968">
        <v>984</v>
      </c>
      <c r="O54" s="968">
        <v>5466</v>
      </c>
      <c r="P54" s="968">
        <v>33197</v>
      </c>
      <c r="Q54" s="968">
        <v>8076</v>
      </c>
      <c r="R54" s="968">
        <v>141635</v>
      </c>
      <c r="S54" s="968" t="s">
        <v>1524</v>
      </c>
      <c r="T54" s="968">
        <v>175978</v>
      </c>
      <c r="U54" s="968">
        <v>42230</v>
      </c>
      <c r="V54" s="969">
        <v>15000</v>
      </c>
      <c r="W54" s="969">
        <v>24661</v>
      </c>
      <c r="X54" s="969">
        <v>56995</v>
      </c>
      <c r="Y54" s="969">
        <v>84258</v>
      </c>
      <c r="Z54" s="969">
        <v>285600</v>
      </c>
      <c r="AA54" s="969">
        <v>80284</v>
      </c>
      <c r="AB54" s="969">
        <v>640813</v>
      </c>
      <c r="AC54" s="969">
        <v>292183</v>
      </c>
      <c r="AD54" s="969">
        <v>122472</v>
      </c>
      <c r="AE54" s="969">
        <v>2078</v>
      </c>
      <c r="AF54" s="969">
        <v>288085</v>
      </c>
      <c r="AG54" s="969">
        <v>40680</v>
      </c>
      <c r="AH54" s="969">
        <v>490886</v>
      </c>
      <c r="AI54" s="969">
        <v>125917</v>
      </c>
      <c r="AJ54" s="969">
        <v>480489</v>
      </c>
      <c r="AK54" s="969">
        <v>10224</v>
      </c>
      <c r="AL54" s="969">
        <v>317720</v>
      </c>
      <c r="AM54" s="969" t="s">
        <v>1524</v>
      </c>
      <c r="AN54" s="970" t="s">
        <v>1524</v>
      </c>
    </row>
    <row r="55" spans="2:40" s="742" customFormat="1" ht="12.75" customHeight="1">
      <c r="B55" s="961" t="s">
        <v>71</v>
      </c>
      <c r="C55" s="967">
        <v>4904111</v>
      </c>
      <c r="D55" s="968">
        <v>4690160</v>
      </c>
      <c r="E55" s="968">
        <v>213951</v>
      </c>
      <c r="F55" s="968" t="s">
        <v>1524</v>
      </c>
      <c r="G55" s="968">
        <v>213951</v>
      </c>
      <c r="H55" s="968">
        <v>1347651</v>
      </c>
      <c r="I55" s="968">
        <v>127919</v>
      </c>
      <c r="J55" s="968">
        <v>48749</v>
      </c>
      <c r="K55" s="968" t="s">
        <v>1524</v>
      </c>
      <c r="L55" s="968">
        <v>58273</v>
      </c>
      <c r="M55" s="968">
        <v>1855252</v>
      </c>
      <c r="N55" s="968">
        <v>2647</v>
      </c>
      <c r="O55" s="968">
        <v>603</v>
      </c>
      <c r="P55" s="968">
        <v>58900</v>
      </c>
      <c r="Q55" s="968">
        <v>13898</v>
      </c>
      <c r="R55" s="968">
        <v>269479</v>
      </c>
      <c r="S55" s="968" t="s">
        <v>1524</v>
      </c>
      <c r="T55" s="968">
        <v>305023</v>
      </c>
      <c r="U55" s="968">
        <v>40825</v>
      </c>
      <c r="V55" s="969">
        <v>7092</v>
      </c>
      <c r="W55" s="969">
        <v>110310</v>
      </c>
      <c r="X55" s="969">
        <v>114105</v>
      </c>
      <c r="Y55" s="969">
        <v>227885</v>
      </c>
      <c r="Z55" s="969">
        <v>315500</v>
      </c>
      <c r="AA55" s="969">
        <v>103031</v>
      </c>
      <c r="AB55" s="969">
        <v>854644</v>
      </c>
      <c r="AC55" s="969">
        <v>379693</v>
      </c>
      <c r="AD55" s="969">
        <v>259808</v>
      </c>
      <c r="AE55" s="969">
        <v>6951</v>
      </c>
      <c r="AF55" s="969">
        <v>520301</v>
      </c>
      <c r="AG55" s="969">
        <v>75326</v>
      </c>
      <c r="AH55" s="969">
        <v>784079</v>
      </c>
      <c r="AI55" s="969">
        <v>240451</v>
      </c>
      <c r="AJ55" s="969">
        <v>953187</v>
      </c>
      <c r="AK55" s="969" t="s">
        <v>1524</v>
      </c>
      <c r="AL55" s="969">
        <v>512689</v>
      </c>
      <c r="AM55" s="969" t="s">
        <v>1524</v>
      </c>
      <c r="AN55" s="970" t="s">
        <v>1524</v>
      </c>
    </row>
    <row r="56" spans="2:40" s="742" customFormat="1" ht="12.75" customHeight="1">
      <c r="B56" s="961" t="s">
        <v>73</v>
      </c>
      <c r="C56" s="967">
        <v>3985139</v>
      </c>
      <c r="D56" s="968">
        <v>3892725</v>
      </c>
      <c r="E56" s="968">
        <v>92414</v>
      </c>
      <c r="F56" s="968">
        <v>17352</v>
      </c>
      <c r="G56" s="968">
        <v>75062</v>
      </c>
      <c r="H56" s="968">
        <v>797560</v>
      </c>
      <c r="I56" s="968">
        <v>87827</v>
      </c>
      <c r="J56" s="968">
        <v>30878</v>
      </c>
      <c r="K56" s="968" t="s">
        <v>1524</v>
      </c>
      <c r="L56" s="968">
        <v>43654</v>
      </c>
      <c r="M56" s="968">
        <v>1909486</v>
      </c>
      <c r="N56" s="968">
        <v>1821</v>
      </c>
      <c r="O56" s="968">
        <v>1149</v>
      </c>
      <c r="P56" s="968">
        <v>40040</v>
      </c>
      <c r="Q56" s="968">
        <v>7670</v>
      </c>
      <c r="R56" s="968">
        <v>121535</v>
      </c>
      <c r="S56" s="968" t="s">
        <v>1524</v>
      </c>
      <c r="T56" s="968">
        <v>238780</v>
      </c>
      <c r="U56" s="968">
        <v>41533</v>
      </c>
      <c r="V56" s="969">
        <v>6614</v>
      </c>
      <c r="W56" s="969">
        <v>114290</v>
      </c>
      <c r="X56" s="969">
        <v>63892</v>
      </c>
      <c r="Y56" s="969">
        <v>180310</v>
      </c>
      <c r="Z56" s="969">
        <v>298100</v>
      </c>
      <c r="AA56" s="969">
        <v>88967</v>
      </c>
      <c r="AB56" s="969">
        <v>882496</v>
      </c>
      <c r="AC56" s="969">
        <v>375114</v>
      </c>
      <c r="AD56" s="969">
        <v>153295</v>
      </c>
      <c r="AE56" s="969">
        <v>6594</v>
      </c>
      <c r="AF56" s="969">
        <v>318281</v>
      </c>
      <c r="AG56" s="969">
        <v>81321</v>
      </c>
      <c r="AH56" s="969">
        <v>388908</v>
      </c>
      <c r="AI56" s="969">
        <v>172388</v>
      </c>
      <c r="AJ56" s="969">
        <v>898421</v>
      </c>
      <c r="AK56" s="969" t="s">
        <v>1524</v>
      </c>
      <c r="AL56" s="969">
        <v>526940</v>
      </c>
      <c r="AM56" s="969" t="s">
        <v>1524</v>
      </c>
      <c r="AN56" s="970" t="s">
        <v>1524</v>
      </c>
    </row>
    <row r="57" spans="2:40" s="742" customFormat="1" ht="12.75" customHeight="1">
      <c r="B57" s="961" t="s">
        <v>75</v>
      </c>
      <c r="C57" s="967">
        <v>5280847</v>
      </c>
      <c r="D57" s="968">
        <v>5017872</v>
      </c>
      <c r="E57" s="968">
        <v>262975</v>
      </c>
      <c r="F57" s="968" t="s">
        <v>1524</v>
      </c>
      <c r="G57" s="968">
        <v>262975</v>
      </c>
      <c r="H57" s="968">
        <v>502904</v>
      </c>
      <c r="I57" s="968">
        <v>91633</v>
      </c>
      <c r="J57" s="968">
        <v>20117</v>
      </c>
      <c r="K57" s="968" t="s">
        <v>1524</v>
      </c>
      <c r="L57" s="968">
        <v>55566</v>
      </c>
      <c r="M57" s="968">
        <v>2211730</v>
      </c>
      <c r="N57" s="968">
        <v>2542</v>
      </c>
      <c r="O57" s="968" t="s">
        <v>1524</v>
      </c>
      <c r="P57" s="968">
        <v>67199</v>
      </c>
      <c r="Q57" s="968">
        <v>5817</v>
      </c>
      <c r="R57" s="968">
        <v>114775</v>
      </c>
      <c r="S57" s="968" t="s">
        <v>1524</v>
      </c>
      <c r="T57" s="968">
        <v>219948</v>
      </c>
      <c r="U57" s="968">
        <v>48991</v>
      </c>
      <c r="V57" s="969">
        <v>38607</v>
      </c>
      <c r="W57" s="969">
        <v>64423</v>
      </c>
      <c r="X57" s="969">
        <v>223438</v>
      </c>
      <c r="Y57" s="969">
        <v>72757</v>
      </c>
      <c r="Z57" s="969">
        <v>1540400</v>
      </c>
      <c r="AA57" s="969">
        <v>94273</v>
      </c>
      <c r="AB57" s="969">
        <v>1713210</v>
      </c>
      <c r="AC57" s="969">
        <v>309313</v>
      </c>
      <c r="AD57" s="969">
        <v>145602</v>
      </c>
      <c r="AE57" s="969">
        <v>4205</v>
      </c>
      <c r="AF57" s="969">
        <v>468691</v>
      </c>
      <c r="AG57" s="969">
        <v>70166</v>
      </c>
      <c r="AH57" s="969">
        <v>423631</v>
      </c>
      <c r="AI57" s="969">
        <v>150722</v>
      </c>
      <c r="AJ57" s="969">
        <v>1086811</v>
      </c>
      <c r="AK57" s="969">
        <v>46562</v>
      </c>
      <c r="AL57" s="969">
        <v>504686</v>
      </c>
      <c r="AM57" s="969" t="s">
        <v>1524</v>
      </c>
      <c r="AN57" s="970" t="s">
        <v>1524</v>
      </c>
    </row>
    <row r="58" spans="2:40" s="742" customFormat="1" ht="12.75" customHeight="1">
      <c r="B58" s="961" t="s">
        <v>77</v>
      </c>
      <c r="C58" s="967">
        <v>3403497</v>
      </c>
      <c r="D58" s="968">
        <v>3247579</v>
      </c>
      <c r="E58" s="968">
        <v>155918</v>
      </c>
      <c r="F58" s="968" t="s">
        <v>1524</v>
      </c>
      <c r="G58" s="968">
        <v>155918</v>
      </c>
      <c r="H58" s="968">
        <v>486305</v>
      </c>
      <c r="I58" s="968">
        <v>72337</v>
      </c>
      <c r="J58" s="968">
        <v>16890</v>
      </c>
      <c r="K58" s="968" t="s">
        <v>1524</v>
      </c>
      <c r="L58" s="968">
        <v>36749</v>
      </c>
      <c r="M58" s="968">
        <v>1616548</v>
      </c>
      <c r="N58" s="968">
        <v>1516</v>
      </c>
      <c r="O58" s="968">
        <v>41</v>
      </c>
      <c r="P58" s="968">
        <v>66381</v>
      </c>
      <c r="Q58" s="968">
        <v>17331</v>
      </c>
      <c r="R58" s="968">
        <v>118456</v>
      </c>
      <c r="S58" s="968" t="s">
        <v>1524</v>
      </c>
      <c r="T58" s="968">
        <v>116674</v>
      </c>
      <c r="U58" s="968">
        <v>54534</v>
      </c>
      <c r="V58" s="969" t="s">
        <v>1524</v>
      </c>
      <c r="W58" s="969">
        <v>15381</v>
      </c>
      <c r="X58" s="969">
        <v>130649</v>
      </c>
      <c r="Y58" s="969">
        <v>141105</v>
      </c>
      <c r="Z58" s="969">
        <v>512600</v>
      </c>
      <c r="AA58" s="969">
        <v>78818</v>
      </c>
      <c r="AB58" s="969">
        <v>713474</v>
      </c>
      <c r="AC58" s="969">
        <v>232223</v>
      </c>
      <c r="AD58" s="969">
        <v>116437</v>
      </c>
      <c r="AE58" s="969">
        <v>8726</v>
      </c>
      <c r="AF58" s="969">
        <v>213375</v>
      </c>
      <c r="AG58" s="969">
        <v>227045</v>
      </c>
      <c r="AH58" s="969">
        <v>626746</v>
      </c>
      <c r="AI58" s="969">
        <v>119852</v>
      </c>
      <c r="AJ58" s="969">
        <v>548979</v>
      </c>
      <c r="AK58" s="969">
        <v>8397</v>
      </c>
      <c r="AL58" s="969">
        <v>353507</v>
      </c>
      <c r="AM58" s="969" t="s">
        <v>1524</v>
      </c>
      <c r="AN58" s="970" t="s">
        <v>1524</v>
      </c>
    </row>
    <row r="59" spans="2:40" s="742" customFormat="1" ht="12.75" customHeight="1">
      <c r="B59" s="961" t="s">
        <v>79</v>
      </c>
      <c r="C59" s="967">
        <v>3123912</v>
      </c>
      <c r="D59" s="968">
        <v>3011396</v>
      </c>
      <c r="E59" s="968">
        <v>112516</v>
      </c>
      <c r="F59" s="968" t="s">
        <v>1524</v>
      </c>
      <c r="G59" s="968">
        <v>112516</v>
      </c>
      <c r="H59" s="968">
        <v>493761</v>
      </c>
      <c r="I59" s="968">
        <v>68220</v>
      </c>
      <c r="J59" s="968">
        <v>18751</v>
      </c>
      <c r="K59" s="968" t="s">
        <v>1524</v>
      </c>
      <c r="L59" s="968">
        <v>35703</v>
      </c>
      <c r="M59" s="968">
        <v>1343432</v>
      </c>
      <c r="N59" s="968">
        <v>1424</v>
      </c>
      <c r="O59" s="968">
        <v>327</v>
      </c>
      <c r="P59" s="968">
        <v>92370</v>
      </c>
      <c r="Q59" s="968">
        <v>4725</v>
      </c>
      <c r="R59" s="968">
        <v>55254</v>
      </c>
      <c r="S59" s="968" t="s">
        <v>1524</v>
      </c>
      <c r="T59" s="968">
        <v>186520</v>
      </c>
      <c r="U59" s="968">
        <v>43206</v>
      </c>
      <c r="V59" s="969">
        <v>5669</v>
      </c>
      <c r="W59" s="969">
        <v>141127</v>
      </c>
      <c r="X59" s="969">
        <v>101322</v>
      </c>
      <c r="Y59" s="969">
        <v>73001</v>
      </c>
      <c r="Z59" s="969">
        <v>459100</v>
      </c>
      <c r="AA59" s="969">
        <v>84218</v>
      </c>
      <c r="AB59" s="969">
        <v>579876</v>
      </c>
      <c r="AC59" s="969">
        <v>238868</v>
      </c>
      <c r="AD59" s="969">
        <v>104860</v>
      </c>
      <c r="AE59" s="969">
        <v>5309</v>
      </c>
      <c r="AF59" s="969">
        <v>291110</v>
      </c>
      <c r="AG59" s="969">
        <v>570628</v>
      </c>
      <c r="AH59" s="969">
        <v>235086</v>
      </c>
      <c r="AI59" s="969">
        <v>122975</v>
      </c>
      <c r="AJ59" s="969">
        <v>513218</v>
      </c>
      <c r="AK59" s="969" t="s">
        <v>1524</v>
      </c>
      <c r="AL59" s="969">
        <v>265248</v>
      </c>
      <c r="AM59" s="969" t="s">
        <v>1524</v>
      </c>
      <c r="AN59" s="970" t="s">
        <v>1524</v>
      </c>
    </row>
    <row r="60" spans="2:40" s="742" customFormat="1" ht="12.75" customHeight="1">
      <c r="B60" s="961" t="s">
        <v>81</v>
      </c>
      <c r="C60" s="967">
        <v>4285484</v>
      </c>
      <c r="D60" s="968">
        <v>4189123</v>
      </c>
      <c r="E60" s="968">
        <v>96361</v>
      </c>
      <c r="F60" s="968">
        <v>39346</v>
      </c>
      <c r="G60" s="968">
        <v>57015</v>
      </c>
      <c r="H60" s="968">
        <v>474946</v>
      </c>
      <c r="I60" s="968">
        <v>62896</v>
      </c>
      <c r="J60" s="968">
        <v>12307</v>
      </c>
      <c r="K60" s="968" t="s">
        <v>1524</v>
      </c>
      <c r="L60" s="968">
        <v>35211</v>
      </c>
      <c r="M60" s="968">
        <v>1906456</v>
      </c>
      <c r="N60" s="968">
        <v>1369</v>
      </c>
      <c r="O60" s="968">
        <v>10512</v>
      </c>
      <c r="P60" s="968">
        <v>55879</v>
      </c>
      <c r="Q60" s="968">
        <v>4366</v>
      </c>
      <c r="R60" s="968">
        <v>166505</v>
      </c>
      <c r="S60" s="968" t="s">
        <v>1524</v>
      </c>
      <c r="T60" s="968">
        <v>410246</v>
      </c>
      <c r="U60" s="968">
        <v>99682</v>
      </c>
      <c r="V60" s="969">
        <v>4988</v>
      </c>
      <c r="W60" s="969">
        <v>69031</v>
      </c>
      <c r="X60" s="969">
        <v>71228</v>
      </c>
      <c r="Y60" s="969">
        <v>93962</v>
      </c>
      <c r="Z60" s="969">
        <v>805900</v>
      </c>
      <c r="AA60" s="969">
        <v>74568</v>
      </c>
      <c r="AB60" s="969">
        <v>520409</v>
      </c>
      <c r="AC60" s="969">
        <v>315351</v>
      </c>
      <c r="AD60" s="969">
        <v>169505</v>
      </c>
      <c r="AE60" s="969">
        <v>2169</v>
      </c>
      <c r="AF60" s="969">
        <v>836615</v>
      </c>
      <c r="AG60" s="969">
        <v>492709</v>
      </c>
      <c r="AH60" s="969">
        <v>695626</v>
      </c>
      <c r="AI60" s="969">
        <v>148972</v>
      </c>
      <c r="AJ60" s="969">
        <v>474639</v>
      </c>
      <c r="AK60" s="969">
        <v>35723</v>
      </c>
      <c r="AL60" s="969">
        <v>422837</v>
      </c>
      <c r="AM60" s="969" t="s">
        <v>1524</v>
      </c>
      <c r="AN60" s="970" t="s">
        <v>1524</v>
      </c>
    </row>
    <row r="61" spans="2:40" s="742" customFormat="1" ht="12.75" customHeight="1">
      <c r="B61" s="961" t="s">
        <v>82</v>
      </c>
      <c r="C61" s="967">
        <v>5401876</v>
      </c>
      <c r="D61" s="968">
        <v>5284874</v>
      </c>
      <c r="E61" s="968">
        <v>117002</v>
      </c>
      <c r="F61" s="968" t="s">
        <v>1524</v>
      </c>
      <c r="G61" s="968">
        <v>117002</v>
      </c>
      <c r="H61" s="968">
        <v>856325</v>
      </c>
      <c r="I61" s="968">
        <v>81404</v>
      </c>
      <c r="J61" s="968">
        <v>27513</v>
      </c>
      <c r="K61" s="968" t="s">
        <v>1524</v>
      </c>
      <c r="L61" s="968">
        <v>33993</v>
      </c>
      <c r="M61" s="968">
        <v>2386308</v>
      </c>
      <c r="N61" s="968">
        <v>1203</v>
      </c>
      <c r="O61" s="968">
        <v>84275</v>
      </c>
      <c r="P61" s="968">
        <v>27355</v>
      </c>
      <c r="Q61" s="968">
        <v>8100</v>
      </c>
      <c r="R61" s="968">
        <v>389921</v>
      </c>
      <c r="S61" s="968" t="s">
        <v>1524</v>
      </c>
      <c r="T61" s="968">
        <v>391304</v>
      </c>
      <c r="U61" s="968">
        <v>167584</v>
      </c>
      <c r="V61" s="969">
        <v>25439</v>
      </c>
      <c r="W61" s="969">
        <v>141802</v>
      </c>
      <c r="X61" s="969">
        <v>31460</v>
      </c>
      <c r="Y61" s="969">
        <v>114190</v>
      </c>
      <c r="Z61" s="969">
        <v>633700</v>
      </c>
      <c r="AA61" s="969">
        <v>96140</v>
      </c>
      <c r="AB61" s="969">
        <v>1037525</v>
      </c>
      <c r="AC61" s="969">
        <v>502674</v>
      </c>
      <c r="AD61" s="969">
        <v>238531</v>
      </c>
      <c r="AE61" s="969">
        <v>11018</v>
      </c>
      <c r="AF61" s="969">
        <v>544875</v>
      </c>
      <c r="AG61" s="969">
        <v>151520</v>
      </c>
      <c r="AH61" s="969">
        <v>920974</v>
      </c>
      <c r="AI61" s="969">
        <v>208936</v>
      </c>
      <c r="AJ61" s="969">
        <v>744007</v>
      </c>
      <c r="AK61" s="969">
        <v>118596</v>
      </c>
      <c r="AL61" s="969">
        <v>594554</v>
      </c>
      <c r="AM61" s="969">
        <v>115524</v>
      </c>
      <c r="AN61" s="970" t="s">
        <v>1524</v>
      </c>
    </row>
    <row r="62" spans="2:40" s="742" customFormat="1" ht="12.75" customHeight="1">
      <c r="B62" s="961" t="s">
        <v>84</v>
      </c>
      <c r="C62" s="967">
        <v>5155997</v>
      </c>
      <c r="D62" s="968">
        <v>5035508</v>
      </c>
      <c r="E62" s="968">
        <v>120489</v>
      </c>
      <c r="F62" s="968" t="s">
        <v>1524</v>
      </c>
      <c r="G62" s="968">
        <v>120489</v>
      </c>
      <c r="H62" s="968">
        <v>1124024</v>
      </c>
      <c r="I62" s="968">
        <v>132983</v>
      </c>
      <c r="J62" s="968">
        <v>45989</v>
      </c>
      <c r="K62" s="968" t="s">
        <v>1524</v>
      </c>
      <c r="L62" s="968">
        <v>63164</v>
      </c>
      <c r="M62" s="968">
        <v>2393335</v>
      </c>
      <c r="N62" s="968">
        <v>2495</v>
      </c>
      <c r="O62" s="968">
        <v>170</v>
      </c>
      <c r="P62" s="968">
        <v>70722</v>
      </c>
      <c r="Q62" s="968">
        <v>26088</v>
      </c>
      <c r="R62" s="968">
        <v>217867</v>
      </c>
      <c r="S62" s="968" t="s">
        <v>1524</v>
      </c>
      <c r="T62" s="968">
        <v>360290</v>
      </c>
      <c r="U62" s="968">
        <v>130284</v>
      </c>
      <c r="V62" s="969">
        <v>23056</v>
      </c>
      <c r="W62" s="969">
        <v>36043</v>
      </c>
      <c r="X62" s="969">
        <v>77658</v>
      </c>
      <c r="Y62" s="969">
        <v>89629</v>
      </c>
      <c r="Z62" s="969">
        <v>362200</v>
      </c>
      <c r="AA62" s="969">
        <v>112915</v>
      </c>
      <c r="AB62" s="969">
        <v>920622</v>
      </c>
      <c r="AC62" s="969">
        <v>485459</v>
      </c>
      <c r="AD62" s="969">
        <v>355267</v>
      </c>
      <c r="AE62" s="969">
        <v>881</v>
      </c>
      <c r="AF62" s="969">
        <v>639695</v>
      </c>
      <c r="AG62" s="969">
        <v>164450</v>
      </c>
      <c r="AH62" s="969">
        <v>429395</v>
      </c>
      <c r="AI62" s="969">
        <v>243218</v>
      </c>
      <c r="AJ62" s="969">
        <v>1202362</v>
      </c>
      <c r="AK62" s="969">
        <v>22158</v>
      </c>
      <c r="AL62" s="969">
        <v>459086</v>
      </c>
      <c r="AM62" s="969" t="s">
        <v>1524</v>
      </c>
      <c r="AN62" s="970" t="s">
        <v>1524</v>
      </c>
    </row>
    <row r="63" spans="2:40" s="742" customFormat="1" ht="12.75" customHeight="1">
      <c r="B63" s="961" t="s">
        <v>86</v>
      </c>
      <c r="C63" s="967">
        <v>3839779</v>
      </c>
      <c r="D63" s="968">
        <v>3762634</v>
      </c>
      <c r="E63" s="968">
        <v>77145</v>
      </c>
      <c r="F63" s="968" t="s">
        <v>1524</v>
      </c>
      <c r="G63" s="968">
        <v>77145</v>
      </c>
      <c r="H63" s="968">
        <v>523437</v>
      </c>
      <c r="I63" s="968">
        <v>66560</v>
      </c>
      <c r="J63" s="968">
        <v>19795</v>
      </c>
      <c r="K63" s="968">
        <v>1039</v>
      </c>
      <c r="L63" s="968">
        <v>35697</v>
      </c>
      <c r="M63" s="968">
        <v>1850644</v>
      </c>
      <c r="N63" s="968">
        <v>1052</v>
      </c>
      <c r="O63" s="968">
        <v>281</v>
      </c>
      <c r="P63" s="968">
        <v>106191</v>
      </c>
      <c r="Q63" s="968">
        <v>5199</v>
      </c>
      <c r="R63" s="968">
        <v>276476</v>
      </c>
      <c r="S63" s="968" t="s">
        <v>1524</v>
      </c>
      <c r="T63" s="968">
        <v>122643</v>
      </c>
      <c r="U63" s="968">
        <v>98914</v>
      </c>
      <c r="V63" s="969">
        <v>640</v>
      </c>
      <c r="W63" s="969">
        <v>116828</v>
      </c>
      <c r="X63" s="969">
        <v>80215</v>
      </c>
      <c r="Y63" s="969">
        <v>153968</v>
      </c>
      <c r="Z63" s="969">
        <v>380200</v>
      </c>
      <c r="AA63" s="969">
        <v>84536</v>
      </c>
      <c r="AB63" s="969">
        <v>674970</v>
      </c>
      <c r="AC63" s="969">
        <v>322985</v>
      </c>
      <c r="AD63" s="969">
        <v>349593</v>
      </c>
      <c r="AE63" s="969">
        <v>823</v>
      </c>
      <c r="AF63" s="969">
        <v>286080</v>
      </c>
      <c r="AG63" s="969">
        <v>291669</v>
      </c>
      <c r="AH63" s="969">
        <v>388194</v>
      </c>
      <c r="AI63" s="969">
        <v>141361</v>
      </c>
      <c r="AJ63" s="969">
        <v>578610</v>
      </c>
      <c r="AK63" s="969">
        <v>132616</v>
      </c>
      <c r="AL63" s="969">
        <v>511197</v>
      </c>
      <c r="AM63" s="969" t="s">
        <v>1524</v>
      </c>
      <c r="AN63" s="970" t="s">
        <v>1524</v>
      </c>
    </row>
    <row r="64" spans="2:40" s="742" customFormat="1" ht="12.75" customHeight="1">
      <c r="B64" s="961" t="s">
        <v>87</v>
      </c>
      <c r="C64" s="967">
        <v>2246267</v>
      </c>
      <c r="D64" s="968">
        <v>2162325</v>
      </c>
      <c r="E64" s="968">
        <v>83942</v>
      </c>
      <c r="F64" s="968" t="s">
        <v>1524</v>
      </c>
      <c r="G64" s="968">
        <v>83942</v>
      </c>
      <c r="H64" s="968">
        <v>287980</v>
      </c>
      <c r="I64" s="968">
        <v>39945</v>
      </c>
      <c r="J64" s="968">
        <v>13601</v>
      </c>
      <c r="K64" s="968" t="s">
        <v>1524</v>
      </c>
      <c r="L64" s="968">
        <v>18525</v>
      </c>
      <c r="M64" s="968">
        <v>1263029</v>
      </c>
      <c r="N64" s="968">
        <v>862</v>
      </c>
      <c r="O64" s="968">
        <v>1249</v>
      </c>
      <c r="P64" s="968">
        <v>47182</v>
      </c>
      <c r="Q64" s="968">
        <v>8173</v>
      </c>
      <c r="R64" s="968">
        <v>87842</v>
      </c>
      <c r="S64" s="968" t="s">
        <v>1524</v>
      </c>
      <c r="T64" s="968">
        <v>71118</v>
      </c>
      <c r="U64" s="968">
        <v>14246</v>
      </c>
      <c r="V64" s="969">
        <v>350</v>
      </c>
      <c r="W64" s="969">
        <v>71849</v>
      </c>
      <c r="X64" s="969">
        <v>71125</v>
      </c>
      <c r="Y64" s="969">
        <v>40291</v>
      </c>
      <c r="Z64" s="969">
        <v>208900</v>
      </c>
      <c r="AA64" s="969">
        <v>74436</v>
      </c>
      <c r="AB64" s="969">
        <v>404382</v>
      </c>
      <c r="AC64" s="969">
        <v>335561</v>
      </c>
      <c r="AD64" s="969">
        <v>89544</v>
      </c>
      <c r="AE64" s="969">
        <v>5391</v>
      </c>
      <c r="AF64" s="969">
        <v>178065</v>
      </c>
      <c r="AG64" s="969">
        <v>79979</v>
      </c>
      <c r="AH64" s="969">
        <v>199779</v>
      </c>
      <c r="AI64" s="969">
        <v>116949</v>
      </c>
      <c r="AJ64" s="969">
        <v>386240</v>
      </c>
      <c r="AK64" s="969">
        <v>27509</v>
      </c>
      <c r="AL64" s="969">
        <v>264490</v>
      </c>
      <c r="AM64" s="969" t="s">
        <v>1524</v>
      </c>
      <c r="AN64" s="970" t="s">
        <v>1524</v>
      </c>
    </row>
    <row r="65" spans="2:40" s="742" customFormat="1" ht="12.75" customHeight="1">
      <c r="B65" s="980" t="s">
        <v>88</v>
      </c>
      <c r="C65" s="981">
        <v>3541182</v>
      </c>
      <c r="D65" s="982">
        <v>3423746</v>
      </c>
      <c r="E65" s="982">
        <v>117436</v>
      </c>
      <c r="F65" s="982">
        <v>3331</v>
      </c>
      <c r="G65" s="982">
        <v>114105</v>
      </c>
      <c r="H65" s="982">
        <v>453663</v>
      </c>
      <c r="I65" s="982">
        <v>56342</v>
      </c>
      <c r="J65" s="982">
        <v>17658</v>
      </c>
      <c r="K65" s="982">
        <v>8631</v>
      </c>
      <c r="L65" s="982">
        <v>27880</v>
      </c>
      <c r="M65" s="982">
        <v>1691279</v>
      </c>
      <c r="N65" s="982">
        <v>1079</v>
      </c>
      <c r="O65" s="982">
        <v>54458</v>
      </c>
      <c r="P65" s="982">
        <v>45521</v>
      </c>
      <c r="Q65" s="982">
        <v>6088</v>
      </c>
      <c r="R65" s="982">
        <v>180204</v>
      </c>
      <c r="S65" s="982" t="s">
        <v>1524</v>
      </c>
      <c r="T65" s="982">
        <v>234100</v>
      </c>
      <c r="U65" s="982">
        <v>43588</v>
      </c>
      <c r="V65" s="983">
        <v>3200</v>
      </c>
      <c r="W65" s="983">
        <v>142117</v>
      </c>
      <c r="X65" s="983">
        <v>128451</v>
      </c>
      <c r="Y65" s="983">
        <v>58923</v>
      </c>
      <c r="Z65" s="983">
        <v>388000</v>
      </c>
      <c r="AA65" s="983">
        <v>86018</v>
      </c>
      <c r="AB65" s="983">
        <v>750563</v>
      </c>
      <c r="AC65" s="983">
        <v>271284</v>
      </c>
      <c r="AD65" s="983">
        <v>111506</v>
      </c>
      <c r="AE65" s="983">
        <v>2236</v>
      </c>
      <c r="AF65" s="983">
        <v>383622</v>
      </c>
      <c r="AG65" s="983">
        <v>191252</v>
      </c>
      <c r="AH65" s="983">
        <v>529147</v>
      </c>
      <c r="AI65" s="983">
        <v>138068</v>
      </c>
      <c r="AJ65" s="983">
        <v>431235</v>
      </c>
      <c r="AK65" s="983">
        <v>56671</v>
      </c>
      <c r="AL65" s="983">
        <v>446674</v>
      </c>
      <c r="AM65" s="983">
        <v>25470</v>
      </c>
      <c r="AN65" s="984" t="s">
        <v>1524</v>
      </c>
    </row>
    <row r="66" spans="2:18" ht="11.25">
      <c r="B66" s="787" t="s">
        <v>829</v>
      </c>
      <c r="P66" s="951"/>
      <c r="Q66" s="951"/>
      <c r="R66" s="951"/>
    </row>
    <row r="67" ht="11.25">
      <c r="R67" s="951"/>
    </row>
    <row r="68" ht="11.25">
      <c r="R68" s="951"/>
    </row>
    <row r="69" ht="11.25">
      <c r="R69" s="951"/>
    </row>
    <row r="70" ht="11.25">
      <c r="R70" s="951"/>
    </row>
  </sheetData>
  <mergeCells count="21">
    <mergeCell ref="AE5:AE7"/>
    <mergeCell ref="AF5:AF7"/>
    <mergeCell ref="AG5:AG7"/>
    <mergeCell ref="AL5:AL7"/>
    <mergeCell ref="AI5:AI7"/>
    <mergeCell ref="AJ5:AJ7"/>
    <mergeCell ref="AK5:AK7"/>
    <mergeCell ref="AA5:AA7"/>
    <mergeCell ref="AB5:AB7"/>
    <mergeCell ref="AC5:AC7"/>
    <mergeCell ref="AD5:AD7"/>
    <mergeCell ref="AM5:AM7"/>
    <mergeCell ref="AN5:AN7"/>
    <mergeCell ref="H4:Z4"/>
    <mergeCell ref="AA4:AN4"/>
    <mergeCell ref="V5:V7"/>
    <mergeCell ref="W5:W7"/>
    <mergeCell ref="X5:X7"/>
    <mergeCell ref="Y5:Y7"/>
    <mergeCell ref="Z5:Z7"/>
    <mergeCell ref="AH5:AH7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66"/>
  <sheetViews>
    <sheetView workbookViewId="0" topLeftCell="A1">
      <selection activeCell="A1" sqref="A1"/>
    </sheetView>
  </sheetViews>
  <sheetFormatPr defaultColWidth="9.00390625" defaultRowHeight="13.5"/>
  <cols>
    <col min="1" max="6" width="1.625" style="985" customWidth="1"/>
    <col min="7" max="7" width="18.75390625" style="985" customWidth="1"/>
    <col min="8" max="8" width="5.25390625" style="985" customWidth="1"/>
    <col min="9" max="16" width="9.625" style="985" customWidth="1"/>
    <col min="17" max="16384" width="9.00390625" style="985" customWidth="1"/>
  </cols>
  <sheetData>
    <row r="2" ht="14.25">
      <c r="B2" s="986" t="s">
        <v>896</v>
      </c>
    </row>
    <row r="3" spans="2:16" ht="12.75" thickBot="1">
      <c r="B3" s="987"/>
      <c r="C3" s="988"/>
      <c r="D3" s="988"/>
      <c r="E3" s="988"/>
      <c r="F3" s="988"/>
      <c r="G3" s="988"/>
      <c r="P3" s="989" t="s">
        <v>876</v>
      </c>
    </row>
    <row r="4" spans="2:16" ht="12" customHeight="1" thickTop="1">
      <c r="B4" s="990" t="s">
        <v>831</v>
      </c>
      <c r="C4" s="991"/>
      <c r="D4" s="991"/>
      <c r="E4" s="991"/>
      <c r="F4" s="991"/>
      <c r="G4" s="992"/>
      <c r="H4" s="991"/>
      <c r="I4" s="993" t="s">
        <v>56</v>
      </c>
      <c r="J4" s="993" t="s">
        <v>832</v>
      </c>
      <c r="K4" s="993" t="s">
        <v>833</v>
      </c>
      <c r="L4" s="993" t="s">
        <v>834</v>
      </c>
      <c r="M4" s="993" t="s">
        <v>835</v>
      </c>
      <c r="N4" s="993" t="s">
        <v>836</v>
      </c>
      <c r="O4" s="993" t="s">
        <v>837</v>
      </c>
      <c r="P4" s="993" t="s">
        <v>838</v>
      </c>
    </row>
    <row r="5" spans="2:16" ht="12" customHeight="1">
      <c r="B5" s="1560" t="s">
        <v>877</v>
      </c>
      <c r="C5" s="1561"/>
      <c r="D5" s="1561"/>
      <c r="E5" s="1561"/>
      <c r="F5" s="1561"/>
      <c r="G5" s="1561"/>
      <c r="H5" s="994" t="s">
        <v>878</v>
      </c>
      <c r="I5" s="995">
        <v>61</v>
      </c>
      <c r="J5" s="996">
        <v>62</v>
      </c>
      <c r="K5" s="996">
        <v>65</v>
      </c>
      <c r="L5" s="996">
        <v>68</v>
      </c>
      <c r="M5" s="996">
        <v>56</v>
      </c>
      <c r="N5" s="996">
        <v>65</v>
      </c>
      <c r="O5" s="996">
        <v>505</v>
      </c>
      <c r="P5" s="997">
        <v>5039</v>
      </c>
    </row>
    <row r="6" spans="2:16" ht="12" customHeight="1">
      <c r="B6" s="1562" t="s">
        <v>839</v>
      </c>
      <c r="C6" s="1563"/>
      <c r="D6" s="1563"/>
      <c r="E6" s="1563"/>
      <c r="F6" s="1563"/>
      <c r="G6" s="1563"/>
      <c r="H6" s="999" t="s">
        <v>840</v>
      </c>
      <c r="I6" s="1000">
        <v>3.74</v>
      </c>
      <c r="J6" s="1001">
        <v>3.46</v>
      </c>
      <c r="K6" s="1002">
        <v>3.7</v>
      </c>
      <c r="L6" s="1003">
        <v>3.69</v>
      </c>
      <c r="M6" s="1003">
        <v>3.41</v>
      </c>
      <c r="N6" s="1003">
        <v>3.82</v>
      </c>
      <c r="O6" s="1001">
        <v>3.69</v>
      </c>
      <c r="P6" s="1004">
        <v>3.71</v>
      </c>
    </row>
    <row r="7" spans="2:16" ht="12" customHeight="1">
      <c r="B7" s="1562" t="s">
        <v>841</v>
      </c>
      <c r="C7" s="1563"/>
      <c r="D7" s="1563"/>
      <c r="E7" s="1563"/>
      <c r="F7" s="1563"/>
      <c r="G7" s="1563"/>
      <c r="H7" s="999" t="s">
        <v>840</v>
      </c>
      <c r="I7" s="1005">
        <v>1.85</v>
      </c>
      <c r="J7" s="1003">
        <v>1.55</v>
      </c>
      <c r="K7" s="1001">
        <v>1.53</v>
      </c>
      <c r="L7" s="1003">
        <v>1.35</v>
      </c>
      <c r="M7" s="1003">
        <v>1.43</v>
      </c>
      <c r="N7" s="1003">
        <v>1.74</v>
      </c>
      <c r="O7" s="1003">
        <v>1.66</v>
      </c>
      <c r="P7" s="1006">
        <v>1.66</v>
      </c>
    </row>
    <row r="8" spans="2:16" ht="12" customHeight="1">
      <c r="B8" s="1564" t="s">
        <v>842</v>
      </c>
      <c r="C8" s="1565"/>
      <c r="D8" s="1565"/>
      <c r="E8" s="1565"/>
      <c r="F8" s="1565"/>
      <c r="G8" s="1565"/>
      <c r="H8" s="1007" t="s">
        <v>843</v>
      </c>
      <c r="I8" s="1008">
        <v>45.6</v>
      </c>
      <c r="J8" s="1009">
        <v>45.3</v>
      </c>
      <c r="K8" s="1010">
        <v>44.7</v>
      </c>
      <c r="L8" s="1009">
        <v>45.3</v>
      </c>
      <c r="M8" s="1009">
        <v>46.2</v>
      </c>
      <c r="N8" s="1011">
        <v>45.9</v>
      </c>
      <c r="O8" s="1009">
        <v>45.1</v>
      </c>
      <c r="P8" s="1012">
        <v>44.7</v>
      </c>
    </row>
    <row r="9" spans="2:16" ht="12" customHeight="1">
      <c r="B9" s="1557" t="s">
        <v>844</v>
      </c>
      <c r="C9" s="1558"/>
      <c r="D9" s="1558"/>
      <c r="E9" s="1558"/>
      <c r="F9" s="1558"/>
      <c r="G9" s="1558"/>
      <c r="H9" s="1013"/>
      <c r="I9" s="1014">
        <v>999687</v>
      </c>
      <c r="J9" s="1015">
        <v>840743</v>
      </c>
      <c r="K9" s="1015">
        <v>806936</v>
      </c>
      <c r="L9" s="1015">
        <v>855287</v>
      </c>
      <c r="M9" s="1015">
        <v>845201</v>
      </c>
      <c r="N9" s="1015">
        <v>971000</v>
      </c>
      <c r="O9" s="1015">
        <v>798391</v>
      </c>
      <c r="P9" s="1016">
        <v>968124</v>
      </c>
    </row>
    <row r="10" spans="2:16" s="1017" customFormat="1" ht="12" customHeight="1">
      <c r="B10" s="1018"/>
      <c r="C10" s="1559" t="s">
        <v>845</v>
      </c>
      <c r="D10" s="1559"/>
      <c r="E10" s="1559"/>
      <c r="F10" s="1559"/>
      <c r="G10" s="1559"/>
      <c r="H10" s="1019"/>
      <c r="I10" s="1020">
        <v>611465</v>
      </c>
      <c r="J10" s="1021">
        <v>498853</v>
      </c>
      <c r="K10" s="1021">
        <v>456442</v>
      </c>
      <c r="L10" s="1021">
        <v>470080</v>
      </c>
      <c r="M10" s="1021">
        <v>493236</v>
      </c>
      <c r="N10" s="1021">
        <v>578451</v>
      </c>
      <c r="O10" s="1021">
        <v>478469</v>
      </c>
      <c r="P10" s="1022">
        <v>548769</v>
      </c>
    </row>
    <row r="11" spans="2:16" s="1017" customFormat="1" ht="12" customHeight="1">
      <c r="B11" s="1018"/>
      <c r="C11" s="1023"/>
      <c r="D11" s="1023"/>
      <c r="E11" s="1559" t="s">
        <v>846</v>
      </c>
      <c r="F11" s="1559"/>
      <c r="G11" s="1559"/>
      <c r="H11" s="1019"/>
      <c r="I11" s="1024">
        <v>564700</v>
      </c>
      <c r="J11" s="1025">
        <v>466194</v>
      </c>
      <c r="K11" s="1025">
        <v>428167</v>
      </c>
      <c r="L11" s="1025">
        <v>435391</v>
      </c>
      <c r="M11" s="1025">
        <v>464345</v>
      </c>
      <c r="N11" s="1025">
        <v>539223</v>
      </c>
      <c r="O11" s="1025">
        <v>450484</v>
      </c>
      <c r="P11" s="1026">
        <v>515365</v>
      </c>
    </row>
    <row r="12" spans="2:16" s="1017" customFormat="1" ht="12" customHeight="1">
      <c r="B12" s="1018"/>
      <c r="C12" s="1023"/>
      <c r="D12" s="1023"/>
      <c r="E12" s="1019"/>
      <c r="F12" s="1019"/>
      <c r="G12" s="1019"/>
      <c r="H12" s="1019"/>
      <c r="I12" s="1024"/>
      <c r="J12" s="1025"/>
      <c r="K12" s="1025"/>
      <c r="L12" s="1025"/>
      <c r="M12" s="1025"/>
      <c r="N12" s="1025"/>
      <c r="O12" s="1025"/>
      <c r="P12" s="1026"/>
    </row>
    <row r="13" spans="2:16" ht="12" customHeight="1">
      <c r="B13" s="1027"/>
      <c r="C13" s="1028"/>
      <c r="D13" s="1028"/>
      <c r="E13" s="1028"/>
      <c r="F13" s="1563" t="s">
        <v>847</v>
      </c>
      <c r="G13" s="1566"/>
      <c r="H13" s="1029"/>
      <c r="I13" s="1030">
        <v>426375</v>
      </c>
      <c r="J13" s="1031">
        <v>404308</v>
      </c>
      <c r="K13" s="1031">
        <v>390424</v>
      </c>
      <c r="L13" s="1031">
        <v>411140</v>
      </c>
      <c r="M13" s="1031">
        <v>409403</v>
      </c>
      <c r="N13" s="1031">
        <v>462124</v>
      </c>
      <c r="O13" s="1031">
        <v>367959</v>
      </c>
      <c r="P13" s="1032">
        <v>448226</v>
      </c>
    </row>
    <row r="14" spans="2:16" ht="12" customHeight="1">
      <c r="B14" s="1027"/>
      <c r="C14" s="1028"/>
      <c r="D14" s="1028"/>
      <c r="E14" s="1028"/>
      <c r="F14" s="1028"/>
      <c r="G14" s="998" t="s">
        <v>879</v>
      </c>
      <c r="H14" s="1029"/>
      <c r="I14" s="1033">
        <v>318146</v>
      </c>
      <c r="J14" s="1034">
        <v>311701</v>
      </c>
      <c r="K14" s="1034">
        <v>296235</v>
      </c>
      <c r="L14" s="1034">
        <v>319767</v>
      </c>
      <c r="M14" s="1034">
        <v>313515</v>
      </c>
      <c r="N14" s="1034">
        <v>349578</v>
      </c>
      <c r="O14" s="1034">
        <v>282872</v>
      </c>
      <c r="P14" s="1035">
        <v>342868</v>
      </c>
    </row>
    <row r="15" spans="2:16" ht="12" customHeight="1">
      <c r="B15" s="1027"/>
      <c r="C15" s="1028"/>
      <c r="D15" s="1028"/>
      <c r="E15" s="1028"/>
      <c r="F15" s="1028"/>
      <c r="G15" s="998" t="s">
        <v>880</v>
      </c>
      <c r="H15" s="1029"/>
      <c r="I15" s="1033">
        <v>9801</v>
      </c>
      <c r="J15" s="1034">
        <v>6835</v>
      </c>
      <c r="K15" s="1034">
        <v>6703</v>
      </c>
      <c r="L15" s="1034">
        <v>5614</v>
      </c>
      <c r="M15" s="1034">
        <v>7593</v>
      </c>
      <c r="N15" s="1034">
        <v>8151</v>
      </c>
      <c r="O15" s="1034">
        <v>7900</v>
      </c>
      <c r="P15" s="1035">
        <v>6217</v>
      </c>
    </row>
    <row r="16" spans="2:16" ht="12" customHeight="1">
      <c r="B16" s="1027"/>
      <c r="C16" s="1028"/>
      <c r="D16" s="1028"/>
      <c r="E16" s="1028"/>
      <c r="F16" s="1028"/>
      <c r="G16" s="998" t="s">
        <v>848</v>
      </c>
      <c r="H16" s="1029"/>
      <c r="I16" s="1033">
        <v>98428</v>
      </c>
      <c r="J16" s="1034">
        <v>85771</v>
      </c>
      <c r="K16" s="1034">
        <v>87485</v>
      </c>
      <c r="L16" s="1034">
        <v>85759</v>
      </c>
      <c r="M16" s="1034">
        <v>88294</v>
      </c>
      <c r="N16" s="1034">
        <v>104395</v>
      </c>
      <c r="O16" s="1034">
        <v>77187</v>
      </c>
      <c r="P16" s="1035">
        <v>99142</v>
      </c>
    </row>
    <row r="17" spans="2:16" ht="12" customHeight="1">
      <c r="B17" s="1036"/>
      <c r="C17" s="988"/>
      <c r="D17" s="988"/>
      <c r="E17" s="988"/>
      <c r="F17" s="1563" t="s">
        <v>881</v>
      </c>
      <c r="G17" s="1563"/>
      <c r="H17" s="1029"/>
      <c r="I17" s="1033">
        <v>138326</v>
      </c>
      <c r="J17" s="1034">
        <v>61887</v>
      </c>
      <c r="K17" s="1034">
        <v>37743</v>
      </c>
      <c r="L17" s="1034">
        <v>24251</v>
      </c>
      <c r="M17" s="1034">
        <v>54943</v>
      </c>
      <c r="N17" s="1034">
        <v>77099</v>
      </c>
      <c r="O17" s="1034">
        <v>82525</v>
      </c>
      <c r="P17" s="1035">
        <v>67139</v>
      </c>
    </row>
    <row r="18" spans="2:16" ht="12" customHeight="1">
      <c r="B18" s="1036"/>
      <c r="C18" s="988"/>
      <c r="D18" s="988"/>
      <c r="E18" s="988"/>
      <c r="F18" s="998"/>
      <c r="G18" s="998"/>
      <c r="H18" s="1029"/>
      <c r="I18" s="1033"/>
      <c r="J18" s="1034"/>
      <c r="K18" s="1034"/>
      <c r="L18" s="1034"/>
      <c r="M18" s="1034"/>
      <c r="N18" s="1034"/>
      <c r="O18" s="1034"/>
      <c r="P18" s="1035"/>
    </row>
    <row r="19" spans="2:16" s="1017" customFormat="1" ht="12" customHeight="1">
      <c r="B19" s="1037"/>
      <c r="C19" s="1038"/>
      <c r="D19" s="1038"/>
      <c r="E19" s="1559" t="s">
        <v>882</v>
      </c>
      <c r="F19" s="1559"/>
      <c r="G19" s="1559"/>
      <c r="H19" s="1019"/>
      <c r="I19" s="1020">
        <v>11795</v>
      </c>
      <c r="J19" s="1021">
        <v>5419</v>
      </c>
      <c r="K19" s="1021">
        <v>7291</v>
      </c>
      <c r="L19" s="1021">
        <v>3067</v>
      </c>
      <c r="M19" s="1021">
        <v>2323</v>
      </c>
      <c r="N19" s="1021">
        <v>3245</v>
      </c>
      <c r="O19" s="1021">
        <v>3960</v>
      </c>
      <c r="P19" s="1022">
        <v>5151</v>
      </c>
    </row>
    <row r="20" spans="2:16" s="1017" customFormat="1" ht="12" customHeight="1">
      <c r="B20" s="1037"/>
      <c r="C20" s="1038"/>
      <c r="D20" s="1038"/>
      <c r="E20" s="1559" t="s">
        <v>883</v>
      </c>
      <c r="F20" s="1559"/>
      <c r="G20" s="1559"/>
      <c r="H20" s="1019"/>
      <c r="I20" s="1024">
        <v>22993</v>
      </c>
      <c r="J20" s="1025">
        <v>14450</v>
      </c>
      <c r="K20" s="1025">
        <v>11114</v>
      </c>
      <c r="L20" s="1025">
        <v>19812</v>
      </c>
      <c r="M20" s="1025">
        <v>18565</v>
      </c>
      <c r="N20" s="1025">
        <v>21812</v>
      </c>
      <c r="O20" s="1025">
        <v>13821</v>
      </c>
      <c r="P20" s="1026">
        <v>15876</v>
      </c>
    </row>
    <row r="21" spans="2:16" ht="12" customHeight="1">
      <c r="B21" s="1036"/>
      <c r="C21" s="988"/>
      <c r="D21" s="988"/>
      <c r="E21" s="988"/>
      <c r="F21" s="1563" t="s">
        <v>884</v>
      </c>
      <c r="G21" s="1566"/>
      <c r="H21" s="1029"/>
      <c r="I21" s="1033">
        <v>590</v>
      </c>
      <c r="J21" s="1034">
        <v>880</v>
      </c>
      <c r="K21" s="1034">
        <v>1790</v>
      </c>
      <c r="L21" s="1034">
        <v>734</v>
      </c>
      <c r="M21" s="1034">
        <v>874</v>
      </c>
      <c r="N21" s="1034">
        <v>2205</v>
      </c>
      <c r="O21" s="1034">
        <v>1109</v>
      </c>
      <c r="P21" s="1035">
        <v>1624</v>
      </c>
    </row>
    <row r="22" spans="2:16" ht="12" customHeight="1">
      <c r="B22" s="1036"/>
      <c r="C22" s="988"/>
      <c r="D22" s="988"/>
      <c r="E22" s="988"/>
      <c r="F22" s="1563" t="s">
        <v>885</v>
      </c>
      <c r="G22" s="1566"/>
      <c r="H22" s="1029"/>
      <c r="I22" s="1033">
        <v>22093</v>
      </c>
      <c r="J22" s="1034">
        <v>13429</v>
      </c>
      <c r="K22" s="1034">
        <v>9219</v>
      </c>
      <c r="L22" s="1034">
        <v>18558</v>
      </c>
      <c r="M22" s="1034">
        <v>17265</v>
      </c>
      <c r="N22" s="1034">
        <v>19580</v>
      </c>
      <c r="O22" s="1034">
        <v>12331</v>
      </c>
      <c r="P22" s="1035">
        <v>13747</v>
      </c>
    </row>
    <row r="23" spans="2:16" ht="12" customHeight="1">
      <c r="B23" s="1036"/>
      <c r="C23" s="988"/>
      <c r="D23" s="988"/>
      <c r="E23" s="988"/>
      <c r="F23" s="1563" t="s">
        <v>886</v>
      </c>
      <c r="G23" s="1566"/>
      <c r="H23" s="1029"/>
      <c r="I23" s="1033">
        <v>309</v>
      </c>
      <c r="J23" s="1034">
        <v>141</v>
      </c>
      <c r="K23" s="1034">
        <v>105</v>
      </c>
      <c r="L23" s="1034">
        <v>519</v>
      </c>
      <c r="M23" s="1034">
        <v>427</v>
      </c>
      <c r="N23" s="1034">
        <v>27</v>
      </c>
      <c r="O23" s="1034">
        <v>380</v>
      </c>
      <c r="P23" s="1035">
        <v>505</v>
      </c>
    </row>
    <row r="24" spans="2:16" ht="12" customHeight="1">
      <c r="B24" s="1036"/>
      <c r="C24" s="988"/>
      <c r="D24" s="988"/>
      <c r="E24" s="988"/>
      <c r="F24" s="998"/>
      <c r="G24" s="1029"/>
      <c r="H24" s="1029"/>
      <c r="I24" s="1033"/>
      <c r="J24" s="1034"/>
      <c r="K24" s="1034"/>
      <c r="L24" s="1034"/>
      <c r="M24" s="1034"/>
      <c r="N24" s="1034"/>
      <c r="O24" s="1034"/>
      <c r="P24" s="1035"/>
    </row>
    <row r="25" spans="2:16" s="1017" customFormat="1" ht="12" customHeight="1">
      <c r="B25" s="1037"/>
      <c r="C25" s="1038"/>
      <c r="D25" s="1038"/>
      <c r="E25" s="1559" t="s">
        <v>887</v>
      </c>
      <c r="F25" s="1559"/>
      <c r="G25" s="1559"/>
      <c r="H25" s="1019"/>
      <c r="I25" s="1020">
        <v>11977</v>
      </c>
      <c r="J25" s="1021">
        <v>12789</v>
      </c>
      <c r="K25" s="1021">
        <v>9869</v>
      </c>
      <c r="L25" s="1021">
        <v>11811</v>
      </c>
      <c r="M25" s="1021">
        <v>8003</v>
      </c>
      <c r="N25" s="1021">
        <v>14172</v>
      </c>
      <c r="O25" s="1021">
        <v>10203</v>
      </c>
      <c r="P25" s="1022">
        <v>12376</v>
      </c>
    </row>
    <row r="26" spans="2:16" s="1017" customFormat="1" ht="12" customHeight="1">
      <c r="B26" s="1037"/>
      <c r="C26" s="1038"/>
      <c r="D26" s="1559" t="s">
        <v>888</v>
      </c>
      <c r="E26" s="1559"/>
      <c r="F26" s="1559"/>
      <c r="G26" s="1559"/>
      <c r="H26" s="1019"/>
      <c r="I26" s="1020">
        <v>295389</v>
      </c>
      <c r="J26" s="1021">
        <v>242475</v>
      </c>
      <c r="K26" s="1021">
        <v>275556</v>
      </c>
      <c r="L26" s="1021">
        <v>285556</v>
      </c>
      <c r="M26" s="1021">
        <v>271951</v>
      </c>
      <c r="N26" s="1021">
        <v>282439</v>
      </c>
      <c r="O26" s="1021">
        <v>223477</v>
      </c>
      <c r="P26" s="1022">
        <v>320548</v>
      </c>
    </row>
    <row r="27" spans="2:16" s="1017" customFormat="1" ht="12" customHeight="1">
      <c r="B27" s="1039"/>
      <c r="C27" s="1567" t="s">
        <v>757</v>
      </c>
      <c r="D27" s="1567"/>
      <c r="E27" s="1567"/>
      <c r="F27" s="1567"/>
      <c r="G27" s="1567"/>
      <c r="H27" s="1040"/>
      <c r="I27" s="1041">
        <v>92834</v>
      </c>
      <c r="J27" s="1042">
        <v>99415</v>
      </c>
      <c r="K27" s="1042">
        <v>74938</v>
      </c>
      <c r="L27" s="1042">
        <v>99651</v>
      </c>
      <c r="M27" s="1042">
        <v>80013</v>
      </c>
      <c r="N27" s="1042">
        <v>110109</v>
      </c>
      <c r="O27" s="1042">
        <v>96445</v>
      </c>
      <c r="P27" s="1043">
        <v>98808</v>
      </c>
    </row>
    <row r="28" spans="2:16" ht="12" customHeight="1">
      <c r="B28" s="1557" t="s">
        <v>849</v>
      </c>
      <c r="C28" s="1558"/>
      <c r="D28" s="1558"/>
      <c r="E28" s="1558"/>
      <c r="F28" s="1558"/>
      <c r="G28" s="1558"/>
      <c r="H28" s="1013"/>
      <c r="I28" s="1044">
        <v>999687</v>
      </c>
      <c r="J28" s="1045">
        <v>840743</v>
      </c>
      <c r="K28" s="1045">
        <v>806936</v>
      </c>
      <c r="L28" s="1045">
        <v>855287</v>
      </c>
      <c r="M28" s="1045">
        <v>845201</v>
      </c>
      <c r="N28" s="1045">
        <v>971000</v>
      </c>
      <c r="O28" s="1045">
        <v>798391</v>
      </c>
      <c r="P28" s="1046">
        <v>968124</v>
      </c>
    </row>
    <row r="29" spans="2:16" s="1017" customFormat="1" ht="12" customHeight="1">
      <c r="B29" s="1037"/>
      <c r="C29" s="1559" t="s">
        <v>850</v>
      </c>
      <c r="D29" s="1559"/>
      <c r="E29" s="1559"/>
      <c r="F29" s="1559"/>
      <c r="G29" s="1559"/>
      <c r="H29" s="1019"/>
      <c r="I29" s="1020">
        <v>473628</v>
      </c>
      <c r="J29" s="1021">
        <v>403738</v>
      </c>
      <c r="K29" s="1021">
        <v>381874</v>
      </c>
      <c r="L29" s="1021">
        <v>396158</v>
      </c>
      <c r="M29" s="1021">
        <v>396361</v>
      </c>
      <c r="N29" s="1021">
        <v>447248</v>
      </c>
      <c r="O29" s="1021">
        <v>382389</v>
      </c>
      <c r="P29" s="1022">
        <v>430380</v>
      </c>
    </row>
    <row r="30" spans="2:16" s="1017" customFormat="1" ht="12" customHeight="1">
      <c r="B30" s="1037"/>
      <c r="C30" s="1559" t="s">
        <v>851</v>
      </c>
      <c r="D30" s="1559"/>
      <c r="E30" s="1559"/>
      <c r="F30" s="1559"/>
      <c r="G30" s="1559"/>
      <c r="H30" s="1019"/>
      <c r="I30" s="1020">
        <v>375734</v>
      </c>
      <c r="J30" s="1021">
        <v>326412</v>
      </c>
      <c r="K30" s="1021">
        <v>312963</v>
      </c>
      <c r="L30" s="1021">
        <v>316857</v>
      </c>
      <c r="M30" s="1021">
        <v>326619</v>
      </c>
      <c r="N30" s="1021">
        <v>356173</v>
      </c>
      <c r="O30" s="1021">
        <v>310144</v>
      </c>
      <c r="P30" s="1022">
        <v>345473</v>
      </c>
    </row>
    <row r="31" spans="2:16" s="1017" customFormat="1" ht="12" customHeight="1">
      <c r="B31" s="1037"/>
      <c r="C31" s="1038"/>
      <c r="D31" s="1559" t="s">
        <v>852</v>
      </c>
      <c r="E31" s="1559"/>
      <c r="F31" s="1559"/>
      <c r="G31" s="1559"/>
      <c r="H31" s="1019"/>
      <c r="I31" s="1020">
        <v>82381</v>
      </c>
      <c r="J31" s="1021">
        <v>80586</v>
      </c>
      <c r="K31" s="1021">
        <v>77665</v>
      </c>
      <c r="L31" s="1021">
        <v>79450</v>
      </c>
      <c r="M31" s="1021">
        <v>75429</v>
      </c>
      <c r="N31" s="1021">
        <v>78590</v>
      </c>
      <c r="O31" s="1021">
        <v>76598</v>
      </c>
      <c r="P31" s="1022">
        <v>83051</v>
      </c>
    </row>
    <row r="32" spans="2:16" ht="12" customHeight="1">
      <c r="B32" s="1036"/>
      <c r="C32" s="988"/>
      <c r="D32" s="988"/>
      <c r="E32" s="1563" t="s">
        <v>853</v>
      </c>
      <c r="F32" s="1566"/>
      <c r="G32" s="1566"/>
      <c r="H32" s="1029"/>
      <c r="I32" s="1033">
        <v>8942</v>
      </c>
      <c r="J32" s="1034">
        <v>7809</v>
      </c>
      <c r="K32" s="1034">
        <v>9040</v>
      </c>
      <c r="L32" s="1034">
        <v>8212</v>
      </c>
      <c r="M32" s="1034">
        <v>7071</v>
      </c>
      <c r="N32" s="1034">
        <v>8826</v>
      </c>
      <c r="O32" s="1034">
        <v>8084</v>
      </c>
      <c r="P32" s="1035">
        <v>9294</v>
      </c>
    </row>
    <row r="33" spans="2:16" ht="12" customHeight="1">
      <c r="B33" s="1036"/>
      <c r="C33" s="988"/>
      <c r="D33" s="988"/>
      <c r="E33" s="998"/>
      <c r="F33" s="1029"/>
      <c r="G33" s="998" t="s">
        <v>889</v>
      </c>
      <c r="H33" s="1029"/>
      <c r="I33" s="1033">
        <v>5207</v>
      </c>
      <c r="J33" s="1034">
        <v>4256</v>
      </c>
      <c r="K33" s="1034">
        <v>4737</v>
      </c>
      <c r="L33" s="1034">
        <v>4409</v>
      </c>
      <c r="M33" s="1034">
        <v>3728</v>
      </c>
      <c r="N33" s="1034">
        <v>5353</v>
      </c>
      <c r="O33" s="1034">
        <v>4645</v>
      </c>
      <c r="P33" s="1035">
        <v>4909</v>
      </c>
    </row>
    <row r="34" spans="2:16" ht="12" customHeight="1">
      <c r="B34" s="1036"/>
      <c r="C34" s="988"/>
      <c r="D34" s="988"/>
      <c r="E34" s="1563" t="s">
        <v>854</v>
      </c>
      <c r="F34" s="1566"/>
      <c r="G34" s="1566"/>
      <c r="H34" s="1029"/>
      <c r="I34" s="1033">
        <v>10969</v>
      </c>
      <c r="J34" s="1034">
        <v>12987</v>
      </c>
      <c r="K34" s="1034">
        <v>10178</v>
      </c>
      <c r="L34" s="1034">
        <v>11266</v>
      </c>
      <c r="M34" s="1034">
        <v>11831</v>
      </c>
      <c r="N34" s="1034">
        <v>9870</v>
      </c>
      <c r="O34" s="1034">
        <v>11575</v>
      </c>
      <c r="P34" s="1035">
        <v>10309</v>
      </c>
    </row>
    <row r="35" spans="2:16" ht="12" customHeight="1">
      <c r="B35" s="1036"/>
      <c r="C35" s="988"/>
      <c r="D35" s="988"/>
      <c r="E35" s="1563" t="s">
        <v>855</v>
      </c>
      <c r="F35" s="1566"/>
      <c r="G35" s="1566"/>
      <c r="H35" s="1029"/>
      <c r="I35" s="1033">
        <v>7238</v>
      </c>
      <c r="J35" s="1034">
        <v>6498</v>
      </c>
      <c r="K35" s="1034">
        <v>5864</v>
      </c>
      <c r="L35" s="1034">
        <v>6903</v>
      </c>
      <c r="M35" s="1034">
        <v>6185</v>
      </c>
      <c r="N35" s="1034">
        <v>6147</v>
      </c>
      <c r="O35" s="1034">
        <v>5937</v>
      </c>
      <c r="P35" s="1035">
        <v>8032</v>
      </c>
    </row>
    <row r="36" spans="2:16" ht="12" customHeight="1">
      <c r="B36" s="1036"/>
      <c r="C36" s="988"/>
      <c r="D36" s="988"/>
      <c r="E36" s="1563" t="s">
        <v>856</v>
      </c>
      <c r="F36" s="1566"/>
      <c r="G36" s="1566"/>
      <c r="H36" s="1029"/>
      <c r="I36" s="1033">
        <v>4112</v>
      </c>
      <c r="J36" s="1034">
        <v>3093</v>
      </c>
      <c r="K36" s="1034">
        <v>3912</v>
      </c>
      <c r="L36" s="1034">
        <v>3986</v>
      </c>
      <c r="M36" s="1034">
        <v>3526</v>
      </c>
      <c r="N36" s="1034">
        <v>3849</v>
      </c>
      <c r="O36" s="1034">
        <v>4003</v>
      </c>
      <c r="P36" s="1035">
        <v>4083</v>
      </c>
    </row>
    <row r="37" spans="2:16" ht="12" customHeight="1">
      <c r="B37" s="1036"/>
      <c r="C37" s="988"/>
      <c r="D37" s="988"/>
      <c r="E37" s="1563" t="s">
        <v>857</v>
      </c>
      <c r="F37" s="1566"/>
      <c r="G37" s="1566"/>
      <c r="H37" s="1029"/>
      <c r="I37" s="1033">
        <v>12990</v>
      </c>
      <c r="J37" s="1034">
        <v>10094</v>
      </c>
      <c r="K37" s="1034">
        <v>11677</v>
      </c>
      <c r="L37" s="1034">
        <v>11958</v>
      </c>
      <c r="M37" s="1034">
        <v>11395</v>
      </c>
      <c r="N37" s="1034">
        <v>11643</v>
      </c>
      <c r="O37" s="1034">
        <v>10787</v>
      </c>
      <c r="P37" s="1035">
        <v>10513</v>
      </c>
    </row>
    <row r="38" spans="2:16" ht="12" customHeight="1">
      <c r="B38" s="1036"/>
      <c r="C38" s="988"/>
      <c r="D38" s="988"/>
      <c r="E38" s="1563" t="s">
        <v>858</v>
      </c>
      <c r="F38" s="1566"/>
      <c r="G38" s="1566"/>
      <c r="H38" s="1029"/>
      <c r="I38" s="1033">
        <v>3543</v>
      </c>
      <c r="J38" s="1034">
        <v>3293</v>
      </c>
      <c r="K38" s="1034">
        <v>3395</v>
      </c>
      <c r="L38" s="1034">
        <v>4374</v>
      </c>
      <c r="M38" s="1034">
        <v>3684</v>
      </c>
      <c r="N38" s="1034">
        <v>3174</v>
      </c>
      <c r="O38" s="1034">
        <v>3751</v>
      </c>
      <c r="P38" s="1035">
        <v>3680</v>
      </c>
    </row>
    <row r="39" spans="2:16" ht="12" customHeight="1">
      <c r="B39" s="1036"/>
      <c r="C39" s="988"/>
      <c r="D39" s="988"/>
      <c r="E39" s="1563" t="s">
        <v>859</v>
      </c>
      <c r="F39" s="1566"/>
      <c r="G39" s="1566"/>
      <c r="H39" s="998"/>
      <c r="I39" s="1033">
        <v>3410</v>
      </c>
      <c r="J39" s="1034">
        <v>2953</v>
      </c>
      <c r="K39" s="21">
        <v>3328</v>
      </c>
      <c r="L39" s="1034">
        <v>3070</v>
      </c>
      <c r="M39" s="1034">
        <v>2799</v>
      </c>
      <c r="N39" s="1034">
        <v>3102</v>
      </c>
      <c r="O39" s="1034">
        <v>3039</v>
      </c>
      <c r="P39" s="1035">
        <v>3217</v>
      </c>
    </row>
    <row r="40" spans="2:16" ht="12" customHeight="1">
      <c r="B40" s="1036"/>
      <c r="C40" s="988"/>
      <c r="D40" s="988"/>
      <c r="E40" s="1563" t="s">
        <v>860</v>
      </c>
      <c r="F40" s="1566"/>
      <c r="G40" s="1566"/>
      <c r="H40" s="1029"/>
      <c r="I40" s="1033">
        <v>6206</v>
      </c>
      <c r="J40" s="1034">
        <v>5631</v>
      </c>
      <c r="K40" s="1034">
        <v>6024</v>
      </c>
      <c r="L40" s="1034">
        <v>6161</v>
      </c>
      <c r="M40" s="1034">
        <v>5065</v>
      </c>
      <c r="N40" s="1034">
        <v>6539</v>
      </c>
      <c r="O40" s="1034">
        <v>5558</v>
      </c>
      <c r="P40" s="1035">
        <v>5860</v>
      </c>
    </row>
    <row r="41" spans="2:16" ht="12" customHeight="1">
      <c r="B41" s="1036"/>
      <c r="C41" s="988"/>
      <c r="D41" s="988"/>
      <c r="E41" s="1563" t="s">
        <v>861</v>
      </c>
      <c r="F41" s="1566"/>
      <c r="G41" s="1566"/>
      <c r="H41" s="1029"/>
      <c r="I41" s="1033">
        <v>6039</v>
      </c>
      <c r="J41" s="1034">
        <v>6535</v>
      </c>
      <c r="K41" s="1034">
        <v>6090</v>
      </c>
      <c r="L41" s="1034">
        <v>5743</v>
      </c>
      <c r="M41" s="1034">
        <v>4902</v>
      </c>
      <c r="N41" s="1034">
        <v>6862</v>
      </c>
      <c r="O41" s="1034">
        <v>5720</v>
      </c>
      <c r="P41" s="1035">
        <v>7053</v>
      </c>
    </row>
    <row r="42" spans="2:16" ht="12" customHeight="1">
      <c r="B42" s="1036"/>
      <c r="C42" s="988"/>
      <c r="D42" s="988"/>
      <c r="E42" s="1563" t="s">
        <v>862</v>
      </c>
      <c r="F42" s="1566"/>
      <c r="G42" s="1566"/>
      <c r="H42" s="1029"/>
      <c r="I42" s="1033">
        <v>2831</v>
      </c>
      <c r="J42" s="1034">
        <v>3420</v>
      </c>
      <c r="K42" s="1034">
        <v>2700</v>
      </c>
      <c r="L42" s="1034">
        <v>2766</v>
      </c>
      <c r="M42" s="1034">
        <v>2617</v>
      </c>
      <c r="N42" s="1034">
        <v>3042</v>
      </c>
      <c r="O42" s="1034">
        <v>2922</v>
      </c>
      <c r="P42" s="1035">
        <v>3068</v>
      </c>
    </row>
    <row r="43" spans="2:16" ht="12" customHeight="1">
      <c r="B43" s="1036"/>
      <c r="C43" s="988"/>
      <c r="D43" s="988"/>
      <c r="E43" s="1563" t="s">
        <v>863</v>
      </c>
      <c r="F43" s="1566"/>
      <c r="G43" s="1566"/>
      <c r="H43" s="1029"/>
      <c r="I43" s="1033">
        <v>3099</v>
      </c>
      <c r="J43" s="1034">
        <v>5420</v>
      </c>
      <c r="K43" s="1034">
        <v>3820</v>
      </c>
      <c r="L43" s="1034">
        <v>4060</v>
      </c>
      <c r="M43" s="1034">
        <v>4090</v>
      </c>
      <c r="N43" s="1034">
        <v>3333</v>
      </c>
      <c r="O43" s="1034">
        <v>4088</v>
      </c>
      <c r="P43" s="1035">
        <v>3971</v>
      </c>
    </row>
    <row r="44" spans="2:16" ht="12" customHeight="1">
      <c r="B44" s="1036"/>
      <c r="C44" s="988"/>
      <c r="D44" s="988"/>
      <c r="E44" s="1563" t="s">
        <v>864</v>
      </c>
      <c r="F44" s="1566"/>
      <c r="G44" s="1566"/>
      <c r="H44" s="1029"/>
      <c r="I44" s="1033">
        <v>13003</v>
      </c>
      <c r="J44" s="1034">
        <v>12855</v>
      </c>
      <c r="K44" s="1034">
        <v>11637</v>
      </c>
      <c r="L44" s="1034">
        <v>10951</v>
      </c>
      <c r="M44" s="1034">
        <v>12263</v>
      </c>
      <c r="N44" s="1034">
        <v>12203</v>
      </c>
      <c r="O44" s="1034">
        <v>11134</v>
      </c>
      <c r="P44" s="1035">
        <v>13970</v>
      </c>
    </row>
    <row r="45" spans="2:16" ht="12" customHeight="1">
      <c r="B45" s="1036"/>
      <c r="C45" s="988"/>
      <c r="D45" s="988"/>
      <c r="E45" s="998"/>
      <c r="F45" s="1029"/>
      <c r="G45" s="1029"/>
      <c r="H45" s="1029"/>
      <c r="I45" s="1033"/>
      <c r="J45" s="1034"/>
      <c r="K45" s="1034"/>
      <c r="L45" s="1034"/>
      <c r="M45" s="1034"/>
      <c r="N45" s="1034"/>
      <c r="O45" s="1034"/>
      <c r="P45" s="1035"/>
    </row>
    <row r="46" spans="2:16" s="1017" customFormat="1" ht="12" customHeight="1">
      <c r="B46" s="1037"/>
      <c r="C46" s="1038"/>
      <c r="D46" s="1559" t="s">
        <v>865</v>
      </c>
      <c r="E46" s="1559"/>
      <c r="F46" s="1559"/>
      <c r="G46" s="1559"/>
      <c r="H46" s="1019"/>
      <c r="I46" s="1020">
        <v>14664</v>
      </c>
      <c r="J46" s="1021">
        <v>14519</v>
      </c>
      <c r="K46" s="1021">
        <v>15280</v>
      </c>
      <c r="L46" s="1021">
        <v>16443</v>
      </c>
      <c r="M46" s="1021">
        <v>19261</v>
      </c>
      <c r="N46" s="1021">
        <v>14454</v>
      </c>
      <c r="O46" s="1021">
        <v>12275</v>
      </c>
      <c r="P46" s="1047">
        <v>18234</v>
      </c>
    </row>
    <row r="47" spans="2:16" s="1017" customFormat="1" ht="12" customHeight="1">
      <c r="B47" s="1037"/>
      <c r="C47" s="1038"/>
      <c r="D47" s="1559" t="s">
        <v>866</v>
      </c>
      <c r="E47" s="1559"/>
      <c r="F47" s="1559"/>
      <c r="G47" s="1559"/>
      <c r="H47" s="1019"/>
      <c r="I47" s="1020">
        <v>21402</v>
      </c>
      <c r="J47" s="1021">
        <v>18725</v>
      </c>
      <c r="K47" s="1021">
        <v>17566</v>
      </c>
      <c r="L47" s="1021">
        <v>16487</v>
      </c>
      <c r="M47" s="1021">
        <v>19218</v>
      </c>
      <c r="N47" s="1021">
        <v>17759</v>
      </c>
      <c r="O47" s="1021">
        <v>18204</v>
      </c>
      <c r="P47" s="1047">
        <v>17642</v>
      </c>
    </row>
    <row r="48" spans="2:16" s="1017" customFormat="1" ht="12" customHeight="1">
      <c r="B48" s="1037"/>
      <c r="C48" s="1038"/>
      <c r="D48" s="1559" t="s">
        <v>867</v>
      </c>
      <c r="E48" s="1559"/>
      <c r="F48" s="1559"/>
      <c r="G48" s="1559"/>
      <c r="H48" s="1019"/>
      <c r="I48" s="1020">
        <v>12046</v>
      </c>
      <c r="J48" s="1021">
        <v>12054</v>
      </c>
      <c r="K48" s="1021">
        <v>11488</v>
      </c>
      <c r="L48" s="1021">
        <v>12992</v>
      </c>
      <c r="M48" s="1021">
        <v>12564</v>
      </c>
      <c r="N48" s="1021">
        <v>14630</v>
      </c>
      <c r="O48" s="1021">
        <v>12515</v>
      </c>
      <c r="P48" s="1047">
        <v>13944</v>
      </c>
    </row>
    <row r="49" spans="2:16" s="1017" customFormat="1" ht="12" customHeight="1">
      <c r="B49" s="1037"/>
      <c r="C49" s="1038"/>
      <c r="D49" s="1559" t="s">
        <v>868</v>
      </c>
      <c r="E49" s="1559"/>
      <c r="F49" s="1559"/>
      <c r="G49" s="1559"/>
      <c r="H49" s="1019"/>
      <c r="I49" s="1020">
        <v>25168</v>
      </c>
      <c r="J49" s="1021">
        <v>22581</v>
      </c>
      <c r="K49" s="1021">
        <v>22050</v>
      </c>
      <c r="L49" s="1021">
        <v>23573</v>
      </c>
      <c r="M49" s="1021">
        <v>23333</v>
      </c>
      <c r="N49" s="1021">
        <v>22564</v>
      </c>
      <c r="O49" s="1021">
        <v>19845</v>
      </c>
      <c r="P49" s="1022">
        <v>24451</v>
      </c>
    </row>
    <row r="50" spans="2:16" s="1017" customFormat="1" ht="12" customHeight="1">
      <c r="B50" s="1037"/>
      <c r="C50" s="1038"/>
      <c r="D50" s="1559" t="s">
        <v>890</v>
      </c>
      <c r="E50" s="1559"/>
      <c r="F50" s="1559"/>
      <c r="G50" s="1559"/>
      <c r="H50" s="1019"/>
      <c r="I50" s="1020">
        <v>9302</v>
      </c>
      <c r="J50" s="1021">
        <v>8379</v>
      </c>
      <c r="K50" s="1021">
        <v>8097</v>
      </c>
      <c r="L50" s="1021">
        <v>9419</v>
      </c>
      <c r="M50" s="1021">
        <v>7101</v>
      </c>
      <c r="N50" s="1021">
        <v>7495</v>
      </c>
      <c r="O50" s="1021">
        <v>7785</v>
      </c>
      <c r="P50" s="1022">
        <v>8776</v>
      </c>
    </row>
    <row r="51" spans="2:16" s="1017" customFormat="1" ht="12" customHeight="1">
      <c r="B51" s="1037"/>
      <c r="C51" s="1038"/>
      <c r="D51" s="1559" t="s">
        <v>869</v>
      </c>
      <c r="E51" s="1559"/>
      <c r="F51" s="1559"/>
      <c r="G51" s="1559"/>
      <c r="H51" s="1019"/>
      <c r="I51" s="1020">
        <v>39789</v>
      </c>
      <c r="J51" s="1021">
        <v>30171</v>
      </c>
      <c r="K51" s="1021">
        <v>26203</v>
      </c>
      <c r="L51" s="1021">
        <v>30680</v>
      </c>
      <c r="M51" s="1021">
        <v>30497</v>
      </c>
      <c r="N51" s="1021">
        <v>33000</v>
      </c>
      <c r="O51" s="1021">
        <v>29733</v>
      </c>
      <c r="P51" s="1022">
        <v>34659</v>
      </c>
    </row>
    <row r="52" spans="2:16" s="1017" customFormat="1" ht="12" customHeight="1">
      <c r="B52" s="1037"/>
      <c r="C52" s="1038"/>
      <c r="D52" s="1559" t="s">
        <v>870</v>
      </c>
      <c r="E52" s="1559"/>
      <c r="F52" s="1559"/>
      <c r="G52" s="1559"/>
      <c r="H52" s="1019"/>
      <c r="I52" s="1020">
        <v>17479</v>
      </c>
      <c r="J52" s="1021">
        <v>11835</v>
      </c>
      <c r="K52" s="1021">
        <v>14956</v>
      </c>
      <c r="L52" s="1021">
        <v>11449</v>
      </c>
      <c r="M52" s="1021">
        <v>10009</v>
      </c>
      <c r="N52" s="1021">
        <v>12991</v>
      </c>
      <c r="O52" s="1021">
        <v>10220</v>
      </c>
      <c r="P52" s="1022">
        <v>17129</v>
      </c>
    </row>
    <row r="53" spans="2:16" s="1017" customFormat="1" ht="12" customHeight="1">
      <c r="B53" s="1037"/>
      <c r="C53" s="1038"/>
      <c r="D53" s="1559" t="s">
        <v>871</v>
      </c>
      <c r="E53" s="1559"/>
      <c r="F53" s="1559"/>
      <c r="G53" s="1559"/>
      <c r="H53" s="1019"/>
      <c r="I53" s="1020">
        <v>27078</v>
      </c>
      <c r="J53" s="1021">
        <v>23201</v>
      </c>
      <c r="K53" s="1021">
        <v>26103</v>
      </c>
      <c r="L53" s="1021">
        <v>32736</v>
      </c>
      <c r="M53" s="1021">
        <v>26265</v>
      </c>
      <c r="N53" s="1021">
        <v>35101</v>
      </c>
      <c r="O53" s="1021">
        <v>25927</v>
      </c>
      <c r="P53" s="1022">
        <v>32861</v>
      </c>
    </row>
    <row r="54" spans="2:16" s="1017" customFormat="1" ht="12" customHeight="1">
      <c r="B54" s="1037"/>
      <c r="C54" s="1038"/>
      <c r="D54" s="1559" t="s">
        <v>872</v>
      </c>
      <c r="E54" s="1559"/>
      <c r="F54" s="1559"/>
      <c r="G54" s="1559"/>
      <c r="H54" s="1019"/>
      <c r="I54" s="1020">
        <v>126426</v>
      </c>
      <c r="J54" s="1021">
        <v>104362</v>
      </c>
      <c r="K54" s="1021">
        <v>93555</v>
      </c>
      <c r="L54" s="1021">
        <v>83629</v>
      </c>
      <c r="M54" s="1021">
        <v>102941</v>
      </c>
      <c r="N54" s="1021">
        <v>119590</v>
      </c>
      <c r="O54" s="1021">
        <v>97041</v>
      </c>
      <c r="P54" s="1022">
        <v>94726</v>
      </c>
    </row>
    <row r="55" spans="2:16" ht="12" customHeight="1">
      <c r="B55" s="1036"/>
      <c r="C55" s="988"/>
      <c r="D55" s="998"/>
      <c r="E55" s="1029"/>
      <c r="G55" s="998"/>
      <c r="H55" s="1029"/>
      <c r="I55" s="1033"/>
      <c r="J55" s="1034"/>
      <c r="K55" s="1034"/>
      <c r="L55" s="1034"/>
      <c r="M55" s="1034"/>
      <c r="N55" s="1034"/>
      <c r="O55" s="1034"/>
      <c r="P55" s="1035"/>
    </row>
    <row r="56" spans="2:16" s="1017" customFormat="1" ht="12" customHeight="1">
      <c r="B56" s="1037"/>
      <c r="C56" s="1559" t="s">
        <v>873</v>
      </c>
      <c r="D56" s="1559"/>
      <c r="E56" s="1559"/>
      <c r="F56" s="1559"/>
      <c r="G56" s="1559"/>
      <c r="H56" s="1019"/>
      <c r="I56" s="1020">
        <v>97894</v>
      </c>
      <c r="J56" s="1021">
        <v>77326</v>
      </c>
      <c r="K56" s="1021">
        <v>68911</v>
      </c>
      <c r="L56" s="1021">
        <v>79301</v>
      </c>
      <c r="M56" s="1021">
        <v>69742</v>
      </c>
      <c r="N56" s="1021">
        <v>91075</v>
      </c>
      <c r="O56" s="1021">
        <v>72245</v>
      </c>
      <c r="P56" s="1022">
        <v>84907</v>
      </c>
    </row>
    <row r="57" spans="2:16" ht="12" customHeight="1">
      <c r="B57" s="1036"/>
      <c r="C57" s="988"/>
      <c r="D57" s="1563" t="s">
        <v>891</v>
      </c>
      <c r="E57" s="1566"/>
      <c r="F57" s="1566"/>
      <c r="G57" s="1566"/>
      <c r="H57" s="1029"/>
      <c r="I57" s="1033">
        <v>28030</v>
      </c>
      <c r="J57" s="1034">
        <v>21882</v>
      </c>
      <c r="K57" s="1034">
        <v>19382</v>
      </c>
      <c r="L57" s="1034">
        <v>19918</v>
      </c>
      <c r="M57" s="1034">
        <v>20624</v>
      </c>
      <c r="N57" s="1034">
        <v>24584</v>
      </c>
      <c r="O57" s="1034">
        <v>19900</v>
      </c>
      <c r="P57" s="1035">
        <v>26246</v>
      </c>
    </row>
    <row r="58" spans="2:16" ht="12" customHeight="1">
      <c r="B58" s="1036"/>
      <c r="C58" s="988"/>
      <c r="D58" s="1563" t="s">
        <v>892</v>
      </c>
      <c r="E58" s="1566"/>
      <c r="F58" s="1566"/>
      <c r="G58" s="1566"/>
      <c r="H58" s="1029"/>
      <c r="I58" s="1033">
        <v>22739</v>
      </c>
      <c r="J58" s="1034">
        <v>20100</v>
      </c>
      <c r="K58" s="1034">
        <v>18044</v>
      </c>
      <c r="L58" s="1034">
        <v>31017</v>
      </c>
      <c r="M58" s="1034">
        <v>15824</v>
      </c>
      <c r="N58" s="1034">
        <v>22347</v>
      </c>
      <c r="O58" s="1034">
        <v>17714</v>
      </c>
      <c r="P58" s="1035">
        <v>21037</v>
      </c>
    </row>
    <row r="59" spans="2:16" ht="12" customHeight="1">
      <c r="B59" s="1036"/>
      <c r="C59" s="988"/>
      <c r="D59" s="1563" t="s">
        <v>893</v>
      </c>
      <c r="E59" s="1566"/>
      <c r="F59" s="1566"/>
      <c r="G59" s="1566"/>
      <c r="H59" s="1029"/>
      <c r="I59" s="1033">
        <v>47042</v>
      </c>
      <c r="J59" s="1034">
        <v>35231</v>
      </c>
      <c r="K59" s="1034">
        <v>31491</v>
      </c>
      <c r="L59" s="1034">
        <v>28331</v>
      </c>
      <c r="M59" s="1034">
        <v>33230</v>
      </c>
      <c r="N59" s="1034">
        <v>43925</v>
      </c>
      <c r="O59" s="1034">
        <v>34536</v>
      </c>
      <c r="P59" s="1035">
        <v>37357</v>
      </c>
    </row>
    <row r="60" spans="2:16" ht="12" customHeight="1">
      <c r="B60" s="1036"/>
      <c r="C60" s="988"/>
      <c r="D60" s="1563" t="s">
        <v>894</v>
      </c>
      <c r="E60" s="1563"/>
      <c r="F60" s="1563"/>
      <c r="G60" s="1563"/>
      <c r="H60" s="1029"/>
      <c r="I60" s="1033">
        <v>83</v>
      </c>
      <c r="J60" s="1034">
        <v>112</v>
      </c>
      <c r="K60" s="1034">
        <v>66</v>
      </c>
      <c r="L60" s="1034">
        <v>37</v>
      </c>
      <c r="M60" s="1034">
        <v>64</v>
      </c>
      <c r="N60" s="1034">
        <v>219</v>
      </c>
      <c r="O60" s="1034">
        <v>95</v>
      </c>
      <c r="P60" s="1035">
        <v>267</v>
      </c>
    </row>
    <row r="61" spans="2:16" ht="12" customHeight="1">
      <c r="B61" s="1036"/>
      <c r="C61" s="988"/>
      <c r="D61" s="998"/>
      <c r="E61" s="998"/>
      <c r="F61" s="998"/>
      <c r="G61" s="998"/>
      <c r="H61" s="1029"/>
      <c r="I61" s="1033"/>
      <c r="J61" s="1034"/>
      <c r="K61" s="1034"/>
      <c r="L61" s="1034"/>
      <c r="M61" s="1034"/>
      <c r="N61" s="1034"/>
      <c r="O61" s="1034"/>
      <c r="P61" s="1035"/>
    </row>
    <row r="62" spans="2:16" s="1017" customFormat="1" ht="12" customHeight="1">
      <c r="B62" s="1037"/>
      <c r="C62" s="1559" t="s">
        <v>874</v>
      </c>
      <c r="D62" s="1559"/>
      <c r="E62" s="1559"/>
      <c r="F62" s="1559"/>
      <c r="G62" s="1559"/>
      <c r="H62" s="1019"/>
      <c r="I62" s="1020">
        <v>431297</v>
      </c>
      <c r="J62" s="1021">
        <v>338754</v>
      </c>
      <c r="K62" s="1021">
        <v>354725</v>
      </c>
      <c r="L62" s="1021">
        <v>360547</v>
      </c>
      <c r="M62" s="1021">
        <v>372573</v>
      </c>
      <c r="N62" s="1021">
        <v>411356</v>
      </c>
      <c r="O62" s="1021">
        <v>320307</v>
      </c>
      <c r="P62" s="1022">
        <v>438997</v>
      </c>
    </row>
    <row r="63" spans="2:16" s="1017" customFormat="1" ht="12" customHeight="1">
      <c r="B63" s="1037"/>
      <c r="C63" s="1559" t="s">
        <v>758</v>
      </c>
      <c r="D63" s="1559"/>
      <c r="E63" s="1559"/>
      <c r="F63" s="1559"/>
      <c r="G63" s="1559"/>
      <c r="H63" s="1019"/>
      <c r="I63" s="1041">
        <v>94762</v>
      </c>
      <c r="J63" s="1042">
        <v>98250</v>
      </c>
      <c r="K63" s="1042">
        <v>70337</v>
      </c>
      <c r="L63" s="1042">
        <v>98582</v>
      </c>
      <c r="M63" s="1042">
        <v>76267</v>
      </c>
      <c r="N63" s="1042">
        <v>112396</v>
      </c>
      <c r="O63" s="1042">
        <v>95695</v>
      </c>
      <c r="P63" s="1043">
        <v>98748</v>
      </c>
    </row>
    <row r="64" spans="2:16" ht="12" customHeight="1" thickBot="1">
      <c r="B64" s="1568" t="s">
        <v>875</v>
      </c>
      <c r="C64" s="1569"/>
      <c r="D64" s="1569"/>
      <c r="E64" s="1569"/>
      <c r="F64" s="1569"/>
      <c r="G64" s="1569"/>
      <c r="H64" s="1048"/>
      <c r="I64" s="1049">
        <v>17833</v>
      </c>
      <c r="J64" s="1050">
        <v>12571</v>
      </c>
      <c r="K64" s="1050">
        <v>11886</v>
      </c>
      <c r="L64" s="1050">
        <v>13999</v>
      </c>
      <c r="M64" s="1050">
        <v>16052</v>
      </c>
      <c r="N64" s="1050">
        <v>17916</v>
      </c>
      <c r="O64" s="1050">
        <v>14994</v>
      </c>
      <c r="P64" s="1051">
        <v>15076</v>
      </c>
    </row>
    <row r="65" spans="2:11" ht="12">
      <c r="B65" s="985" t="s">
        <v>895</v>
      </c>
      <c r="K65" s="1052"/>
    </row>
    <row r="66" ht="12">
      <c r="K66" s="988"/>
    </row>
  </sheetData>
  <mergeCells count="50">
    <mergeCell ref="B64:G64"/>
    <mergeCell ref="C62:G62"/>
    <mergeCell ref="C63:G63"/>
    <mergeCell ref="D57:G57"/>
    <mergeCell ref="D58:G58"/>
    <mergeCell ref="D59:G59"/>
    <mergeCell ref="D60:G60"/>
    <mergeCell ref="D52:G52"/>
    <mergeCell ref="D53:G53"/>
    <mergeCell ref="D54:G54"/>
    <mergeCell ref="C56:G56"/>
    <mergeCell ref="D48:G48"/>
    <mergeCell ref="D49:G49"/>
    <mergeCell ref="D50:G50"/>
    <mergeCell ref="D51:G51"/>
    <mergeCell ref="D46:G46"/>
    <mergeCell ref="D47:G47"/>
    <mergeCell ref="E41:G41"/>
    <mergeCell ref="E42:G42"/>
    <mergeCell ref="E43:G43"/>
    <mergeCell ref="E44:G44"/>
    <mergeCell ref="E37:G37"/>
    <mergeCell ref="E38:G38"/>
    <mergeCell ref="E39:G39"/>
    <mergeCell ref="E40:G40"/>
    <mergeCell ref="E32:G32"/>
    <mergeCell ref="E34:G34"/>
    <mergeCell ref="E35:G35"/>
    <mergeCell ref="E36:G36"/>
    <mergeCell ref="B28:G28"/>
    <mergeCell ref="C29:G29"/>
    <mergeCell ref="C30:G30"/>
    <mergeCell ref="D31:G31"/>
    <mergeCell ref="C27:G27"/>
    <mergeCell ref="D26:G26"/>
    <mergeCell ref="F21:G21"/>
    <mergeCell ref="F22:G22"/>
    <mergeCell ref="F23:G23"/>
    <mergeCell ref="E25:G25"/>
    <mergeCell ref="F13:G13"/>
    <mergeCell ref="F17:G17"/>
    <mergeCell ref="E19:G19"/>
    <mergeCell ref="E20:G20"/>
    <mergeCell ref="B9:G9"/>
    <mergeCell ref="C10:G10"/>
    <mergeCell ref="E11:G11"/>
    <mergeCell ref="B5:G5"/>
    <mergeCell ref="B6:G6"/>
    <mergeCell ref="B7:G7"/>
    <mergeCell ref="B8:G8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3" width="9.50390625" style="17" customWidth="1"/>
    <col min="4" max="4" width="10.625" style="17" customWidth="1"/>
    <col min="5" max="5" width="8.625" style="17" customWidth="1"/>
    <col min="6" max="6" width="7.875" style="17" customWidth="1"/>
    <col min="7" max="7" width="7.50390625" style="17" customWidth="1"/>
    <col min="8" max="9" width="6.625" style="17" customWidth="1"/>
    <col min="10" max="10" width="7.25390625" style="17" customWidth="1"/>
    <col min="11" max="13" width="6.625" style="17" customWidth="1"/>
    <col min="14" max="16384" width="9.00390625" style="17" customWidth="1"/>
  </cols>
  <sheetData>
    <row r="1" ht="15" customHeight="1">
      <c r="B1" s="18" t="s">
        <v>917</v>
      </c>
    </row>
    <row r="3" spans="2:13" ht="1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 thickTop="1">
      <c r="A4" s="31"/>
      <c r="B4" s="1570" t="s">
        <v>897</v>
      </c>
      <c r="C4" s="1307" t="s">
        <v>898</v>
      </c>
      <c r="D4" s="1053" t="s">
        <v>899</v>
      </c>
      <c r="E4" s="1574" t="s">
        <v>900</v>
      </c>
      <c r="F4" s="1553" t="s">
        <v>901</v>
      </c>
      <c r="G4" s="1554"/>
      <c r="H4" s="1554"/>
      <c r="I4" s="1554"/>
      <c r="J4" s="1554"/>
      <c r="K4" s="1554"/>
      <c r="L4" s="1554"/>
      <c r="M4" s="1555"/>
    </row>
    <row r="5" spans="1:13" ht="15" customHeight="1">
      <c r="A5" s="31"/>
      <c r="B5" s="1571"/>
      <c r="C5" s="1575"/>
      <c r="D5" s="1054" t="s">
        <v>909</v>
      </c>
      <c r="E5" s="1273"/>
      <c r="F5" s="1547" t="s">
        <v>910</v>
      </c>
      <c r="G5" s="1273" t="s">
        <v>911</v>
      </c>
      <c r="H5" s="1573"/>
      <c r="I5" s="1573"/>
      <c r="J5" s="1573"/>
      <c r="K5" s="1573"/>
      <c r="L5" s="1573"/>
      <c r="M5" s="1573"/>
    </row>
    <row r="6" spans="1:13" ht="15" customHeight="1">
      <c r="A6" s="31"/>
      <c r="B6" s="1572"/>
      <c r="C6" s="1576"/>
      <c r="D6" s="1055" t="s">
        <v>912</v>
      </c>
      <c r="E6" s="1273"/>
      <c r="F6" s="1547"/>
      <c r="G6" s="139" t="s">
        <v>913</v>
      </c>
      <c r="H6" s="139" t="s">
        <v>902</v>
      </c>
      <c r="I6" s="139" t="s">
        <v>903</v>
      </c>
      <c r="J6" s="139" t="s">
        <v>904</v>
      </c>
      <c r="K6" s="139" t="s">
        <v>905</v>
      </c>
      <c r="L6" s="139" t="s">
        <v>906</v>
      </c>
      <c r="M6" s="139" t="s">
        <v>907</v>
      </c>
    </row>
    <row r="7" spans="1:13" ht="15" customHeight="1">
      <c r="A7" s="31"/>
      <c r="B7" s="1056" t="s">
        <v>914</v>
      </c>
      <c r="C7" s="1057">
        <v>8989</v>
      </c>
      <c r="D7" s="1058">
        <v>85.9</v>
      </c>
      <c r="E7" s="268">
        <v>6691</v>
      </c>
      <c r="F7" s="268">
        <v>3249</v>
      </c>
      <c r="G7" s="271">
        <v>806</v>
      </c>
      <c r="H7" s="268">
        <v>20</v>
      </c>
      <c r="I7" s="268">
        <v>102</v>
      </c>
      <c r="J7" s="268">
        <v>635</v>
      </c>
      <c r="K7" s="268">
        <v>9</v>
      </c>
      <c r="L7" s="268">
        <v>6</v>
      </c>
      <c r="M7" s="1059">
        <v>34</v>
      </c>
    </row>
    <row r="8" spans="1:13" ht="15" customHeight="1">
      <c r="A8" s="31"/>
      <c r="B8" s="1060">
        <v>55</v>
      </c>
      <c r="C8" s="1061">
        <v>9790</v>
      </c>
      <c r="D8" s="856">
        <v>93.5</v>
      </c>
      <c r="E8" s="271">
        <v>7213</v>
      </c>
      <c r="F8" s="271">
        <v>3288</v>
      </c>
      <c r="G8" s="271">
        <f>SUM(H8:M8)</f>
        <v>1410</v>
      </c>
      <c r="H8" s="271">
        <v>0</v>
      </c>
      <c r="I8" s="271">
        <v>231</v>
      </c>
      <c r="J8" s="271">
        <v>1111</v>
      </c>
      <c r="K8" s="271">
        <v>37</v>
      </c>
      <c r="L8" s="271">
        <v>4</v>
      </c>
      <c r="M8" s="269">
        <v>27</v>
      </c>
    </row>
    <row r="9" spans="1:13" ht="15" customHeight="1">
      <c r="A9" s="31"/>
      <c r="B9" s="1060">
        <v>60</v>
      </c>
      <c r="C9" s="1061">
        <v>10470</v>
      </c>
      <c r="D9" s="856">
        <v>100</v>
      </c>
      <c r="E9" s="271">
        <v>9471</v>
      </c>
      <c r="F9" s="271">
        <v>3489</v>
      </c>
      <c r="G9" s="271">
        <f>SUM(H9:M9)</f>
        <v>1611</v>
      </c>
      <c r="H9" s="271">
        <v>8</v>
      </c>
      <c r="I9" s="271">
        <v>252</v>
      </c>
      <c r="J9" s="271">
        <v>1214</v>
      </c>
      <c r="K9" s="271">
        <v>60</v>
      </c>
      <c r="L9" s="271">
        <v>5</v>
      </c>
      <c r="M9" s="269">
        <v>72</v>
      </c>
    </row>
    <row r="10" spans="1:13" ht="15" customHeight="1">
      <c r="A10" s="31"/>
      <c r="B10" s="1060"/>
      <c r="C10" s="1061"/>
      <c r="D10" s="271"/>
      <c r="E10" s="271"/>
      <c r="F10" s="271"/>
      <c r="G10" s="271"/>
      <c r="H10" s="271"/>
      <c r="I10" s="271"/>
      <c r="J10" s="271"/>
      <c r="K10" s="271"/>
      <c r="L10" s="271"/>
      <c r="M10" s="269"/>
    </row>
    <row r="11" spans="1:13" ht="15" customHeight="1">
      <c r="A11" s="31"/>
      <c r="B11" s="1060">
        <v>62</v>
      </c>
      <c r="C11" s="1061">
        <v>10564</v>
      </c>
      <c r="D11" s="856">
        <v>100.9</v>
      </c>
      <c r="E11" s="271">
        <v>9614</v>
      </c>
      <c r="F11" s="271">
        <v>3190</v>
      </c>
      <c r="G11" s="271">
        <f>SUM(H11:M11)</f>
        <v>1401</v>
      </c>
      <c r="H11" s="271">
        <v>5</v>
      </c>
      <c r="I11" s="271">
        <v>183</v>
      </c>
      <c r="J11" s="271">
        <v>1102</v>
      </c>
      <c r="K11" s="271">
        <v>75</v>
      </c>
      <c r="L11" s="271">
        <v>5</v>
      </c>
      <c r="M11" s="269">
        <v>31</v>
      </c>
    </row>
    <row r="12" spans="1:13" ht="15" customHeight="1">
      <c r="A12" s="31"/>
      <c r="B12" s="1060">
        <v>63</v>
      </c>
      <c r="C12" s="1061">
        <v>10478</v>
      </c>
      <c r="D12" s="856">
        <v>100.1</v>
      </c>
      <c r="E12" s="271">
        <v>9082</v>
      </c>
      <c r="F12" s="271">
        <v>3307</v>
      </c>
      <c r="G12" s="271">
        <v>1407</v>
      </c>
      <c r="H12" s="271">
        <v>6</v>
      </c>
      <c r="I12" s="271">
        <v>191</v>
      </c>
      <c r="J12" s="271">
        <v>1099</v>
      </c>
      <c r="K12" s="271">
        <v>81</v>
      </c>
      <c r="L12" s="271">
        <v>12</v>
      </c>
      <c r="M12" s="269">
        <v>38</v>
      </c>
    </row>
    <row r="13" spans="1:13" ht="15" customHeight="1">
      <c r="A13" s="31"/>
      <c r="B13" s="31" t="s">
        <v>915</v>
      </c>
      <c r="C13" s="89">
        <v>9823</v>
      </c>
      <c r="D13" s="856">
        <v>93.8</v>
      </c>
      <c r="E13" s="271">
        <v>8652</v>
      </c>
      <c r="F13" s="271">
        <v>2818</v>
      </c>
      <c r="G13" s="271">
        <f>SUM(H13:M13)</f>
        <v>1261</v>
      </c>
      <c r="H13" s="271">
        <v>2</v>
      </c>
      <c r="I13" s="271">
        <v>135</v>
      </c>
      <c r="J13" s="271">
        <v>1022</v>
      </c>
      <c r="K13" s="271">
        <v>8</v>
      </c>
      <c r="L13" s="271">
        <v>7</v>
      </c>
      <c r="M13" s="269">
        <v>87</v>
      </c>
    </row>
    <row r="14" spans="1:13" ht="15" customHeight="1">
      <c r="A14" s="31"/>
      <c r="B14" s="32">
        <v>2</v>
      </c>
      <c r="C14" s="89">
        <v>8812</v>
      </c>
      <c r="D14" s="856">
        <v>84.2</v>
      </c>
      <c r="E14" s="271">
        <v>7481</v>
      </c>
      <c r="F14" s="271">
        <v>2483</v>
      </c>
      <c r="G14" s="271">
        <f>SUM(H14:M14)</f>
        <v>1193</v>
      </c>
      <c r="H14" s="271">
        <v>1</v>
      </c>
      <c r="I14" s="271">
        <v>183</v>
      </c>
      <c r="J14" s="271">
        <v>890</v>
      </c>
      <c r="K14" s="271">
        <v>8</v>
      </c>
      <c r="L14" s="271">
        <v>4</v>
      </c>
      <c r="M14" s="269">
        <v>107</v>
      </c>
    </row>
    <row r="15" spans="1:13" ht="15" customHeight="1">
      <c r="A15" s="31"/>
      <c r="B15" s="1062">
        <v>3</v>
      </c>
      <c r="C15" s="1063">
        <v>7761</v>
      </c>
      <c r="D15" s="1064">
        <v>74.1</v>
      </c>
      <c r="E15" s="1065">
        <v>5752</v>
      </c>
      <c r="F15" s="1065">
        <v>1988</v>
      </c>
      <c r="G15" s="1065">
        <f>SUM(H15:M15)</f>
        <v>916</v>
      </c>
      <c r="H15" s="1065">
        <v>4</v>
      </c>
      <c r="I15" s="1065">
        <v>79</v>
      </c>
      <c r="J15" s="1065">
        <v>746</v>
      </c>
      <c r="K15" s="1065">
        <v>4</v>
      </c>
      <c r="L15" s="1065">
        <v>1</v>
      </c>
      <c r="M15" s="1066">
        <v>82</v>
      </c>
    </row>
    <row r="16" ht="15" customHeight="1">
      <c r="B16" s="17" t="s">
        <v>916</v>
      </c>
    </row>
    <row r="17" ht="15" customHeight="1">
      <c r="B17" s="17" t="s">
        <v>908</v>
      </c>
    </row>
  </sheetData>
  <mergeCells count="6">
    <mergeCell ref="B4:B6"/>
    <mergeCell ref="F5:F6"/>
    <mergeCell ref="G5:M5"/>
    <mergeCell ref="E4:E6"/>
    <mergeCell ref="C4:C6"/>
    <mergeCell ref="F4:M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Z66"/>
  <sheetViews>
    <sheetView workbookViewId="0" topLeftCell="A1">
      <selection activeCell="A1" sqref="A1"/>
    </sheetView>
  </sheetViews>
  <sheetFormatPr defaultColWidth="9.00390625" defaultRowHeight="13.5"/>
  <cols>
    <col min="1" max="1" width="1.625" style="55" customWidth="1"/>
    <col min="2" max="2" width="2.625" style="55" customWidth="1"/>
    <col min="3" max="3" width="8.125" style="55" customWidth="1"/>
    <col min="4" max="4" width="9.625" style="55" customWidth="1"/>
    <col min="5" max="8" width="8.125" style="55" customWidth="1"/>
    <col min="9" max="9" width="9.00390625" style="55" customWidth="1"/>
    <col min="10" max="12" width="8.125" style="55" customWidth="1"/>
    <col min="13" max="13" width="9.00390625" style="55" customWidth="1"/>
    <col min="14" max="14" width="8.875" style="55" customWidth="1"/>
    <col min="15" max="24" width="8.125" style="55" customWidth="1"/>
    <col min="25" max="16384" width="9.00390625" style="55" customWidth="1"/>
  </cols>
  <sheetData>
    <row r="2" spans="2:26" ht="16.5" customHeight="1">
      <c r="B2" s="56" t="s">
        <v>125</v>
      </c>
      <c r="W2" s="57"/>
      <c r="X2" s="57"/>
      <c r="Y2" s="57"/>
      <c r="Z2" s="57"/>
    </row>
    <row r="3" spans="3:24" ht="12.75" thickBot="1">
      <c r="C3" s="58"/>
      <c r="D3" s="58"/>
      <c r="E3" s="59"/>
      <c r="F3" s="59"/>
      <c r="G3" s="59"/>
      <c r="H3" s="59"/>
      <c r="I3" s="59"/>
      <c r="J3" s="59"/>
      <c r="K3" s="58"/>
      <c r="V3" s="55" t="s">
        <v>109</v>
      </c>
      <c r="X3" s="60" t="s">
        <v>110</v>
      </c>
    </row>
    <row r="4" spans="2:24" ht="21" customHeight="1" thickTop="1">
      <c r="B4" s="1309" t="s">
        <v>90</v>
      </c>
      <c r="C4" s="1310"/>
      <c r="D4" s="61" t="s">
        <v>38</v>
      </c>
      <c r="E4" s="63" t="s">
        <v>111</v>
      </c>
      <c r="F4" s="63" t="s">
        <v>112</v>
      </c>
      <c r="G4" s="63" t="s">
        <v>113</v>
      </c>
      <c r="H4" s="63" t="s">
        <v>114</v>
      </c>
      <c r="I4" s="63" t="s">
        <v>115</v>
      </c>
      <c r="J4" s="63" t="s">
        <v>116</v>
      </c>
      <c r="K4" s="63" t="s">
        <v>95</v>
      </c>
      <c r="L4" s="63" t="s">
        <v>96</v>
      </c>
      <c r="M4" s="63" t="s">
        <v>97</v>
      </c>
      <c r="N4" s="63" t="s">
        <v>98</v>
      </c>
      <c r="O4" s="63" t="s">
        <v>99</v>
      </c>
      <c r="P4" s="63" t="s">
        <v>100</v>
      </c>
      <c r="Q4" s="63" t="s">
        <v>101</v>
      </c>
      <c r="R4" s="63" t="s">
        <v>102</v>
      </c>
      <c r="S4" s="63" t="s">
        <v>103</v>
      </c>
      <c r="T4" s="63" t="s">
        <v>104</v>
      </c>
      <c r="U4" s="63" t="s">
        <v>105</v>
      </c>
      <c r="V4" s="63" t="s">
        <v>106</v>
      </c>
      <c r="W4" s="63" t="s">
        <v>117</v>
      </c>
      <c r="X4" s="62" t="s">
        <v>107</v>
      </c>
    </row>
    <row r="5" spans="2:24" s="64" customFormat="1" ht="18.75" customHeight="1">
      <c r="B5" s="1311" t="s">
        <v>118</v>
      </c>
      <c r="C5" s="1312"/>
      <c r="D5" s="65">
        <f>SUM(D7:D8)</f>
        <v>1256741</v>
      </c>
      <c r="E5" s="66">
        <f aca="true" t="shared" si="0" ref="E5:X5">SUM(E15:E58)</f>
        <v>66163</v>
      </c>
      <c r="F5" s="66">
        <f t="shared" si="0"/>
        <v>76693</v>
      </c>
      <c r="G5" s="66">
        <f t="shared" si="0"/>
        <v>85507</v>
      </c>
      <c r="H5" s="66">
        <f t="shared" si="0"/>
        <v>83758</v>
      </c>
      <c r="I5" s="66">
        <f t="shared" si="0"/>
        <v>61068</v>
      </c>
      <c r="J5" s="66">
        <f t="shared" si="0"/>
        <v>65154</v>
      </c>
      <c r="K5" s="66">
        <f t="shared" si="0"/>
        <v>77462</v>
      </c>
      <c r="L5" s="66">
        <f t="shared" si="0"/>
        <v>90002</v>
      </c>
      <c r="M5" s="66">
        <f t="shared" si="0"/>
        <v>105119</v>
      </c>
      <c r="N5" s="66">
        <f t="shared" si="0"/>
        <v>73178</v>
      </c>
      <c r="O5" s="67">
        <f t="shared" si="0"/>
        <v>79045</v>
      </c>
      <c r="P5" s="66">
        <f t="shared" si="0"/>
        <v>88068</v>
      </c>
      <c r="Q5" s="67">
        <f t="shared" si="0"/>
        <v>91270</v>
      </c>
      <c r="R5" s="66">
        <f t="shared" si="0"/>
        <v>75715</v>
      </c>
      <c r="S5" s="66">
        <f t="shared" si="0"/>
        <v>53872</v>
      </c>
      <c r="T5" s="66">
        <f t="shared" si="0"/>
        <v>41957</v>
      </c>
      <c r="U5" s="66">
        <f t="shared" si="0"/>
        <v>26655</v>
      </c>
      <c r="V5" s="66">
        <f t="shared" si="0"/>
        <v>11359</v>
      </c>
      <c r="W5" s="66">
        <f t="shared" si="0"/>
        <v>3907</v>
      </c>
      <c r="X5" s="68">
        <f t="shared" si="0"/>
        <v>789</v>
      </c>
    </row>
    <row r="6" spans="2:25" ht="6" customHeight="1">
      <c r="B6" s="69"/>
      <c r="C6" s="70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74"/>
    </row>
    <row r="7" spans="2:24" s="64" customFormat="1" ht="13.5" customHeight="1">
      <c r="B7" s="1313" t="s">
        <v>119</v>
      </c>
      <c r="C7" s="1314"/>
      <c r="D7" s="77">
        <f aca="true" t="shared" si="1" ref="D7:X7">SUM(D15:D27)</f>
        <v>894768</v>
      </c>
      <c r="E7" s="78">
        <f t="shared" si="1"/>
        <v>47404</v>
      </c>
      <c r="F7" s="78">
        <f t="shared" si="1"/>
        <v>54123</v>
      </c>
      <c r="G7" s="78">
        <f t="shared" si="1"/>
        <v>60173</v>
      </c>
      <c r="H7" s="78">
        <f t="shared" si="1"/>
        <v>61934</v>
      </c>
      <c r="I7" s="79">
        <f t="shared" si="1"/>
        <v>47725</v>
      </c>
      <c r="J7" s="78">
        <f t="shared" si="1"/>
        <v>48566</v>
      </c>
      <c r="K7" s="78">
        <f t="shared" si="1"/>
        <v>55763</v>
      </c>
      <c r="L7" s="78">
        <f t="shared" si="1"/>
        <v>63702</v>
      </c>
      <c r="M7" s="78">
        <f t="shared" si="1"/>
        <v>75828</v>
      </c>
      <c r="N7" s="78">
        <f t="shared" si="1"/>
        <v>54589</v>
      </c>
      <c r="O7" s="79">
        <f t="shared" si="1"/>
        <v>57124</v>
      </c>
      <c r="P7" s="78">
        <f t="shared" si="1"/>
        <v>61507</v>
      </c>
      <c r="Q7" s="79">
        <f t="shared" si="1"/>
        <v>62252</v>
      </c>
      <c r="R7" s="78">
        <f t="shared" si="1"/>
        <v>51172</v>
      </c>
      <c r="S7" s="78">
        <f t="shared" si="1"/>
        <v>36076</v>
      </c>
      <c r="T7" s="78">
        <f t="shared" si="1"/>
        <v>28089</v>
      </c>
      <c r="U7" s="78">
        <f t="shared" si="1"/>
        <v>17746</v>
      </c>
      <c r="V7" s="78">
        <f t="shared" si="1"/>
        <v>7605</v>
      </c>
      <c r="W7" s="78">
        <f t="shared" si="1"/>
        <v>2603</v>
      </c>
      <c r="X7" s="80">
        <f t="shared" si="1"/>
        <v>787</v>
      </c>
    </row>
    <row r="8" spans="2:24" s="64" customFormat="1" ht="13.5" customHeight="1">
      <c r="B8" s="1313" t="s">
        <v>120</v>
      </c>
      <c r="C8" s="1314"/>
      <c r="D8" s="77">
        <f aca="true" t="shared" si="2" ref="D8:X8">SUM(D28:D58)</f>
        <v>361973</v>
      </c>
      <c r="E8" s="78">
        <f t="shared" si="2"/>
        <v>18759</v>
      </c>
      <c r="F8" s="78">
        <f t="shared" si="2"/>
        <v>22570</v>
      </c>
      <c r="G8" s="78">
        <f t="shared" si="2"/>
        <v>25334</v>
      </c>
      <c r="H8" s="78">
        <f t="shared" si="2"/>
        <v>21824</v>
      </c>
      <c r="I8" s="79">
        <f t="shared" si="2"/>
        <v>13343</v>
      </c>
      <c r="J8" s="78">
        <f t="shared" si="2"/>
        <v>16588</v>
      </c>
      <c r="K8" s="78">
        <f t="shared" si="2"/>
        <v>21699</v>
      </c>
      <c r="L8" s="78">
        <f t="shared" si="2"/>
        <v>26300</v>
      </c>
      <c r="M8" s="78">
        <f t="shared" si="2"/>
        <v>29291</v>
      </c>
      <c r="N8" s="78">
        <f t="shared" si="2"/>
        <v>18589</v>
      </c>
      <c r="O8" s="79">
        <f t="shared" si="2"/>
        <v>21921</v>
      </c>
      <c r="P8" s="78">
        <f t="shared" si="2"/>
        <v>26561</v>
      </c>
      <c r="Q8" s="79">
        <f t="shared" si="2"/>
        <v>29018</v>
      </c>
      <c r="R8" s="78">
        <f t="shared" si="2"/>
        <v>24543</v>
      </c>
      <c r="S8" s="78">
        <f t="shared" si="2"/>
        <v>17796</v>
      </c>
      <c r="T8" s="78">
        <f t="shared" si="2"/>
        <v>13868</v>
      </c>
      <c r="U8" s="78">
        <f t="shared" si="2"/>
        <v>8909</v>
      </c>
      <c r="V8" s="78">
        <f t="shared" si="2"/>
        <v>3754</v>
      </c>
      <c r="W8" s="78">
        <f t="shared" si="2"/>
        <v>1304</v>
      </c>
      <c r="X8" s="80">
        <f t="shared" si="2"/>
        <v>2</v>
      </c>
    </row>
    <row r="9" spans="2:24" s="64" customFormat="1" ht="6" customHeight="1">
      <c r="B9" s="75"/>
      <c r="C9" s="76"/>
      <c r="D9" s="77"/>
      <c r="E9" s="81"/>
      <c r="F9" s="81"/>
      <c r="G9" s="81"/>
      <c r="H9" s="81"/>
      <c r="I9" s="82"/>
      <c r="J9" s="81"/>
      <c r="K9" s="81"/>
      <c r="L9" s="81"/>
      <c r="M9" s="81"/>
      <c r="N9" s="81"/>
      <c r="O9" s="82"/>
      <c r="P9" s="81"/>
      <c r="Q9" s="82"/>
      <c r="R9" s="81"/>
      <c r="S9" s="81"/>
      <c r="T9" s="81"/>
      <c r="U9" s="81"/>
      <c r="V9" s="81"/>
      <c r="W9" s="81"/>
      <c r="X9" s="83"/>
    </row>
    <row r="10" spans="2:24" s="64" customFormat="1" ht="13.5" customHeight="1">
      <c r="B10" s="1313" t="s">
        <v>121</v>
      </c>
      <c r="C10" s="1314"/>
      <c r="D10" s="77">
        <f>+D15+D20+D21+D22+D24+D25+D26+D28+D29+D30+D31+D32+D33+D34</f>
        <v>574942</v>
      </c>
      <c r="E10" s="78">
        <f aca="true" t="shared" si="3" ref="E10:X10">SUM(E15,E20,E21,E22,E24,E25,E26,E28,E29,E30,E31,E32,E33,E34)</f>
        <v>30190</v>
      </c>
      <c r="F10" s="78">
        <f t="shared" si="3"/>
        <v>35041</v>
      </c>
      <c r="G10" s="78">
        <f t="shared" si="3"/>
        <v>39114</v>
      </c>
      <c r="H10" s="78">
        <f t="shared" si="3"/>
        <v>39481</v>
      </c>
      <c r="I10" s="79">
        <f t="shared" si="3"/>
        <v>30234</v>
      </c>
      <c r="J10" s="78">
        <f t="shared" si="3"/>
        <v>30832</v>
      </c>
      <c r="K10" s="78">
        <f t="shared" si="3"/>
        <v>35730</v>
      </c>
      <c r="L10" s="78">
        <f t="shared" si="3"/>
        <v>40970</v>
      </c>
      <c r="M10" s="78">
        <f t="shared" si="3"/>
        <v>48908</v>
      </c>
      <c r="N10" s="78">
        <f t="shared" si="3"/>
        <v>34408</v>
      </c>
      <c r="O10" s="79">
        <f t="shared" si="3"/>
        <v>35861</v>
      </c>
      <c r="P10" s="78">
        <f t="shared" si="3"/>
        <v>39072</v>
      </c>
      <c r="Q10" s="79">
        <f t="shared" si="3"/>
        <v>40184</v>
      </c>
      <c r="R10" s="78">
        <f t="shared" si="3"/>
        <v>33336</v>
      </c>
      <c r="S10" s="78">
        <f t="shared" si="3"/>
        <v>23217</v>
      </c>
      <c r="T10" s="78">
        <f t="shared" si="3"/>
        <v>18644</v>
      </c>
      <c r="U10" s="78">
        <f t="shared" si="3"/>
        <v>11999</v>
      </c>
      <c r="V10" s="78">
        <f t="shared" si="3"/>
        <v>5157</v>
      </c>
      <c r="W10" s="78">
        <f t="shared" si="3"/>
        <v>1793</v>
      </c>
      <c r="X10" s="80">
        <f t="shared" si="3"/>
        <v>771</v>
      </c>
    </row>
    <row r="11" spans="2:24" s="64" customFormat="1" ht="13.5" customHeight="1">
      <c r="B11" s="1313" t="s">
        <v>122</v>
      </c>
      <c r="C11" s="1314"/>
      <c r="D11" s="77">
        <f>+D19+D35+D36+D37+D38+D39+D40+D41</f>
        <v>101645</v>
      </c>
      <c r="E11" s="78">
        <f aca="true" t="shared" si="4" ref="E11:W11">SUM(E19,E35,E36,E37,E38,E39,E40,E41)</f>
        <v>5770</v>
      </c>
      <c r="F11" s="78">
        <f t="shared" si="4"/>
        <v>6486</v>
      </c>
      <c r="G11" s="78">
        <f t="shared" si="4"/>
        <v>7318</v>
      </c>
      <c r="H11" s="78">
        <f t="shared" si="4"/>
        <v>6386</v>
      </c>
      <c r="I11" s="79">
        <f t="shared" si="4"/>
        <v>3890</v>
      </c>
      <c r="J11" s="78">
        <f t="shared" si="4"/>
        <v>5184</v>
      </c>
      <c r="K11" s="78">
        <f t="shared" si="4"/>
        <v>6668</v>
      </c>
      <c r="L11" s="78">
        <f t="shared" si="4"/>
        <v>7623</v>
      </c>
      <c r="M11" s="78">
        <f t="shared" si="4"/>
        <v>8106</v>
      </c>
      <c r="N11" s="78">
        <f t="shared" si="4"/>
        <v>5490</v>
      </c>
      <c r="O11" s="79">
        <f t="shared" si="4"/>
        <v>6337</v>
      </c>
      <c r="P11" s="78">
        <f t="shared" si="4"/>
        <v>7294</v>
      </c>
      <c r="Q11" s="79">
        <f t="shared" si="4"/>
        <v>7859</v>
      </c>
      <c r="R11" s="78">
        <f t="shared" si="4"/>
        <v>6315</v>
      </c>
      <c r="S11" s="78">
        <f t="shared" si="4"/>
        <v>4572</v>
      </c>
      <c r="T11" s="78">
        <f t="shared" si="4"/>
        <v>3334</v>
      </c>
      <c r="U11" s="78">
        <f t="shared" si="4"/>
        <v>1933</v>
      </c>
      <c r="V11" s="78">
        <f t="shared" si="4"/>
        <v>821</v>
      </c>
      <c r="W11" s="78">
        <f t="shared" si="4"/>
        <v>259</v>
      </c>
      <c r="X11" s="80" t="s">
        <v>108</v>
      </c>
    </row>
    <row r="12" spans="2:24" s="64" customFormat="1" ht="13.5" customHeight="1">
      <c r="B12" s="1313" t="s">
        <v>123</v>
      </c>
      <c r="C12" s="1314"/>
      <c r="D12" s="77">
        <f>+D16+D23+D27+D42+D43+D44+D45+D46</f>
        <v>252908</v>
      </c>
      <c r="E12" s="78">
        <f aca="true" t="shared" si="5" ref="E12:X12">SUM(E16,E23,E27,E42,E43,E44,E45,E46)</f>
        <v>13257</v>
      </c>
      <c r="F12" s="78">
        <f t="shared" si="5"/>
        <v>15491</v>
      </c>
      <c r="G12" s="78">
        <f t="shared" si="5"/>
        <v>16686</v>
      </c>
      <c r="H12" s="78">
        <f t="shared" si="5"/>
        <v>16364</v>
      </c>
      <c r="I12" s="79">
        <f t="shared" si="5"/>
        <v>13433</v>
      </c>
      <c r="J12" s="78">
        <f t="shared" si="5"/>
        <v>12963</v>
      </c>
      <c r="K12" s="78">
        <f t="shared" si="5"/>
        <v>15388</v>
      </c>
      <c r="L12" s="78">
        <f t="shared" si="5"/>
        <v>17842</v>
      </c>
      <c r="M12" s="78">
        <f t="shared" si="5"/>
        <v>20427</v>
      </c>
      <c r="N12" s="78">
        <f t="shared" si="5"/>
        <v>14077</v>
      </c>
      <c r="O12" s="79">
        <f t="shared" si="5"/>
        <v>15616</v>
      </c>
      <c r="P12" s="78">
        <f t="shared" si="5"/>
        <v>17670</v>
      </c>
      <c r="Q12" s="79">
        <f t="shared" si="5"/>
        <v>18653</v>
      </c>
      <c r="R12" s="78">
        <f t="shared" si="5"/>
        <v>16214</v>
      </c>
      <c r="S12" s="78">
        <f t="shared" si="5"/>
        <v>11462</v>
      </c>
      <c r="T12" s="78">
        <f t="shared" si="5"/>
        <v>8506</v>
      </c>
      <c r="U12" s="78">
        <f t="shared" si="5"/>
        <v>5571</v>
      </c>
      <c r="V12" s="78">
        <f t="shared" si="5"/>
        <v>2409</v>
      </c>
      <c r="W12" s="78">
        <f t="shared" si="5"/>
        <v>871</v>
      </c>
      <c r="X12" s="80">
        <f t="shared" si="5"/>
        <v>8</v>
      </c>
    </row>
    <row r="13" spans="2:24" s="64" customFormat="1" ht="13.5" customHeight="1">
      <c r="B13" s="1313" t="s">
        <v>124</v>
      </c>
      <c r="C13" s="1314"/>
      <c r="D13" s="77">
        <f>+D17+D18+D47+D48+D49+D50+D51+D52+D53+D54+D55+D56+D57+D58</f>
        <v>327246</v>
      </c>
      <c r="E13" s="78">
        <f aca="true" t="shared" si="6" ref="E13:X13">SUM(E17,E18,E47,E48,E49,E50,E51,E52,E53,E54,E55,E56,E57,E58)</f>
        <v>16946</v>
      </c>
      <c r="F13" s="78">
        <f t="shared" si="6"/>
        <v>19675</v>
      </c>
      <c r="G13" s="78">
        <f t="shared" si="6"/>
        <v>22389</v>
      </c>
      <c r="H13" s="78">
        <f t="shared" si="6"/>
        <v>21527</v>
      </c>
      <c r="I13" s="79">
        <f t="shared" si="6"/>
        <v>13511</v>
      </c>
      <c r="J13" s="78">
        <f t="shared" si="6"/>
        <v>16175</v>
      </c>
      <c r="K13" s="78">
        <f t="shared" si="6"/>
        <v>19676</v>
      </c>
      <c r="L13" s="78">
        <f t="shared" si="6"/>
        <v>23567</v>
      </c>
      <c r="M13" s="78">
        <f t="shared" si="6"/>
        <v>27678</v>
      </c>
      <c r="N13" s="78">
        <f t="shared" si="6"/>
        <v>19203</v>
      </c>
      <c r="O13" s="79">
        <f t="shared" si="6"/>
        <v>21231</v>
      </c>
      <c r="P13" s="78">
        <f t="shared" si="6"/>
        <v>24032</v>
      </c>
      <c r="Q13" s="78">
        <f t="shared" si="6"/>
        <v>24574</v>
      </c>
      <c r="R13" s="78">
        <f t="shared" si="6"/>
        <v>19850</v>
      </c>
      <c r="S13" s="78">
        <f t="shared" si="6"/>
        <v>14621</v>
      </c>
      <c r="T13" s="78">
        <f t="shared" si="6"/>
        <v>11473</v>
      </c>
      <c r="U13" s="78">
        <f t="shared" si="6"/>
        <v>7152</v>
      </c>
      <c r="V13" s="78">
        <f t="shared" si="6"/>
        <v>2972</v>
      </c>
      <c r="W13" s="78">
        <f t="shared" si="6"/>
        <v>984</v>
      </c>
      <c r="X13" s="80">
        <f t="shared" si="6"/>
        <v>10</v>
      </c>
    </row>
    <row r="14" spans="2:24" ht="6" customHeight="1">
      <c r="B14" s="84"/>
      <c r="C14" s="31"/>
      <c r="D14" s="26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7"/>
    </row>
    <row r="15" spans="2:26" ht="15" customHeight="1">
      <c r="B15" s="84"/>
      <c r="C15" s="88" t="s">
        <v>56</v>
      </c>
      <c r="D15" s="89">
        <f aca="true" t="shared" si="7" ref="D15:D58">SUM(E15:X15)</f>
        <v>249615</v>
      </c>
      <c r="E15" s="90">
        <v>13133</v>
      </c>
      <c r="F15" s="90">
        <v>14938</v>
      </c>
      <c r="G15" s="90">
        <v>16668</v>
      </c>
      <c r="H15" s="90">
        <v>18586</v>
      </c>
      <c r="I15" s="90">
        <v>15813</v>
      </c>
      <c r="J15" s="90">
        <v>14682</v>
      </c>
      <c r="K15" s="90">
        <v>16168</v>
      </c>
      <c r="L15" s="90">
        <v>17768</v>
      </c>
      <c r="M15" s="90">
        <v>21754</v>
      </c>
      <c r="N15" s="90">
        <v>16305</v>
      </c>
      <c r="O15" s="90">
        <v>15691</v>
      </c>
      <c r="P15" s="90">
        <v>15811</v>
      </c>
      <c r="Q15" s="90">
        <v>15648</v>
      </c>
      <c r="R15" s="90">
        <v>13025</v>
      </c>
      <c r="S15" s="90">
        <v>8860</v>
      </c>
      <c r="T15" s="90">
        <v>7024</v>
      </c>
      <c r="U15" s="90">
        <v>4451</v>
      </c>
      <c r="V15" s="90">
        <v>1937</v>
      </c>
      <c r="W15" s="90">
        <v>670</v>
      </c>
      <c r="X15" s="91">
        <v>683</v>
      </c>
      <c r="Z15" s="92"/>
    </row>
    <row r="16" spans="2:26" ht="15" customHeight="1">
      <c r="B16" s="84"/>
      <c r="C16" s="88" t="s">
        <v>58</v>
      </c>
      <c r="D16" s="89">
        <f t="shared" si="7"/>
        <v>94889</v>
      </c>
      <c r="E16" s="90">
        <v>5026</v>
      </c>
      <c r="F16" s="90">
        <v>5536</v>
      </c>
      <c r="G16" s="90">
        <v>6101</v>
      </c>
      <c r="H16" s="90">
        <v>6465</v>
      </c>
      <c r="I16" s="90">
        <v>7087</v>
      </c>
      <c r="J16" s="90">
        <v>5400</v>
      </c>
      <c r="K16" s="90">
        <v>5731</v>
      </c>
      <c r="L16" s="90">
        <v>6479</v>
      </c>
      <c r="M16" s="90">
        <v>7599</v>
      </c>
      <c r="N16" s="90">
        <v>5592</v>
      </c>
      <c r="O16" s="90">
        <v>5951</v>
      </c>
      <c r="P16" s="90">
        <v>6231</v>
      </c>
      <c r="Q16" s="90">
        <v>6354</v>
      </c>
      <c r="R16" s="90">
        <v>5519</v>
      </c>
      <c r="S16" s="90">
        <v>3963</v>
      </c>
      <c r="T16" s="90">
        <v>2924</v>
      </c>
      <c r="U16" s="90">
        <v>1805</v>
      </c>
      <c r="V16" s="90">
        <v>803</v>
      </c>
      <c r="W16" s="90">
        <v>321</v>
      </c>
      <c r="X16" s="91">
        <v>2</v>
      </c>
      <c r="Z16" s="92"/>
    </row>
    <row r="17" spans="2:26" ht="15" customHeight="1">
      <c r="B17" s="84"/>
      <c r="C17" s="88" t="s">
        <v>59</v>
      </c>
      <c r="D17" s="89">
        <f t="shared" si="7"/>
        <v>99773</v>
      </c>
      <c r="E17" s="90">
        <v>5298</v>
      </c>
      <c r="F17" s="90">
        <v>6014</v>
      </c>
      <c r="G17" s="90">
        <v>6607</v>
      </c>
      <c r="H17" s="90">
        <v>7086</v>
      </c>
      <c r="I17" s="90">
        <v>4659</v>
      </c>
      <c r="J17" s="90">
        <v>5237</v>
      </c>
      <c r="K17" s="90">
        <v>6016</v>
      </c>
      <c r="L17" s="90">
        <v>7065</v>
      </c>
      <c r="M17" s="90">
        <v>8286</v>
      </c>
      <c r="N17" s="90">
        <v>6165</v>
      </c>
      <c r="O17" s="90">
        <v>6511</v>
      </c>
      <c r="P17" s="90">
        <v>7137</v>
      </c>
      <c r="Q17" s="90">
        <v>7078</v>
      </c>
      <c r="R17" s="90">
        <v>5657</v>
      </c>
      <c r="S17" s="90">
        <v>4257</v>
      </c>
      <c r="T17" s="90">
        <v>3354</v>
      </c>
      <c r="U17" s="90">
        <v>2145</v>
      </c>
      <c r="V17" s="90">
        <v>901</v>
      </c>
      <c r="W17" s="90">
        <v>292</v>
      </c>
      <c r="X17" s="93">
        <v>8</v>
      </c>
      <c r="Z17" s="92"/>
    </row>
    <row r="18" spans="2:26" ht="15" customHeight="1">
      <c r="B18" s="84"/>
      <c r="C18" s="88" t="s">
        <v>61</v>
      </c>
      <c r="D18" s="89">
        <f t="shared" si="7"/>
        <v>100857</v>
      </c>
      <c r="E18" s="90">
        <v>5230</v>
      </c>
      <c r="F18" s="90">
        <v>6013</v>
      </c>
      <c r="G18" s="90">
        <v>6973</v>
      </c>
      <c r="H18" s="90">
        <v>6842</v>
      </c>
      <c r="I18" s="90">
        <v>4125</v>
      </c>
      <c r="J18" s="90">
        <v>5189</v>
      </c>
      <c r="K18" s="90">
        <v>6170</v>
      </c>
      <c r="L18" s="90">
        <v>7306</v>
      </c>
      <c r="M18" s="90">
        <v>9021</v>
      </c>
      <c r="N18" s="90">
        <v>6444</v>
      </c>
      <c r="O18" s="90">
        <v>6800</v>
      </c>
      <c r="P18" s="90">
        <v>7410</v>
      </c>
      <c r="Q18" s="90">
        <v>7286</v>
      </c>
      <c r="R18" s="90">
        <v>5861</v>
      </c>
      <c r="S18" s="90">
        <v>4226</v>
      </c>
      <c r="T18" s="90">
        <v>3141</v>
      </c>
      <c r="U18" s="90">
        <v>1832</v>
      </c>
      <c r="V18" s="90">
        <v>741</v>
      </c>
      <c r="W18" s="90">
        <v>247</v>
      </c>
      <c r="X18" s="93">
        <v>0</v>
      </c>
      <c r="Z18" s="92"/>
    </row>
    <row r="19" spans="2:26" ht="15" customHeight="1">
      <c r="B19" s="84"/>
      <c r="C19" s="88" t="s">
        <v>64</v>
      </c>
      <c r="D19" s="89">
        <f t="shared" si="7"/>
        <v>42904</v>
      </c>
      <c r="E19" s="90">
        <v>2454</v>
      </c>
      <c r="F19" s="90">
        <v>2763</v>
      </c>
      <c r="G19" s="90">
        <v>2982</v>
      </c>
      <c r="H19" s="90">
        <v>2864</v>
      </c>
      <c r="I19" s="90">
        <v>1851</v>
      </c>
      <c r="J19" s="90">
        <v>2399</v>
      </c>
      <c r="K19" s="90">
        <v>2971</v>
      </c>
      <c r="L19" s="90">
        <v>3131</v>
      </c>
      <c r="M19" s="90">
        <v>3569</v>
      </c>
      <c r="N19" s="90">
        <v>2602</v>
      </c>
      <c r="O19" s="90">
        <v>2748</v>
      </c>
      <c r="P19" s="90">
        <v>2970</v>
      </c>
      <c r="Q19" s="90">
        <v>3143</v>
      </c>
      <c r="R19" s="90">
        <v>2368</v>
      </c>
      <c r="S19" s="90">
        <v>1703</v>
      </c>
      <c r="T19" s="90">
        <v>1263</v>
      </c>
      <c r="U19" s="90">
        <v>739</v>
      </c>
      <c r="V19" s="90">
        <v>300</v>
      </c>
      <c r="W19" s="90">
        <v>84</v>
      </c>
      <c r="X19" s="93">
        <v>0</v>
      </c>
      <c r="Z19" s="92"/>
    </row>
    <row r="20" spans="2:26" ht="15" customHeight="1">
      <c r="B20" s="84"/>
      <c r="C20" s="88" t="s">
        <v>66</v>
      </c>
      <c r="D20" s="89">
        <f t="shared" si="7"/>
        <v>42224</v>
      </c>
      <c r="E20" s="90">
        <v>2362</v>
      </c>
      <c r="F20" s="90">
        <v>2674</v>
      </c>
      <c r="G20" s="90">
        <v>2943</v>
      </c>
      <c r="H20" s="90">
        <v>2736</v>
      </c>
      <c r="I20" s="90">
        <v>1800</v>
      </c>
      <c r="J20" s="90">
        <v>2210</v>
      </c>
      <c r="K20" s="90">
        <v>2682</v>
      </c>
      <c r="L20" s="90">
        <v>3030</v>
      </c>
      <c r="M20" s="90">
        <v>3545</v>
      </c>
      <c r="N20" s="90">
        <v>2376</v>
      </c>
      <c r="O20" s="90">
        <v>2655</v>
      </c>
      <c r="P20" s="90">
        <v>2960</v>
      </c>
      <c r="Q20" s="90">
        <v>3093</v>
      </c>
      <c r="R20" s="90">
        <v>2565</v>
      </c>
      <c r="S20" s="90">
        <v>1741</v>
      </c>
      <c r="T20" s="90">
        <v>1409</v>
      </c>
      <c r="U20" s="90">
        <v>877</v>
      </c>
      <c r="V20" s="90">
        <v>399</v>
      </c>
      <c r="W20" s="90">
        <v>167</v>
      </c>
      <c r="X20" s="93">
        <v>0</v>
      </c>
      <c r="Z20" s="92"/>
    </row>
    <row r="21" spans="2:26" ht="15" customHeight="1">
      <c r="B21" s="84"/>
      <c r="C21" s="88" t="s">
        <v>68</v>
      </c>
      <c r="D21" s="89">
        <f t="shared" si="7"/>
        <v>38176</v>
      </c>
      <c r="E21" s="90">
        <v>1737</v>
      </c>
      <c r="F21" s="90">
        <v>2128</v>
      </c>
      <c r="G21" s="90">
        <v>2506</v>
      </c>
      <c r="H21" s="90">
        <v>2642</v>
      </c>
      <c r="I21" s="90">
        <v>1711</v>
      </c>
      <c r="J21" s="90">
        <v>1822</v>
      </c>
      <c r="K21" s="90">
        <v>2111</v>
      </c>
      <c r="L21" s="90">
        <v>2561</v>
      </c>
      <c r="M21" s="90">
        <v>3208</v>
      </c>
      <c r="N21" s="90">
        <v>2292</v>
      </c>
      <c r="O21" s="90">
        <v>2484</v>
      </c>
      <c r="P21" s="90">
        <v>2780</v>
      </c>
      <c r="Q21" s="90">
        <v>3040</v>
      </c>
      <c r="R21" s="90">
        <v>2559</v>
      </c>
      <c r="S21" s="90">
        <v>1758</v>
      </c>
      <c r="T21" s="90">
        <v>1401</v>
      </c>
      <c r="U21" s="90">
        <v>896</v>
      </c>
      <c r="V21" s="90">
        <v>394</v>
      </c>
      <c r="W21" s="90">
        <v>146</v>
      </c>
      <c r="X21" s="91">
        <v>0</v>
      </c>
      <c r="Z21" s="92"/>
    </row>
    <row r="22" spans="2:26" ht="15" customHeight="1">
      <c r="B22" s="84"/>
      <c r="C22" s="88" t="s">
        <v>69</v>
      </c>
      <c r="D22" s="89">
        <f t="shared" si="7"/>
        <v>31487</v>
      </c>
      <c r="E22" s="90">
        <v>1628</v>
      </c>
      <c r="F22" s="90">
        <v>1902</v>
      </c>
      <c r="G22" s="90">
        <v>2099</v>
      </c>
      <c r="H22" s="90">
        <v>1981</v>
      </c>
      <c r="I22" s="90">
        <v>1223</v>
      </c>
      <c r="J22" s="90">
        <v>1349</v>
      </c>
      <c r="K22" s="90">
        <v>1847</v>
      </c>
      <c r="L22" s="90">
        <v>2235</v>
      </c>
      <c r="M22" s="90">
        <v>2456</v>
      </c>
      <c r="N22" s="90">
        <v>1602</v>
      </c>
      <c r="O22" s="90">
        <v>1894</v>
      </c>
      <c r="P22" s="90">
        <v>2434</v>
      </c>
      <c r="Q22" s="90">
        <v>2690</v>
      </c>
      <c r="R22" s="90">
        <v>2061</v>
      </c>
      <c r="S22" s="90">
        <v>1517</v>
      </c>
      <c r="T22" s="90">
        <v>1245</v>
      </c>
      <c r="U22" s="90">
        <v>841</v>
      </c>
      <c r="V22" s="90">
        <v>382</v>
      </c>
      <c r="W22" s="90">
        <v>101</v>
      </c>
      <c r="X22" s="93">
        <v>0</v>
      </c>
      <c r="Z22" s="92"/>
    </row>
    <row r="23" spans="2:26" ht="15" customHeight="1">
      <c r="B23" s="84"/>
      <c r="C23" s="88" t="s">
        <v>72</v>
      </c>
      <c r="D23" s="89">
        <f t="shared" si="7"/>
        <v>33157</v>
      </c>
      <c r="E23" s="90">
        <v>1671</v>
      </c>
      <c r="F23" s="90">
        <v>2037</v>
      </c>
      <c r="G23" s="90">
        <v>2149</v>
      </c>
      <c r="H23" s="90">
        <v>2115</v>
      </c>
      <c r="I23" s="90">
        <v>1436</v>
      </c>
      <c r="J23" s="90">
        <v>1673</v>
      </c>
      <c r="K23" s="90">
        <v>1960</v>
      </c>
      <c r="L23" s="90">
        <v>2347</v>
      </c>
      <c r="M23" s="90">
        <v>2702</v>
      </c>
      <c r="N23" s="90">
        <v>1930</v>
      </c>
      <c r="O23" s="90">
        <v>2200</v>
      </c>
      <c r="P23" s="90">
        <v>2455</v>
      </c>
      <c r="Q23" s="90">
        <v>2407</v>
      </c>
      <c r="R23" s="90">
        <v>2230</v>
      </c>
      <c r="S23" s="90">
        <v>1499</v>
      </c>
      <c r="T23" s="90">
        <v>1153</v>
      </c>
      <c r="U23" s="90">
        <v>762</v>
      </c>
      <c r="V23" s="90">
        <v>312</v>
      </c>
      <c r="W23" s="90">
        <v>119</v>
      </c>
      <c r="X23" s="93">
        <v>0</v>
      </c>
      <c r="Z23" s="92"/>
    </row>
    <row r="24" spans="2:26" ht="15" customHeight="1">
      <c r="B24" s="84"/>
      <c r="C24" s="88" t="s">
        <v>74</v>
      </c>
      <c r="D24" s="89">
        <f t="shared" si="7"/>
        <v>58105</v>
      </c>
      <c r="E24" s="90">
        <v>3242</v>
      </c>
      <c r="F24" s="90">
        <v>3646</v>
      </c>
      <c r="G24" s="90">
        <v>4066</v>
      </c>
      <c r="H24" s="90">
        <v>4078</v>
      </c>
      <c r="I24" s="90">
        <v>3068</v>
      </c>
      <c r="J24" s="90">
        <v>3225</v>
      </c>
      <c r="K24" s="90">
        <v>3693</v>
      </c>
      <c r="L24" s="90">
        <v>4348</v>
      </c>
      <c r="M24" s="90">
        <v>5246</v>
      </c>
      <c r="N24" s="90">
        <v>3669</v>
      </c>
      <c r="O24" s="90">
        <v>3689</v>
      </c>
      <c r="P24" s="90">
        <v>3809</v>
      </c>
      <c r="Q24" s="90">
        <v>3697</v>
      </c>
      <c r="R24" s="90">
        <v>3043</v>
      </c>
      <c r="S24" s="90">
        <v>2167</v>
      </c>
      <c r="T24" s="90">
        <v>1662</v>
      </c>
      <c r="U24" s="90">
        <v>1108</v>
      </c>
      <c r="V24" s="90">
        <v>446</v>
      </c>
      <c r="W24" s="90">
        <v>143</v>
      </c>
      <c r="X24" s="93">
        <v>60</v>
      </c>
      <c r="Z24" s="92"/>
    </row>
    <row r="25" spans="2:26" ht="15" customHeight="1">
      <c r="B25" s="84"/>
      <c r="C25" s="88" t="s">
        <v>76</v>
      </c>
      <c r="D25" s="89">
        <f t="shared" si="7"/>
        <v>42826</v>
      </c>
      <c r="E25" s="90">
        <v>2352</v>
      </c>
      <c r="F25" s="90">
        <v>2671</v>
      </c>
      <c r="G25" s="90">
        <v>2931</v>
      </c>
      <c r="H25" s="90">
        <v>2865</v>
      </c>
      <c r="I25" s="90">
        <v>2537</v>
      </c>
      <c r="J25" s="90">
        <v>2487</v>
      </c>
      <c r="K25" s="90">
        <v>2668</v>
      </c>
      <c r="L25" s="90">
        <v>3133</v>
      </c>
      <c r="M25" s="90">
        <v>3477</v>
      </c>
      <c r="N25" s="90">
        <v>2367</v>
      </c>
      <c r="O25" s="90">
        <v>2748</v>
      </c>
      <c r="P25" s="90">
        <v>2977</v>
      </c>
      <c r="Q25" s="90">
        <v>3021</v>
      </c>
      <c r="R25" s="90">
        <v>2260</v>
      </c>
      <c r="S25" s="90">
        <v>1552</v>
      </c>
      <c r="T25" s="90">
        <v>1411</v>
      </c>
      <c r="U25" s="90">
        <v>889</v>
      </c>
      <c r="V25" s="90">
        <v>351</v>
      </c>
      <c r="W25" s="90">
        <v>107</v>
      </c>
      <c r="X25" s="93">
        <v>22</v>
      </c>
      <c r="Z25" s="92"/>
    </row>
    <row r="26" spans="2:26" ht="15" customHeight="1">
      <c r="B26" s="84"/>
      <c r="C26" s="88" t="s">
        <v>78</v>
      </c>
      <c r="D26" s="89">
        <f t="shared" si="7"/>
        <v>23746</v>
      </c>
      <c r="E26" s="90">
        <v>1234</v>
      </c>
      <c r="F26" s="90">
        <v>1508</v>
      </c>
      <c r="G26" s="90">
        <v>1647</v>
      </c>
      <c r="H26" s="90">
        <v>1293</v>
      </c>
      <c r="I26" s="90">
        <v>785</v>
      </c>
      <c r="J26" s="90">
        <v>1031</v>
      </c>
      <c r="K26" s="90">
        <v>1443</v>
      </c>
      <c r="L26" s="90">
        <v>1753</v>
      </c>
      <c r="M26" s="90">
        <v>1927</v>
      </c>
      <c r="N26" s="90">
        <v>1120</v>
      </c>
      <c r="O26" s="90">
        <v>1474</v>
      </c>
      <c r="P26" s="90">
        <v>1885</v>
      </c>
      <c r="Q26" s="90">
        <v>2050</v>
      </c>
      <c r="R26" s="90">
        <v>1665</v>
      </c>
      <c r="S26" s="90">
        <v>1166</v>
      </c>
      <c r="T26" s="90">
        <v>854</v>
      </c>
      <c r="U26" s="90">
        <v>558</v>
      </c>
      <c r="V26" s="90">
        <v>255</v>
      </c>
      <c r="W26" s="90">
        <v>92</v>
      </c>
      <c r="X26" s="93">
        <v>6</v>
      </c>
      <c r="Z26" s="92"/>
    </row>
    <row r="27" spans="2:26" ht="15" customHeight="1">
      <c r="B27" s="84"/>
      <c r="C27" s="88" t="s">
        <v>80</v>
      </c>
      <c r="D27" s="89">
        <f t="shared" si="7"/>
        <v>37009</v>
      </c>
      <c r="E27" s="90">
        <v>2037</v>
      </c>
      <c r="F27" s="90">
        <v>2293</v>
      </c>
      <c r="G27" s="90">
        <v>2501</v>
      </c>
      <c r="H27" s="90">
        <v>2381</v>
      </c>
      <c r="I27" s="90">
        <v>1630</v>
      </c>
      <c r="J27" s="90">
        <v>1862</v>
      </c>
      <c r="K27" s="90">
        <v>2303</v>
      </c>
      <c r="L27" s="90">
        <v>2546</v>
      </c>
      <c r="M27" s="90">
        <v>3038</v>
      </c>
      <c r="N27" s="90">
        <v>2125</v>
      </c>
      <c r="O27" s="90">
        <v>2279</v>
      </c>
      <c r="P27" s="90">
        <v>2648</v>
      </c>
      <c r="Q27" s="90">
        <v>2745</v>
      </c>
      <c r="R27" s="90">
        <v>2359</v>
      </c>
      <c r="S27" s="90">
        <v>1667</v>
      </c>
      <c r="T27" s="90">
        <v>1248</v>
      </c>
      <c r="U27" s="90">
        <v>843</v>
      </c>
      <c r="V27" s="90">
        <v>384</v>
      </c>
      <c r="W27" s="90">
        <v>114</v>
      </c>
      <c r="X27" s="93">
        <v>6</v>
      </c>
      <c r="Z27" s="92"/>
    </row>
    <row r="28" spans="2:26" ht="15" customHeight="1">
      <c r="B28" s="84"/>
      <c r="C28" s="88" t="s">
        <v>83</v>
      </c>
      <c r="D28" s="89">
        <f t="shared" si="7"/>
        <v>15164</v>
      </c>
      <c r="E28" s="90">
        <v>832</v>
      </c>
      <c r="F28" s="90">
        <v>941</v>
      </c>
      <c r="G28" s="90">
        <v>1054</v>
      </c>
      <c r="H28" s="90">
        <v>992</v>
      </c>
      <c r="I28" s="90">
        <v>679</v>
      </c>
      <c r="J28" s="90">
        <v>739</v>
      </c>
      <c r="K28" s="90">
        <v>951</v>
      </c>
      <c r="L28" s="90">
        <v>1078</v>
      </c>
      <c r="M28" s="90">
        <v>1309</v>
      </c>
      <c r="N28" s="90">
        <v>852</v>
      </c>
      <c r="O28" s="90">
        <v>913</v>
      </c>
      <c r="P28" s="90">
        <v>1063</v>
      </c>
      <c r="Q28" s="90">
        <v>1091</v>
      </c>
      <c r="R28" s="90">
        <v>942</v>
      </c>
      <c r="S28" s="90">
        <v>667</v>
      </c>
      <c r="T28" s="90">
        <v>512</v>
      </c>
      <c r="U28" s="90">
        <v>342</v>
      </c>
      <c r="V28" s="90">
        <v>163</v>
      </c>
      <c r="W28" s="90">
        <v>44</v>
      </c>
      <c r="X28" s="91">
        <v>0</v>
      </c>
      <c r="Z28" s="92"/>
    </row>
    <row r="29" spans="2:26" ht="15" customHeight="1">
      <c r="B29" s="84"/>
      <c r="C29" s="88" t="s">
        <v>85</v>
      </c>
      <c r="D29" s="89">
        <f t="shared" si="7"/>
        <v>11779</v>
      </c>
      <c r="E29" s="90">
        <v>587</v>
      </c>
      <c r="F29" s="90">
        <v>746</v>
      </c>
      <c r="G29" s="90">
        <v>883</v>
      </c>
      <c r="H29" s="90">
        <v>712</v>
      </c>
      <c r="I29" s="90">
        <v>492</v>
      </c>
      <c r="J29" s="90">
        <v>513</v>
      </c>
      <c r="K29" s="90">
        <v>679</v>
      </c>
      <c r="L29" s="90">
        <v>864</v>
      </c>
      <c r="M29" s="90">
        <v>1003</v>
      </c>
      <c r="N29" s="90">
        <v>688</v>
      </c>
      <c r="O29" s="90">
        <v>697</v>
      </c>
      <c r="P29" s="90">
        <v>806</v>
      </c>
      <c r="Q29" s="90">
        <v>875</v>
      </c>
      <c r="R29" s="90">
        <v>774</v>
      </c>
      <c r="S29" s="90">
        <v>550</v>
      </c>
      <c r="T29" s="90">
        <v>456</v>
      </c>
      <c r="U29" s="90">
        <v>281</v>
      </c>
      <c r="V29" s="90">
        <v>119</v>
      </c>
      <c r="W29" s="90">
        <v>54</v>
      </c>
      <c r="X29" s="93">
        <v>0</v>
      </c>
      <c r="Z29" s="92"/>
    </row>
    <row r="30" spans="2:26" ht="15" customHeight="1">
      <c r="B30" s="84"/>
      <c r="C30" s="88" t="s">
        <v>39</v>
      </c>
      <c r="D30" s="89">
        <f t="shared" si="7"/>
        <v>22240</v>
      </c>
      <c r="E30" s="90">
        <v>1157</v>
      </c>
      <c r="F30" s="90">
        <v>1473</v>
      </c>
      <c r="G30" s="90">
        <v>1578</v>
      </c>
      <c r="H30" s="90">
        <v>1285</v>
      </c>
      <c r="I30" s="90">
        <v>839</v>
      </c>
      <c r="J30" s="90">
        <v>1031</v>
      </c>
      <c r="K30" s="90">
        <v>1346</v>
      </c>
      <c r="L30" s="90">
        <v>1521</v>
      </c>
      <c r="M30" s="90">
        <v>1863</v>
      </c>
      <c r="N30" s="90">
        <v>1203</v>
      </c>
      <c r="O30" s="90">
        <v>1342</v>
      </c>
      <c r="P30" s="90">
        <v>1547</v>
      </c>
      <c r="Q30" s="90">
        <v>1683</v>
      </c>
      <c r="R30" s="90">
        <v>1448</v>
      </c>
      <c r="S30" s="90">
        <v>1070</v>
      </c>
      <c r="T30" s="90">
        <v>914</v>
      </c>
      <c r="U30" s="90">
        <v>604</v>
      </c>
      <c r="V30" s="90">
        <v>249</v>
      </c>
      <c r="W30" s="90">
        <v>87</v>
      </c>
      <c r="X30" s="93">
        <v>0</v>
      </c>
      <c r="Z30" s="92"/>
    </row>
    <row r="31" spans="2:26" ht="15" customHeight="1">
      <c r="B31" s="84"/>
      <c r="C31" s="88" t="s">
        <v>40</v>
      </c>
      <c r="D31" s="89">
        <f t="shared" si="7"/>
        <v>8486</v>
      </c>
      <c r="E31" s="90">
        <v>394</v>
      </c>
      <c r="F31" s="90">
        <v>485</v>
      </c>
      <c r="G31" s="90">
        <v>567</v>
      </c>
      <c r="H31" s="90">
        <v>461</v>
      </c>
      <c r="I31" s="90">
        <v>273</v>
      </c>
      <c r="J31" s="90">
        <v>378</v>
      </c>
      <c r="K31" s="90">
        <v>455</v>
      </c>
      <c r="L31" s="90">
        <v>552</v>
      </c>
      <c r="M31" s="90">
        <v>653</v>
      </c>
      <c r="N31" s="90">
        <v>388</v>
      </c>
      <c r="O31" s="90">
        <v>479</v>
      </c>
      <c r="P31" s="90">
        <v>738</v>
      </c>
      <c r="Q31" s="90">
        <v>724</v>
      </c>
      <c r="R31" s="90">
        <v>643</v>
      </c>
      <c r="S31" s="90">
        <v>485</v>
      </c>
      <c r="T31" s="90">
        <v>390</v>
      </c>
      <c r="U31" s="90">
        <v>272</v>
      </c>
      <c r="V31" s="90">
        <v>109</v>
      </c>
      <c r="W31" s="90">
        <v>40</v>
      </c>
      <c r="X31" s="93">
        <v>0</v>
      </c>
      <c r="Z31" s="92"/>
    </row>
    <row r="32" spans="2:26" ht="15" customHeight="1">
      <c r="B32" s="84"/>
      <c r="C32" s="88" t="s">
        <v>41</v>
      </c>
      <c r="D32" s="89">
        <f t="shared" si="7"/>
        <v>10262</v>
      </c>
      <c r="E32" s="90">
        <v>512</v>
      </c>
      <c r="F32" s="90">
        <v>622</v>
      </c>
      <c r="G32" s="90">
        <v>692</v>
      </c>
      <c r="H32" s="90">
        <v>559</v>
      </c>
      <c r="I32" s="90">
        <v>302</v>
      </c>
      <c r="J32" s="90">
        <v>453</v>
      </c>
      <c r="K32" s="90">
        <v>507</v>
      </c>
      <c r="L32" s="90">
        <v>688</v>
      </c>
      <c r="M32" s="90">
        <v>756</v>
      </c>
      <c r="N32" s="90">
        <v>542</v>
      </c>
      <c r="O32" s="90">
        <v>601</v>
      </c>
      <c r="P32" s="90">
        <v>788</v>
      </c>
      <c r="Q32" s="90">
        <v>859</v>
      </c>
      <c r="R32" s="90">
        <v>799</v>
      </c>
      <c r="S32" s="90">
        <v>575</v>
      </c>
      <c r="T32" s="90">
        <v>481</v>
      </c>
      <c r="U32" s="90">
        <v>333</v>
      </c>
      <c r="V32" s="90">
        <v>141</v>
      </c>
      <c r="W32" s="90">
        <v>52</v>
      </c>
      <c r="X32" s="93">
        <v>0</v>
      </c>
      <c r="Z32" s="92"/>
    </row>
    <row r="33" spans="2:26" ht="15" customHeight="1">
      <c r="B33" s="84"/>
      <c r="C33" s="88" t="s">
        <v>43</v>
      </c>
      <c r="D33" s="89">
        <f t="shared" si="7"/>
        <v>10641</v>
      </c>
      <c r="E33" s="90">
        <v>529</v>
      </c>
      <c r="F33" s="90">
        <v>620</v>
      </c>
      <c r="G33" s="90">
        <v>706</v>
      </c>
      <c r="H33" s="90">
        <v>657</v>
      </c>
      <c r="I33" s="90">
        <v>388</v>
      </c>
      <c r="J33" s="90">
        <v>496</v>
      </c>
      <c r="K33" s="90">
        <v>587</v>
      </c>
      <c r="L33" s="90">
        <v>692</v>
      </c>
      <c r="M33" s="90">
        <v>865</v>
      </c>
      <c r="N33" s="90">
        <v>508</v>
      </c>
      <c r="O33" s="90">
        <v>634</v>
      </c>
      <c r="P33" s="90">
        <v>782</v>
      </c>
      <c r="Q33" s="90">
        <v>812</v>
      </c>
      <c r="R33" s="90">
        <v>812</v>
      </c>
      <c r="S33" s="90">
        <v>594</v>
      </c>
      <c r="T33" s="90">
        <v>470</v>
      </c>
      <c r="U33" s="90">
        <v>312</v>
      </c>
      <c r="V33" s="90">
        <v>122</v>
      </c>
      <c r="W33" s="90">
        <v>55</v>
      </c>
      <c r="X33" s="93">
        <v>0</v>
      </c>
      <c r="Z33" s="92"/>
    </row>
    <row r="34" spans="2:26" ht="15" customHeight="1">
      <c r="B34" s="84"/>
      <c r="C34" s="88" t="s">
        <v>45</v>
      </c>
      <c r="D34" s="89">
        <f t="shared" si="7"/>
        <v>10191</v>
      </c>
      <c r="E34" s="90">
        <v>491</v>
      </c>
      <c r="F34" s="90">
        <v>687</v>
      </c>
      <c r="G34" s="90">
        <v>774</v>
      </c>
      <c r="H34" s="90">
        <v>634</v>
      </c>
      <c r="I34" s="90">
        <v>324</v>
      </c>
      <c r="J34" s="90">
        <v>416</v>
      </c>
      <c r="K34" s="90">
        <v>593</v>
      </c>
      <c r="L34" s="90">
        <v>747</v>
      </c>
      <c r="M34" s="90">
        <v>846</v>
      </c>
      <c r="N34" s="90">
        <v>496</v>
      </c>
      <c r="O34" s="90">
        <v>560</v>
      </c>
      <c r="P34" s="90">
        <v>692</v>
      </c>
      <c r="Q34" s="90">
        <v>901</v>
      </c>
      <c r="R34" s="90">
        <v>740</v>
      </c>
      <c r="S34" s="90">
        <v>515</v>
      </c>
      <c r="T34" s="90">
        <v>415</v>
      </c>
      <c r="U34" s="90">
        <v>235</v>
      </c>
      <c r="V34" s="90">
        <v>90</v>
      </c>
      <c r="W34" s="90">
        <v>35</v>
      </c>
      <c r="X34" s="93">
        <v>0</v>
      </c>
      <c r="Z34" s="92"/>
    </row>
    <row r="35" spans="2:26" ht="15" customHeight="1">
      <c r="B35" s="84"/>
      <c r="C35" s="88" t="s">
        <v>46</v>
      </c>
      <c r="D35" s="89">
        <f t="shared" si="7"/>
        <v>7789</v>
      </c>
      <c r="E35" s="90">
        <v>505</v>
      </c>
      <c r="F35" s="90">
        <v>487</v>
      </c>
      <c r="G35" s="90">
        <v>600</v>
      </c>
      <c r="H35" s="90">
        <v>453</v>
      </c>
      <c r="I35" s="90">
        <v>251</v>
      </c>
      <c r="J35" s="90">
        <v>409</v>
      </c>
      <c r="K35" s="90">
        <v>506</v>
      </c>
      <c r="L35" s="90">
        <v>576</v>
      </c>
      <c r="M35" s="90">
        <v>627</v>
      </c>
      <c r="N35" s="90">
        <v>401</v>
      </c>
      <c r="O35" s="90">
        <v>454</v>
      </c>
      <c r="P35" s="90">
        <v>513</v>
      </c>
      <c r="Q35" s="90">
        <v>614</v>
      </c>
      <c r="R35" s="90">
        <v>502</v>
      </c>
      <c r="S35" s="90">
        <v>403</v>
      </c>
      <c r="T35" s="90">
        <v>255</v>
      </c>
      <c r="U35" s="90">
        <v>151</v>
      </c>
      <c r="V35" s="90">
        <v>63</v>
      </c>
      <c r="W35" s="90">
        <v>19</v>
      </c>
      <c r="X35" s="93">
        <v>0</v>
      </c>
      <c r="Z35" s="92"/>
    </row>
    <row r="36" spans="2:26" ht="15" customHeight="1">
      <c r="B36" s="84"/>
      <c r="C36" s="88" t="s">
        <v>48</v>
      </c>
      <c r="D36" s="89">
        <f t="shared" si="7"/>
        <v>12472</v>
      </c>
      <c r="E36" s="90">
        <v>684</v>
      </c>
      <c r="F36" s="90">
        <v>831</v>
      </c>
      <c r="G36" s="90">
        <v>934</v>
      </c>
      <c r="H36" s="90">
        <v>703</v>
      </c>
      <c r="I36" s="90">
        <v>413</v>
      </c>
      <c r="J36" s="90">
        <v>534</v>
      </c>
      <c r="K36" s="90">
        <v>819</v>
      </c>
      <c r="L36" s="90">
        <v>986</v>
      </c>
      <c r="M36" s="90">
        <v>964</v>
      </c>
      <c r="N36" s="90">
        <v>578</v>
      </c>
      <c r="O36" s="90">
        <v>763</v>
      </c>
      <c r="P36" s="90">
        <v>942</v>
      </c>
      <c r="Q36" s="90">
        <v>985</v>
      </c>
      <c r="R36" s="90">
        <v>815</v>
      </c>
      <c r="S36" s="90">
        <v>630</v>
      </c>
      <c r="T36" s="90">
        <v>443</v>
      </c>
      <c r="U36" s="90">
        <v>289</v>
      </c>
      <c r="V36" s="90">
        <v>106</v>
      </c>
      <c r="W36" s="90">
        <v>53</v>
      </c>
      <c r="X36" s="93">
        <v>0</v>
      </c>
      <c r="Z36" s="92"/>
    </row>
    <row r="37" spans="2:26" ht="15" customHeight="1">
      <c r="B37" s="84"/>
      <c r="C37" s="88" t="s">
        <v>50</v>
      </c>
      <c r="D37" s="89">
        <f t="shared" si="7"/>
        <v>7757</v>
      </c>
      <c r="E37" s="90">
        <v>449</v>
      </c>
      <c r="F37" s="90">
        <v>535</v>
      </c>
      <c r="G37" s="90">
        <v>558</v>
      </c>
      <c r="H37" s="90">
        <v>476</v>
      </c>
      <c r="I37" s="90">
        <v>254</v>
      </c>
      <c r="J37" s="90">
        <v>343</v>
      </c>
      <c r="K37" s="90">
        <v>468</v>
      </c>
      <c r="L37" s="90">
        <v>630</v>
      </c>
      <c r="M37" s="90">
        <v>603</v>
      </c>
      <c r="N37" s="90">
        <v>369</v>
      </c>
      <c r="O37" s="90">
        <v>456</v>
      </c>
      <c r="P37" s="90">
        <v>569</v>
      </c>
      <c r="Q37" s="90">
        <v>630</v>
      </c>
      <c r="R37" s="90">
        <v>555</v>
      </c>
      <c r="S37" s="90">
        <v>360</v>
      </c>
      <c r="T37" s="90">
        <v>264</v>
      </c>
      <c r="U37" s="90">
        <v>165</v>
      </c>
      <c r="V37" s="90">
        <v>57</v>
      </c>
      <c r="W37" s="90">
        <v>16</v>
      </c>
      <c r="X37" s="93">
        <v>0</v>
      </c>
      <c r="Z37" s="92"/>
    </row>
    <row r="38" spans="2:26" ht="15" customHeight="1">
      <c r="B38" s="84"/>
      <c r="C38" s="88" t="s">
        <v>52</v>
      </c>
      <c r="D38" s="89">
        <f t="shared" si="7"/>
        <v>12146</v>
      </c>
      <c r="E38" s="90">
        <v>645</v>
      </c>
      <c r="F38" s="90">
        <v>679</v>
      </c>
      <c r="G38" s="90">
        <v>926</v>
      </c>
      <c r="H38" s="90">
        <v>739</v>
      </c>
      <c r="I38" s="90">
        <v>460</v>
      </c>
      <c r="J38" s="90">
        <v>559</v>
      </c>
      <c r="K38" s="90">
        <v>728</v>
      </c>
      <c r="L38" s="90">
        <v>926</v>
      </c>
      <c r="M38" s="90">
        <v>921</v>
      </c>
      <c r="N38" s="90">
        <v>650</v>
      </c>
      <c r="O38" s="90">
        <v>770</v>
      </c>
      <c r="P38" s="90">
        <v>936</v>
      </c>
      <c r="Q38" s="90">
        <v>1007</v>
      </c>
      <c r="R38" s="90">
        <v>807</v>
      </c>
      <c r="S38" s="90">
        <v>565</v>
      </c>
      <c r="T38" s="90">
        <v>417</v>
      </c>
      <c r="U38" s="90">
        <v>256</v>
      </c>
      <c r="V38" s="90">
        <v>114</v>
      </c>
      <c r="W38" s="90">
        <v>41</v>
      </c>
      <c r="X38" s="93">
        <v>0</v>
      </c>
      <c r="Z38" s="92"/>
    </row>
    <row r="39" spans="2:26" ht="15" customHeight="1">
      <c r="B39" s="84"/>
      <c r="C39" s="88" t="s">
        <v>54</v>
      </c>
      <c r="D39" s="89">
        <f t="shared" si="7"/>
        <v>4969</v>
      </c>
      <c r="E39" s="90">
        <v>299</v>
      </c>
      <c r="F39" s="90">
        <v>307</v>
      </c>
      <c r="G39" s="90">
        <v>363</v>
      </c>
      <c r="H39" s="90">
        <v>307</v>
      </c>
      <c r="I39" s="90">
        <v>182</v>
      </c>
      <c r="J39" s="90">
        <v>234</v>
      </c>
      <c r="K39" s="90">
        <v>310</v>
      </c>
      <c r="L39" s="90">
        <v>372</v>
      </c>
      <c r="M39" s="90">
        <v>353</v>
      </c>
      <c r="N39" s="90">
        <v>242</v>
      </c>
      <c r="O39" s="90">
        <v>337</v>
      </c>
      <c r="P39" s="90">
        <v>349</v>
      </c>
      <c r="Q39" s="90">
        <v>386</v>
      </c>
      <c r="R39" s="90">
        <v>343</v>
      </c>
      <c r="S39" s="90">
        <v>257</v>
      </c>
      <c r="T39" s="90">
        <v>180</v>
      </c>
      <c r="U39" s="90">
        <v>84</v>
      </c>
      <c r="V39" s="90">
        <v>51</v>
      </c>
      <c r="W39" s="90">
        <v>13</v>
      </c>
      <c r="X39" s="93">
        <v>0</v>
      </c>
      <c r="Z39" s="92"/>
    </row>
    <row r="40" spans="2:26" ht="15" customHeight="1">
      <c r="B40" s="84"/>
      <c r="C40" s="88" t="s">
        <v>55</v>
      </c>
      <c r="D40" s="89">
        <f t="shared" si="7"/>
        <v>6409</v>
      </c>
      <c r="E40" s="90">
        <v>338</v>
      </c>
      <c r="F40" s="90">
        <v>400</v>
      </c>
      <c r="G40" s="90">
        <v>451</v>
      </c>
      <c r="H40" s="90">
        <v>390</v>
      </c>
      <c r="I40" s="90">
        <v>228</v>
      </c>
      <c r="J40" s="90">
        <v>305</v>
      </c>
      <c r="K40" s="90">
        <v>418</v>
      </c>
      <c r="L40" s="90">
        <v>483</v>
      </c>
      <c r="M40" s="90">
        <v>526</v>
      </c>
      <c r="N40" s="90">
        <v>314</v>
      </c>
      <c r="O40" s="90">
        <v>367</v>
      </c>
      <c r="P40" s="90">
        <v>476</v>
      </c>
      <c r="Q40" s="90">
        <v>547</v>
      </c>
      <c r="R40" s="90">
        <v>443</v>
      </c>
      <c r="S40" s="90">
        <v>297</v>
      </c>
      <c r="T40" s="90">
        <v>230</v>
      </c>
      <c r="U40" s="90">
        <v>105</v>
      </c>
      <c r="V40" s="90">
        <v>73</v>
      </c>
      <c r="W40" s="90">
        <v>18</v>
      </c>
      <c r="X40" s="93">
        <v>0</v>
      </c>
      <c r="Z40" s="92"/>
    </row>
    <row r="41" spans="2:26" ht="15" customHeight="1">
      <c r="B41" s="84"/>
      <c r="C41" s="88" t="s">
        <v>57</v>
      </c>
      <c r="D41" s="89">
        <f t="shared" si="7"/>
        <v>7199</v>
      </c>
      <c r="E41" s="90">
        <v>396</v>
      </c>
      <c r="F41" s="90">
        <v>484</v>
      </c>
      <c r="G41" s="90">
        <v>504</v>
      </c>
      <c r="H41" s="90">
        <v>454</v>
      </c>
      <c r="I41" s="90">
        <v>251</v>
      </c>
      <c r="J41" s="90">
        <v>401</v>
      </c>
      <c r="K41" s="90">
        <v>448</v>
      </c>
      <c r="L41" s="90">
        <v>519</v>
      </c>
      <c r="M41" s="90">
        <v>543</v>
      </c>
      <c r="N41" s="90">
        <v>334</v>
      </c>
      <c r="O41" s="90">
        <v>442</v>
      </c>
      <c r="P41" s="90">
        <v>539</v>
      </c>
      <c r="Q41" s="90">
        <v>547</v>
      </c>
      <c r="R41" s="90">
        <v>482</v>
      </c>
      <c r="S41" s="90">
        <v>357</v>
      </c>
      <c r="T41" s="90">
        <v>282</v>
      </c>
      <c r="U41" s="90">
        <v>144</v>
      </c>
      <c r="V41" s="90">
        <v>57</v>
      </c>
      <c r="W41" s="90">
        <v>15</v>
      </c>
      <c r="X41" s="93">
        <v>0</v>
      </c>
      <c r="Z41" s="92"/>
    </row>
    <row r="42" spans="2:26" ht="15" customHeight="1">
      <c r="B42" s="84"/>
      <c r="C42" s="88" t="s">
        <v>60</v>
      </c>
      <c r="D42" s="89">
        <f t="shared" si="7"/>
        <v>27352</v>
      </c>
      <c r="E42" s="90">
        <v>1469</v>
      </c>
      <c r="F42" s="90">
        <v>1793</v>
      </c>
      <c r="G42" s="90">
        <v>2024</v>
      </c>
      <c r="H42" s="90">
        <v>1803</v>
      </c>
      <c r="I42" s="90">
        <v>1197</v>
      </c>
      <c r="J42" s="90">
        <v>1323</v>
      </c>
      <c r="K42" s="90">
        <v>1716</v>
      </c>
      <c r="L42" s="90">
        <v>1998</v>
      </c>
      <c r="M42" s="90">
        <v>2298</v>
      </c>
      <c r="N42" s="90">
        <v>1383</v>
      </c>
      <c r="O42" s="90">
        <v>1573</v>
      </c>
      <c r="P42" s="90">
        <v>1821</v>
      </c>
      <c r="Q42" s="90">
        <v>1993</v>
      </c>
      <c r="R42" s="90">
        <v>1844</v>
      </c>
      <c r="S42" s="90">
        <v>1210</v>
      </c>
      <c r="T42" s="90">
        <v>912</v>
      </c>
      <c r="U42" s="90">
        <v>599</v>
      </c>
      <c r="V42" s="90">
        <v>309</v>
      </c>
      <c r="W42" s="90">
        <v>87</v>
      </c>
      <c r="X42" s="93">
        <v>0</v>
      </c>
      <c r="Z42" s="92"/>
    </row>
    <row r="43" spans="2:26" ht="15" customHeight="1">
      <c r="B43" s="84"/>
      <c r="C43" s="88" t="s">
        <v>62</v>
      </c>
      <c r="D43" s="89">
        <f t="shared" si="7"/>
        <v>21422</v>
      </c>
      <c r="E43" s="90">
        <v>1071</v>
      </c>
      <c r="F43" s="90">
        <v>1333</v>
      </c>
      <c r="G43" s="90">
        <v>1401</v>
      </c>
      <c r="H43" s="90">
        <v>1450</v>
      </c>
      <c r="I43" s="90">
        <v>816</v>
      </c>
      <c r="J43" s="90">
        <v>959</v>
      </c>
      <c r="K43" s="90">
        <v>1356</v>
      </c>
      <c r="L43" s="90">
        <v>1674</v>
      </c>
      <c r="M43" s="90">
        <v>1741</v>
      </c>
      <c r="N43" s="90">
        <v>994</v>
      </c>
      <c r="O43" s="90">
        <v>1259</v>
      </c>
      <c r="P43" s="90">
        <v>1580</v>
      </c>
      <c r="Q43" s="90">
        <v>1812</v>
      </c>
      <c r="R43" s="90">
        <v>1461</v>
      </c>
      <c r="S43" s="90">
        <v>995</v>
      </c>
      <c r="T43" s="90">
        <v>738</v>
      </c>
      <c r="U43" s="90">
        <v>498</v>
      </c>
      <c r="V43" s="90">
        <v>214</v>
      </c>
      <c r="W43" s="90">
        <v>70</v>
      </c>
      <c r="X43" s="93">
        <v>0</v>
      </c>
      <c r="Z43" s="92"/>
    </row>
    <row r="44" spans="2:26" ht="15" customHeight="1">
      <c r="B44" s="84"/>
      <c r="C44" s="88" t="s">
        <v>63</v>
      </c>
      <c r="D44" s="89">
        <f t="shared" si="7"/>
        <v>11201</v>
      </c>
      <c r="E44" s="90">
        <v>555</v>
      </c>
      <c r="F44" s="90">
        <v>670</v>
      </c>
      <c r="G44" s="90">
        <v>667</v>
      </c>
      <c r="H44" s="90">
        <v>583</v>
      </c>
      <c r="I44" s="90">
        <v>411</v>
      </c>
      <c r="J44" s="90">
        <v>612</v>
      </c>
      <c r="K44" s="90">
        <v>645</v>
      </c>
      <c r="L44" s="90">
        <v>787</v>
      </c>
      <c r="M44" s="90">
        <v>845</v>
      </c>
      <c r="N44" s="90">
        <v>633</v>
      </c>
      <c r="O44" s="90">
        <v>781</v>
      </c>
      <c r="P44" s="90">
        <v>899</v>
      </c>
      <c r="Q44" s="90">
        <v>914</v>
      </c>
      <c r="R44" s="90">
        <v>735</v>
      </c>
      <c r="S44" s="90">
        <v>630</v>
      </c>
      <c r="T44" s="90">
        <v>437</v>
      </c>
      <c r="U44" s="90">
        <v>266</v>
      </c>
      <c r="V44" s="90">
        <v>96</v>
      </c>
      <c r="W44" s="90">
        <v>35</v>
      </c>
      <c r="X44" s="93">
        <v>0</v>
      </c>
      <c r="Z44" s="92"/>
    </row>
    <row r="45" spans="2:26" ht="15" customHeight="1">
      <c r="B45" s="84"/>
      <c r="C45" s="88" t="s">
        <v>65</v>
      </c>
      <c r="D45" s="89">
        <f t="shared" si="7"/>
        <v>18061</v>
      </c>
      <c r="E45" s="90">
        <v>952</v>
      </c>
      <c r="F45" s="90">
        <v>1142</v>
      </c>
      <c r="G45" s="90">
        <v>1154</v>
      </c>
      <c r="H45" s="90">
        <v>1060</v>
      </c>
      <c r="I45" s="90">
        <v>567</v>
      </c>
      <c r="J45" s="90">
        <v>725</v>
      </c>
      <c r="K45" s="90">
        <v>1080</v>
      </c>
      <c r="L45" s="90">
        <v>1279</v>
      </c>
      <c r="M45" s="90">
        <v>1463</v>
      </c>
      <c r="N45" s="90">
        <v>953</v>
      </c>
      <c r="O45" s="90">
        <v>1012</v>
      </c>
      <c r="P45" s="90">
        <v>1271</v>
      </c>
      <c r="Q45" s="90">
        <v>1548</v>
      </c>
      <c r="R45" s="90">
        <v>1313</v>
      </c>
      <c r="S45" s="90">
        <v>960</v>
      </c>
      <c r="T45" s="90">
        <v>723</v>
      </c>
      <c r="U45" s="90">
        <v>565</v>
      </c>
      <c r="V45" s="90">
        <v>193</v>
      </c>
      <c r="W45" s="90">
        <v>101</v>
      </c>
      <c r="X45" s="93">
        <v>0</v>
      </c>
      <c r="Z45" s="92"/>
    </row>
    <row r="46" spans="2:26" ht="15" customHeight="1">
      <c r="B46" s="84"/>
      <c r="C46" s="88" t="s">
        <v>67</v>
      </c>
      <c r="D46" s="89">
        <f t="shared" si="7"/>
        <v>9817</v>
      </c>
      <c r="E46" s="90">
        <v>476</v>
      </c>
      <c r="F46" s="90">
        <v>687</v>
      </c>
      <c r="G46" s="90">
        <v>689</v>
      </c>
      <c r="H46" s="90">
        <v>507</v>
      </c>
      <c r="I46" s="90">
        <v>289</v>
      </c>
      <c r="J46" s="90">
        <v>409</v>
      </c>
      <c r="K46" s="90">
        <v>597</v>
      </c>
      <c r="L46" s="90">
        <v>732</v>
      </c>
      <c r="M46" s="90">
        <v>741</v>
      </c>
      <c r="N46" s="90">
        <v>467</v>
      </c>
      <c r="O46" s="90">
        <v>561</v>
      </c>
      <c r="P46" s="90">
        <v>765</v>
      </c>
      <c r="Q46" s="90">
        <v>880</v>
      </c>
      <c r="R46" s="90">
        <v>753</v>
      </c>
      <c r="S46" s="90">
        <v>538</v>
      </c>
      <c r="T46" s="90">
        <v>371</v>
      </c>
      <c r="U46" s="90">
        <v>233</v>
      </c>
      <c r="V46" s="90">
        <v>98</v>
      </c>
      <c r="W46" s="90">
        <v>24</v>
      </c>
      <c r="X46" s="93">
        <v>0</v>
      </c>
      <c r="Z46" s="92"/>
    </row>
    <row r="47" spans="2:26" ht="15" customHeight="1">
      <c r="B47" s="84"/>
      <c r="C47" s="88" t="s">
        <v>70</v>
      </c>
      <c r="D47" s="89">
        <f t="shared" si="7"/>
        <v>7779</v>
      </c>
      <c r="E47" s="90">
        <v>391</v>
      </c>
      <c r="F47" s="90">
        <v>422</v>
      </c>
      <c r="G47" s="90">
        <v>537</v>
      </c>
      <c r="H47" s="90">
        <v>456</v>
      </c>
      <c r="I47" s="90">
        <v>296</v>
      </c>
      <c r="J47" s="90">
        <v>346</v>
      </c>
      <c r="K47" s="90">
        <v>444</v>
      </c>
      <c r="L47" s="90">
        <v>507</v>
      </c>
      <c r="M47" s="90">
        <v>604</v>
      </c>
      <c r="N47" s="90">
        <v>429</v>
      </c>
      <c r="O47" s="90">
        <v>529</v>
      </c>
      <c r="P47" s="90">
        <v>594</v>
      </c>
      <c r="Q47" s="90">
        <v>647</v>
      </c>
      <c r="R47" s="90">
        <v>492</v>
      </c>
      <c r="S47" s="90">
        <v>401</v>
      </c>
      <c r="T47" s="90">
        <v>341</v>
      </c>
      <c r="U47" s="90">
        <v>208</v>
      </c>
      <c r="V47" s="90">
        <v>108</v>
      </c>
      <c r="W47" s="90">
        <v>27</v>
      </c>
      <c r="X47" s="93">
        <v>0</v>
      </c>
      <c r="Z47" s="92"/>
    </row>
    <row r="48" spans="2:26" ht="15" customHeight="1">
      <c r="B48" s="84"/>
      <c r="C48" s="88" t="s">
        <v>71</v>
      </c>
      <c r="D48" s="89">
        <f t="shared" si="7"/>
        <v>18817</v>
      </c>
      <c r="E48" s="90">
        <v>928</v>
      </c>
      <c r="F48" s="90">
        <v>1107</v>
      </c>
      <c r="G48" s="90">
        <v>1315</v>
      </c>
      <c r="H48" s="90">
        <v>1152</v>
      </c>
      <c r="I48" s="90">
        <v>757</v>
      </c>
      <c r="J48" s="90">
        <v>974</v>
      </c>
      <c r="K48" s="90">
        <v>1170</v>
      </c>
      <c r="L48" s="90">
        <v>1359</v>
      </c>
      <c r="M48" s="90">
        <v>1623</v>
      </c>
      <c r="N48" s="90">
        <v>1032</v>
      </c>
      <c r="O48" s="90">
        <v>1250</v>
      </c>
      <c r="P48" s="90">
        <v>1470</v>
      </c>
      <c r="Q48" s="90">
        <v>1458</v>
      </c>
      <c r="R48" s="90">
        <v>1169</v>
      </c>
      <c r="S48" s="90">
        <v>801</v>
      </c>
      <c r="T48" s="90">
        <v>617</v>
      </c>
      <c r="U48" s="90">
        <v>422</v>
      </c>
      <c r="V48" s="90">
        <v>171</v>
      </c>
      <c r="W48" s="90">
        <v>42</v>
      </c>
      <c r="X48" s="93">
        <v>0</v>
      </c>
      <c r="Z48" s="92"/>
    </row>
    <row r="49" spans="2:26" ht="15" customHeight="1">
      <c r="B49" s="84"/>
      <c r="C49" s="88" t="s">
        <v>73</v>
      </c>
      <c r="D49" s="89">
        <f t="shared" si="7"/>
        <v>12940</v>
      </c>
      <c r="E49" s="90">
        <v>656</v>
      </c>
      <c r="F49" s="90">
        <v>808</v>
      </c>
      <c r="G49" s="90">
        <v>927</v>
      </c>
      <c r="H49" s="90">
        <v>889</v>
      </c>
      <c r="I49" s="90">
        <v>479</v>
      </c>
      <c r="J49" s="90">
        <v>559</v>
      </c>
      <c r="K49" s="90">
        <v>747</v>
      </c>
      <c r="L49" s="90">
        <v>988</v>
      </c>
      <c r="M49" s="90">
        <v>1088</v>
      </c>
      <c r="N49" s="90">
        <v>660</v>
      </c>
      <c r="O49" s="90">
        <v>763</v>
      </c>
      <c r="P49" s="90">
        <v>916</v>
      </c>
      <c r="Q49" s="90">
        <v>1014</v>
      </c>
      <c r="R49" s="90">
        <v>803</v>
      </c>
      <c r="S49" s="90">
        <v>617</v>
      </c>
      <c r="T49" s="90">
        <v>507</v>
      </c>
      <c r="U49" s="90">
        <v>338</v>
      </c>
      <c r="V49" s="90">
        <v>135</v>
      </c>
      <c r="W49" s="90">
        <v>46</v>
      </c>
      <c r="X49" s="93">
        <v>0</v>
      </c>
      <c r="Z49" s="92"/>
    </row>
    <row r="50" spans="2:26" ht="15" customHeight="1">
      <c r="B50" s="84"/>
      <c r="C50" s="88" t="s">
        <v>75</v>
      </c>
      <c r="D50" s="89">
        <f t="shared" si="7"/>
        <v>10145</v>
      </c>
      <c r="E50" s="90">
        <v>574</v>
      </c>
      <c r="F50" s="90">
        <v>656</v>
      </c>
      <c r="G50" s="90">
        <v>734</v>
      </c>
      <c r="H50" s="90">
        <v>617</v>
      </c>
      <c r="I50" s="90">
        <v>337</v>
      </c>
      <c r="J50" s="90">
        <v>454</v>
      </c>
      <c r="K50" s="90">
        <v>641</v>
      </c>
      <c r="L50" s="90">
        <v>756</v>
      </c>
      <c r="M50" s="90">
        <v>830</v>
      </c>
      <c r="N50" s="90">
        <v>472</v>
      </c>
      <c r="O50" s="90">
        <v>584</v>
      </c>
      <c r="P50" s="90">
        <v>747</v>
      </c>
      <c r="Q50" s="90">
        <v>803</v>
      </c>
      <c r="R50" s="90">
        <v>692</v>
      </c>
      <c r="S50" s="90">
        <v>504</v>
      </c>
      <c r="T50" s="90">
        <v>372</v>
      </c>
      <c r="U50" s="90">
        <v>234</v>
      </c>
      <c r="V50" s="90">
        <v>97</v>
      </c>
      <c r="W50" s="90">
        <v>41</v>
      </c>
      <c r="X50" s="93">
        <v>0</v>
      </c>
      <c r="Z50" s="92"/>
    </row>
    <row r="51" spans="2:26" ht="15" customHeight="1">
      <c r="B51" s="84"/>
      <c r="C51" s="88" t="s">
        <v>77</v>
      </c>
      <c r="D51" s="89">
        <f t="shared" si="7"/>
        <v>8664</v>
      </c>
      <c r="E51" s="90">
        <v>486</v>
      </c>
      <c r="F51" s="90">
        <v>563</v>
      </c>
      <c r="G51" s="90">
        <v>651</v>
      </c>
      <c r="H51" s="90">
        <v>499</v>
      </c>
      <c r="I51" s="90">
        <v>320</v>
      </c>
      <c r="J51" s="90">
        <v>441</v>
      </c>
      <c r="K51" s="90">
        <v>505</v>
      </c>
      <c r="L51" s="90">
        <v>686</v>
      </c>
      <c r="M51" s="90">
        <v>658</v>
      </c>
      <c r="N51" s="90">
        <v>384</v>
      </c>
      <c r="O51" s="90">
        <v>576</v>
      </c>
      <c r="P51" s="90">
        <v>647</v>
      </c>
      <c r="Q51" s="90">
        <v>661</v>
      </c>
      <c r="R51" s="90">
        <v>518</v>
      </c>
      <c r="S51" s="90">
        <v>392</v>
      </c>
      <c r="T51" s="90">
        <v>332</v>
      </c>
      <c r="U51" s="90">
        <v>212</v>
      </c>
      <c r="V51" s="90">
        <v>104</v>
      </c>
      <c r="W51" s="90">
        <v>29</v>
      </c>
      <c r="X51" s="93">
        <v>0</v>
      </c>
      <c r="Z51" s="92"/>
    </row>
    <row r="52" spans="2:26" ht="15" customHeight="1">
      <c r="B52" s="84"/>
      <c r="C52" s="88" t="s">
        <v>79</v>
      </c>
      <c r="D52" s="89">
        <f t="shared" si="7"/>
        <v>8207</v>
      </c>
      <c r="E52" s="90">
        <v>420</v>
      </c>
      <c r="F52" s="90">
        <v>486</v>
      </c>
      <c r="G52" s="90">
        <v>578</v>
      </c>
      <c r="H52" s="90">
        <v>466</v>
      </c>
      <c r="I52" s="90">
        <v>333</v>
      </c>
      <c r="J52" s="90">
        <v>407</v>
      </c>
      <c r="K52" s="90">
        <v>495</v>
      </c>
      <c r="L52" s="90">
        <v>612</v>
      </c>
      <c r="M52" s="90">
        <v>690</v>
      </c>
      <c r="N52" s="90">
        <v>388</v>
      </c>
      <c r="O52" s="90">
        <v>520</v>
      </c>
      <c r="P52" s="90">
        <v>619</v>
      </c>
      <c r="Q52" s="90">
        <v>657</v>
      </c>
      <c r="R52" s="90">
        <v>522</v>
      </c>
      <c r="S52" s="90">
        <v>360</v>
      </c>
      <c r="T52" s="90">
        <v>330</v>
      </c>
      <c r="U52" s="90">
        <v>217</v>
      </c>
      <c r="V52" s="90">
        <v>77</v>
      </c>
      <c r="W52" s="90">
        <v>30</v>
      </c>
      <c r="X52" s="93">
        <v>0</v>
      </c>
      <c r="Z52" s="92"/>
    </row>
    <row r="53" spans="2:26" ht="15" customHeight="1">
      <c r="B53" s="84"/>
      <c r="C53" s="88" t="s">
        <v>81</v>
      </c>
      <c r="D53" s="89">
        <f t="shared" si="7"/>
        <v>6529</v>
      </c>
      <c r="E53" s="90">
        <v>341</v>
      </c>
      <c r="F53" s="90">
        <v>426</v>
      </c>
      <c r="G53" s="90">
        <v>450</v>
      </c>
      <c r="H53" s="90">
        <v>323</v>
      </c>
      <c r="I53" s="90">
        <v>238</v>
      </c>
      <c r="J53" s="90">
        <v>255</v>
      </c>
      <c r="K53" s="90">
        <v>406</v>
      </c>
      <c r="L53" s="90">
        <v>487</v>
      </c>
      <c r="M53" s="90">
        <v>508</v>
      </c>
      <c r="N53" s="90">
        <v>326</v>
      </c>
      <c r="O53" s="90">
        <v>387</v>
      </c>
      <c r="P53" s="90">
        <v>480</v>
      </c>
      <c r="Q53" s="90">
        <v>575</v>
      </c>
      <c r="R53" s="90">
        <v>422</v>
      </c>
      <c r="S53" s="90">
        <v>335</v>
      </c>
      <c r="T53" s="90">
        <v>294</v>
      </c>
      <c r="U53" s="90">
        <v>178</v>
      </c>
      <c r="V53" s="90">
        <v>71</v>
      </c>
      <c r="W53" s="90">
        <v>27</v>
      </c>
      <c r="X53" s="93">
        <v>0</v>
      </c>
      <c r="Z53" s="92"/>
    </row>
    <row r="54" spans="2:26" ht="15" customHeight="1">
      <c r="B54" s="84"/>
      <c r="C54" s="88" t="s">
        <v>82</v>
      </c>
      <c r="D54" s="89">
        <f t="shared" si="7"/>
        <v>12035</v>
      </c>
      <c r="E54" s="90">
        <v>572</v>
      </c>
      <c r="F54" s="90">
        <v>675</v>
      </c>
      <c r="G54" s="90">
        <v>851</v>
      </c>
      <c r="H54" s="90">
        <v>741</v>
      </c>
      <c r="I54" s="90">
        <v>405</v>
      </c>
      <c r="J54" s="90">
        <v>463</v>
      </c>
      <c r="K54" s="90">
        <v>602</v>
      </c>
      <c r="L54" s="90">
        <v>760</v>
      </c>
      <c r="M54" s="90">
        <v>953</v>
      </c>
      <c r="N54" s="90">
        <v>687</v>
      </c>
      <c r="O54" s="90">
        <v>768</v>
      </c>
      <c r="P54" s="90">
        <v>921</v>
      </c>
      <c r="Q54" s="90">
        <v>971</v>
      </c>
      <c r="R54" s="90">
        <v>910</v>
      </c>
      <c r="S54" s="90">
        <v>680</v>
      </c>
      <c r="T54" s="90">
        <v>536</v>
      </c>
      <c r="U54" s="90">
        <v>339</v>
      </c>
      <c r="V54" s="90">
        <v>151</v>
      </c>
      <c r="W54" s="90">
        <v>50</v>
      </c>
      <c r="X54" s="93">
        <v>0</v>
      </c>
      <c r="Z54" s="92"/>
    </row>
    <row r="55" spans="2:26" ht="15" customHeight="1">
      <c r="B55" s="84"/>
      <c r="C55" s="88" t="s">
        <v>84</v>
      </c>
      <c r="D55" s="89">
        <f t="shared" si="7"/>
        <v>19561</v>
      </c>
      <c r="E55" s="90">
        <v>981</v>
      </c>
      <c r="F55" s="90">
        <v>1193</v>
      </c>
      <c r="G55" s="90">
        <v>1284</v>
      </c>
      <c r="H55" s="90">
        <v>1195</v>
      </c>
      <c r="I55" s="90">
        <v>735</v>
      </c>
      <c r="J55" s="90">
        <v>873</v>
      </c>
      <c r="K55" s="90">
        <v>1192</v>
      </c>
      <c r="L55" s="90">
        <v>1424</v>
      </c>
      <c r="M55" s="90">
        <v>1610</v>
      </c>
      <c r="N55" s="90">
        <v>1062</v>
      </c>
      <c r="O55" s="90">
        <v>1224</v>
      </c>
      <c r="P55" s="90">
        <v>1457</v>
      </c>
      <c r="Q55" s="90">
        <v>1600</v>
      </c>
      <c r="R55" s="90">
        <v>1301</v>
      </c>
      <c r="S55" s="90">
        <v>932</v>
      </c>
      <c r="T55" s="90">
        <v>762</v>
      </c>
      <c r="U55" s="90">
        <v>464</v>
      </c>
      <c r="V55" s="90">
        <v>188</v>
      </c>
      <c r="W55" s="90">
        <v>84</v>
      </c>
      <c r="X55" s="93">
        <v>0</v>
      </c>
      <c r="Z55" s="92"/>
    </row>
    <row r="56" spans="2:26" ht="15" customHeight="1">
      <c r="B56" s="84"/>
      <c r="C56" s="88" t="s">
        <v>86</v>
      </c>
      <c r="D56" s="89">
        <f t="shared" si="7"/>
        <v>8187</v>
      </c>
      <c r="E56" s="90">
        <v>430</v>
      </c>
      <c r="F56" s="90">
        <v>477</v>
      </c>
      <c r="G56" s="90">
        <v>562</v>
      </c>
      <c r="H56" s="90">
        <v>467</v>
      </c>
      <c r="I56" s="90">
        <v>325</v>
      </c>
      <c r="J56" s="90">
        <v>368</v>
      </c>
      <c r="K56" s="90">
        <v>472</v>
      </c>
      <c r="L56" s="90">
        <v>570</v>
      </c>
      <c r="M56" s="90">
        <v>661</v>
      </c>
      <c r="N56" s="90">
        <v>440</v>
      </c>
      <c r="O56" s="90">
        <v>494</v>
      </c>
      <c r="P56" s="90">
        <v>599</v>
      </c>
      <c r="Q56" s="90">
        <v>676</v>
      </c>
      <c r="R56" s="90">
        <v>535</v>
      </c>
      <c r="S56" s="90">
        <v>425</v>
      </c>
      <c r="T56" s="90">
        <v>351</v>
      </c>
      <c r="U56" s="90">
        <v>213</v>
      </c>
      <c r="V56" s="90">
        <v>96</v>
      </c>
      <c r="W56" s="90">
        <v>26</v>
      </c>
      <c r="X56" s="93">
        <v>0</v>
      </c>
      <c r="Z56" s="92"/>
    </row>
    <row r="57" spans="2:26" ht="15" customHeight="1">
      <c r="B57" s="84"/>
      <c r="C57" s="88" t="s">
        <v>87</v>
      </c>
      <c r="D57" s="89">
        <f t="shared" si="7"/>
        <v>6007</v>
      </c>
      <c r="E57" s="90">
        <v>282</v>
      </c>
      <c r="F57" s="90">
        <v>366</v>
      </c>
      <c r="G57" s="90">
        <v>365</v>
      </c>
      <c r="H57" s="90">
        <v>347</v>
      </c>
      <c r="I57" s="90">
        <v>259</v>
      </c>
      <c r="J57" s="90">
        <v>293</v>
      </c>
      <c r="K57" s="90">
        <v>336</v>
      </c>
      <c r="L57" s="90">
        <v>450</v>
      </c>
      <c r="M57" s="90">
        <v>468</v>
      </c>
      <c r="N57" s="58">
        <v>309</v>
      </c>
      <c r="O57" s="90">
        <v>393</v>
      </c>
      <c r="P57" s="90">
        <v>472</v>
      </c>
      <c r="Q57" s="90">
        <v>508</v>
      </c>
      <c r="R57" s="90">
        <v>396</v>
      </c>
      <c r="S57" s="90">
        <v>296</v>
      </c>
      <c r="T57" s="90">
        <v>227</v>
      </c>
      <c r="U57" s="90">
        <v>175</v>
      </c>
      <c r="V57" s="90">
        <v>50</v>
      </c>
      <c r="W57" s="90">
        <v>13</v>
      </c>
      <c r="X57" s="93">
        <v>2</v>
      </c>
      <c r="Z57" s="92"/>
    </row>
    <row r="58" spans="2:26" ht="15" customHeight="1">
      <c r="B58" s="94"/>
      <c r="C58" s="95" t="s">
        <v>88</v>
      </c>
      <c r="D58" s="96">
        <f t="shared" si="7"/>
        <v>7745</v>
      </c>
      <c r="E58" s="97">
        <v>357</v>
      </c>
      <c r="F58" s="97">
        <v>469</v>
      </c>
      <c r="G58" s="97">
        <v>555</v>
      </c>
      <c r="H58" s="97">
        <v>447</v>
      </c>
      <c r="I58" s="97">
        <v>243</v>
      </c>
      <c r="J58" s="97">
        <v>316</v>
      </c>
      <c r="K58" s="97">
        <v>480</v>
      </c>
      <c r="L58" s="97">
        <v>597</v>
      </c>
      <c r="M58" s="97">
        <v>678</v>
      </c>
      <c r="N58" s="98">
        <v>405</v>
      </c>
      <c r="O58" s="97">
        <v>432</v>
      </c>
      <c r="P58" s="97">
        <v>563</v>
      </c>
      <c r="Q58" s="97">
        <v>640</v>
      </c>
      <c r="R58" s="97">
        <v>572</v>
      </c>
      <c r="S58" s="97">
        <v>395</v>
      </c>
      <c r="T58" s="97">
        <v>309</v>
      </c>
      <c r="U58" s="97">
        <v>175</v>
      </c>
      <c r="V58" s="97">
        <v>82</v>
      </c>
      <c r="W58" s="97">
        <v>30</v>
      </c>
      <c r="X58" s="99">
        <v>0</v>
      </c>
      <c r="Z58" s="92"/>
    </row>
    <row r="59" spans="6:23" ht="15" customHeight="1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6:23" ht="12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6:23" ht="12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6:23" ht="12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6:23" ht="12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6:23" ht="12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6:23" ht="12"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6:23" ht="12"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</sheetData>
  <mergeCells count="8">
    <mergeCell ref="B10:C10"/>
    <mergeCell ref="B11:C11"/>
    <mergeCell ref="B12:C12"/>
    <mergeCell ref="B13:C13"/>
    <mergeCell ref="B4:C4"/>
    <mergeCell ref="B5:C5"/>
    <mergeCell ref="B7:C7"/>
    <mergeCell ref="B8:C8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67" customWidth="1"/>
    <col min="2" max="2" width="2.625" style="1067" customWidth="1"/>
    <col min="3" max="3" width="19.125" style="1067" customWidth="1"/>
    <col min="4" max="8" width="11.875" style="1067" customWidth="1"/>
    <col min="9" max="9" width="11.75390625" style="1067" customWidth="1"/>
    <col min="10" max="16384" width="9.00390625" style="1067" customWidth="1"/>
  </cols>
  <sheetData>
    <row r="1" ht="15" customHeight="1">
      <c r="B1" s="1068" t="s">
        <v>942</v>
      </c>
    </row>
    <row r="2" spans="3:7" ht="15" customHeight="1" thickBot="1">
      <c r="C2" s="1068"/>
      <c r="D2" s="1069"/>
      <c r="E2" s="1069"/>
      <c r="F2" s="1069"/>
      <c r="G2" s="1069"/>
    </row>
    <row r="3" spans="1:9" s="1070" customFormat="1" ht="15" customHeight="1" thickTop="1">
      <c r="A3" s="269"/>
      <c r="B3" s="1583" t="s">
        <v>935</v>
      </c>
      <c r="C3" s="1584"/>
      <c r="D3" s="1579" t="s">
        <v>936</v>
      </c>
      <c r="E3" s="1580"/>
      <c r="F3" s="1581"/>
      <c r="G3" s="1579">
        <v>3</v>
      </c>
      <c r="H3" s="1580"/>
      <c r="I3" s="1582"/>
    </row>
    <row r="4" spans="1:9" s="1070" customFormat="1" ht="15" customHeight="1">
      <c r="A4" s="269"/>
      <c r="B4" s="1585"/>
      <c r="C4" s="1586"/>
      <c r="D4" s="86" t="s">
        <v>898</v>
      </c>
      <c r="E4" s="86" t="s">
        <v>900</v>
      </c>
      <c r="F4" s="86" t="s">
        <v>918</v>
      </c>
      <c r="G4" s="86" t="s">
        <v>898</v>
      </c>
      <c r="H4" s="86" t="s">
        <v>900</v>
      </c>
      <c r="I4" s="86" t="s">
        <v>918</v>
      </c>
    </row>
    <row r="5" spans="1:9" s="1074" customFormat="1" ht="15" customHeight="1">
      <c r="A5" s="276"/>
      <c r="B5" s="1577" t="s">
        <v>937</v>
      </c>
      <c r="C5" s="1578"/>
      <c r="D5" s="1071">
        <f aca="true" t="shared" si="0" ref="D5:I5">SUM(D7:D24)</f>
        <v>8812</v>
      </c>
      <c r="E5" s="1072">
        <f t="shared" si="0"/>
        <v>7481</v>
      </c>
      <c r="F5" s="1072">
        <f t="shared" si="0"/>
        <v>2483</v>
      </c>
      <c r="G5" s="1072">
        <f t="shared" si="0"/>
        <v>7761</v>
      </c>
      <c r="H5" s="1072">
        <f t="shared" si="0"/>
        <v>5752</v>
      </c>
      <c r="I5" s="1073">
        <f t="shared" si="0"/>
        <v>1988</v>
      </c>
    </row>
    <row r="6" spans="1:9" s="1070" customFormat="1" ht="15" customHeight="1">
      <c r="A6" s="269"/>
      <c r="B6" s="1075"/>
      <c r="C6" s="1076"/>
      <c r="D6" s="89"/>
      <c r="E6" s="271"/>
      <c r="F6" s="271"/>
      <c r="G6" s="271"/>
      <c r="H6" s="271"/>
      <c r="I6" s="269"/>
    </row>
    <row r="7" spans="1:9" s="1070" customFormat="1" ht="15" customHeight="1">
      <c r="A7" s="269"/>
      <c r="B7" s="1075"/>
      <c r="C7" s="1076" t="s">
        <v>938</v>
      </c>
      <c r="D7" s="89">
        <v>4</v>
      </c>
      <c r="E7" s="271">
        <v>4</v>
      </c>
      <c r="F7" s="271">
        <v>4</v>
      </c>
      <c r="G7" s="271">
        <v>10</v>
      </c>
      <c r="H7" s="271">
        <v>9</v>
      </c>
      <c r="I7" s="269">
        <v>5</v>
      </c>
    </row>
    <row r="8" spans="1:9" s="1070" customFormat="1" ht="15" customHeight="1">
      <c r="A8" s="269"/>
      <c r="B8" s="1075"/>
      <c r="C8" s="1076" t="s">
        <v>919</v>
      </c>
      <c r="D8" s="89">
        <v>3</v>
      </c>
      <c r="E8" s="271">
        <v>2</v>
      </c>
      <c r="F8" s="271">
        <v>1</v>
      </c>
      <c r="G8" s="271">
        <v>3</v>
      </c>
      <c r="H8" s="271">
        <v>2</v>
      </c>
      <c r="I8" s="269">
        <v>4</v>
      </c>
    </row>
    <row r="9" spans="1:9" s="1070" customFormat="1" ht="15" customHeight="1">
      <c r="A9" s="269"/>
      <c r="B9" s="1075"/>
      <c r="C9" s="1076" t="s">
        <v>920</v>
      </c>
      <c r="D9" s="89">
        <v>16</v>
      </c>
      <c r="E9" s="271">
        <v>17</v>
      </c>
      <c r="F9" s="271">
        <v>10</v>
      </c>
      <c r="G9" s="271">
        <v>21</v>
      </c>
      <c r="H9" s="271">
        <v>19</v>
      </c>
      <c r="I9" s="269">
        <v>6</v>
      </c>
    </row>
    <row r="10" spans="1:9" s="1070" customFormat="1" ht="15" customHeight="1">
      <c r="A10" s="269"/>
      <c r="B10" s="1075"/>
      <c r="C10" s="1076" t="s">
        <v>921</v>
      </c>
      <c r="D10" s="89">
        <v>11</v>
      </c>
      <c r="E10" s="271">
        <v>9</v>
      </c>
      <c r="F10" s="271">
        <v>6</v>
      </c>
      <c r="G10" s="271">
        <v>9</v>
      </c>
      <c r="H10" s="271">
        <v>9</v>
      </c>
      <c r="I10" s="269">
        <v>6</v>
      </c>
    </row>
    <row r="11" spans="1:9" s="1070" customFormat="1" ht="15" customHeight="1">
      <c r="A11" s="269"/>
      <c r="B11" s="1075"/>
      <c r="C11" s="1076" t="s">
        <v>922</v>
      </c>
      <c r="D11" s="1077">
        <v>0</v>
      </c>
      <c r="E11" s="355">
        <v>0</v>
      </c>
      <c r="F11" s="355">
        <v>0</v>
      </c>
      <c r="G11" s="355">
        <v>0</v>
      </c>
      <c r="H11" s="355">
        <v>0</v>
      </c>
      <c r="I11" s="93">
        <v>0</v>
      </c>
    </row>
    <row r="12" spans="1:9" s="1070" customFormat="1" ht="15" customHeight="1">
      <c r="A12" s="269"/>
      <c r="B12" s="1075"/>
      <c r="C12" s="1076" t="s">
        <v>923</v>
      </c>
      <c r="D12" s="89">
        <v>77</v>
      </c>
      <c r="E12" s="271">
        <v>76</v>
      </c>
      <c r="F12" s="271">
        <v>80</v>
      </c>
      <c r="G12" s="271">
        <v>55</v>
      </c>
      <c r="H12" s="271">
        <v>55</v>
      </c>
      <c r="I12" s="269">
        <v>57</v>
      </c>
    </row>
    <row r="13" spans="1:9" s="1070" customFormat="1" ht="15" customHeight="1">
      <c r="A13" s="269"/>
      <c r="B13" s="1075"/>
      <c r="C13" s="1076" t="s">
        <v>924</v>
      </c>
      <c r="D13" s="89">
        <v>146</v>
      </c>
      <c r="E13" s="271">
        <v>144</v>
      </c>
      <c r="F13" s="271">
        <v>206</v>
      </c>
      <c r="G13" s="271">
        <v>102</v>
      </c>
      <c r="H13" s="271">
        <v>101</v>
      </c>
      <c r="I13" s="269">
        <v>145</v>
      </c>
    </row>
    <row r="14" spans="1:9" s="1070" customFormat="1" ht="15" customHeight="1">
      <c r="A14" s="269"/>
      <c r="B14" s="1075"/>
      <c r="C14" s="1076" t="s">
        <v>925</v>
      </c>
      <c r="D14" s="89">
        <v>81</v>
      </c>
      <c r="E14" s="271">
        <v>78</v>
      </c>
      <c r="F14" s="271">
        <v>87</v>
      </c>
      <c r="G14" s="271">
        <v>80</v>
      </c>
      <c r="H14" s="271">
        <v>80</v>
      </c>
      <c r="I14" s="269">
        <v>54</v>
      </c>
    </row>
    <row r="15" spans="1:9" s="1070" customFormat="1" ht="15" customHeight="1">
      <c r="A15" s="269"/>
      <c r="B15" s="1075"/>
      <c r="C15" s="1076" t="s">
        <v>926</v>
      </c>
      <c r="D15" s="89">
        <v>6676</v>
      </c>
      <c r="E15" s="271">
        <v>5382</v>
      </c>
      <c r="F15" s="271">
        <v>1654</v>
      </c>
      <c r="G15" s="271">
        <v>6072</v>
      </c>
      <c r="H15" s="271">
        <v>4072</v>
      </c>
      <c r="I15" s="269">
        <v>1377</v>
      </c>
    </row>
    <row r="16" spans="1:9" s="1070" customFormat="1" ht="15" customHeight="1">
      <c r="A16" s="269"/>
      <c r="B16" s="1075"/>
      <c r="C16" s="1076" t="s">
        <v>927</v>
      </c>
      <c r="D16" s="89">
        <v>1127</v>
      </c>
      <c r="E16" s="271">
        <v>1074</v>
      </c>
      <c r="F16" s="271">
        <v>133</v>
      </c>
      <c r="G16" s="271">
        <v>963</v>
      </c>
      <c r="H16" s="271">
        <v>982</v>
      </c>
      <c r="I16" s="269">
        <v>90</v>
      </c>
    </row>
    <row r="17" spans="1:9" s="1070" customFormat="1" ht="15" customHeight="1">
      <c r="A17" s="269"/>
      <c r="B17" s="1075"/>
      <c r="C17" s="1076" t="s">
        <v>928</v>
      </c>
      <c r="D17" s="89">
        <v>103</v>
      </c>
      <c r="E17" s="271">
        <v>102</v>
      </c>
      <c r="F17" s="271">
        <v>27</v>
      </c>
      <c r="G17" s="271">
        <v>13</v>
      </c>
      <c r="H17" s="271">
        <v>14</v>
      </c>
      <c r="I17" s="269">
        <v>5</v>
      </c>
    </row>
    <row r="18" spans="1:9" s="1070" customFormat="1" ht="15" customHeight="1">
      <c r="A18" s="269"/>
      <c r="B18" s="1075"/>
      <c r="C18" s="1076" t="s">
        <v>929</v>
      </c>
      <c r="D18" s="89">
        <v>246</v>
      </c>
      <c r="E18" s="271">
        <v>244</v>
      </c>
      <c r="F18" s="271">
        <v>32</v>
      </c>
      <c r="G18" s="271">
        <v>152</v>
      </c>
      <c r="H18" s="271">
        <v>148</v>
      </c>
      <c r="I18" s="269">
        <v>30</v>
      </c>
    </row>
    <row r="19" spans="1:9" s="1070" customFormat="1" ht="15" customHeight="1">
      <c r="A19" s="269"/>
      <c r="B19" s="1075"/>
      <c r="C19" s="1078" t="s">
        <v>939</v>
      </c>
      <c r="D19" s="1077">
        <v>6</v>
      </c>
      <c r="E19" s="355">
        <v>6</v>
      </c>
      <c r="F19" s="355">
        <v>5</v>
      </c>
      <c r="G19" s="355">
        <v>5</v>
      </c>
      <c r="H19" s="355">
        <v>5</v>
      </c>
      <c r="I19" s="93">
        <v>5</v>
      </c>
    </row>
    <row r="20" spans="1:9" s="1070" customFormat="1" ht="15" customHeight="1">
      <c r="A20" s="269"/>
      <c r="B20" s="1075"/>
      <c r="C20" s="1076" t="s">
        <v>930</v>
      </c>
      <c r="D20" s="1077">
        <v>3</v>
      </c>
      <c r="E20" s="355">
        <v>3</v>
      </c>
      <c r="F20" s="355">
        <v>3</v>
      </c>
      <c r="G20" s="355">
        <v>1</v>
      </c>
      <c r="H20" s="355">
        <v>1</v>
      </c>
      <c r="I20" s="93">
        <v>1</v>
      </c>
    </row>
    <row r="21" spans="1:9" s="1070" customFormat="1" ht="15" customHeight="1">
      <c r="A21" s="269"/>
      <c r="B21" s="1075"/>
      <c r="C21" s="1076" t="s">
        <v>931</v>
      </c>
      <c r="D21" s="1077">
        <v>4</v>
      </c>
      <c r="E21" s="355">
        <v>4</v>
      </c>
      <c r="F21" s="355">
        <v>20</v>
      </c>
      <c r="G21" s="355">
        <v>6</v>
      </c>
      <c r="H21" s="355">
        <v>6</v>
      </c>
      <c r="I21" s="93">
        <v>41</v>
      </c>
    </row>
    <row r="22" spans="1:9" s="1070" customFormat="1" ht="15" customHeight="1">
      <c r="A22" s="269"/>
      <c r="B22" s="1075"/>
      <c r="C22" s="1076" t="s">
        <v>932</v>
      </c>
      <c r="D22" s="89">
        <v>45</v>
      </c>
      <c r="E22" s="271">
        <v>46</v>
      </c>
      <c r="F22" s="271">
        <v>28</v>
      </c>
      <c r="G22" s="271">
        <v>58</v>
      </c>
      <c r="H22" s="271">
        <v>54</v>
      </c>
      <c r="I22" s="269">
        <v>28</v>
      </c>
    </row>
    <row r="23" spans="1:9" s="1070" customFormat="1" ht="15" customHeight="1">
      <c r="A23" s="269"/>
      <c r="B23" s="1075"/>
      <c r="C23" s="1076" t="s">
        <v>933</v>
      </c>
      <c r="D23" s="89">
        <v>11</v>
      </c>
      <c r="E23" s="271">
        <v>10</v>
      </c>
      <c r="F23" s="271">
        <v>14</v>
      </c>
      <c r="G23" s="271">
        <v>1</v>
      </c>
      <c r="H23" s="271">
        <v>1</v>
      </c>
      <c r="I23" s="269">
        <v>1</v>
      </c>
    </row>
    <row r="24" spans="1:9" s="1070" customFormat="1" ht="15" customHeight="1">
      <c r="A24" s="269"/>
      <c r="B24" s="1079"/>
      <c r="C24" s="1080" t="s">
        <v>934</v>
      </c>
      <c r="D24" s="96">
        <v>253</v>
      </c>
      <c r="E24" s="863">
        <v>280</v>
      </c>
      <c r="F24" s="863">
        <v>173</v>
      </c>
      <c r="G24" s="863">
        <v>210</v>
      </c>
      <c r="H24" s="863">
        <v>194</v>
      </c>
      <c r="I24" s="1081">
        <v>133</v>
      </c>
    </row>
    <row r="25" s="1070" customFormat="1" ht="15" customHeight="1">
      <c r="B25" s="1070" t="s">
        <v>940</v>
      </c>
    </row>
    <row r="26" s="1070" customFormat="1" ht="15" customHeight="1">
      <c r="B26" s="1070" t="s">
        <v>941</v>
      </c>
    </row>
    <row r="27" s="1070" customFormat="1" ht="15" customHeight="1"/>
  </sheetData>
  <mergeCells count="4">
    <mergeCell ref="B5:C5"/>
    <mergeCell ref="D3:F3"/>
    <mergeCell ref="G3:I3"/>
    <mergeCell ref="B3:C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14" width="7.50390625" style="17" customWidth="1"/>
    <col min="15" max="16384" width="9.00390625" style="17" customWidth="1"/>
  </cols>
  <sheetData>
    <row r="2" ht="15" customHeight="1">
      <c r="B2" s="18" t="s">
        <v>966</v>
      </c>
    </row>
    <row r="3" spans="2:14" ht="15" customHeight="1" thickBot="1">
      <c r="B3" s="21" t="s">
        <v>949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6" t="s">
        <v>950</v>
      </c>
    </row>
    <row r="4" spans="1:14" ht="15" customHeight="1" thickTop="1">
      <c r="A4" s="31"/>
      <c r="B4" s="1270" t="s">
        <v>951</v>
      </c>
      <c r="C4" s="1082" t="s">
        <v>943</v>
      </c>
      <c r="D4" s="1083"/>
      <c r="E4" s="1083"/>
      <c r="F4" s="1084"/>
      <c r="G4" s="1085" t="s">
        <v>944</v>
      </c>
      <c r="H4" s="1085"/>
      <c r="I4" s="1085"/>
      <c r="J4" s="1085"/>
      <c r="K4" s="1082" t="s">
        <v>945</v>
      </c>
      <c r="L4" s="1083"/>
      <c r="M4" s="1085"/>
      <c r="N4" s="1086"/>
    </row>
    <row r="5" spans="1:14" ht="15" customHeight="1">
      <c r="A5" s="31"/>
      <c r="B5" s="1587"/>
      <c r="C5" s="1088" t="s">
        <v>946</v>
      </c>
      <c r="D5" s="1089"/>
      <c r="E5" s="1090" t="s">
        <v>952</v>
      </c>
      <c r="F5" s="1091"/>
      <c r="G5" s="1088" t="s">
        <v>947</v>
      </c>
      <c r="H5" s="1089"/>
      <c r="I5" s="1088" t="s">
        <v>948</v>
      </c>
      <c r="J5" s="1089"/>
      <c r="K5" s="1091" t="s">
        <v>947</v>
      </c>
      <c r="L5" s="1091"/>
      <c r="M5" s="1090" t="s">
        <v>952</v>
      </c>
      <c r="N5" s="1089"/>
    </row>
    <row r="6" spans="1:14" ht="15" customHeight="1">
      <c r="A6" s="31"/>
      <c r="B6" s="1588"/>
      <c r="C6" s="111" t="s">
        <v>953</v>
      </c>
      <c r="D6" s="111" t="s">
        <v>954</v>
      </c>
      <c r="E6" s="111">
        <v>63</v>
      </c>
      <c r="F6" s="111">
        <v>2</v>
      </c>
      <c r="G6" s="1093">
        <v>63</v>
      </c>
      <c r="H6" s="111">
        <v>2</v>
      </c>
      <c r="I6" s="1093">
        <v>63</v>
      </c>
      <c r="J6" s="1094">
        <v>2</v>
      </c>
      <c r="K6" s="111">
        <v>63</v>
      </c>
      <c r="L6" s="111">
        <v>2</v>
      </c>
      <c r="M6" s="111">
        <v>63</v>
      </c>
      <c r="N6" s="1095">
        <v>2</v>
      </c>
    </row>
    <row r="7" spans="1:14" s="551" customFormat="1" ht="15" customHeight="1">
      <c r="A7" s="515"/>
      <c r="B7" s="1096" t="s">
        <v>955</v>
      </c>
      <c r="C7" s="1097">
        <f>SUM(C9:C16)</f>
        <v>1785</v>
      </c>
      <c r="D7" s="1097">
        <f>SUM(D9:D16)</f>
        <v>1874</v>
      </c>
      <c r="E7" s="1098">
        <v>141.5</v>
      </c>
      <c r="F7" s="1098">
        <v>148.9</v>
      </c>
      <c r="G7" s="1097">
        <f>SUM(G9:G16)</f>
        <v>499</v>
      </c>
      <c r="H7" s="1097">
        <f>SUM(H9:H16)</f>
        <v>525</v>
      </c>
      <c r="I7" s="1098">
        <v>39.5</v>
      </c>
      <c r="J7" s="1098">
        <v>41.7</v>
      </c>
      <c r="K7" s="1097">
        <f>SUM(K9:K16)</f>
        <v>1088</v>
      </c>
      <c r="L7" s="1097">
        <f>SUM(L9:L16)</f>
        <v>1170</v>
      </c>
      <c r="M7" s="1098">
        <v>86.2</v>
      </c>
      <c r="N7" s="1098">
        <v>93</v>
      </c>
    </row>
    <row r="8" spans="1:14" ht="15" customHeight="1">
      <c r="A8" s="31"/>
      <c r="B8" s="32"/>
      <c r="C8" s="36"/>
      <c r="D8" s="36"/>
      <c r="E8" s="1099"/>
      <c r="F8" s="1099"/>
      <c r="G8" s="36"/>
      <c r="H8" s="36"/>
      <c r="I8" s="1099"/>
      <c r="J8" s="1099"/>
      <c r="K8" s="36"/>
      <c r="L8" s="36"/>
      <c r="M8" s="1099"/>
      <c r="N8" s="1099"/>
    </row>
    <row r="9" spans="1:14" ht="15" customHeight="1">
      <c r="A9" s="31"/>
      <c r="B9" s="32" t="s">
        <v>956</v>
      </c>
      <c r="C9" s="36">
        <v>839</v>
      </c>
      <c r="D9" s="36">
        <v>928</v>
      </c>
      <c r="E9" s="1099">
        <v>226.8</v>
      </c>
      <c r="F9" s="1099">
        <v>249.6</v>
      </c>
      <c r="G9" s="36">
        <v>190</v>
      </c>
      <c r="H9" s="36">
        <v>199</v>
      </c>
      <c r="I9" s="1099">
        <v>51.4</v>
      </c>
      <c r="J9" s="1099">
        <v>53.5</v>
      </c>
      <c r="K9" s="36">
        <v>482</v>
      </c>
      <c r="L9" s="36">
        <v>536</v>
      </c>
      <c r="M9" s="1099">
        <v>130.3</v>
      </c>
      <c r="N9" s="1099">
        <v>144.1</v>
      </c>
    </row>
    <row r="10" spans="1:14" ht="15" customHeight="1">
      <c r="A10" s="31"/>
      <c r="B10" s="32" t="s">
        <v>957</v>
      </c>
      <c r="C10" s="36">
        <v>113</v>
      </c>
      <c r="D10" s="36">
        <v>115</v>
      </c>
      <c r="E10" s="1099">
        <v>118.7</v>
      </c>
      <c r="F10" s="1099">
        <v>122.3</v>
      </c>
      <c r="G10" s="36">
        <v>38</v>
      </c>
      <c r="H10" s="36">
        <v>43</v>
      </c>
      <c r="I10" s="1099">
        <v>39.9</v>
      </c>
      <c r="J10" s="1099">
        <v>45.7</v>
      </c>
      <c r="K10" s="36">
        <v>62</v>
      </c>
      <c r="L10" s="36">
        <v>64</v>
      </c>
      <c r="M10" s="1099">
        <v>65.1</v>
      </c>
      <c r="N10" s="1099">
        <v>68</v>
      </c>
    </row>
    <row r="11" spans="1:14" ht="15" customHeight="1">
      <c r="A11" s="31"/>
      <c r="B11" s="32" t="s">
        <v>958</v>
      </c>
      <c r="C11" s="36">
        <v>70</v>
      </c>
      <c r="D11" s="36">
        <v>69</v>
      </c>
      <c r="E11" s="1099">
        <v>64</v>
      </c>
      <c r="F11" s="1099">
        <v>63.6</v>
      </c>
      <c r="G11" s="36">
        <v>36</v>
      </c>
      <c r="H11" s="36">
        <v>33</v>
      </c>
      <c r="I11" s="1099">
        <v>32.9</v>
      </c>
      <c r="J11" s="1099">
        <v>30.4</v>
      </c>
      <c r="K11" s="36">
        <v>58</v>
      </c>
      <c r="L11" s="36">
        <v>55</v>
      </c>
      <c r="M11" s="1099">
        <v>53</v>
      </c>
      <c r="N11" s="1099">
        <v>50.7</v>
      </c>
    </row>
    <row r="12" spans="1:14" ht="15" customHeight="1">
      <c r="A12" s="31"/>
      <c r="B12" s="32" t="s">
        <v>959</v>
      </c>
      <c r="C12" s="36">
        <v>99</v>
      </c>
      <c r="D12" s="36">
        <v>98</v>
      </c>
      <c r="E12" s="1099">
        <v>96.1</v>
      </c>
      <c r="F12" s="1099">
        <v>95.9</v>
      </c>
      <c r="G12" s="36">
        <v>26</v>
      </c>
      <c r="H12" s="36">
        <v>29</v>
      </c>
      <c r="I12" s="1099">
        <v>25.2</v>
      </c>
      <c r="J12" s="1099">
        <v>28.4</v>
      </c>
      <c r="K12" s="36">
        <v>60</v>
      </c>
      <c r="L12" s="36">
        <v>71</v>
      </c>
      <c r="M12" s="1099">
        <v>58.2</v>
      </c>
      <c r="N12" s="1099">
        <v>69.5</v>
      </c>
    </row>
    <row r="13" spans="1:14" ht="15" customHeight="1">
      <c r="A13" s="31"/>
      <c r="B13" s="32" t="s">
        <v>960</v>
      </c>
      <c r="C13" s="36">
        <v>214</v>
      </c>
      <c r="D13" s="36">
        <v>214</v>
      </c>
      <c r="E13" s="1099">
        <v>118.4</v>
      </c>
      <c r="F13" s="1099">
        <v>118.4</v>
      </c>
      <c r="G13" s="36">
        <v>66</v>
      </c>
      <c r="H13" s="36">
        <v>67</v>
      </c>
      <c r="I13" s="1099">
        <v>36.5</v>
      </c>
      <c r="J13" s="1099">
        <v>37.1</v>
      </c>
      <c r="K13" s="36">
        <v>116</v>
      </c>
      <c r="L13" s="36">
        <v>131</v>
      </c>
      <c r="M13" s="1099">
        <v>64.2</v>
      </c>
      <c r="N13" s="1099">
        <v>72.5</v>
      </c>
    </row>
    <row r="14" spans="1:14" ht="15" customHeight="1">
      <c r="A14" s="31"/>
      <c r="B14" s="32" t="s">
        <v>961</v>
      </c>
      <c r="C14" s="36">
        <v>70</v>
      </c>
      <c r="D14" s="36">
        <v>74</v>
      </c>
      <c r="E14" s="1099">
        <v>95.3</v>
      </c>
      <c r="F14" s="1099">
        <v>102</v>
      </c>
      <c r="G14" s="36">
        <v>22</v>
      </c>
      <c r="H14" s="36">
        <v>23</v>
      </c>
      <c r="I14" s="1099">
        <v>30</v>
      </c>
      <c r="J14" s="1099">
        <v>31.7</v>
      </c>
      <c r="K14" s="36">
        <v>47</v>
      </c>
      <c r="L14" s="36">
        <v>45</v>
      </c>
      <c r="M14" s="1099">
        <v>64</v>
      </c>
      <c r="N14" s="1099">
        <v>62</v>
      </c>
    </row>
    <row r="15" spans="1:14" ht="15" customHeight="1">
      <c r="A15" s="31"/>
      <c r="B15" s="32" t="s">
        <v>962</v>
      </c>
      <c r="C15" s="36">
        <v>209</v>
      </c>
      <c r="D15" s="36">
        <v>207</v>
      </c>
      <c r="E15" s="1099">
        <v>130.8</v>
      </c>
      <c r="F15" s="1099">
        <v>130.1</v>
      </c>
      <c r="G15" s="36">
        <v>52</v>
      </c>
      <c r="H15" s="36">
        <v>56</v>
      </c>
      <c r="I15" s="1099">
        <v>32.5</v>
      </c>
      <c r="J15" s="1099">
        <v>35.2</v>
      </c>
      <c r="K15" s="36">
        <v>113</v>
      </c>
      <c r="L15" s="36">
        <v>111</v>
      </c>
      <c r="M15" s="1099">
        <v>70.7</v>
      </c>
      <c r="N15" s="1099">
        <v>69.8</v>
      </c>
    </row>
    <row r="16" spans="1:14" ht="15" customHeight="1">
      <c r="A16" s="31"/>
      <c r="B16" s="52" t="s">
        <v>963</v>
      </c>
      <c r="C16" s="48">
        <v>171</v>
      </c>
      <c r="D16" s="48">
        <v>169</v>
      </c>
      <c r="E16" s="1100">
        <v>100.4</v>
      </c>
      <c r="F16" s="1100">
        <v>99.8</v>
      </c>
      <c r="G16" s="48">
        <v>69</v>
      </c>
      <c r="H16" s="48">
        <v>75</v>
      </c>
      <c r="I16" s="1100">
        <v>40.5</v>
      </c>
      <c r="J16" s="1100">
        <v>44.3</v>
      </c>
      <c r="K16" s="48">
        <v>150</v>
      </c>
      <c r="L16" s="48">
        <v>157</v>
      </c>
      <c r="M16" s="1100">
        <v>88.1</v>
      </c>
      <c r="N16" s="1100">
        <v>92.8</v>
      </c>
    </row>
    <row r="17" ht="15" customHeight="1">
      <c r="B17" s="17" t="s">
        <v>964</v>
      </c>
    </row>
    <row r="18" ht="15" customHeight="1">
      <c r="B18" s="17" t="s">
        <v>965</v>
      </c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25390625" style="17" customWidth="1"/>
    <col min="3" max="9" width="10.625" style="17" customWidth="1"/>
    <col min="10" max="16384" width="9.00390625" style="17" customWidth="1"/>
  </cols>
  <sheetData>
    <row r="1" ht="14.25">
      <c r="B1" s="1101" t="s">
        <v>981</v>
      </c>
    </row>
    <row r="2" spans="1:9" ht="12.75" thickBot="1">
      <c r="A2" s="1102"/>
      <c r="B2" s="1102"/>
      <c r="C2" s="1102"/>
      <c r="D2" s="1102"/>
      <c r="E2" s="1102"/>
      <c r="F2" s="1102"/>
      <c r="G2" s="1102"/>
      <c r="H2" s="1102"/>
      <c r="I2" s="1103" t="s">
        <v>967</v>
      </c>
    </row>
    <row r="3" spans="1:9" ht="13.5" customHeight="1" thickTop="1">
      <c r="A3" s="1592" t="s">
        <v>968</v>
      </c>
      <c r="B3" s="1593"/>
      <c r="C3" s="1553" t="s">
        <v>969</v>
      </c>
      <c r="D3" s="1589"/>
      <c r="E3" s="1589"/>
      <c r="F3" s="1589"/>
      <c r="G3" s="1589"/>
      <c r="H3" s="1331" t="s">
        <v>970</v>
      </c>
      <c r="I3" s="1331" t="s">
        <v>971</v>
      </c>
    </row>
    <row r="4" spans="1:9" ht="27.75" customHeight="1">
      <c r="A4" s="1594"/>
      <c r="B4" s="1595"/>
      <c r="C4" s="1104" t="s">
        <v>118</v>
      </c>
      <c r="D4" s="1105" t="s">
        <v>972</v>
      </c>
      <c r="E4" s="1104" t="s">
        <v>973</v>
      </c>
      <c r="F4" s="1105" t="s">
        <v>974</v>
      </c>
      <c r="G4" s="1104" t="s">
        <v>975</v>
      </c>
      <c r="H4" s="1590"/>
      <c r="I4" s="1590"/>
    </row>
    <row r="5" spans="1:9" ht="12.75" customHeight="1">
      <c r="A5" s="1596" t="s">
        <v>976</v>
      </c>
      <c r="B5" s="1597"/>
      <c r="C5" s="1106">
        <v>67</v>
      </c>
      <c r="D5" s="1107">
        <v>4</v>
      </c>
      <c r="E5" s="1106">
        <v>24</v>
      </c>
      <c r="F5" s="1107">
        <v>29</v>
      </c>
      <c r="G5" s="1106">
        <v>10</v>
      </c>
      <c r="H5" s="1107">
        <v>760</v>
      </c>
      <c r="I5" s="1106">
        <v>397</v>
      </c>
    </row>
    <row r="6" spans="1:9" ht="12">
      <c r="A6" s="1313">
        <v>2</v>
      </c>
      <c r="B6" s="1314"/>
      <c r="C6" s="1108">
        <f aca="true" t="shared" si="0" ref="C6:I6">SUM(C8:C9)</f>
        <v>66</v>
      </c>
      <c r="D6" s="1108">
        <f t="shared" si="0"/>
        <v>4</v>
      </c>
      <c r="E6" s="1108">
        <f t="shared" si="0"/>
        <v>24</v>
      </c>
      <c r="F6" s="1108">
        <f t="shared" si="0"/>
        <v>32</v>
      </c>
      <c r="G6" s="1108">
        <f t="shared" si="0"/>
        <v>6</v>
      </c>
      <c r="H6" s="1108">
        <f t="shared" si="0"/>
        <v>759</v>
      </c>
      <c r="I6" s="1108">
        <f t="shared" si="0"/>
        <v>402</v>
      </c>
    </row>
    <row r="7" spans="1:9" ht="12">
      <c r="A7" s="75"/>
      <c r="B7" s="76"/>
      <c r="C7" s="1107"/>
      <c r="D7" s="1107"/>
      <c r="E7" s="1107"/>
      <c r="F7" s="1107"/>
      <c r="G7" s="1107"/>
      <c r="H7" s="1107"/>
      <c r="I7" s="1107"/>
    </row>
    <row r="8" spans="1:9" ht="13.5">
      <c r="A8" s="1313" t="s">
        <v>119</v>
      </c>
      <c r="B8" s="1591"/>
      <c r="C8" s="1108">
        <f aca="true" t="shared" si="1" ref="C8:I8">C12+C13+C14+C18+C24+C25+C26+C29+C38+C39+C43+C48+C56</f>
        <v>52</v>
      </c>
      <c r="D8" s="1108">
        <f t="shared" si="1"/>
        <v>4</v>
      </c>
      <c r="E8" s="1108">
        <f t="shared" si="1"/>
        <v>13</v>
      </c>
      <c r="F8" s="1108">
        <f t="shared" si="1"/>
        <v>30</v>
      </c>
      <c r="G8" s="1108">
        <f t="shared" si="1"/>
        <v>5</v>
      </c>
      <c r="H8" s="1108">
        <f t="shared" si="1"/>
        <v>595</v>
      </c>
      <c r="I8" s="1108">
        <f t="shared" si="1"/>
        <v>314</v>
      </c>
    </row>
    <row r="9" spans="1:9" ht="13.5">
      <c r="A9" s="1313" t="s">
        <v>977</v>
      </c>
      <c r="B9" s="1591"/>
      <c r="C9" s="1108">
        <f aca="true" t="shared" si="2" ref="C9:I9">SUM(C15:C16,C19:C22,C27,C30:C36,C40:C41,C44:C46,C49:C54,C57:C62)</f>
        <v>14</v>
      </c>
      <c r="D9" s="1108">
        <f t="shared" si="2"/>
        <v>0</v>
      </c>
      <c r="E9" s="1108">
        <f t="shared" si="2"/>
        <v>11</v>
      </c>
      <c r="F9" s="1108">
        <f t="shared" si="2"/>
        <v>2</v>
      </c>
      <c r="G9" s="1108">
        <f t="shared" si="2"/>
        <v>1</v>
      </c>
      <c r="H9" s="1108">
        <f t="shared" si="2"/>
        <v>164</v>
      </c>
      <c r="I9" s="1108">
        <f t="shared" si="2"/>
        <v>88</v>
      </c>
    </row>
    <row r="10" spans="1:9" ht="12.75" customHeight="1">
      <c r="A10" s="44"/>
      <c r="B10" s="31"/>
      <c r="C10" s="1109"/>
      <c r="D10" s="1109"/>
      <c r="E10" s="1109"/>
      <c r="F10" s="1109"/>
      <c r="G10" s="1109"/>
      <c r="H10" s="1109"/>
      <c r="I10" s="1109"/>
    </row>
    <row r="11" spans="1:9" ht="12.75" customHeight="1">
      <c r="A11" s="1279" t="s">
        <v>1438</v>
      </c>
      <c r="B11" s="1598"/>
      <c r="C11" s="1110">
        <f aca="true" t="shared" si="3" ref="C11:I11">SUM(C12:C16)</f>
        <v>25</v>
      </c>
      <c r="D11" s="1110">
        <f t="shared" si="3"/>
        <v>2</v>
      </c>
      <c r="E11" s="1110">
        <f t="shared" si="3"/>
        <v>4</v>
      </c>
      <c r="F11" s="1110">
        <f t="shared" si="3"/>
        <v>15</v>
      </c>
      <c r="G11" s="1110">
        <f t="shared" si="3"/>
        <v>4</v>
      </c>
      <c r="H11" s="1110">
        <f t="shared" si="3"/>
        <v>243</v>
      </c>
      <c r="I11" s="1110">
        <f t="shared" si="3"/>
        <v>149</v>
      </c>
    </row>
    <row r="12" spans="1:9" ht="12.75" customHeight="1">
      <c r="A12" s="1087"/>
      <c r="B12" s="88" t="s">
        <v>56</v>
      </c>
      <c r="C12" s="1109">
        <v>17</v>
      </c>
      <c r="D12" s="1109">
        <v>2</v>
      </c>
      <c r="E12" s="1109">
        <v>2</v>
      </c>
      <c r="F12" s="1109">
        <v>10</v>
      </c>
      <c r="G12" s="1109">
        <v>3</v>
      </c>
      <c r="H12" s="1109">
        <v>183</v>
      </c>
      <c r="I12" s="1109">
        <v>111</v>
      </c>
    </row>
    <row r="13" spans="1:9" ht="12.75" customHeight="1">
      <c r="A13" s="1087"/>
      <c r="B13" s="88" t="s">
        <v>68</v>
      </c>
      <c r="C13" s="1109">
        <v>4</v>
      </c>
      <c r="D13" s="1109">
        <v>0</v>
      </c>
      <c r="E13" s="1109">
        <v>1</v>
      </c>
      <c r="F13" s="1109">
        <v>2</v>
      </c>
      <c r="G13" s="1109">
        <v>1</v>
      </c>
      <c r="H13" s="1109">
        <v>21</v>
      </c>
      <c r="I13" s="1109">
        <v>10</v>
      </c>
    </row>
    <row r="14" spans="1:9" ht="12.75" customHeight="1">
      <c r="A14" s="1087"/>
      <c r="B14" s="88" t="s">
        <v>74</v>
      </c>
      <c r="C14" s="1109">
        <v>4</v>
      </c>
      <c r="D14" s="1109">
        <v>0</v>
      </c>
      <c r="E14" s="1109">
        <v>1</v>
      </c>
      <c r="F14" s="1109">
        <v>3</v>
      </c>
      <c r="G14" s="1109">
        <v>0</v>
      </c>
      <c r="H14" s="1109">
        <v>27</v>
      </c>
      <c r="I14" s="1109">
        <v>18</v>
      </c>
    </row>
    <row r="15" spans="1:9" ht="12.75" customHeight="1">
      <c r="A15" s="1087"/>
      <c r="B15" s="88" t="s">
        <v>83</v>
      </c>
      <c r="C15" s="1109">
        <v>0</v>
      </c>
      <c r="D15" s="1109">
        <v>0</v>
      </c>
      <c r="E15" s="1109">
        <v>0</v>
      </c>
      <c r="F15" s="1109">
        <v>0</v>
      </c>
      <c r="G15" s="1109">
        <v>0</v>
      </c>
      <c r="H15" s="1109">
        <v>8</v>
      </c>
      <c r="I15" s="1109">
        <v>5</v>
      </c>
    </row>
    <row r="16" spans="1:9" ht="12.75" customHeight="1">
      <c r="A16" s="1087"/>
      <c r="B16" s="88" t="s">
        <v>85</v>
      </c>
      <c r="C16" s="1109">
        <v>0</v>
      </c>
      <c r="D16" s="1109">
        <v>0</v>
      </c>
      <c r="E16" s="1109">
        <v>0</v>
      </c>
      <c r="F16" s="1109">
        <v>0</v>
      </c>
      <c r="G16" s="1109">
        <v>0</v>
      </c>
      <c r="H16" s="1109">
        <v>4</v>
      </c>
      <c r="I16" s="1109">
        <v>5</v>
      </c>
    </row>
    <row r="17" spans="1:9" ht="12.75" customHeight="1">
      <c r="A17" s="1279" t="s">
        <v>1439</v>
      </c>
      <c r="B17" s="1598"/>
      <c r="C17" s="1110">
        <f aca="true" t="shared" si="4" ref="C17:I17">SUM(C18:C22)</f>
        <v>8</v>
      </c>
      <c r="D17" s="1110">
        <f t="shared" si="4"/>
        <v>0</v>
      </c>
      <c r="E17" s="1110">
        <f t="shared" si="4"/>
        <v>4</v>
      </c>
      <c r="F17" s="1110">
        <f t="shared" si="4"/>
        <v>3</v>
      </c>
      <c r="G17" s="1110">
        <f t="shared" si="4"/>
        <v>1</v>
      </c>
      <c r="H17" s="1110">
        <f t="shared" si="4"/>
        <v>58</v>
      </c>
      <c r="I17" s="1110">
        <f t="shared" si="4"/>
        <v>34</v>
      </c>
    </row>
    <row r="18" spans="1:9" ht="12.75" customHeight="1">
      <c r="A18" s="1087"/>
      <c r="B18" s="88" t="s">
        <v>66</v>
      </c>
      <c r="C18" s="1109">
        <v>3</v>
      </c>
      <c r="D18" s="1109">
        <v>0</v>
      </c>
      <c r="E18" s="1109">
        <v>1</v>
      </c>
      <c r="F18" s="1109">
        <v>2</v>
      </c>
      <c r="G18" s="1109">
        <v>0</v>
      </c>
      <c r="H18" s="1109">
        <v>27</v>
      </c>
      <c r="I18" s="1109">
        <v>17</v>
      </c>
    </row>
    <row r="19" spans="1:9" ht="12.75" customHeight="1">
      <c r="A19" s="1087"/>
      <c r="B19" s="88" t="s">
        <v>39</v>
      </c>
      <c r="C19" s="1109">
        <v>2</v>
      </c>
      <c r="D19" s="1109">
        <v>0</v>
      </c>
      <c r="E19" s="1109">
        <v>1</v>
      </c>
      <c r="F19" s="1109">
        <v>0</v>
      </c>
      <c r="G19" s="1109">
        <v>1</v>
      </c>
      <c r="H19" s="1109">
        <v>14</v>
      </c>
      <c r="I19" s="1109">
        <v>7</v>
      </c>
    </row>
    <row r="20" spans="1:9" ht="12.75" customHeight="1">
      <c r="A20" s="1087"/>
      <c r="B20" s="88" t="s">
        <v>40</v>
      </c>
      <c r="C20" s="1109">
        <v>1</v>
      </c>
      <c r="D20" s="1109">
        <v>0</v>
      </c>
      <c r="E20" s="1109">
        <v>1</v>
      </c>
      <c r="F20" s="1109">
        <v>0</v>
      </c>
      <c r="G20" s="1109">
        <v>0</v>
      </c>
      <c r="H20" s="1109">
        <v>7</v>
      </c>
      <c r="I20" s="1109">
        <v>4</v>
      </c>
    </row>
    <row r="21" spans="1:9" ht="12.75" customHeight="1">
      <c r="A21" s="1087"/>
      <c r="B21" s="88" t="s">
        <v>41</v>
      </c>
      <c r="C21" s="1109">
        <v>1</v>
      </c>
      <c r="D21" s="1109">
        <v>0</v>
      </c>
      <c r="E21" s="1109">
        <v>1</v>
      </c>
      <c r="F21" s="1109">
        <v>0</v>
      </c>
      <c r="G21" s="1109">
        <v>0</v>
      </c>
      <c r="H21" s="1109">
        <v>7</v>
      </c>
      <c r="I21" s="1109">
        <v>3</v>
      </c>
    </row>
    <row r="22" spans="1:9" ht="12.75" customHeight="1">
      <c r="A22" s="1087"/>
      <c r="B22" s="88" t="s">
        <v>43</v>
      </c>
      <c r="C22" s="1109">
        <v>1</v>
      </c>
      <c r="D22" s="1109">
        <v>0</v>
      </c>
      <c r="E22" s="1109">
        <v>0</v>
      </c>
      <c r="F22" s="1109">
        <v>1</v>
      </c>
      <c r="G22" s="1109">
        <v>0</v>
      </c>
      <c r="H22" s="1109">
        <v>3</v>
      </c>
      <c r="I22" s="1109">
        <v>3</v>
      </c>
    </row>
    <row r="23" spans="1:9" ht="12.75" customHeight="1">
      <c r="A23" s="1279" t="s">
        <v>1445</v>
      </c>
      <c r="B23" s="1598"/>
      <c r="C23" s="1110">
        <f aca="true" t="shared" si="5" ref="C23:I23">SUM(C24:C27)</f>
        <v>2</v>
      </c>
      <c r="D23" s="1110">
        <f t="shared" si="5"/>
        <v>0</v>
      </c>
      <c r="E23" s="1110">
        <f t="shared" si="5"/>
        <v>1</v>
      </c>
      <c r="F23" s="1110">
        <f t="shared" si="5"/>
        <v>1</v>
      </c>
      <c r="G23" s="1110">
        <f t="shared" si="5"/>
        <v>0</v>
      </c>
      <c r="H23" s="1110">
        <f t="shared" si="5"/>
        <v>49</v>
      </c>
      <c r="I23" s="1110">
        <f t="shared" si="5"/>
        <v>26</v>
      </c>
    </row>
    <row r="24" spans="1:9" ht="12.75" customHeight="1">
      <c r="A24" s="1087"/>
      <c r="B24" s="88" t="s">
        <v>69</v>
      </c>
      <c r="C24" s="1109">
        <v>0</v>
      </c>
      <c r="D24" s="1109">
        <v>0</v>
      </c>
      <c r="E24" s="1109">
        <v>0</v>
      </c>
      <c r="F24" s="1109">
        <v>0</v>
      </c>
      <c r="G24" s="1109">
        <v>0</v>
      </c>
      <c r="H24" s="1109">
        <v>16</v>
      </c>
      <c r="I24" s="1109">
        <v>9</v>
      </c>
    </row>
    <row r="25" spans="1:9" ht="12.75" customHeight="1">
      <c r="A25" s="1087"/>
      <c r="B25" s="88" t="s">
        <v>978</v>
      </c>
      <c r="C25" s="1109">
        <v>2</v>
      </c>
      <c r="D25" s="1109">
        <v>0</v>
      </c>
      <c r="E25" s="1109">
        <v>1</v>
      </c>
      <c r="F25" s="1109">
        <v>1</v>
      </c>
      <c r="G25" s="1109">
        <v>0</v>
      </c>
      <c r="H25" s="1109">
        <v>19</v>
      </c>
      <c r="I25" s="1109">
        <v>9</v>
      </c>
    </row>
    <row r="26" spans="1:9" ht="12.75" customHeight="1">
      <c r="A26" s="44"/>
      <c r="B26" s="88" t="s">
        <v>78</v>
      </c>
      <c r="C26" s="1109">
        <v>0</v>
      </c>
      <c r="D26" s="1109">
        <v>0</v>
      </c>
      <c r="E26" s="1109">
        <v>0</v>
      </c>
      <c r="F26" s="1109">
        <v>0</v>
      </c>
      <c r="G26" s="1109">
        <v>0</v>
      </c>
      <c r="H26" s="1109">
        <v>9</v>
      </c>
      <c r="I26" s="1109">
        <v>6</v>
      </c>
    </row>
    <row r="27" spans="1:9" ht="12.75" customHeight="1">
      <c r="A27" s="1087"/>
      <c r="B27" s="88" t="s">
        <v>45</v>
      </c>
      <c r="C27" s="1109">
        <v>0</v>
      </c>
      <c r="D27" s="1109">
        <v>0</v>
      </c>
      <c r="E27" s="1109">
        <v>0</v>
      </c>
      <c r="F27" s="1109">
        <v>0</v>
      </c>
      <c r="G27" s="1109">
        <v>0</v>
      </c>
      <c r="H27" s="1109">
        <v>5</v>
      </c>
      <c r="I27" s="1109">
        <v>2</v>
      </c>
    </row>
    <row r="28" spans="1:9" ht="12.75" customHeight="1">
      <c r="A28" s="1279" t="s">
        <v>1447</v>
      </c>
      <c r="B28" s="1598"/>
      <c r="C28" s="1110">
        <f aca="true" t="shared" si="6" ref="C28:I28">SUM(C29:C36)</f>
        <v>6</v>
      </c>
      <c r="D28" s="1110">
        <f t="shared" si="6"/>
        <v>0</v>
      </c>
      <c r="E28" s="1110">
        <f t="shared" si="6"/>
        <v>4</v>
      </c>
      <c r="F28" s="1110">
        <f t="shared" si="6"/>
        <v>1</v>
      </c>
      <c r="G28" s="1110">
        <f t="shared" si="6"/>
        <v>1</v>
      </c>
      <c r="H28" s="1110">
        <f t="shared" si="6"/>
        <v>49</v>
      </c>
      <c r="I28" s="1110">
        <f t="shared" si="6"/>
        <v>21</v>
      </c>
    </row>
    <row r="29" spans="1:9" ht="12.75" customHeight="1">
      <c r="A29" s="1087"/>
      <c r="B29" s="88" t="s">
        <v>64</v>
      </c>
      <c r="C29" s="1109">
        <v>3</v>
      </c>
      <c r="D29" s="1109">
        <v>0</v>
      </c>
      <c r="E29" s="1109">
        <v>1</v>
      </c>
      <c r="F29" s="1109">
        <v>1</v>
      </c>
      <c r="G29" s="1109">
        <v>1</v>
      </c>
      <c r="H29" s="1109">
        <v>30</v>
      </c>
      <c r="I29" s="1109">
        <v>15</v>
      </c>
    </row>
    <row r="30" spans="1:9" ht="12.75" customHeight="1">
      <c r="A30" s="1087"/>
      <c r="B30" s="88" t="s">
        <v>46</v>
      </c>
      <c r="C30" s="1109">
        <v>1</v>
      </c>
      <c r="D30" s="1109">
        <v>0</v>
      </c>
      <c r="E30" s="1109">
        <v>1</v>
      </c>
      <c r="F30" s="1109">
        <v>0</v>
      </c>
      <c r="G30" s="1109">
        <v>0</v>
      </c>
      <c r="H30" s="1109">
        <v>0</v>
      </c>
      <c r="I30" s="1109">
        <v>1</v>
      </c>
    </row>
    <row r="31" spans="1:9" ht="12.75" customHeight="1">
      <c r="A31" s="1087"/>
      <c r="B31" s="88" t="s">
        <v>48</v>
      </c>
      <c r="C31" s="1109">
        <v>1</v>
      </c>
      <c r="D31" s="1109">
        <v>0</v>
      </c>
      <c r="E31" s="1109">
        <v>1</v>
      </c>
      <c r="F31" s="1109">
        <v>0</v>
      </c>
      <c r="G31" s="1109">
        <v>0</v>
      </c>
      <c r="H31" s="1109">
        <v>4</v>
      </c>
      <c r="I31" s="1109">
        <v>1</v>
      </c>
    </row>
    <row r="32" spans="1:9" ht="12.75" customHeight="1">
      <c r="A32" s="1087"/>
      <c r="B32" s="88" t="s">
        <v>50</v>
      </c>
      <c r="C32" s="1109">
        <v>0</v>
      </c>
      <c r="D32" s="1109">
        <v>0</v>
      </c>
      <c r="E32" s="1109">
        <v>0</v>
      </c>
      <c r="F32" s="1109">
        <v>0</v>
      </c>
      <c r="G32" s="1109">
        <v>0</v>
      </c>
      <c r="H32" s="1109">
        <v>4</v>
      </c>
      <c r="I32" s="1109">
        <v>1</v>
      </c>
    </row>
    <row r="33" spans="1:9" ht="12.75" customHeight="1">
      <c r="A33" s="1087"/>
      <c r="B33" s="88" t="s">
        <v>52</v>
      </c>
      <c r="C33" s="1109">
        <v>1</v>
      </c>
      <c r="D33" s="1109">
        <v>0</v>
      </c>
      <c r="E33" s="1109">
        <v>1</v>
      </c>
      <c r="F33" s="1109">
        <v>0</v>
      </c>
      <c r="G33" s="1109">
        <v>0</v>
      </c>
      <c r="H33" s="1109">
        <v>5</v>
      </c>
      <c r="I33" s="1109">
        <v>2</v>
      </c>
    </row>
    <row r="34" spans="1:9" ht="12.75" customHeight="1">
      <c r="A34" s="1087"/>
      <c r="B34" s="88" t="s">
        <v>54</v>
      </c>
      <c r="C34" s="1109">
        <v>0</v>
      </c>
      <c r="D34" s="1109">
        <v>0</v>
      </c>
      <c r="E34" s="1109">
        <v>0</v>
      </c>
      <c r="F34" s="1109">
        <v>0</v>
      </c>
      <c r="G34" s="1109">
        <v>0</v>
      </c>
      <c r="H34" s="1109">
        <v>0</v>
      </c>
      <c r="I34" s="1109">
        <v>1</v>
      </c>
    </row>
    <row r="35" spans="1:9" ht="12.75" customHeight="1">
      <c r="A35" s="44"/>
      <c r="B35" s="88" t="s">
        <v>55</v>
      </c>
      <c r="C35" s="1109">
        <v>0</v>
      </c>
      <c r="D35" s="1109">
        <v>0</v>
      </c>
      <c r="E35" s="1109">
        <v>0</v>
      </c>
      <c r="F35" s="1109">
        <v>0</v>
      </c>
      <c r="G35" s="1109">
        <v>0</v>
      </c>
      <c r="H35" s="1109">
        <v>1</v>
      </c>
      <c r="I35" s="1109">
        <v>0</v>
      </c>
    </row>
    <row r="36" spans="1:9" ht="12.75" customHeight="1">
      <c r="A36" s="1087"/>
      <c r="B36" s="88" t="s">
        <v>57</v>
      </c>
      <c r="C36" s="1109">
        <v>0</v>
      </c>
      <c r="D36" s="1109">
        <v>0</v>
      </c>
      <c r="E36" s="1109">
        <v>0</v>
      </c>
      <c r="F36" s="1109">
        <v>0</v>
      </c>
      <c r="G36" s="1109">
        <v>0</v>
      </c>
      <c r="H36" s="1109">
        <v>5</v>
      </c>
      <c r="I36" s="1109">
        <v>0</v>
      </c>
    </row>
    <row r="37" spans="1:9" ht="12.75" customHeight="1">
      <c r="A37" s="1279" t="s">
        <v>1448</v>
      </c>
      <c r="B37" s="1598"/>
      <c r="C37" s="1110">
        <f aca="true" t="shared" si="7" ref="C37:I37">SUM(C38:C41)</f>
        <v>8</v>
      </c>
      <c r="D37" s="1110">
        <f t="shared" si="7"/>
        <v>1</v>
      </c>
      <c r="E37" s="1110">
        <f t="shared" si="7"/>
        <v>4</v>
      </c>
      <c r="F37" s="1110">
        <f t="shared" si="7"/>
        <v>3</v>
      </c>
      <c r="G37" s="1110">
        <f t="shared" si="7"/>
        <v>0</v>
      </c>
      <c r="H37" s="1110">
        <f t="shared" si="7"/>
        <v>106</v>
      </c>
      <c r="I37" s="1110">
        <f t="shared" si="7"/>
        <v>58</v>
      </c>
    </row>
    <row r="38" spans="1:9" ht="12.75" customHeight="1">
      <c r="A38" s="1087"/>
      <c r="B38" s="88" t="s">
        <v>58</v>
      </c>
      <c r="C38" s="1109">
        <v>4</v>
      </c>
      <c r="D38" s="1109">
        <v>1</v>
      </c>
      <c r="E38" s="1109">
        <v>1</v>
      </c>
      <c r="F38" s="1109">
        <v>2</v>
      </c>
      <c r="G38" s="1109">
        <v>0</v>
      </c>
      <c r="H38" s="1109">
        <v>57</v>
      </c>
      <c r="I38" s="1109">
        <v>32</v>
      </c>
    </row>
    <row r="39" spans="1:9" ht="12.75" customHeight="1">
      <c r="A39" s="1087"/>
      <c r="B39" s="88" t="s">
        <v>80</v>
      </c>
      <c r="C39" s="1109">
        <v>2</v>
      </c>
      <c r="D39" s="1109">
        <v>0</v>
      </c>
      <c r="E39" s="1109">
        <v>1</v>
      </c>
      <c r="F39" s="1109">
        <v>1</v>
      </c>
      <c r="G39" s="1109">
        <v>0</v>
      </c>
      <c r="H39" s="1109">
        <v>29</v>
      </c>
      <c r="I39" s="1109">
        <v>12</v>
      </c>
    </row>
    <row r="40" spans="1:9" ht="12.75" customHeight="1">
      <c r="A40" s="1087"/>
      <c r="B40" s="88" t="s">
        <v>60</v>
      </c>
      <c r="C40" s="1109">
        <v>1</v>
      </c>
      <c r="D40" s="1109">
        <v>0</v>
      </c>
      <c r="E40" s="1109">
        <v>1</v>
      </c>
      <c r="F40" s="1109">
        <v>0</v>
      </c>
      <c r="G40" s="1109">
        <v>0</v>
      </c>
      <c r="H40" s="1109">
        <v>13</v>
      </c>
      <c r="I40" s="1109">
        <v>8</v>
      </c>
    </row>
    <row r="41" spans="1:9" ht="12.75" customHeight="1">
      <c r="A41" s="1087"/>
      <c r="B41" s="88" t="s">
        <v>62</v>
      </c>
      <c r="C41" s="1109">
        <v>1</v>
      </c>
      <c r="D41" s="1109">
        <v>0</v>
      </c>
      <c r="E41" s="1109">
        <v>1</v>
      </c>
      <c r="F41" s="1109">
        <v>0</v>
      </c>
      <c r="G41" s="1109">
        <v>0</v>
      </c>
      <c r="H41" s="1109">
        <v>7</v>
      </c>
      <c r="I41" s="1109">
        <v>6</v>
      </c>
    </row>
    <row r="42" spans="1:9" ht="12.75" customHeight="1">
      <c r="A42" s="1279" t="s">
        <v>1449</v>
      </c>
      <c r="B42" s="1598"/>
      <c r="C42" s="1110">
        <f aca="true" t="shared" si="8" ref="C42:I42">SUM(C43:C46)</f>
        <v>3</v>
      </c>
      <c r="D42" s="1110">
        <f t="shared" si="8"/>
        <v>0</v>
      </c>
      <c r="E42" s="1110">
        <f t="shared" si="8"/>
        <v>3</v>
      </c>
      <c r="F42" s="1110">
        <f t="shared" si="8"/>
        <v>0</v>
      </c>
      <c r="G42" s="1110">
        <f t="shared" si="8"/>
        <v>0</v>
      </c>
      <c r="H42" s="1110">
        <f t="shared" si="8"/>
        <v>37</v>
      </c>
      <c r="I42" s="1110">
        <f t="shared" si="8"/>
        <v>19</v>
      </c>
    </row>
    <row r="43" spans="1:9" ht="12.75" customHeight="1">
      <c r="A43" s="1087"/>
      <c r="B43" s="88" t="s">
        <v>72</v>
      </c>
      <c r="C43" s="1109">
        <v>1</v>
      </c>
      <c r="D43" s="1109">
        <v>0</v>
      </c>
      <c r="E43" s="1109">
        <v>1</v>
      </c>
      <c r="F43" s="1109">
        <v>0</v>
      </c>
      <c r="G43" s="1109">
        <v>0</v>
      </c>
      <c r="H43" s="1109">
        <v>21</v>
      </c>
      <c r="I43" s="1109">
        <v>11</v>
      </c>
    </row>
    <row r="44" spans="1:9" ht="12.75" customHeight="1">
      <c r="A44" s="44"/>
      <c r="B44" s="88" t="s">
        <v>63</v>
      </c>
      <c r="C44" s="1109">
        <v>1</v>
      </c>
      <c r="D44" s="1109">
        <v>0</v>
      </c>
      <c r="E44" s="1109">
        <v>1</v>
      </c>
      <c r="F44" s="1109">
        <v>0</v>
      </c>
      <c r="G44" s="1109">
        <v>0</v>
      </c>
      <c r="H44" s="1109">
        <v>6</v>
      </c>
      <c r="I44" s="1109">
        <v>3</v>
      </c>
    </row>
    <row r="45" spans="1:9" ht="12.75" customHeight="1">
      <c r="A45" s="1087"/>
      <c r="B45" s="88" t="s">
        <v>65</v>
      </c>
      <c r="C45" s="1109">
        <v>1</v>
      </c>
      <c r="D45" s="1109">
        <v>0</v>
      </c>
      <c r="E45" s="1109">
        <v>1</v>
      </c>
      <c r="F45" s="1109">
        <v>0</v>
      </c>
      <c r="G45" s="1109">
        <v>0</v>
      </c>
      <c r="H45" s="1109">
        <v>6</v>
      </c>
      <c r="I45" s="1109">
        <v>3</v>
      </c>
    </row>
    <row r="46" spans="1:9" ht="12.75" customHeight="1">
      <c r="A46" s="1087"/>
      <c r="B46" s="88" t="s">
        <v>67</v>
      </c>
      <c r="C46" s="1109">
        <v>0</v>
      </c>
      <c r="D46" s="1109">
        <v>0</v>
      </c>
      <c r="E46" s="1109">
        <v>0</v>
      </c>
      <c r="F46" s="1109">
        <v>0</v>
      </c>
      <c r="G46" s="1109">
        <v>0</v>
      </c>
      <c r="H46" s="1109">
        <v>4</v>
      </c>
      <c r="I46" s="1109">
        <v>2</v>
      </c>
    </row>
    <row r="47" spans="1:9" ht="12.75" customHeight="1">
      <c r="A47" s="1279" t="s">
        <v>979</v>
      </c>
      <c r="B47" s="1598"/>
      <c r="C47" s="1110">
        <f aca="true" t="shared" si="9" ref="C47:I47">SUM(C48:C54)</f>
        <v>8</v>
      </c>
      <c r="D47" s="1110">
        <f t="shared" si="9"/>
        <v>1</v>
      </c>
      <c r="E47" s="1110">
        <f t="shared" si="9"/>
        <v>2</v>
      </c>
      <c r="F47" s="1110">
        <f t="shared" si="9"/>
        <v>5</v>
      </c>
      <c r="G47" s="1110">
        <f t="shared" si="9"/>
        <v>0</v>
      </c>
      <c r="H47" s="1110">
        <f t="shared" si="9"/>
        <v>109</v>
      </c>
      <c r="I47" s="1110">
        <f t="shared" si="9"/>
        <v>40</v>
      </c>
    </row>
    <row r="48" spans="1:9" ht="12.75" customHeight="1">
      <c r="A48" s="1087"/>
      <c r="B48" s="88" t="s">
        <v>59</v>
      </c>
      <c r="C48" s="1109">
        <v>8</v>
      </c>
      <c r="D48" s="1109">
        <v>1</v>
      </c>
      <c r="E48" s="1109">
        <v>2</v>
      </c>
      <c r="F48" s="1109">
        <v>5</v>
      </c>
      <c r="G48" s="1109">
        <v>0</v>
      </c>
      <c r="H48" s="1109">
        <v>78</v>
      </c>
      <c r="I48" s="1109">
        <v>29</v>
      </c>
    </row>
    <row r="49" spans="1:9" ht="12.75" customHeight="1">
      <c r="A49" s="1087"/>
      <c r="B49" s="88" t="s">
        <v>73</v>
      </c>
      <c r="C49" s="1109">
        <v>0</v>
      </c>
      <c r="D49" s="1109">
        <v>0</v>
      </c>
      <c r="E49" s="1109">
        <v>0</v>
      </c>
      <c r="F49" s="1109">
        <v>0</v>
      </c>
      <c r="G49" s="1109">
        <v>0</v>
      </c>
      <c r="H49" s="1109">
        <v>4</v>
      </c>
      <c r="I49" s="1109">
        <v>3</v>
      </c>
    </row>
    <row r="50" spans="1:9" ht="12.75" customHeight="1">
      <c r="A50" s="1087"/>
      <c r="B50" s="88" t="s">
        <v>75</v>
      </c>
      <c r="C50" s="1109">
        <v>0</v>
      </c>
      <c r="D50" s="1109">
        <v>0</v>
      </c>
      <c r="E50" s="1109">
        <v>0</v>
      </c>
      <c r="F50" s="1109">
        <v>0</v>
      </c>
      <c r="G50" s="1109">
        <v>0</v>
      </c>
      <c r="H50" s="1109">
        <v>4</v>
      </c>
      <c r="I50" s="1109">
        <v>2</v>
      </c>
    </row>
    <row r="51" spans="1:9" ht="12.75" customHeight="1">
      <c r="A51" s="1087"/>
      <c r="B51" s="88" t="s">
        <v>77</v>
      </c>
      <c r="C51" s="1109">
        <v>0</v>
      </c>
      <c r="D51" s="1109">
        <v>0</v>
      </c>
      <c r="E51" s="1109">
        <v>0</v>
      </c>
      <c r="F51" s="1109">
        <v>0</v>
      </c>
      <c r="G51" s="1109">
        <v>0</v>
      </c>
      <c r="H51" s="1109">
        <v>6</v>
      </c>
      <c r="I51" s="1109">
        <v>1</v>
      </c>
    </row>
    <row r="52" spans="1:9" ht="12.75" customHeight="1">
      <c r="A52" s="1087"/>
      <c r="B52" s="88" t="s">
        <v>79</v>
      </c>
      <c r="C52" s="1109">
        <v>0</v>
      </c>
      <c r="D52" s="1109">
        <v>0</v>
      </c>
      <c r="E52" s="1109">
        <v>0</v>
      </c>
      <c r="F52" s="1109">
        <v>0</v>
      </c>
      <c r="G52" s="1109">
        <v>0</v>
      </c>
      <c r="H52" s="1109">
        <v>2</v>
      </c>
      <c r="I52" s="1109">
        <v>1</v>
      </c>
    </row>
    <row r="53" spans="1:9" ht="12.75" customHeight="1">
      <c r="A53" s="1087"/>
      <c r="B53" s="88" t="s">
        <v>81</v>
      </c>
      <c r="C53" s="1109">
        <v>0</v>
      </c>
      <c r="D53" s="1109">
        <v>0</v>
      </c>
      <c r="E53" s="1109">
        <v>0</v>
      </c>
      <c r="F53" s="1109">
        <v>0</v>
      </c>
      <c r="G53" s="1109">
        <v>0</v>
      </c>
      <c r="H53" s="1109">
        <v>6</v>
      </c>
      <c r="I53" s="1109">
        <v>1</v>
      </c>
    </row>
    <row r="54" spans="1:9" ht="12.75" customHeight="1">
      <c r="A54" s="1087"/>
      <c r="B54" s="88" t="s">
        <v>82</v>
      </c>
      <c r="C54" s="1109">
        <v>0</v>
      </c>
      <c r="D54" s="1109">
        <v>0</v>
      </c>
      <c r="E54" s="1109">
        <v>0</v>
      </c>
      <c r="F54" s="1109">
        <v>0</v>
      </c>
      <c r="G54" s="1109">
        <v>0</v>
      </c>
      <c r="H54" s="1109">
        <v>9</v>
      </c>
      <c r="I54" s="1109">
        <v>3</v>
      </c>
    </row>
    <row r="55" spans="1:9" ht="12.75" customHeight="1">
      <c r="A55" s="1279" t="s">
        <v>1451</v>
      </c>
      <c r="B55" s="1598"/>
      <c r="C55" s="1110">
        <f aca="true" t="shared" si="10" ref="C55:I55">SUM(C56:C62)</f>
        <v>6</v>
      </c>
      <c r="D55" s="1110">
        <f t="shared" si="10"/>
        <v>0</v>
      </c>
      <c r="E55" s="1110">
        <f t="shared" si="10"/>
        <v>2</v>
      </c>
      <c r="F55" s="1110">
        <f t="shared" si="10"/>
        <v>4</v>
      </c>
      <c r="G55" s="1110">
        <f t="shared" si="10"/>
        <v>0</v>
      </c>
      <c r="H55" s="1110">
        <f t="shared" si="10"/>
        <v>108</v>
      </c>
      <c r="I55" s="1110">
        <f t="shared" si="10"/>
        <v>55</v>
      </c>
    </row>
    <row r="56" spans="1:9" ht="12.75" customHeight="1">
      <c r="A56" s="1087"/>
      <c r="B56" s="88" t="s">
        <v>61</v>
      </c>
      <c r="C56" s="1109">
        <v>4</v>
      </c>
      <c r="D56" s="1109">
        <v>0</v>
      </c>
      <c r="E56" s="1109">
        <v>1</v>
      </c>
      <c r="F56" s="1109">
        <v>3</v>
      </c>
      <c r="G56" s="1109">
        <v>0</v>
      </c>
      <c r="H56" s="1109">
        <v>78</v>
      </c>
      <c r="I56" s="1109">
        <v>35</v>
      </c>
    </row>
    <row r="57" spans="1:9" ht="12.75" customHeight="1">
      <c r="A57" s="1087"/>
      <c r="B57" s="88" t="s">
        <v>70</v>
      </c>
      <c r="C57" s="1109">
        <v>0</v>
      </c>
      <c r="D57" s="1109">
        <v>0</v>
      </c>
      <c r="E57" s="1109">
        <v>0</v>
      </c>
      <c r="F57" s="1109">
        <v>0</v>
      </c>
      <c r="G57" s="1109">
        <v>0</v>
      </c>
      <c r="H57" s="1109">
        <v>6</v>
      </c>
      <c r="I57" s="1109">
        <v>4</v>
      </c>
    </row>
    <row r="58" spans="1:9" ht="12.75" customHeight="1">
      <c r="A58" s="1087"/>
      <c r="B58" s="88" t="s">
        <v>71</v>
      </c>
      <c r="C58" s="1109">
        <v>0</v>
      </c>
      <c r="D58" s="1109">
        <v>0</v>
      </c>
      <c r="E58" s="1109">
        <v>0</v>
      </c>
      <c r="F58" s="1109">
        <v>0</v>
      </c>
      <c r="G58" s="1109">
        <v>0</v>
      </c>
      <c r="H58" s="1109">
        <v>7</v>
      </c>
      <c r="I58" s="1109">
        <v>4</v>
      </c>
    </row>
    <row r="59" spans="1:9" ht="12.75" customHeight="1">
      <c r="A59" s="1087"/>
      <c r="B59" s="88" t="s">
        <v>84</v>
      </c>
      <c r="C59" s="1109">
        <v>1</v>
      </c>
      <c r="D59" s="1109">
        <v>0</v>
      </c>
      <c r="E59" s="1109">
        <v>0</v>
      </c>
      <c r="F59" s="1109">
        <v>1</v>
      </c>
      <c r="G59" s="1109">
        <v>0</v>
      </c>
      <c r="H59" s="1109">
        <v>9</v>
      </c>
      <c r="I59" s="1109">
        <v>5</v>
      </c>
    </row>
    <row r="60" spans="1:9" ht="12.75" customHeight="1">
      <c r="A60" s="1087"/>
      <c r="B60" s="88" t="s">
        <v>86</v>
      </c>
      <c r="C60" s="1109">
        <v>1</v>
      </c>
      <c r="D60" s="1109">
        <v>0</v>
      </c>
      <c r="E60" s="1109">
        <v>1</v>
      </c>
      <c r="F60" s="1109">
        <v>0</v>
      </c>
      <c r="G60" s="1109">
        <v>0</v>
      </c>
      <c r="H60" s="1109">
        <v>3</v>
      </c>
      <c r="I60" s="1109">
        <v>1</v>
      </c>
    </row>
    <row r="61" spans="1:9" ht="12">
      <c r="A61" s="1087"/>
      <c r="B61" s="88" t="s">
        <v>87</v>
      </c>
      <c r="C61" s="1109">
        <v>0</v>
      </c>
      <c r="D61" s="1109">
        <v>0</v>
      </c>
      <c r="E61" s="1109">
        <v>0</v>
      </c>
      <c r="F61" s="1109">
        <v>0</v>
      </c>
      <c r="G61" s="1109">
        <v>0</v>
      </c>
      <c r="H61" s="1109">
        <v>2</v>
      </c>
      <c r="I61" s="1109">
        <v>3</v>
      </c>
    </row>
    <row r="62" spans="1:9" ht="12.75" customHeight="1">
      <c r="A62" s="1092"/>
      <c r="B62" s="95" t="s">
        <v>88</v>
      </c>
      <c r="C62" s="1111">
        <v>0</v>
      </c>
      <c r="D62" s="1111">
        <v>0</v>
      </c>
      <c r="E62" s="1111">
        <v>0</v>
      </c>
      <c r="F62" s="1111">
        <v>0</v>
      </c>
      <c r="G62" s="1111">
        <v>0</v>
      </c>
      <c r="H62" s="1111">
        <v>3</v>
      </c>
      <c r="I62" s="1111">
        <v>3</v>
      </c>
    </row>
    <row r="63" ht="12">
      <c r="A63" s="17" t="s">
        <v>980</v>
      </c>
    </row>
  </sheetData>
  <mergeCells count="16">
    <mergeCell ref="A37:B37"/>
    <mergeCell ref="A42:B42"/>
    <mergeCell ref="A47:B47"/>
    <mergeCell ref="A55:B55"/>
    <mergeCell ref="A11:B11"/>
    <mergeCell ref="A17:B17"/>
    <mergeCell ref="A23:B23"/>
    <mergeCell ref="A28:B28"/>
    <mergeCell ref="A9:B9"/>
    <mergeCell ref="A3:B4"/>
    <mergeCell ref="A6:B6"/>
    <mergeCell ref="A5:B5"/>
    <mergeCell ref="C3:G3"/>
    <mergeCell ref="H3:H4"/>
    <mergeCell ref="I3:I4"/>
    <mergeCell ref="A8:B8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9.00390625" defaultRowHeight="13.5"/>
  <cols>
    <col min="1" max="2" width="2.625" style="102" customWidth="1"/>
    <col min="3" max="3" width="20.625" style="102" customWidth="1"/>
    <col min="4" max="12" width="8.125" style="102" customWidth="1"/>
    <col min="13" max="16384" width="9.00390625" style="102" customWidth="1"/>
  </cols>
  <sheetData>
    <row r="2" ht="14.25">
      <c r="B2" s="544" t="s">
        <v>1033</v>
      </c>
    </row>
    <row r="3" spans="2:12" ht="14.25" thickBot="1">
      <c r="B3" s="126" t="s">
        <v>998</v>
      </c>
      <c r="C3" s="126"/>
      <c r="D3" s="126"/>
      <c r="E3" s="1112" t="s">
        <v>999</v>
      </c>
      <c r="F3" s="126"/>
      <c r="G3" s="126"/>
      <c r="H3" s="126"/>
      <c r="I3" s="126"/>
      <c r="J3" s="126"/>
      <c r="K3" s="126"/>
      <c r="L3" s="954" t="s">
        <v>1000</v>
      </c>
    </row>
    <row r="4" spans="1:12" s="17" customFormat="1" ht="15" customHeight="1" thickTop="1">
      <c r="A4" s="31"/>
      <c r="B4" s="123"/>
      <c r="C4" s="1113" t="s">
        <v>1001</v>
      </c>
      <c r="D4" s="1082" t="s">
        <v>1002</v>
      </c>
      <c r="E4" s="1083"/>
      <c r="F4" s="1084"/>
      <c r="G4" s="1083" t="s">
        <v>1003</v>
      </c>
      <c r="H4" s="1083"/>
      <c r="I4" s="1084"/>
      <c r="J4" s="1083" t="s">
        <v>1004</v>
      </c>
      <c r="K4" s="1083"/>
      <c r="L4" s="1084"/>
    </row>
    <row r="5" spans="1:12" s="17" customFormat="1" ht="15" customHeight="1">
      <c r="A5" s="31"/>
      <c r="B5" s="1093"/>
      <c r="C5" s="51" t="s">
        <v>1005</v>
      </c>
      <c r="D5" s="1093" t="s">
        <v>1006</v>
      </c>
      <c r="E5" s="111" t="s">
        <v>982</v>
      </c>
      <c r="F5" s="111" t="s">
        <v>983</v>
      </c>
      <c r="G5" s="111" t="s">
        <v>984</v>
      </c>
      <c r="H5" s="111" t="s">
        <v>982</v>
      </c>
      <c r="I5" s="111" t="s">
        <v>983</v>
      </c>
      <c r="J5" s="111" t="s">
        <v>984</v>
      </c>
      <c r="K5" s="111" t="s">
        <v>982</v>
      </c>
      <c r="L5" s="1095" t="s">
        <v>983</v>
      </c>
    </row>
    <row r="6" spans="1:12" s="17" customFormat="1" ht="6.75" customHeight="1">
      <c r="A6" s="31"/>
      <c r="B6" s="1114"/>
      <c r="C6" s="31"/>
      <c r="D6" s="1114"/>
      <c r="E6" s="1054"/>
      <c r="F6" s="1054"/>
      <c r="G6" s="1114"/>
      <c r="H6" s="1054"/>
      <c r="I6" s="1054"/>
      <c r="J6" s="1114"/>
      <c r="K6" s="1054"/>
      <c r="L6" s="1115"/>
    </row>
    <row r="7" spans="1:12" s="17" customFormat="1" ht="15" customHeight="1">
      <c r="A7" s="31"/>
      <c r="B7" s="1114"/>
      <c r="C7" s="88" t="s">
        <v>1007</v>
      </c>
      <c r="D7" s="46">
        <f aca="true" t="shared" si="0" ref="D7:F8">SUM(G7,J7)</f>
        <v>257481</v>
      </c>
      <c r="E7" s="1116">
        <f t="shared" si="0"/>
        <v>312379</v>
      </c>
      <c r="F7" s="1116">
        <f t="shared" si="0"/>
        <v>185026</v>
      </c>
      <c r="G7" s="46">
        <v>200383</v>
      </c>
      <c r="H7" s="1116">
        <v>241521</v>
      </c>
      <c r="I7" s="1116">
        <v>146059</v>
      </c>
      <c r="J7" s="46">
        <v>57098</v>
      </c>
      <c r="K7" s="1116">
        <v>70858</v>
      </c>
      <c r="L7" s="47">
        <v>38967</v>
      </c>
    </row>
    <row r="8" spans="1:12" s="551" customFormat="1" ht="15" customHeight="1">
      <c r="A8" s="515"/>
      <c r="B8" s="120"/>
      <c r="C8" s="1117" t="s">
        <v>1008</v>
      </c>
      <c r="D8" s="40">
        <f t="shared" si="0"/>
        <v>273683</v>
      </c>
      <c r="E8" s="1118">
        <f t="shared" si="0"/>
        <v>332355</v>
      </c>
      <c r="F8" s="1118">
        <f t="shared" si="0"/>
        <v>197159</v>
      </c>
      <c r="G8" s="40">
        <v>210652</v>
      </c>
      <c r="H8" s="1118">
        <v>255321</v>
      </c>
      <c r="I8" s="1118">
        <v>152349</v>
      </c>
      <c r="J8" s="40">
        <v>63031</v>
      </c>
      <c r="K8" s="1118">
        <v>77034</v>
      </c>
      <c r="L8" s="28">
        <v>44810</v>
      </c>
    </row>
    <row r="9" spans="1:12" s="17" customFormat="1" ht="9.75" customHeight="1">
      <c r="A9" s="31"/>
      <c r="B9" s="53"/>
      <c r="C9" s="909"/>
      <c r="D9" s="21"/>
      <c r="E9" s="36"/>
      <c r="F9" s="36"/>
      <c r="G9" s="36"/>
      <c r="H9" s="36"/>
      <c r="I9" s="36"/>
      <c r="J9" s="36"/>
      <c r="K9" s="36"/>
      <c r="L9" s="31"/>
    </row>
    <row r="10" spans="1:12" s="17" customFormat="1" ht="17.25" customHeight="1">
      <c r="A10" s="31"/>
      <c r="B10" s="1114" t="s">
        <v>1009</v>
      </c>
      <c r="C10" s="47" t="s">
        <v>1010</v>
      </c>
      <c r="D10" s="46">
        <f aca="true" t="shared" si="1" ref="D10:D21">SUM(G10,J10)</f>
        <v>220424</v>
      </c>
      <c r="E10" s="1116">
        <f aca="true" t="shared" si="2" ref="E10:E21">SUM(H10,K10)</f>
        <v>266222</v>
      </c>
      <c r="F10" s="1116">
        <f aca="true" t="shared" si="3" ref="F10:F21">SUM(I10,L10)</f>
        <v>159986</v>
      </c>
      <c r="G10" s="36">
        <v>199495</v>
      </c>
      <c r="H10" s="36">
        <v>241644</v>
      </c>
      <c r="I10" s="36">
        <v>143872</v>
      </c>
      <c r="J10" s="36">
        <v>20929</v>
      </c>
      <c r="K10" s="36">
        <v>24578</v>
      </c>
      <c r="L10" s="31">
        <v>16114</v>
      </c>
    </row>
    <row r="11" spans="1:12" s="17" customFormat="1" ht="17.25" customHeight="1">
      <c r="A11" s="31"/>
      <c r="B11" s="1114"/>
      <c r="C11" s="1119" t="s">
        <v>1011</v>
      </c>
      <c r="D11" s="46">
        <f t="shared" si="1"/>
        <v>206385</v>
      </c>
      <c r="E11" s="1116">
        <f t="shared" si="2"/>
        <v>249506</v>
      </c>
      <c r="F11" s="1116">
        <f t="shared" si="3"/>
        <v>149321</v>
      </c>
      <c r="G11" s="36">
        <v>203677</v>
      </c>
      <c r="H11" s="36">
        <v>245697</v>
      </c>
      <c r="I11" s="36">
        <v>148070</v>
      </c>
      <c r="J11" s="36">
        <v>2708</v>
      </c>
      <c r="K11" s="36">
        <v>3809</v>
      </c>
      <c r="L11" s="31">
        <v>1251</v>
      </c>
    </row>
    <row r="12" spans="1:12" s="17" customFormat="1" ht="17.25" customHeight="1">
      <c r="A12" s="31"/>
      <c r="B12" s="1114" t="s">
        <v>1012</v>
      </c>
      <c r="C12" s="1119" t="s">
        <v>985</v>
      </c>
      <c r="D12" s="46">
        <f t="shared" si="1"/>
        <v>223766</v>
      </c>
      <c r="E12" s="1116">
        <f t="shared" si="2"/>
        <v>268892</v>
      </c>
      <c r="F12" s="1116">
        <f t="shared" si="3"/>
        <v>164119</v>
      </c>
      <c r="G12" s="36">
        <v>203647</v>
      </c>
      <c r="H12" s="36">
        <v>245774</v>
      </c>
      <c r="I12" s="36">
        <v>147964</v>
      </c>
      <c r="J12" s="36">
        <v>20119</v>
      </c>
      <c r="K12" s="36">
        <v>23118</v>
      </c>
      <c r="L12" s="31">
        <v>16155</v>
      </c>
    </row>
    <row r="13" spans="1:12" s="17" customFormat="1" ht="17.25" customHeight="1">
      <c r="A13" s="31"/>
      <c r="B13" s="1114"/>
      <c r="C13" s="1119" t="s">
        <v>986</v>
      </c>
      <c r="D13" s="46">
        <f t="shared" si="1"/>
        <v>213078</v>
      </c>
      <c r="E13" s="1116">
        <f t="shared" si="2"/>
        <v>256057</v>
      </c>
      <c r="F13" s="1116">
        <f t="shared" si="3"/>
        <v>156563</v>
      </c>
      <c r="G13" s="36">
        <v>208301</v>
      </c>
      <c r="H13" s="36">
        <v>249696</v>
      </c>
      <c r="I13" s="36">
        <v>153868</v>
      </c>
      <c r="J13" s="36">
        <v>4777</v>
      </c>
      <c r="K13" s="36">
        <v>6361</v>
      </c>
      <c r="L13" s="31">
        <v>2695</v>
      </c>
    </row>
    <row r="14" spans="1:12" s="17" customFormat="1" ht="17.25" customHeight="1">
      <c r="A14" s="31"/>
      <c r="B14" s="1114" t="s">
        <v>1013</v>
      </c>
      <c r="C14" s="1119" t="s">
        <v>987</v>
      </c>
      <c r="D14" s="46">
        <f t="shared" si="1"/>
        <v>210981</v>
      </c>
      <c r="E14" s="1116">
        <f t="shared" si="2"/>
        <v>256375</v>
      </c>
      <c r="F14" s="1116">
        <f t="shared" si="3"/>
        <v>151740</v>
      </c>
      <c r="G14" s="36">
        <v>206887</v>
      </c>
      <c r="H14" s="36">
        <v>250100</v>
      </c>
      <c r="I14" s="36">
        <v>150492</v>
      </c>
      <c r="J14" s="36">
        <v>4094</v>
      </c>
      <c r="K14" s="36">
        <v>6275</v>
      </c>
      <c r="L14" s="31">
        <v>1248</v>
      </c>
    </row>
    <row r="15" spans="1:12" s="17" customFormat="1" ht="17.25" customHeight="1">
      <c r="A15" s="31"/>
      <c r="B15" s="1114"/>
      <c r="C15" s="1119" t="s">
        <v>988</v>
      </c>
      <c r="D15" s="46">
        <f t="shared" si="1"/>
        <v>350778</v>
      </c>
      <c r="E15" s="1116">
        <f t="shared" si="2"/>
        <v>422075</v>
      </c>
      <c r="F15" s="1116">
        <f t="shared" si="3"/>
        <v>257872</v>
      </c>
      <c r="G15" s="36">
        <v>213584</v>
      </c>
      <c r="H15" s="36">
        <v>257904</v>
      </c>
      <c r="I15" s="36">
        <v>155831</v>
      </c>
      <c r="J15" s="36">
        <v>137194</v>
      </c>
      <c r="K15" s="36">
        <v>164171</v>
      </c>
      <c r="L15" s="31">
        <v>102041</v>
      </c>
    </row>
    <row r="16" spans="1:12" s="17" customFormat="1" ht="17.25" customHeight="1">
      <c r="A16" s="31"/>
      <c r="B16" s="1114" t="s">
        <v>1014</v>
      </c>
      <c r="C16" s="1119" t="s">
        <v>989</v>
      </c>
      <c r="D16" s="46">
        <f t="shared" si="1"/>
        <v>322881</v>
      </c>
      <c r="E16" s="1116">
        <f t="shared" si="2"/>
        <v>400904</v>
      </c>
      <c r="F16" s="1116">
        <f t="shared" si="3"/>
        <v>221187</v>
      </c>
      <c r="G16" s="36">
        <v>216617</v>
      </c>
      <c r="H16" s="36">
        <v>262922</v>
      </c>
      <c r="I16" s="36">
        <v>156263</v>
      </c>
      <c r="J16" s="36">
        <v>106264</v>
      </c>
      <c r="K16" s="36">
        <v>137982</v>
      </c>
      <c r="L16" s="31">
        <v>64924</v>
      </c>
    </row>
    <row r="17" spans="1:12" s="17" customFormat="1" ht="17.25" customHeight="1">
      <c r="A17" s="31"/>
      <c r="B17" s="1114"/>
      <c r="C17" s="1119" t="s">
        <v>990</v>
      </c>
      <c r="D17" s="46">
        <f t="shared" si="1"/>
        <v>295247</v>
      </c>
      <c r="E17" s="1116">
        <f t="shared" si="2"/>
        <v>359780</v>
      </c>
      <c r="F17" s="1116">
        <f t="shared" si="3"/>
        <v>213042</v>
      </c>
      <c r="G17" s="36">
        <v>212393</v>
      </c>
      <c r="H17" s="36">
        <v>259285</v>
      </c>
      <c r="I17" s="36">
        <v>152659</v>
      </c>
      <c r="J17" s="36">
        <v>82854</v>
      </c>
      <c r="K17" s="36">
        <v>100495</v>
      </c>
      <c r="L17" s="31">
        <v>60383</v>
      </c>
    </row>
    <row r="18" spans="1:12" s="17" customFormat="1" ht="17.25" customHeight="1">
      <c r="A18" s="31"/>
      <c r="B18" s="1114" t="s">
        <v>1015</v>
      </c>
      <c r="C18" s="1119" t="s">
        <v>991</v>
      </c>
      <c r="D18" s="46">
        <f t="shared" si="1"/>
        <v>217877</v>
      </c>
      <c r="E18" s="1116">
        <f t="shared" si="2"/>
        <v>265687</v>
      </c>
      <c r="F18" s="1116">
        <f t="shared" si="3"/>
        <v>156050</v>
      </c>
      <c r="G18" s="36">
        <v>213499</v>
      </c>
      <c r="H18" s="36">
        <v>260133</v>
      </c>
      <c r="I18" s="36">
        <v>153192</v>
      </c>
      <c r="J18" s="36">
        <v>4378</v>
      </c>
      <c r="K18" s="36">
        <v>5554</v>
      </c>
      <c r="L18" s="31">
        <v>2858</v>
      </c>
    </row>
    <row r="19" spans="1:12" s="17" customFormat="1" ht="17.25" customHeight="1">
      <c r="A19" s="31"/>
      <c r="B19" s="1114"/>
      <c r="C19" s="1119" t="s">
        <v>1016</v>
      </c>
      <c r="D19" s="46">
        <f t="shared" si="1"/>
        <v>217887</v>
      </c>
      <c r="E19" s="1116">
        <f t="shared" si="2"/>
        <v>264719</v>
      </c>
      <c r="F19" s="1116">
        <f t="shared" si="3"/>
        <v>156855</v>
      </c>
      <c r="G19" s="36">
        <v>215405</v>
      </c>
      <c r="H19" s="36">
        <v>261848</v>
      </c>
      <c r="I19" s="36">
        <v>154880</v>
      </c>
      <c r="J19" s="36">
        <v>2482</v>
      </c>
      <c r="K19" s="36">
        <v>2871</v>
      </c>
      <c r="L19" s="31">
        <v>1975</v>
      </c>
    </row>
    <row r="20" spans="1:12" s="17" customFormat="1" ht="17.25" customHeight="1">
      <c r="A20" s="31"/>
      <c r="B20" s="1114"/>
      <c r="C20" s="1119" t="s">
        <v>1017</v>
      </c>
      <c r="D20" s="46">
        <f t="shared" si="1"/>
        <v>227032</v>
      </c>
      <c r="E20" s="1116">
        <f t="shared" si="2"/>
        <v>278651</v>
      </c>
      <c r="F20" s="1116">
        <f t="shared" si="3"/>
        <v>159776</v>
      </c>
      <c r="G20" s="36">
        <v>216793</v>
      </c>
      <c r="H20" s="36">
        <v>264075</v>
      </c>
      <c r="I20" s="36">
        <v>155188</v>
      </c>
      <c r="J20" s="36">
        <v>10239</v>
      </c>
      <c r="K20" s="36">
        <v>14576</v>
      </c>
      <c r="L20" s="31">
        <v>4588</v>
      </c>
    </row>
    <row r="21" spans="1:12" s="17" customFormat="1" ht="17.25" customHeight="1">
      <c r="A21" s="31"/>
      <c r="B21" s="1114"/>
      <c r="C21" s="1119" t="s">
        <v>1018</v>
      </c>
      <c r="D21" s="46">
        <f t="shared" si="1"/>
        <v>577862</v>
      </c>
      <c r="E21" s="1116">
        <f t="shared" si="2"/>
        <v>699395</v>
      </c>
      <c r="F21" s="1116">
        <f t="shared" si="3"/>
        <v>419393</v>
      </c>
      <c r="G21" s="36">
        <v>217525</v>
      </c>
      <c r="H21" s="36">
        <v>264778</v>
      </c>
      <c r="I21" s="36">
        <v>155911</v>
      </c>
      <c r="J21" s="36">
        <v>360337</v>
      </c>
      <c r="K21" s="36">
        <v>434617</v>
      </c>
      <c r="L21" s="31">
        <v>263482</v>
      </c>
    </row>
    <row r="22" spans="1:12" s="17" customFormat="1" ht="9.75" customHeight="1">
      <c r="A22" s="31"/>
      <c r="B22" s="21"/>
      <c r="C22" s="31"/>
      <c r="D22" s="21"/>
      <c r="E22" s="36"/>
      <c r="F22" s="36"/>
      <c r="G22" s="36"/>
      <c r="H22" s="36"/>
      <c r="I22" s="36"/>
      <c r="J22" s="36"/>
      <c r="K22" s="36"/>
      <c r="L22" s="31"/>
    </row>
    <row r="23" spans="1:12" s="17" customFormat="1" ht="17.25" customHeight="1">
      <c r="A23" s="31"/>
      <c r="B23" s="1599" t="s">
        <v>992</v>
      </c>
      <c r="C23" s="1600"/>
      <c r="D23" s="45">
        <f aca="true" t="shared" si="4" ref="D23:D41">SUM(G23,J23)</f>
        <v>259934</v>
      </c>
      <c r="E23" s="1116">
        <f aca="true" t="shared" si="5" ref="E23:E41">SUM(H23,K23)</f>
        <v>276368</v>
      </c>
      <c r="F23" s="1116">
        <f aca="true" t="shared" si="6" ref="F23:F41">SUM(I23,L23)</f>
        <v>172159</v>
      </c>
      <c r="G23" s="36">
        <v>218511</v>
      </c>
      <c r="H23" s="36">
        <v>231977</v>
      </c>
      <c r="I23" s="36">
        <v>146774</v>
      </c>
      <c r="J23" s="36">
        <v>41423</v>
      </c>
      <c r="K23" s="36">
        <v>44391</v>
      </c>
      <c r="L23" s="31">
        <v>25385</v>
      </c>
    </row>
    <row r="24" spans="1:12" s="17" customFormat="1" ht="17.25" customHeight="1">
      <c r="A24" s="31"/>
      <c r="B24" s="1599" t="s">
        <v>993</v>
      </c>
      <c r="C24" s="1600"/>
      <c r="D24" s="45">
        <f t="shared" si="4"/>
        <v>239156</v>
      </c>
      <c r="E24" s="1116">
        <f t="shared" si="5"/>
        <v>308711</v>
      </c>
      <c r="F24" s="1116">
        <f t="shared" si="6"/>
        <v>168471</v>
      </c>
      <c r="G24" s="36">
        <v>186270</v>
      </c>
      <c r="H24" s="36">
        <v>238541</v>
      </c>
      <c r="I24" s="36">
        <v>133092</v>
      </c>
      <c r="J24" s="36">
        <v>52886</v>
      </c>
      <c r="K24" s="36">
        <v>70170</v>
      </c>
      <c r="L24" s="31">
        <v>35379</v>
      </c>
    </row>
    <row r="25" spans="1:12" s="17" customFormat="1" ht="17.25" customHeight="1">
      <c r="A25" s="31"/>
      <c r="B25" s="1120"/>
      <c r="C25" s="556" t="s">
        <v>1019</v>
      </c>
      <c r="D25" s="45">
        <f t="shared" si="4"/>
        <v>212528</v>
      </c>
      <c r="E25" s="1116">
        <f t="shared" si="5"/>
        <v>269883</v>
      </c>
      <c r="F25" s="1116">
        <f t="shared" si="6"/>
        <v>150123</v>
      </c>
      <c r="G25" s="36">
        <v>173849</v>
      </c>
      <c r="H25" s="36">
        <v>217514</v>
      </c>
      <c r="I25" s="36">
        <v>126299</v>
      </c>
      <c r="J25" s="36">
        <v>38679</v>
      </c>
      <c r="K25" s="36">
        <v>52369</v>
      </c>
      <c r="L25" s="31">
        <v>23824</v>
      </c>
    </row>
    <row r="26" spans="1:12" s="17" customFormat="1" ht="17.25" customHeight="1">
      <c r="A26" s="31"/>
      <c r="B26" s="1120"/>
      <c r="C26" s="556" t="s">
        <v>1020</v>
      </c>
      <c r="D26" s="45">
        <f t="shared" si="4"/>
        <v>196938</v>
      </c>
      <c r="E26" s="1116">
        <f t="shared" si="5"/>
        <v>288361</v>
      </c>
      <c r="F26" s="1116">
        <f t="shared" si="6"/>
        <v>160115</v>
      </c>
      <c r="G26" s="36">
        <v>158317</v>
      </c>
      <c r="H26" s="36">
        <v>231300</v>
      </c>
      <c r="I26" s="36">
        <v>128799</v>
      </c>
      <c r="J26" s="36">
        <v>38621</v>
      </c>
      <c r="K26" s="36">
        <v>57061</v>
      </c>
      <c r="L26" s="31">
        <v>31316</v>
      </c>
    </row>
    <row r="27" spans="1:12" s="17" customFormat="1" ht="17.25" customHeight="1">
      <c r="A27" s="31"/>
      <c r="B27" s="1120"/>
      <c r="C27" s="556" t="s">
        <v>1021</v>
      </c>
      <c r="D27" s="45">
        <f t="shared" si="4"/>
        <v>205358</v>
      </c>
      <c r="E27" s="1116">
        <f t="shared" si="5"/>
        <v>222419</v>
      </c>
      <c r="F27" s="1116">
        <f t="shared" si="6"/>
        <v>142836</v>
      </c>
      <c r="G27" s="36">
        <v>178005</v>
      </c>
      <c r="H27" s="36">
        <v>192997</v>
      </c>
      <c r="I27" s="36">
        <v>122444</v>
      </c>
      <c r="J27" s="36">
        <v>27353</v>
      </c>
      <c r="K27" s="36">
        <v>29422</v>
      </c>
      <c r="L27" s="31">
        <v>20392</v>
      </c>
    </row>
    <row r="28" spans="1:12" s="17" customFormat="1" ht="17.25" customHeight="1">
      <c r="A28" s="31"/>
      <c r="B28" s="1120"/>
      <c r="C28" s="556" t="s">
        <v>1022</v>
      </c>
      <c r="D28" s="45">
        <f t="shared" si="4"/>
        <v>297770</v>
      </c>
      <c r="E28" s="1116">
        <f t="shared" si="5"/>
        <v>318400</v>
      </c>
      <c r="F28" s="1116">
        <f t="shared" si="6"/>
        <v>186269</v>
      </c>
      <c r="G28" s="36">
        <v>233450</v>
      </c>
      <c r="H28" s="36">
        <v>248972</v>
      </c>
      <c r="I28" s="36">
        <v>149573</v>
      </c>
      <c r="J28" s="36">
        <v>64320</v>
      </c>
      <c r="K28" s="36">
        <v>69428</v>
      </c>
      <c r="L28" s="31">
        <v>36696</v>
      </c>
    </row>
    <row r="29" spans="1:12" s="17" customFormat="1" ht="17.25" customHeight="1">
      <c r="A29" s="31"/>
      <c r="B29" s="1120"/>
      <c r="C29" s="556" t="s">
        <v>1023</v>
      </c>
      <c r="D29" s="45">
        <f t="shared" si="4"/>
        <v>309630</v>
      </c>
      <c r="E29" s="1116">
        <f t="shared" si="5"/>
        <v>319929</v>
      </c>
      <c r="F29" s="1116">
        <f t="shared" si="6"/>
        <v>243104</v>
      </c>
      <c r="G29" s="36">
        <v>243969</v>
      </c>
      <c r="H29" s="36">
        <v>252262</v>
      </c>
      <c r="I29" s="36">
        <v>190176</v>
      </c>
      <c r="J29" s="36">
        <v>65661</v>
      </c>
      <c r="K29" s="36">
        <v>67667</v>
      </c>
      <c r="L29" s="31">
        <v>52928</v>
      </c>
    </row>
    <row r="30" spans="1:12" s="17" customFormat="1" ht="17.25" customHeight="1">
      <c r="A30" s="31"/>
      <c r="B30" s="1120"/>
      <c r="C30" s="556" t="s">
        <v>1024</v>
      </c>
      <c r="D30" s="45">
        <f t="shared" si="4"/>
        <v>277588</v>
      </c>
      <c r="E30" s="1116">
        <f t="shared" si="5"/>
        <v>306772</v>
      </c>
      <c r="F30" s="1116">
        <f t="shared" si="6"/>
        <v>196602</v>
      </c>
      <c r="G30" s="36">
        <v>212557</v>
      </c>
      <c r="H30" s="36">
        <v>234337</v>
      </c>
      <c r="I30" s="36">
        <v>152273</v>
      </c>
      <c r="J30" s="36">
        <v>65031</v>
      </c>
      <c r="K30" s="36">
        <v>72435</v>
      </c>
      <c r="L30" s="31">
        <v>44329</v>
      </c>
    </row>
    <row r="31" spans="1:12" s="17" customFormat="1" ht="17.25" customHeight="1">
      <c r="A31" s="31"/>
      <c r="B31" s="1120"/>
      <c r="C31" s="556" t="s">
        <v>1025</v>
      </c>
      <c r="D31" s="45">
        <f t="shared" si="4"/>
        <v>233080</v>
      </c>
      <c r="E31" s="1116">
        <f t="shared" si="5"/>
        <v>316931</v>
      </c>
      <c r="F31" s="1116">
        <f t="shared" si="6"/>
        <v>174502</v>
      </c>
      <c r="G31" s="36">
        <v>177808</v>
      </c>
      <c r="H31" s="36">
        <v>239626</v>
      </c>
      <c r="I31" s="36">
        <v>134687</v>
      </c>
      <c r="J31" s="36">
        <v>55272</v>
      </c>
      <c r="K31" s="36">
        <v>77305</v>
      </c>
      <c r="L31" s="31">
        <v>39815</v>
      </c>
    </row>
    <row r="32" spans="1:12" s="17" customFormat="1" ht="17.25" customHeight="1">
      <c r="A32" s="31"/>
      <c r="B32" s="1120"/>
      <c r="C32" s="556" t="s">
        <v>1026</v>
      </c>
      <c r="D32" s="45">
        <f t="shared" si="4"/>
        <v>242813</v>
      </c>
      <c r="E32" s="1116">
        <f t="shared" si="5"/>
        <v>319193</v>
      </c>
      <c r="F32" s="1116">
        <f t="shared" si="6"/>
        <v>164020</v>
      </c>
      <c r="G32" s="36">
        <v>189395</v>
      </c>
      <c r="H32" s="36">
        <v>246019</v>
      </c>
      <c r="I32" s="36">
        <v>130737</v>
      </c>
      <c r="J32" s="36">
        <v>53418</v>
      </c>
      <c r="K32" s="36">
        <v>73174</v>
      </c>
      <c r="L32" s="31">
        <v>33283</v>
      </c>
    </row>
    <row r="33" spans="1:12" s="17" customFormat="1" ht="17.25" customHeight="1">
      <c r="A33" s="31"/>
      <c r="B33" s="1599" t="s">
        <v>1027</v>
      </c>
      <c r="C33" s="1600"/>
      <c r="D33" s="45">
        <f t="shared" si="4"/>
        <v>523271</v>
      </c>
      <c r="E33" s="1116">
        <f t="shared" si="5"/>
        <v>546393</v>
      </c>
      <c r="F33" s="1116">
        <f t="shared" si="6"/>
        <v>356196</v>
      </c>
      <c r="G33" s="1116">
        <v>357179</v>
      </c>
      <c r="H33" s="1116">
        <v>373164</v>
      </c>
      <c r="I33" s="1116">
        <v>241934</v>
      </c>
      <c r="J33" s="1116">
        <v>166092</v>
      </c>
      <c r="K33" s="1116">
        <v>173229</v>
      </c>
      <c r="L33" s="47">
        <v>114262</v>
      </c>
    </row>
    <row r="34" spans="1:12" s="17" customFormat="1" ht="17.25" customHeight="1">
      <c r="A34" s="31"/>
      <c r="B34" s="1599" t="s">
        <v>994</v>
      </c>
      <c r="C34" s="1600"/>
      <c r="D34" s="45">
        <f t="shared" si="4"/>
        <v>383360</v>
      </c>
      <c r="E34" s="1116">
        <f t="shared" si="5"/>
        <v>389987</v>
      </c>
      <c r="F34" s="1116">
        <f t="shared" si="6"/>
        <v>330710</v>
      </c>
      <c r="G34" s="36">
        <v>293888</v>
      </c>
      <c r="H34" s="36">
        <v>301904</v>
      </c>
      <c r="I34" s="36">
        <v>228086</v>
      </c>
      <c r="J34" s="36">
        <v>89472</v>
      </c>
      <c r="K34" s="36">
        <v>88083</v>
      </c>
      <c r="L34" s="31">
        <v>102624</v>
      </c>
    </row>
    <row r="35" spans="1:12" s="17" customFormat="1" ht="17.25" customHeight="1">
      <c r="A35" s="31"/>
      <c r="B35" s="1599" t="s">
        <v>995</v>
      </c>
      <c r="C35" s="1600"/>
      <c r="D35" s="45">
        <f t="shared" si="4"/>
        <v>246851</v>
      </c>
      <c r="E35" s="1116">
        <f t="shared" si="5"/>
        <v>305950</v>
      </c>
      <c r="F35" s="1116">
        <f t="shared" si="6"/>
        <v>164292</v>
      </c>
      <c r="G35" s="36">
        <v>197336</v>
      </c>
      <c r="H35" s="36">
        <v>241493</v>
      </c>
      <c r="I35" s="36">
        <v>135552</v>
      </c>
      <c r="J35" s="36">
        <v>49515</v>
      </c>
      <c r="K35" s="36">
        <v>64457</v>
      </c>
      <c r="L35" s="31">
        <v>28740</v>
      </c>
    </row>
    <row r="36" spans="1:12" s="17" customFormat="1" ht="17.25" customHeight="1">
      <c r="A36" s="31"/>
      <c r="B36" s="1599" t="s">
        <v>996</v>
      </c>
      <c r="C36" s="1600"/>
      <c r="D36" s="45">
        <f t="shared" si="4"/>
        <v>373467</v>
      </c>
      <c r="E36" s="1116">
        <f t="shared" si="5"/>
        <v>490248</v>
      </c>
      <c r="F36" s="1116">
        <f t="shared" si="6"/>
        <v>234759</v>
      </c>
      <c r="G36" s="36">
        <v>262771</v>
      </c>
      <c r="H36" s="36">
        <v>334251</v>
      </c>
      <c r="I36" s="36">
        <v>179666</v>
      </c>
      <c r="J36" s="36">
        <v>110696</v>
      </c>
      <c r="K36" s="36">
        <v>155997</v>
      </c>
      <c r="L36" s="31">
        <v>55093</v>
      </c>
    </row>
    <row r="37" spans="1:12" s="17" customFormat="1" ht="17.25" customHeight="1">
      <c r="A37" s="31"/>
      <c r="B37" s="1599" t="s">
        <v>997</v>
      </c>
      <c r="C37" s="1600"/>
      <c r="D37" s="45">
        <f t="shared" si="4"/>
        <v>311526</v>
      </c>
      <c r="E37" s="1116">
        <f t="shared" si="5"/>
        <v>386669</v>
      </c>
      <c r="F37" s="1116">
        <f t="shared" si="6"/>
        <v>253044</v>
      </c>
      <c r="G37" s="36">
        <v>226457</v>
      </c>
      <c r="H37" s="36">
        <v>279036</v>
      </c>
      <c r="I37" s="36">
        <v>185436</v>
      </c>
      <c r="J37" s="36">
        <v>85069</v>
      </c>
      <c r="K37" s="36">
        <v>107633</v>
      </c>
      <c r="L37" s="31">
        <v>67608</v>
      </c>
    </row>
    <row r="38" spans="1:12" s="17" customFormat="1" ht="17.25" customHeight="1">
      <c r="A38" s="31"/>
      <c r="B38" s="1120"/>
      <c r="C38" s="556" t="s">
        <v>1028</v>
      </c>
      <c r="D38" s="45">
        <f t="shared" si="4"/>
        <v>173998</v>
      </c>
      <c r="E38" s="1116">
        <f t="shared" si="5"/>
        <v>234381</v>
      </c>
      <c r="F38" s="1116">
        <f t="shared" si="6"/>
        <v>137241</v>
      </c>
      <c r="G38" s="36">
        <v>146386</v>
      </c>
      <c r="H38" s="36">
        <v>191458</v>
      </c>
      <c r="I38" s="36">
        <v>118972</v>
      </c>
      <c r="J38" s="36">
        <v>27612</v>
      </c>
      <c r="K38" s="36">
        <v>42923</v>
      </c>
      <c r="L38" s="31">
        <v>18269</v>
      </c>
    </row>
    <row r="39" spans="1:12" s="17" customFormat="1" ht="17.25" customHeight="1">
      <c r="A39" s="31"/>
      <c r="B39" s="1120"/>
      <c r="C39" s="556" t="s">
        <v>1029</v>
      </c>
      <c r="D39" s="45">
        <f t="shared" si="4"/>
        <v>353977</v>
      </c>
      <c r="E39" s="1116">
        <f t="shared" si="5"/>
        <v>549227</v>
      </c>
      <c r="F39" s="1116">
        <f t="shared" si="6"/>
        <v>297894</v>
      </c>
      <c r="G39" s="36">
        <v>264607</v>
      </c>
      <c r="H39" s="36">
        <v>422478</v>
      </c>
      <c r="I39" s="36">
        <v>219219</v>
      </c>
      <c r="J39" s="36">
        <v>89370</v>
      </c>
      <c r="K39" s="36">
        <v>126749</v>
      </c>
      <c r="L39" s="31">
        <v>78675</v>
      </c>
    </row>
    <row r="40" spans="1:12" s="17" customFormat="1" ht="17.25" customHeight="1">
      <c r="A40" s="31"/>
      <c r="B40" s="1120"/>
      <c r="C40" s="556" t="s">
        <v>1030</v>
      </c>
      <c r="D40" s="45">
        <f t="shared" si="4"/>
        <v>418636</v>
      </c>
      <c r="E40" s="1116">
        <f t="shared" si="5"/>
        <v>499397</v>
      </c>
      <c r="F40" s="1116">
        <f t="shared" si="6"/>
        <v>340561</v>
      </c>
      <c r="G40" s="36">
        <v>287423</v>
      </c>
      <c r="H40" s="36">
        <v>340500</v>
      </c>
      <c r="I40" s="36">
        <v>235788</v>
      </c>
      <c r="J40" s="36">
        <v>131213</v>
      </c>
      <c r="K40" s="36">
        <v>158897</v>
      </c>
      <c r="L40" s="31">
        <v>104773</v>
      </c>
    </row>
    <row r="41" spans="1:12" s="17" customFormat="1" ht="17.25" customHeight="1">
      <c r="A41" s="31"/>
      <c r="B41" s="1121"/>
      <c r="C41" s="1122" t="s">
        <v>1031</v>
      </c>
      <c r="D41" s="735">
        <f t="shared" si="4"/>
        <v>269715</v>
      </c>
      <c r="E41" s="1123">
        <f t="shared" si="5"/>
        <v>328710</v>
      </c>
      <c r="F41" s="1123">
        <f t="shared" si="6"/>
        <v>209088</v>
      </c>
      <c r="G41" s="48">
        <v>197655</v>
      </c>
      <c r="H41" s="48">
        <v>238634</v>
      </c>
      <c r="I41" s="48">
        <v>155428</v>
      </c>
      <c r="J41" s="48">
        <v>72060</v>
      </c>
      <c r="K41" s="48">
        <v>90076</v>
      </c>
      <c r="L41" s="51">
        <v>53660</v>
      </c>
    </row>
    <row r="42" ht="12">
      <c r="B42" s="102" t="s">
        <v>1032</v>
      </c>
    </row>
  </sheetData>
  <mergeCells count="7">
    <mergeCell ref="B35:C35"/>
    <mergeCell ref="B36:C36"/>
    <mergeCell ref="B37:C37"/>
    <mergeCell ref="B23:C23"/>
    <mergeCell ref="B24:C24"/>
    <mergeCell ref="B33:C33"/>
    <mergeCell ref="B34:C34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5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742" customWidth="1"/>
    <col min="2" max="2" width="25.625" style="742" customWidth="1"/>
    <col min="3" max="3" width="3.75390625" style="742" customWidth="1"/>
    <col min="4" max="4" width="4.625" style="742" customWidth="1"/>
    <col min="5" max="5" width="3.75390625" style="742" customWidth="1"/>
    <col min="6" max="7" width="3.875" style="742" customWidth="1"/>
    <col min="8" max="8" width="4.00390625" style="742" customWidth="1"/>
    <col min="9" max="9" width="5.625" style="742" customWidth="1"/>
    <col min="10" max="10" width="3.625" style="742" customWidth="1"/>
    <col min="11" max="11" width="3.375" style="742" customWidth="1"/>
    <col min="12" max="13" width="8.625" style="742" customWidth="1"/>
    <col min="14" max="14" width="12.875" style="742" customWidth="1"/>
    <col min="15" max="15" width="9.50390625" style="742" customWidth="1"/>
    <col min="16" max="16" width="12.75390625" style="742" customWidth="1"/>
    <col min="17" max="17" width="7.625" style="742" customWidth="1"/>
    <col min="18" max="18" width="11.25390625" style="742" customWidth="1"/>
    <col min="19" max="16384" width="9.00390625" style="742" customWidth="1"/>
  </cols>
  <sheetData>
    <row r="2" spans="2:3" ht="14.25">
      <c r="B2" s="1124" t="s">
        <v>1112</v>
      </c>
      <c r="C2" s="1124"/>
    </row>
    <row r="3" spans="2:18" ht="12.75" thickBot="1"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O3" s="1125"/>
      <c r="P3" s="1125"/>
      <c r="R3" s="766" t="s">
        <v>1072</v>
      </c>
    </row>
    <row r="4" spans="1:18" ht="13.5" customHeight="1" thickTop="1">
      <c r="A4" s="1126"/>
      <c r="B4" s="1453" t="s">
        <v>1034</v>
      </c>
      <c r="C4" s="1127"/>
      <c r="D4" s="1128" t="s">
        <v>1035</v>
      </c>
      <c r="E4" s="1128"/>
      <c r="F4" s="1128"/>
      <c r="G4" s="1128"/>
      <c r="H4" s="1128"/>
      <c r="I4" s="1128"/>
      <c r="J4" s="1128"/>
      <c r="K4" s="1129"/>
      <c r="L4" s="1130" t="s">
        <v>1036</v>
      </c>
      <c r="M4" s="1129"/>
      <c r="N4" s="1605" t="s">
        <v>1073</v>
      </c>
      <c r="O4" s="1606"/>
      <c r="P4" s="1607" t="s">
        <v>1074</v>
      </c>
      <c r="Q4" s="1608"/>
      <c r="R4" s="1609"/>
    </row>
    <row r="5" spans="1:18" ht="13.5" customHeight="1">
      <c r="A5" s="1126"/>
      <c r="B5" s="1448"/>
      <c r="C5" s="1610" t="s">
        <v>38</v>
      </c>
      <c r="D5" s="1611"/>
      <c r="E5" s="1610" t="s">
        <v>1037</v>
      </c>
      <c r="F5" s="1611"/>
      <c r="G5" s="1610" t="s">
        <v>1038</v>
      </c>
      <c r="H5" s="1611"/>
      <c r="I5" s="1611" t="s">
        <v>1039</v>
      </c>
      <c r="J5" s="1613" t="s">
        <v>1040</v>
      </c>
      <c r="K5" s="1601"/>
      <c r="L5" s="1444" t="s">
        <v>1041</v>
      </c>
      <c r="M5" s="755" t="s">
        <v>1042</v>
      </c>
      <c r="N5" s="1601" t="s">
        <v>1075</v>
      </c>
      <c r="O5" s="1603" t="s">
        <v>1076</v>
      </c>
      <c r="P5" s="1448" t="s">
        <v>1077</v>
      </c>
      <c r="Q5" s="753" t="s">
        <v>1078</v>
      </c>
      <c r="R5" s="1603" t="s">
        <v>1076</v>
      </c>
    </row>
    <row r="6" spans="1:18" ht="12">
      <c r="A6" s="1126"/>
      <c r="B6" s="1445"/>
      <c r="C6" s="1612"/>
      <c r="D6" s="1602"/>
      <c r="E6" s="1612"/>
      <c r="F6" s="1602"/>
      <c r="G6" s="1612"/>
      <c r="H6" s="1602"/>
      <c r="I6" s="1602"/>
      <c r="J6" s="1614"/>
      <c r="K6" s="1602"/>
      <c r="L6" s="1445"/>
      <c r="M6" s="759" t="s">
        <v>1043</v>
      </c>
      <c r="N6" s="1602"/>
      <c r="O6" s="1604"/>
      <c r="P6" s="1445"/>
      <c r="Q6" s="786" t="s">
        <v>1079</v>
      </c>
      <c r="R6" s="1604"/>
    </row>
    <row r="7" spans="1:18" ht="12">
      <c r="A7" s="1126"/>
      <c r="B7" s="588"/>
      <c r="C7" s="561"/>
      <c r="D7" s="92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964"/>
      <c r="P7" s="964"/>
      <c r="Q7" s="964"/>
      <c r="R7" s="1132"/>
    </row>
    <row r="8" spans="1:18" s="772" customFormat="1" ht="15" customHeight="1">
      <c r="A8" s="1133"/>
      <c r="B8" s="1134"/>
      <c r="C8" s="575"/>
      <c r="D8" s="1135"/>
      <c r="E8" s="1136"/>
      <c r="F8" s="1135"/>
      <c r="G8" s="1136"/>
      <c r="H8" s="1137"/>
      <c r="I8" s="1136"/>
      <c r="J8" s="1136"/>
      <c r="K8" s="1136"/>
      <c r="L8" s="1138">
        <v>-448</v>
      </c>
      <c r="M8" s="1135"/>
      <c r="N8" s="522"/>
      <c r="O8" s="522"/>
      <c r="P8" s="522"/>
      <c r="Q8" s="522"/>
      <c r="R8" s="536"/>
    </row>
    <row r="9" spans="1:18" s="772" customFormat="1" ht="15" customHeight="1">
      <c r="A9" s="1133"/>
      <c r="B9" s="1134" t="s">
        <v>1080</v>
      </c>
      <c r="C9" s="575"/>
      <c r="D9" s="1136">
        <f>SUM(D11+D15+D29+D39+D51+D53)</f>
        <v>177</v>
      </c>
      <c r="E9" s="1136"/>
      <c r="F9" s="1136">
        <f>SUM(F11+F15+F29+F39+F51+F53)</f>
        <v>66</v>
      </c>
      <c r="G9" s="1136"/>
      <c r="H9" s="1136">
        <f>SUM(H11+H15+H29+H39+H51+H53)</f>
        <v>13</v>
      </c>
      <c r="I9" s="1136">
        <f>SUM(I11+I15+I29+I39+I51+I53)</f>
        <v>47</v>
      </c>
      <c r="J9" s="1136"/>
      <c r="K9" s="1136">
        <f>SUM(K11+K15+K29+K39+K51+K53)</f>
        <v>51</v>
      </c>
      <c r="L9" s="1136">
        <v>7044</v>
      </c>
      <c r="M9" s="1136">
        <v>74453</v>
      </c>
      <c r="N9" s="522" t="s">
        <v>1081</v>
      </c>
      <c r="O9" s="522" t="s">
        <v>1081</v>
      </c>
      <c r="P9" s="522" t="s">
        <v>1081</v>
      </c>
      <c r="Q9" s="522" t="s">
        <v>1081</v>
      </c>
      <c r="R9" s="536" t="s">
        <v>1081</v>
      </c>
    </row>
    <row r="10" spans="1:18" s="772" customFormat="1" ht="15" customHeight="1">
      <c r="A10" s="1133"/>
      <c r="B10" s="1134"/>
      <c r="C10" s="575"/>
      <c r="D10" s="1136"/>
      <c r="E10" s="1136"/>
      <c r="F10" s="1136"/>
      <c r="G10" s="1136"/>
      <c r="H10" s="1137"/>
      <c r="I10" s="1136"/>
      <c r="J10" s="1136"/>
      <c r="K10" s="1136"/>
      <c r="L10" s="1136"/>
      <c r="M10" s="1136"/>
      <c r="N10" s="522"/>
      <c r="O10" s="522"/>
      <c r="P10" s="522"/>
      <c r="Q10" s="522"/>
      <c r="R10" s="536"/>
    </row>
    <row r="11" spans="1:18" s="772" customFormat="1" ht="15" customHeight="1">
      <c r="A11" s="1133"/>
      <c r="B11" s="1134" t="s">
        <v>1044</v>
      </c>
      <c r="C11" s="575"/>
      <c r="D11" s="1136">
        <f>SUM(F11:K11)</f>
        <v>4</v>
      </c>
      <c r="E11" s="1136"/>
      <c r="F11" s="1136">
        <f>SUM(F12:F13)</f>
        <v>2</v>
      </c>
      <c r="G11" s="1136"/>
      <c r="H11" s="1137">
        <v>0</v>
      </c>
      <c r="I11" s="1136">
        <f>SUM(I12:I13)</f>
        <v>1</v>
      </c>
      <c r="J11" s="1136"/>
      <c r="K11" s="1136">
        <f>SUM(K12:K13)</f>
        <v>1</v>
      </c>
      <c r="L11" s="1136">
        <f>SUM(L12:L13)</f>
        <v>360</v>
      </c>
      <c r="M11" s="1137">
        <f>SUM(M12:M13)</f>
        <v>0</v>
      </c>
      <c r="N11" s="1137">
        <f>SUM(N12:N13)</f>
        <v>0</v>
      </c>
      <c r="O11" s="1137">
        <f>SUM(O12:O13)</f>
        <v>0</v>
      </c>
      <c r="P11" s="1139">
        <v>0</v>
      </c>
      <c r="Q11" s="1139">
        <v>0</v>
      </c>
      <c r="R11" s="1140">
        <v>0</v>
      </c>
    </row>
    <row r="12" spans="1:18" ht="15" customHeight="1">
      <c r="A12" s="1126"/>
      <c r="B12" s="588" t="s">
        <v>1045</v>
      </c>
      <c r="C12" s="561"/>
      <c r="D12" s="522">
        <f>SUM(F12:K12)</f>
        <v>3</v>
      </c>
      <c r="E12" s="522"/>
      <c r="F12" s="522">
        <v>2</v>
      </c>
      <c r="G12" s="522"/>
      <c r="H12" s="1137">
        <v>0</v>
      </c>
      <c r="I12" s="522">
        <v>1</v>
      </c>
      <c r="J12" s="522"/>
      <c r="K12" s="1137">
        <v>0</v>
      </c>
      <c r="L12" s="522">
        <v>310</v>
      </c>
      <c r="M12" s="1139">
        <v>0</v>
      </c>
      <c r="N12" s="1139">
        <v>0</v>
      </c>
      <c r="O12" s="1141">
        <v>0</v>
      </c>
      <c r="P12" s="1139">
        <v>0</v>
      </c>
      <c r="Q12" s="1139">
        <v>0</v>
      </c>
      <c r="R12" s="1140">
        <v>0</v>
      </c>
    </row>
    <row r="13" spans="1:18" ht="15" customHeight="1">
      <c r="A13" s="1126"/>
      <c r="B13" s="588" t="s">
        <v>1046</v>
      </c>
      <c r="C13" s="561"/>
      <c r="D13" s="522">
        <f>SUM(F13:K13)</f>
        <v>1</v>
      </c>
      <c r="E13" s="522"/>
      <c r="F13" s="1137">
        <v>0</v>
      </c>
      <c r="G13" s="1139"/>
      <c r="H13" s="1137">
        <v>0</v>
      </c>
      <c r="I13" s="1137">
        <v>0</v>
      </c>
      <c r="J13" s="1139"/>
      <c r="K13" s="522">
        <v>1</v>
      </c>
      <c r="L13" s="522">
        <v>50</v>
      </c>
      <c r="M13" s="1139">
        <v>0</v>
      </c>
      <c r="N13" s="1139">
        <v>0</v>
      </c>
      <c r="O13" s="1141">
        <v>0</v>
      </c>
      <c r="P13" s="1139">
        <v>0</v>
      </c>
      <c r="Q13" s="1139">
        <v>0</v>
      </c>
      <c r="R13" s="1140">
        <v>0</v>
      </c>
    </row>
    <row r="14" spans="1:18" ht="15" customHeight="1">
      <c r="A14" s="1126"/>
      <c r="B14" s="588"/>
      <c r="C14" s="561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745"/>
      <c r="P14" s="745"/>
      <c r="Q14" s="745"/>
      <c r="R14" s="1126"/>
    </row>
    <row r="15" spans="1:18" s="772" customFormat="1" ht="15" customHeight="1">
      <c r="A15" s="1133"/>
      <c r="B15" s="1134" t="s">
        <v>1047</v>
      </c>
      <c r="C15" s="575"/>
      <c r="D15" s="1136">
        <f>SUM(D16:D27)</f>
        <v>31</v>
      </c>
      <c r="E15" s="1136"/>
      <c r="F15" s="1136">
        <f>SUM(F16:F27)</f>
        <v>12</v>
      </c>
      <c r="G15" s="1136"/>
      <c r="H15" s="1136">
        <f>SUM(H16:H27)</f>
        <v>3</v>
      </c>
      <c r="I15" s="1136">
        <f>SUM(I16:I27)</f>
        <v>10</v>
      </c>
      <c r="J15" s="1136"/>
      <c r="K15" s="1136">
        <f>SUM(K16:K27)</f>
        <v>6</v>
      </c>
      <c r="L15" s="1136" t="s">
        <v>1082</v>
      </c>
      <c r="M15" s="1136">
        <f>SUM(M16:M27)</f>
        <v>7554</v>
      </c>
      <c r="N15" s="1136">
        <f>SUM(N16:N27)</f>
        <v>1780953466</v>
      </c>
      <c r="O15" s="1136">
        <v>235762</v>
      </c>
      <c r="P15" s="1136">
        <f>SUM(P16:P27)</f>
        <v>91326505</v>
      </c>
      <c r="Q15" s="1136">
        <f>SUM(Q16:Q27)</f>
        <v>5774</v>
      </c>
      <c r="R15" s="1142">
        <v>15816</v>
      </c>
    </row>
    <row r="16" spans="1:18" ht="15" customHeight="1">
      <c r="A16" s="1126"/>
      <c r="B16" s="588" t="s">
        <v>1048</v>
      </c>
      <c r="C16" s="561"/>
      <c r="D16" s="522">
        <f>SUM(F16:K16)</f>
        <v>11</v>
      </c>
      <c r="E16" s="522"/>
      <c r="F16" s="522">
        <v>1</v>
      </c>
      <c r="G16" s="522"/>
      <c r="H16" s="522">
        <v>1</v>
      </c>
      <c r="I16" s="522">
        <v>7</v>
      </c>
      <c r="J16" s="522"/>
      <c r="K16" s="522">
        <v>2</v>
      </c>
      <c r="L16" s="522">
        <v>43</v>
      </c>
      <c r="M16" s="522">
        <v>11</v>
      </c>
      <c r="N16" s="522">
        <v>2184727</v>
      </c>
      <c r="O16" s="745">
        <v>198612</v>
      </c>
      <c r="P16" s="745">
        <v>352000</v>
      </c>
      <c r="Q16" s="745">
        <v>9</v>
      </c>
      <c r="R16" s="1126">
        <v>39111</v>
      </c>
    </row>
    <row r="17" spans="1:18" ht="15" customHeight="1">
      <c r="A17" s="1126"/>
      <c r="B17" s="588" t="s">
        <v>1049</v>
      </c>
      <c r="C17" s="561"/>
      <c r="D17" s="522">
        <f>SUM(F17:K17)</f>
        <v>1</v>
      </c>
      <c r="E17" s="522"/>
      <c r="F17" s="1137">
        <v>0</v>
      </c>
      <c r="G17" s="1139"/>
      <c r="H17" s="1137">
        <v>0</v>
      </c>
      <c r="I17" s="1137">
        <v>0</v>
      </c>
      <c r="J17" s="1139"/>
      <c r="K17" s="522">
        <v>1</v>
      </c>
      <c r="L17" s="522">
        <v>30</v>
      </c>
      <c r="M17" s="522">
        <v>122</v>
      </c>
      <c r="N17" s="745">
        <v>72960094</v>
      </c>
      <c r="O17" s="745">
        <v>598033</v>
      </c>
      <c r="P17" s="522">
        <v>387560</v>
      </c>
      <c r="Q17" s="522">
        <v>51</v>
      </c>
      <c r="R17" s="536">
        <v>7599</v>
      </c>
    </row>
    <row r="18" spans="1:18" ht="15" customHeight="1">
      <c r="A18" s="1126"/>
      <c r="B18" s="588" t="s">
        <v>1083</v>
      </c>
      <c r="C18" s="561"/>
      <c r="D18" s="522">
        <f>SUM(F18:K18)</f>
        <v>3</v>
      </c>
      <c r="E18" s="522"/>
      <c r="F18" s="522">
        <v>3</v>
      </c>
      <c r="G18" s="522"/>
      <c r="H18" s="1137">
        <v>0</v>
      </c>
      <c r="I18" s="1137">
        <v>0</v>
      </c>
      <c r="J18" s="1139"/>
      <c r="K18" s="1137">
        <v>0</v>
      </c>
      <c r="L18" s="522">
        <v>34</v>
      </c>
      <c r="M18" s="522">
        <v>95</v>
      </c>
      <c r="N18" s="745">
        <v>20044628</v>
      </c>
      <c r="O18" s="745">
        <v>210996</v>
      </c>
      <c r="P18" s="522" t="s">
        <v>1081</v>
      </c>
      <c r="Q18" s="522" t="s">
        <v>1081</v>
      </c>
      <c r="R18" s="536" t="s">
        <v>1081</v>
      </c>
    </row>
    <row r="19" spans="1:18" ht="15" customHeight="1">
      <c r="A19" s="1126"/>
      <c r="B19" s="588" t="s">
        <v>1084</v>
      </c>
      <c r="C19" s="561"/>
      <c r="D19" s="522">
        <f>SUM(F19:K19)</f>
        <v>5</v>
      </c>
      <c r="E19" s="522"/>
      <c r="F19" s="522">
        <v>2</v>
      </c>
      <c r="G19" s="522"/>
      <c r="H19" s="522">
        <v>1</v>
      </c>
      <c r="I19" s="522">
        <v>1</v>
      </c>
      <c r="J19" s="522"/>
      <c r="K19" s="522">
        <v>1</v>
      </c>
      <c r="L19" s="522">
        <v>263</v>
      </c>
      <c r="M19" s="522">
        <v>1996</v>
      </c>
      <c r="N19" s="745">
        <v>462269888</v>
      </c>
      <c r="O19" s="745">
        <v>231598</v>
      </c>
      <c r="P19" s="522">
        <v>6268648</v>
      </c>
      <c r="Q19" s="522">
        <v>719</v>
      </c>
      <c r="R19" s="536">
        <v>8719</v>
      </c>
    </row>
    <row r="20" spans="1:18" ht="15" customHeight="1">
      <c r="A20" s="1126"/>
      <c r="B20" s="588" t="s">
        <v>1085</v>
      </c>
      <c r="C20" s="561"/>
      <c r="D20" s="522">
        <f>SUM(F20:K20)</f>
        <v>3</v>
      </c>
      <c r="E20" s="522"/>
      <c r="F20" s="1137">
        <v>0</v>
      </c>
      <c r="G20" s="1139"/>
      <c r="H20" s="522">
        <v>1</v>
      </c>
      <c r="I20" s="522">
        <v>1</v>
      </c>
      <c r="J20" s="522"/>
      <c r="K20" s="522">
        <v>1</v>
      </c>
      <c r="L20" s="522">
        <v>270</v>
      </c>
      <c r="M20" s="522">
        <v>1100</v>
      </c>
      <c r="N20" s="745">
        <v>338968597</v>
      </c>
      <c r="O20" s="745">
        <v>308153</v>
      </c>
      <c r="P20" s="522">
        <v>13146380</v>
      </c>
      <c r="Q20" s="522">
        <v>967</v>
      </c>
      <c r="R20" s="536">
        <v>13595</v>
      </c>
    </row>
    <row r="21" spans="1:18" ht="15" customHeight="1">
      <c r="A21" s="1126"/>
      <c r="B21" s="588" t="s">
        <v>1086</v>
      </c>
      <c r="C21" s="1143"/>
      <c r="D21" s="522">
        <v>3</v>
      </c>
      <c r="E21" s="1144"/>
      <c r="F21" s="522">
        <v>2</v>
      </c>
      <c r="G21" s="522"/>
      <c r="H21" s="1137">
        <v>0</v>
      </c>
      <c r="I21" s="1137">
        <v>0</v>
      </c>
      <c r="J21" s="1144"/>
      <c r="K21" s="522">
        <v>1</v>
      </c>
      <c r="L21" s="522" t="s">
        <v>1087</v>
      </c>
      <c r="M21" s="522">
        <v>503</v>
      </c>
      <c r="N21" s="745">
        <v>82156016</v>
      </c>
      <c r="O21" s="745">
        <v>163332</v>
      </c>
      <c r="P21" s="522">
        <v>3193030</v>
      </c>
      <c r="Q21" s="522">
        <v>460</v>
      </c>
      <c r="R21" s="536">
        <v>6941</v>
      </c>
    </row>
    <row r="22" spans="1:18" ht="15" customHeight="1">
      <c r="A22" s="1126"/>
      <c r="B22" s="588" t="s">
        <v>1050</v>
      </c>
      <c r="C22" s="1143"/>
      <c r="D22" s="1139">
        <v>0</v>
      </c>
      <c r="E22" s="522"/>
      <c r="F22" s="1137">
        <v>0</v>
      </c>
      <c r="G22" s="1139"/>
      <c r="H22" s="1137">
        <v>0</v>
      </c>
      <c r="I22" s="1137">
        <v>0</v>
      </c>
      <c r="J22" s="1139"/>
      <c r="K22" s="1137">
        <v>0</v>
      </c>
      <c r="L22" s="1139">
        <v>0</v>
      </c>
      <c r="M22" s="1139">
        <v>0</v>
      </c>
      <c r="N22" s="1139">
        <v>0</v>
      </c>
      <c r="O22" s="1139">
        <v>0</v>
      </c>
      <c r="P22" s="1139">
        <v>0</v>
      </c>
      <c r="Q22" s="1139">
        <v>0</v>
      </c>
      <c r="R22" s="1140">
        <v>0</v>
      </c>
    </row>
    <row r="23" spans="1:18" ht="15" customHeight="1">
      <c r="A23" s="1126"/>
      <c r="B23" s="588" t="s">
        <v>1051</v>
      </c>
      <c r="C23" s="1143"/>
      <c r="D23" s="1139">
        <v>0</v>
      </c>
      <c r="E23" s="522"/>
      <c r="F23" s="1137">
        <v>0</v>
      </c>
      <c r="G23" s="1139"/>
      <c r="H23" s="1137">
        <v>0</v>
      </c>
      <c r="I23" s="1137">
        <v>0</v>
      </c>
      <c r="J23" s="1139"/>
      <c r="K23" s="1137">
        <v>0</v>
      </c>
      <c r="L23" s="1139">
        <v>0</v>
      </c>
      <c r="M23" s="1139">
        <v>0</v>
      </c>
      <c r="N23" s="1139">
        <v>0</v>
      </c>
      <c r="O23" s="1139">
        <v>0</v>
      </c>
      <c r="P23" s="1139">
        <v>0</v>
      </c>
      <c r="Q23" s="1139">
        <v>0</v>
      </c>
      <c r="R23" s="1140">
        <v>0</v>
      </c>
    </row>
    <row r="24" spans="1:18" ht="15" customHeight="1">
      <c r="A24" s="1126"/>
      <c r="B24" s="588" t="s">
        <v>1052</v>
      </c>
      <c r="C24" s="1143"/>
      <c r="D24" s="522">
        <v>1</v>
      </c>
      <c r="E24" s="1144"/>
      <c r="F24" s="522">
        <v>1</v>
      </c>
      <c r="G24" s="522"/>
      <c r="H24" s="1137">
        <v>0</v>
      </c>
      <c r="I24" s="1137">
        <v>0</v>
      </c>
      <c r="J24" s="1139"/>
      <c r="K24" s="1137">
        <v>0</v>
      </c>
      <c r="L24" s="522" t="s">
        <v>1088</v>
      </c>
      <c r="M24" s="522">
        <v>206</v>
      </c>
      <c r="N24" s="745">
        <v>50811440</v>
      </c>
      <c r="O24" s="745">
        <v>246657</v>
      </c>
      <c r="P24" s="522">
        <v>1536150</v>
      </c>
      <c r="Q24" s="522">
        <v>184</v>
      </c>
      <c r="R24" s="536">
        <v>8349</v>
      </c>
    </row>
    <row r="25" spans="1:18" ht="15" customHeight="1">
      <c r="A25" s="1126"/>
      <c r="B25" s="588" t="s">
        <v>1053</v>
      </c>
      <c r="C25" s="1143"/>
      <c r="D25" s="522">
        <v>1</v>
      </c>
      <c r="E25" s="1144"/>
      <c r="F25" s="522">
        <v>1</v>
      </c>
      <c r="G25" s="522"/>
      <c r="H25" s="1137">
        <v>0</v>
      </c>
      <c r="I25" s="1137">
        <v>0</v>
      </c>
      <c r="J25" s="1139"/>
      <c r="K25" s="1137">
        <v>0</v>
      </c>
      <c r="L25" s="522" t="s">
        <v>1089</v>
      </c>
      <c r="M25" s="522">
        <v>1278</v>
      </c>
      <c r="N25" s="745">
        <v>155965106</v>
      </c>
      <c r="O25" s="745">
        <v>122038</v>
      </c>
      <c r="P25" s="522">
        <v>19592409</v>
      </c>
      <c r="Q25" s="522">
        <v>1294</v>
      </c>
      <c r="R25" s="536">
        <v>15141</v>
      </c>
    </row>
    <row r="26" spans="1:18" ht="15" customHeight="1">
      <c r="A26" s="1126"/>
      <c r="B26" s="588" t="s">
        <v>1054</v>
      </c>
      <c r="C26" s="561"/>
      <c r="D26" s="522">
        <f>SUM(F26:K26)</f>
        <v>2</v>
      </c>
      <c r="E26" s="522"/>
      <c r="F26" s="522">
        <v>1</v>
      </c>
      <c r="G26" s="522"/>
      <c r="H26" s="1137">
        <v>0</v>
      </c>
      <c r="I26" s="522">
        <v>1</v>
      </c>
      <c r="J26" s="522"/>
      <c r="K26" s="1137">
        <v>0</v>
      </c>
      <c r="L26" s="1139">
        <v>0</v>
      </c>
      <c r="M26" s="522">
        <v>2118</v>
      </c>
      <c r="N26" s="745">
        <v>566080475</v>
      </c>
      <c r="O26" s="745">
        <v>267271</v>
      </c>
      <c r="P26" s="522">
        <v>46213520</v>
      </c>
      <c r="Q26" s="522">
        <v>2029</v>
      </c>
      <c r="R26" s="536">
        <v>22777</v>
      </c>
    </row>
    <row r="27" spans="1:18" ht="15" customHeight="1">
      <c r="A27" s="1126"/>
      <c r="B27" s="588" t="s">
        <v>1090</v>
      </c>
      <c r="C27" s="561"/>
      <c r="D27" s="522">
        <f>SUM(F27:K27)</f>
        <v>1</v>
      </c>
      <c r="E27" s="522"/>
      <c r="F27" s="522">
        <v>1</v>
      </c>
      <c r="G27" s="522"/>
      <c r="H27" s="1137">
        <v>0</v>
      </c>
      <c r="I27" s="1137">
        <v>0</v>
      </c>
      <c r="J27" s="1139"/>
      <c r="K27" s="1137">
        <v>0</v>
      </c>
      <c r="L27" s="522">
        <v>35</v>
      </c>
      <c r="M27" s="522">
        <v>125</v>
      </c>
      <c r="N27" s="745">
        <v>29512495</v>
      </c>
      <c r="O27" s="745">
        <v>236100</v>
      </c>
      <c r="P27" s="522">
        <v>636808</v>
      </c>
      <c r="Q27" s="522">
        <v>61</v>
      </c>
      <c r="R27" s="536">
        <v>10439</v>
      </c>
    </row>
    <row r="28" spans="1:18" ht="15" customHeight="1">
      <c r="A28" s="1126"/>
      <c r="B28" s="588"/>
      <c r="C28" s="561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745"/>
      <c r="P28" s="745"/>
      <c r="Q28" s="745"/>
      <c r="R28" s="1126"/>
    </row>
    <row r="29" spans="1:18" s="772" customFormat="1" ht="15" customHeight="1">
      <c r="A29" s="1133"/>
      <c r="B29" s="1134" t="s">
        <v>1055</v>
      </c>
      <c r="C29" s="575"/>
      <c r="D29" s="1136">
        <f>SUM(D30:D36)</f>
        <v>103</v>
      </c>
      <c r="E29" s="1136"/>
      <c r="F29" s="1136">
        <f>SUM(F30:F36)</f>
        <v>36</v>
      </c>
      <c r="G29" s="1136"/>
      <c r="H29" s="1136">
        <f>SUM(H30:H36)</f>
        <v>6</v>
      </c>
      <c r="I29" s="1136">
        <f>SUM(I30:I36)</f>
        <v>27</v>
      </c>
      <c r="J29" s="1136"/>
      <c r="K29" s="1136">
        <f>SUM(K30:K36)</f>
        <v>34</v>
      </c>
      <c r="L29" s="1136">
        <f>SUM(L30:L36)</f>
        <v>3746</v>
      </c>
      <c r="M29" s="1136">
        <f>SUM(M30:M36)</f>
        <v>44293</v>
      </c>
      <c r="N29" s="1136">
        <v>9175098222</v>
      </c>
      <c r="O29" s="1136" t="s">
        <v>1091</v>
      </c>
      <c r="P29" s="1136" t="s">
        <v>1091</v>
      </c>
      <c r="Q29" s="1136" t="s">
        <v>1091</v>
      </c>
      <c r="R29" s="1142" t="s">
        <v>1091</v>
      </c>
    </row>
    <row r="30" spans="1:18" ht="15" customHeight="1">
      <c r="A30" s="1126"/>
      <c r="B30" s="588" t="s">
        <v>1056</v>
      </c>
      <c r="C30" s="561"/>
      <c r="D30" s="522">
        <f>SUM(F30:K30)</f>
        <v>12</v>
      </c>
      <c r="E30" s="522"/>
      <c r="F30" s="522">
        <v>5</v>
      </c>
      <c r="G30" s="522"/>
      <c r="H30" s="522">
        <v>1</v>
      </c>
      <c r="I30" s="522">
        <v>3</v>
      </c>
      <c r="J30" s="522"/>
      <c r="K30" s="522">
        <v>3</v>
      </c>
      <c r="L30" s="522">
        <v>1020</v>
      </c>
      <c r="M30" s="522">
        <v>12309</v>
      </c>
      <c r="N30" s="522">
        <v>1766945605</v>
      </c>
      <c r="O30" s="745">
        <v>143549</v>
      </c>
      <c r="P30" s="745">
        <v>240944300</v>
      </c>
      <c r="Q30" s="745">
        <v>12309</v>
      </c>
      <c r="R30" s="1126">
        <v>19574</v>
      </c>
    </row>
    <row r="31" spans="1:18" ht="15" customHeight="1">
      <c r="A31" s="1126"/>
      <c r="B31" s="588" t="s">
        <v>1057</v>
      </c>
      <c r="C31" s="561"/>
      <c r="D31" s="522">
        <f>SUM(F31:K31)</f>
        <v>36</v>
      </c>
      <c r="E31" s="522"/>
      <c r="F31" s="522">
        <v>12</v>
      </c>
      <c r="G31" s="522"/>
      <c r="H31" s="522">
        <v>3</v>
      </c>
      <c r="I31" s="522">
        <v>11</v>
      </c>
      <c r="J31" s="522"/>
      <c r="K31" s="522">
        <v>10</v>
      </c>
      <c r="L31" s="522">
        <v>2676</v>
      </c>
      <c r="M31" s="522">
        <v>31384</v>
      </c>
      <c r="N31" s="522">
        <v>7408152617</v>
      </c>
      <c r="O31" s="745">
        <v>236048</v>
      </c>
      <c r="P31" s="745">
        <v>1045507055</v>
      </c>
      <c r="Q31" s="745">
        <v>31384</v>
      </c>
      <c r="R31" s="1126">
        <v>33313</v>
      </c>
    </row>
    <row r="32" spans="1:18" ht="15" customHeight="1">
      <c r="A32" s="1126"/>
      <c r="B32" s="588" t="s">
        <v>1058</v>
      </c>
      <c r="C32" s="561"/>
      <c r="D32" s="522">
        <f>SUM(F32:K32)</f>
        <v>2</v>
      </c>
      <c r="E32" s="522"/>
      <c r="F32" s="522">
        <v>1</v>
      </c>
      <c r="G32" s="522"/>
      <c r="H32" s="1139">
        <v>0</v>
      </c>
      <c r="I32" s="522">
        <v>1</v>
      </c>
      <c r="J32" s="522"/>
      <c r="K32" s="1139">
        <v>0</v>
      </c>
      <c r="L32" s="1139">
        <v>0</v>
      </c>
      <c r="M32" s="1139">
        <v>0</v>
      </c>
      <c r="N32" s="1139">
        <v>0</v>
      </c>
      <c r="O32" s="1139">
        <v>0</v>
      </c>
      <c r="P32" s="1139">
        <v>0</v>
      </c>
      <c r="Q32" s="1139">
        <v>0</v>
      </c>
      <c r="R32" s="1140">
        <v>0</v>
      </c>
    </row>
    <row r="33" spans="1:18" ht="15" customHeight="1">
      <c r="A33" s="1126"/>
      <c r="B33" s="588" t="s">
        <v>1059</v>
      </c>
      <c r="C33" s="561"/>
      <c r="D33" s="522">
        <f>SUM(F33:K33)</f>
        <v>29</v>
      </c>
      <c r="E33" s="522"/>
      <c r="F33" s="522">
        <v>10</v>
      </c>
      <c r="G33" s="522"/>
      <c r="H33" s="522">
        <v>2</v>
      </c>
      <c r="I33" s="522">
        <v>5</v>
      </c>
      <c r="J33" s="522"/>
      <c r="K33" s="522">
        <v>12</v>
      </c>
      <c r="L33" s="1139">
        <v>0</v>
      </c>
      <c r="M33" s="1139">
        <v>0</v>
      </c>
      <c r="N33" s="1139">
        <v>0</v>
      </c>
      <c r="O33" s="1139">
        <v>0</v>
      </c>
      <c r="P33" s="1139">
        <v>0</v>
      </c>
      <c r="Q33" s="1139">
        <v>0</v>
      </c>
      <c r="R33" s="1140">
        <v>0</v>
      </c>
    </row>
    <row r="34" spans="1:18" ht="15" customHeight="1">
      <c r="A34" s="1126"/>
      <c r="B34" s="588" t="s">
        <v>1060</v>
      </c>
      <c r="C34" s="561"/>
      <c r="D34" s="522">
        <f>SUM(F34:K34)</f>
        <v>1</v>
      </c>
      <c r="E34" s="522"/>
      <c r="F34" s="522">
        <v>1</v>
      </c>
      <c r="G34" s="522"/>
      <c r="H34" s="1139">
        <v>0</v>
      </c>
      <c r="I34" s="1139">
        <v>0</v>
      </c>
      <c r="J34" s="522"/>
      <c r="K34" s="1139">
        <v>0</v>
      </c>
      <c r="L34" s="522">
        <v>50</v>
      </c>
      <c r="M34" s="522">
        <v>600</v>
      </c>
      <c r="N34" s="745">
        <v>57510000</v>
      </c>
      <c r="O34" s="522">
        <v>95850</v>
      </c>
      <c r="P34" s="745">
        <v>6000000</v>
      </c>
      <c r="Q34" s="745">
        <v>600</v>
      </c>
      <c r="R34" s="1126">
        <v>10000</v>
      </c>
    </row>
    <row r="35" spans="1:18" ht="15" customHeight="1">
      <c r="A35" s="1126"/>
      <c r="B35" s="588"/>
      <c r="C35" s="561"/>
      <c r="D35" s="522"/>
      <c r="E35" s="522"/>
      <c r="F35" s="522"/>
      <c r="G35" s="522"/>
      <c r="H35" s="1139"/>
      <c r="I35" s="1139"/>
      <c r="J35" s="522"/>
      <c r="K35" s="1139"/>
      <c r="L35" s="522"/>
      <c r="M35" s="522"/>
      <c r="N35" s="522" t="s">
        <v>1092</v>
      </c>
      <c r="O35" s="522"/>
      <c r="P35" s="745"/>
      <c r="Q35" s="745"/>
      <c r="R35" s="1126"/>
    </row>
    <row r="36" spans="1:18" ht="15" customHeight="1">
      <c r="A36" s="1126"/>
      <c r="B36" s="588" t="s">
        <v>1061</v>
      </c>
      <c r="C36" s="561"/>
      <c r="D36" s="522">
        <f>SUM(F36:K36)</f>
        <v>23</v>
      </c>
      <c r="E36" s="522"/>
      <c r="F36" s="522">
        <v>7</v>
      </c>
      <c r="G36" s="522"/>
      <c r="H36" s="1139">
        <v>0</v>
      </c>
      <c r="I36" s="522">
        <v>7</v>
      </c>
      <c r="J36" s="522"/>
      <c r="K36" s="522">
        <v>9</v>
      </c>
      <c r="L36" s="1139">
        <v>0</v>
      </c>
      <c r="M36" s="1139">
        <v>0</v>
      </c>
      <c r="N36" s="1139">
        <v>0</v>
      </c>
      <c r="O36" s="1139">
        <v>0</v>
      </c>
      <c r="P36" s="1139">
        <v>0</v>
      </c>
      <c r="Q36" s="1139">
        <v>0</v>
      </c>
      <c r="R36" s="1140">
        <v>0</v>
      </c>
    </row>
    <row r="37" spans="1:18" ht="15" customHeight="1">
      <c r="A37" s="1126"/>
      <c r="B37" s="588"/>
      <c r="C37" s="561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522"/>
      <c r="O37" s="745"/>
      <c r="P37" s="745"/>
      <c r="Q37" s="745"/>
      <c r="R37" s="1126"/>
    </row>
    <row r="38" spans="1:18" ht="15" customHeight="1">
      <c r="A38" s="1126"/>
      <c r="B38" s="588"/>
      <c r="C38" s="561"/>
      <c r="D38" s="1135"/>
      <c r="E38" s="1135"/>
      <c r="F38" s="1135"/>
      <c r="G38" s="1135"/>
      <c r="H38" s="1135"/>
      <c r="I38" s="1135"/>
      <c r="J38" s="1135"/>
      <c r="K38" s="1135"/>
      <c r="L38" s="1135"/>
      <c r="M38" s="1145">
        <v>-471</v>
      </c>
      <c r="N38" s="522"/>
      <c r="O38" s="745"/>
      <c r="P38" s="745"/>
      <c r="Q38" s="745"/>
      <c r="R38" s="1126"/>
    </row>
    <row r="39" spans="1:18" s="772" customFormat="1" ht="15" customHeight="1">
      <c r="A39" s="1133"/>
      <c r="B39" s="1134" t="s">
        <v>1062</v>
      </c>
      <c r="C39" s="1143">
        <f>SUM(E39)</f>
        <v>-1</v>
      </c>
      <c r="D39" s="1136">
        <f>SUM(D40:D48)</f>
        <v>11</v>
      </c>
      <c r="E39" s="1144">
        <v>-1</v>
      </c>
      <c r="F39" s="1136">
        <f>SUM(F40:F48)</f>
        <v>7</v>
      </c>
      <c r="G39" s="1136"/>
      <c r="H39" s="1136">
        <f>SUM(H40:H48)</f>
        <v>1</v>
      </c>
      <c r="I39" s="1136">
        <f>SUM(I40:I48)</f>
        <v>1</v>
      </c>
      <c r="J39" s="1136"/>
      <c r="K39" s="1136">
        <f>SUM(K40:K48)</f>
        <v>2</v>
      </c>
      <c r="L39" s="1136" t="s">
        <v>1093</v>
      </c>
      <c r="M39" s="1136">
        <v>5177</v>
      </c>
      <c r="N39" s="1136">
        <f>SUM(N40:N49)</f>
        <v>1290039061</v>
      </c>
      <c r="O39" s="522" t="s">
        <v>1094</v>
      </c>
      <c r="P39" s="1136">
        <v>114479000</v>
      </c>
      <c r="Q39" s="522" t="s">
        <v>1094</v>
      </c>
      <c r="R39" s="536" t="s">
        <v>1094</v>
      </c>
    </row>
    <row r="40" spans="1:18" ht="15" customHeight="1">
      <c r="A40" s="1126"/>
      <c r="B40" s="588" t="s">
        <v>1063</v>
      </c>
      <c r="C40" s="1143"/>
      <c r="D40" s="522">
        <f>SUM(F40:K40)</f>
        <v>1</v>
      </c>
      <c r="E40" s="1144"/>
      <c r="F40" s="522">
        <v>1</v>
      </c>
      <c r="G40" s="522"/>
      <c r="H40" s="1139">
        <v>0</v>
      </c>
      <c r="I40" s="1139">
        <v>0</v>
      </c>
      <c r="J40" s="1139"/>
      <c r="K40" s="1139">
        <v>0</v>
      </c>
      <c r="L40" s="522" t="s">
        <v>1095</v>
      </c>
      <c r="M40" s="522" t="s">
        <v>1096</v>
      </c>
      <c r="N40" s="522">
        <v>55233560</v>
      </c>
      <c r="O40" s="522">
        <v>211623</v>
      </c>
      <c r="P40" s="522" t="s">
        <v>1094</v>
      </c>
      <c r="Q40" s="522" t="s">
        <v>1094</v>
      </c>
      <c r="R40" s="536" t="s">
        <v>1094</v>
      </c>
    </row>
    <row r="41" spans="1:18" ht="15" customHeight="1">
      <c r="A41" s="1126"/>
      <c r="B41" s="588" t="s">
        <v>1097</v>
      </c>
      <c r="C41" s="1143"/>
      <c r="D41" s="1139">
        <v>0</v>
      </c>
      <c r="E41" s="1144"/>
      <c r="F41" s="1139">
        <v>0</v>
      </c>
      <c r="G41" s="522"/>
      <c r="H41" s="1139">
        <v>0</v>
      </c>
      <c r="I41" s="1139">
        <v>0</v>
      </c>
      <c r="J41" s="1139"/>
      <c r="K41" s="1139">
        <v>0</v>
      </c>
      <c r="L41" s="1139">
        <v>0</v>
      </c>
      <c r="M41" s="1146">
        <v>36</v>
      </c>
      <c r="N41" s="522">
        <v>6285952</v>
      </c>
      <c r="O41" s="522">
        <v>174610</v>
      </c>
      <c r="P41" s="522" t="s">
        <v>1098</v>
      </c>
      <c r="Q41" s="1139">
        <v>0</v>
      </c>
      <c r="R41" s="1140">
        <v>0</v>
      </c>
    </row>
    <row r="42" spans="1:18" ht="15" customHeight="1">
      <c r="A42" s="1126"/>
      <c r="B42" s="588" t="s">
        <v>1064</v>
      </c>
      <c r="C42" s="1143">
        <f>SUM(E42)</f>
        <v>-1</v>
      </c>
      <c r="D42" s="522">
        <v>2</v>
      </c>
      <c r="E42" s="1144">
        <v>-1</v>
      </c>
      <c r="F42" s="522">
        <v>2</v>
      </c>
      <c r="G42" s="1144"/>
      <c r="H42" s="1139">
        <v>0</v>
      </c>
      <c r="I42" s="1139">
        <v>0</v>
      </c>
      <c r="J42" s="1139"/>
      <c r="K42" s="1139">
        <v>0</v>
      </c>
      <c r="L42" s="522" t="s">
        <v>1099</v>
      </c>
      <c r="M42" s="522" t="s">
        <v>1100</v>
      </c>
      <c r="N42" s="522">
        <v>182291549</v>
      </c>
      <c r="O42" s="522">
        <v>181024</v>
      </c>
      <c r="P42" s="522" t="s">
        <v>1098</v>
      </c>
      <c r="Q42" s="522" t="s">
        <v>1098</v>
      </c>
      <c r="R42" s="536" t="s">
        <v>1098</v>
      </c>
    </row>
    <row r="43" spans="1:18" ht="15" customHeight="1">
      <c r="A43" s="1126"/>
      <c r="B43" s="588" t="s">
        <v>1101</v>
      </c>
      <c r="C43" s="561"/>
      <c r="D43" s="522">
        <f aca="true" t="shared" si="0" ref="D43:D48">SUM(F43:K43)</f>
        <v>1</v>
      </c>
      <c r="E43" s="522"/>
      <c r="F43" s="1139">
        <v>0</v>
      </c>
      <c r="G43" s="1139"/>
      <c r="H43" s="1139">
        <v>0</v>
      </c>
      <c r="I43" s="522">
        <v>1</v>
      </c>
      <c r="J43" s="522"/>
      <c r="K43" s="1139">
        <v>0</v>
      </c>
      <c r="L43" s="522">
        <v>70</v>
      </c>
      <c r="M43" s="522">
        <v>859</v>
      </c>
      <c r="N43" s="522">
        <v>185317609</v>
      </c>
      <c r="O43" s="522">
        <v>215736</v>
      </c>
      <c r="P43" s="522" t="s">
        <v>1098</v>
      </c>
      <c r="Q43" s="522" t="s">
        <v>1098</v>
      </c>
      <c r="R43" s="536" t="s">
        <v>1098</v>
      </c>
    </row>
    <row r="44" spans="1:18" ht="15" customHeight="1">
      <c r="A44" s="1126"/>
      <c r="B44" s="588" t="s">
        <v>1065</v>
      </c>
      <c r="C44" s="1143"/>
      <c r="D44" s="522">
        <f t="shared" si="0"/>
        <v>2</v>
      </c>
      <c r="E44" s="522"/>
      <c r="F44" s="522">
        <v>1</v>
      </c>
      <c r="G44" s="522"/>
      <c r="H44" s="1139">
        <v>0</v>
      </c>
      <c r="I44" s="1139">
        <v>0</v>
      </c>
      <c r="J44" s="1144"/>
      <c r="K44" s="522">
        <v>1</v>
      </c>
      <c r="L44" s="522" t="s">
        <v>1102</v>
      </c>
      <c r="M44" s="522" t="s">
        <v>1103</v>
      </c>
      <c r="N44" s="522">
        <v>172606057</v>
      </c>
      <c r="O44" s="522">
        <v>188640</v>
      </c>
      <c r="P44" s="522" t="s">
        <v>1098</v>
      </c>
      <c r="Q44" s="522" t="s">
        <v>1098</v>
      </c>
      <c r="R44" s="536" t="s">
        <v>1098</v>
      </c>
    </row>
    <row r="45" spans="1:18" ht="15" customHeight="1">
      <c r="A45" s="1126"/>
      <c r="B45" s="588" t="s">
        <v>1066</v>
      </c>
      <c r="C45" s="561"/>
      <c r="D45" s="522">
        <f t="shared" si="0"/>
        <v>2</v>
      </c>
      <c r="E45" s="522"/>
      <c r="F45" s="1139">
        <v>0</v>
      </c>
      <c r="G45" s="522"/>
      <c r="H45" s="522">
        <v>1</v>
      </c>
      <c r="I45" s="1139">
        <v>0</v>
      </c>
      <c r="J45" s="1139"/>
      <c r="K45" s="522">
        <v>1</v>
      </c>
      <c r="L45" s="522">
        <v>170</v>
      </c>
      <c r="M45" s="522">
        <v>2087</v>
      </c>
      <c r="N45" s="522">
        <v>685277108</v>
      </c>
      <c r="O45" s="522">
        <v>328355</v>
      </c>
      <c r="P45" s="522" t="s">
        <v>1098</v>
      </c>
      <c r="Q45" s="522" t="s">
        <v>1098</v>
      </c>
      <c r="R45" s="536" t="s">
        <v>1098</v>
      </c>
    </row>
    <row r="46" spans="1:18" ht="15" customHeight="1">
      <c r="A46" s="1126"/>
      <c r="B46" s="588" t="s">
        <v>1067</v>
      </c>
      <c r="C46" s="1143"/>
      <c r="D46" s="522">
        <f t="shared" si="0"/>
        <v>1</v>
      </c>
      <c r="E46" s="1144"/>
      <c r="F46" s="522">
        <v>1</v>
      </c>
      <c r="G46" s="522"/>
      <c r="H46" s="1139">
        <v>0</v>
      </c>
      <c r="I46" s="1139">
        <v>0</v>
      </c>
      <c r="J46" s="1139"/>
      <c r="K46" s="1139">
        <v>0</v>
      </c>
      <c r="L46" s="522">
        <v>50</v>
      </c>
      <c r="M46" s="1139">
        <v>0</v>
      </c>
      <c r="N46" s="1139">
        <v>0</v>
      </c>
      <c r="O46" s="1139">
        <v>0</v>
      </c>
      <c r="P46" s="522" t="s">
        <v>1098</v>
      </c>
      <c r="Q46" s="522" t="s">
        <v>1098</v>
      </c>
      <c r="R46" s="536" t="s">
        <v>1098</v>
      </c>
    </row>
    <row r="47" spans="1:18" ht="15" customHeight="1">
      <c r="A47" s="1126"/>
      <c r="B47" s="588" t="s">
        <v>1068</v>
      </c>
      <c r="C47" s="561"/>
      <c r="D47" s="522">
        <f t="shared" si="0"/>
        <v>1</v>
      </c>
      <c r="E47" s="522"/>
      <c r="F47" s="522">
        <v>1</v>
      </c>
      <c r="G47" s="522"/>
      <c r="H47" s="1139">
        <v>0</v>
      </c>
      <c r="I47" s="1139">
        <v>0</v>
      </c>
      <c r="J47" s="1139"/>
      <c r="K47" s="1139">
        <v>0</v>
      </c>
      <c r="L47" s="1139">
        <v>0</v>
      </c>
      <c r="M47" s="1139">
        <v>0</v>
      </c>
      <c r="N47" s="1139">
        <v>0</v>
      </c>
      <c r="O47" s="1139">
        <v>0</v>
      </c>
      <c r="P47" s="522" t="s">
        <v>1098</v>
      </c>
      <c r="Q47" s="522" t="s">
        <v>1098</v>
      </c>
      <c r="R47" s="536" t="s">
        <v>1098</v>
      </c>
    </row>
    <row r="48" spans="1:18" ht="15" customHeight="1">
      <c r="A48" s="1126"/>
      <c r="B48" s="588" t="s">
        <v>1104</v>
      </c>
      <c r="C48" s="561"/>
      <c r="D48" s="522">
        <f t="shared" si="0"/>
        <v>1</v>
      </c>
      <c r="E48" s="522"/>
      <c r="F48" s="522">
        <v>1</v>
      </c>
      <c r="G48" s="522"/>
      <c r="H48" s="1139">
        <v>0</v>
      </c>
      <c r="I48" s="1139">
        <v>0</v>
      </c>
      <c r="J48" s="1139"/>
      <c r="K48" s="1139">
        <v>0</v>
      </c>
      <c r="L48" s="522">
        <v>35</v>
      </c>
      <c r="M48" s="1139">
        <v>0</v>
      </c>
      <c r="N48" s="1139">
        <v>0</v>
      </c>
      <c r="O48" s="1139">
        <v>0</v>
      </c>
      <c r="P48" s="522" t="s">
        <v>1105</v>
      </c>
      <c r="Q48" s="522" t="s">
        <v>1105</v>
      </c>
      <c r="R48" s="536" t="s">
        <v>1105</v>
      </c>
    </row>
    <row r="49" spans="1:18" ht="15" customHeight="1">
      <c r="A49" s="1126"/>
      <c r="B49" s="588" t="s">
        <v>1106</v>
      </c>
      <c r="C49" s="561"/>
      <c r="D49" s="1139">
        <v>0</v>
      </c>
      <c r="E49" s="522"/>
      <c r="F49" s="1139">
        <v>0</v>
      </c>
      <c r="G49" s="522"/>
      <c r="H49" s="1139">
        <v>0</v>
      </c>
      <c r="I49" s="1139">
        <v>0</v>
      </c>
      <c r="J49" s="1139"/>
      <c r="K49" s="1139">
        <v>0</v>
      </c>
      <c r="L49" s="1139">
        <v>0</v>
      </c>
      <c r="M49" s="522">
        <v>12</v>
      </c>
      <c r="N49" s="522">
        <v>3027226</v>
      </c>
      <c r="O49" s="522">
        <v>252269</v>
      </c>
      <c r="P49" s="522" t="s">
        <v>1098</v>
      </c>
      <c r="Q49" s="522" t="s">
        <v>1098</v>
      </c>
      <c r="R49" s="536" t="s">
        <v>1098</v>
      </c>
    </row>
    <row r="50" spans="1:18" ht="15" customHeight="1">
      <c r="A50" s="1126"/>
      <c r="B50" s="588"/>
      <c r="C50" s="561"/>
      <c r="D50" s="1135"/>
      <c r="E50" s="522"/>
      <c r="F50" s="1135"/>
      <c r="G50" s="522"/>
      <c r="H50" s="1135"/>
      <c r="I50" s="1135"/>
      <c r="J50" s="522"/>
      <c r="K50" s="1135"/>
      <c r="L50" s="1145">
        <v>-242</v>
      </c>
      <c r="M50" s="1145"/>
      <c r="N50" s="522"/>
      <c r="O50" s="745"/>
      <c r="P50" s="745"/>
      <c r="Q50" s="745"/>
      <c r="R50" s="1126"/>
    </row>
    <row r="51" spans="1:18" s="772" customFormat="1" ht="15" customHeight="1">
      <c r="A51" s="1133"/>
      <c r="B51" s="1134" t="s">
        <v>1107</v>
      </c>
      <c r="C51" s="575"/>
      <c r="D51" s="1136">
        <v>25</v>
      </c>
      <c r="E51" s="1136"/>
      <c r="F51" s="1136">
        <v>7</v>
      </c>
      <c r="G51" s="1136"/>
      <c r="H51" s="1136">
        <v>3</v>
      </c>
      <c r="I51" s="1136">
        <v>8</v>
      </c>
      <c r="J51" s="1136"/>
      <c r="K51" s="1136">
        <v>7</v>
      </c>
      <c r="L51" s="1136">
        <v>1458</v>
      </c>
      <c r="M51" s="1136">
        <v>17429</v>
      </c>
      <c r="N51" s="1136">
        <v>3727451891</v>
      </c>
      <c r="O51" s="1147">
        <v>213865</v>
      </c>
      <c r="P51" s="1147">
        <v>337398555</v>
      </c>
      <c r="Q51" s="522" t="s">
        <v>1108</v>
      </c>
      <c r="R51" s="536" t="s">
        <v>1108</v>
      </c>
    </row>
    <row r="52" spans="1:18" s="772" customFormat="1" ht="15" customHeight="1">
      <c r="A52" s="1133"/>
      <c r="B52" s="1134"/>
      <c r="C52" s="575"/>
      <c r="D52" s="1136"/>
      <c r="E52" s="1136"/>
      <c r="F52" s="1136"/>
      <c r="G52" s="1136"/>
      <c r="H52" s="1136"/>
      <c r="I52" s="1136"/>
      <c r="J52" s="1136"/>
      <c r="K52" s="1136"/>
      <c r="L52" s="1136"/>
      <c r="M52" s="1136"/>
      <c r="N52" s="1136"/>
      <c r="O52" s="1147"/>
      <c r="P52" s="1147"/>
      <c r="Q52" s="522"/>
      <c r="R52" s="536"/>
    </row>
    <row r="53" spans="1:18" s="772" customFormat="1" ht="15" customHeight="1">
      <c r="A53" s="1133"/>
      <c r="B53" s="1134" t="s">
        <v>1069</v>
      </c>
      <c r="C53" s="575"/>
      <c r="D53" s="1136">
        <f>SUM(F53:K53)</f>
        <v>3</v>
      </c>
      <c r="E53" s="1136"/>
      <c r="F53" s="1136">
        <f>SUM(F54:F55)</f>
        <v>2</v>
      </c>
      <c r="G53" s="1136"/>
      <c r="H53" s="1139">
        <v>0</v>
      </c>
      <c r="I53" s="1139">
        <v>0</v>
      </c>
      <c r="J53" s="1136"/>
      <c r="K53" s="1136">
        <f>SUM(K54:K55)</f>
        <v>1</v>
      </c>
      <c r="L53" s="1139">
        <v>0</v>
      </c>
      <c r="M53" s="1139">
        <v>0</v>
      </c>
      <c r="N53" s="1139">
        <v>0</v>
      </c>
      <c r="O53" s="1139">
        <v>0</v>
      </c>
      <c r="P53" s="1139">
        <v>0</v>
      </c>
      <c r="Q53" s="1139">
        <v>0</v>
      </c>
      <c r="R53" s="1140">
        <v>0</v>
      </c>
    </row>
    <row r="54" spans="1:18" ht="15" customHeight="1">
      <c r="A54" s="1126"/>
      <c r="B54" s="588" t="s">
        <v>1070</v>
      </c>
      <c r="C54" s="561"/>
      <c r="D54" s="522">
        <f>SUM(F54:K54)</f>
        <v>2</v>
      </c>
      <c r="E54" s="1136"/>
      <c r="F54" s="522">
        <v>1</v>
      </c>
      <c r="G54" s="522"/>
      <c r="H54" s="1139">
        <v>0</v>
      </c>
      <c r="I54" s="1139">
        <v>0</v>
      </c>
      <c r="J54" s="522"/>
      <c r="K54" s="522">
        <v>1</v>
      </c>
      <c r="L54" s="1139">
        <v>0</v>
      </c>
      <c r="M54" s="1139">
        <v>0</v>
      </c>
      <c r="N54" s="1139">
        <v>0</v>
      </c>
      <c r="O54" s="1139">
        <v>0</v>
      </c>
      <c r="P54" s="1139">
        <v>0</v>
      </c>
      <c r="Q54" s="1139">
        <v>0</v>
      </c>
      <c r="R54" s="1140">
        <v>0</v>
      </c>
    </row>
    <row r="55" spans="1:18" ht="15" customHeight="1">
      <c r="A55" s="1126"/>
      <c r="B55" s="980" t="s">
        <v>1071</v>
      </c>
      <c r="C55" s="1148"/>
      <c r="D55" s="1149">
        <f>SUM(F55:K55)</f>
        <v>1</v>
      </c>
      <c r="E55" s="1150"/>
      <c r="F55" s="1149">
        <v>1</v>
      </c>
      <c r="G55" s="1149"/>
      <c r="H55" s="1151">
        <v>0</v>
      </c>
      <c r="I55" s="1151">
        <v>0</v>
      </c>
      <c r="J55" s="1149"/>
      <c r="K55" s="1151">
        <v>0</v>
      </c>
      <c r="L55" s="1151">
        <v>0</v>
      </c>
      <c r="M55" s="1151">
        <v>0</v>
      </c>
      <c r="N55" s="1151">
        <v>0</v>
      </c>
      <c r="O55" s="1151">
        <v>0</v>
      </c>
      <c r="P55" s="1151">
        <v>0</v>
      </c>
      <c r="Q55" s="1151">
        <v>0</v>
      </c>
      <c r="R55" s="1152">
        <v>0</v>
      </c>
    </row>
    <row r="56" ht="15" customHeight="1">
      <c r="B56" s="742" t="s">
        <v>1109</v>
      </c>
    </row>
    <row r="57" ht="15" customHeight="1">
      <c r="B57" s="742" t="s">
        <v>1110</v>
      </c>
    </row>
    <row r="58" ht="12">
      <c r="B58" s="742" t="s">
        <v>1111</v>
      </c>
    </row>
  </sheetData>
  <mergeCells count="13">
    <mergeCell ref="R5:R6"/>
    <mergeCell ref="B4:B6"/>
    <mergeCell ref="N4:O4"/>
    <mergeCell ref="P4:R4"/>
    <mergeCell ref="C5:D6"/>
    <mergeCell ref="E5:F6"/>
    <mergeCell ref="G5:H6"/>
    <mergeCell ref="I5:I6"/>
    <mergeCell ref="J5:K6"/>
    <mergeCell ref="L5:L6"/>
    <mergeCell ref="N5:N6"/>
    <mergeCell ref="O5:O6"/>
    <mergeCell ref="P5:P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9.625" style="17" customWidth="1"/>
    <col min="3" max="4" width="6.75390625" style="17" customWidth="1"/>
    <col min="5" max="5" width="7.50390625" style="17" customWidth="1"/>
    <col min="6" max="6" width="9.125" style="17" customWidth="1"/>
    <col min="7" max="8" width="7.625" style="17" customWidth="1"/>
    <col min="9" max="14" width="6.75390625" style="17" customWidth="1"/>
    <col min="15" max="24" width="7.625" style="17" customWidth="1"/>
    <col min="25" max="16384" width="9.00390625" style="17" customWidth="1"/>
  </cols>
  <sheetData>
    <row r="1" spans="1:10" ht="14.25">
      <c r="A1" s="18" t="s">
        <v>1126</v>
      </c>
      <c r="B1" s="1153"/>
      <c r="J1" s="21"/>
    </row>
    <row r="2" spans="1:24" ht="12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X2" s="20" t="s">
        <v>1113</v>
      </c>
    </row>
    <row r="3" spans="1:24" ht="13.5" customHeight="1" thickTop="1">
      <c r="A3" s="1632" t="s">
        <v>90</v>
      </c>
      <c r="B3" s="1633"/>
      <c r="C3" s="1270" t="s">
        <v>1114</v>
      </c>
      <c r="D3" s="1630"/>
      <c r="E3" s="1570" t="s">
        <v>1115</v>
      </c>
      <c r="F3" s="1529" t="s">
        <v>1116</v>
      </c>
      <c r="G3" s="1638"/>
      <c r="H3" s="1638"/>
      <c r="I3" s="1638"/>
      <c r="J3" s="1638"/>
      <c r="K3" s="1638"/>
      <c r="L3" s="1638"/>
      <c r="M3" s="1638"/>
      <c r="N3" s="1638"/>
      <c r="O3" s="1639"/>
      <c r="P3" s="1639"/>
      <c r="Q3" s="1639"/>
      <c r="R3" s="1639"/>
      <c r="S3" s="1639"/>
      <c r="T3" s="1640"/>
      <c r="U3" s="1617" t="s">
        <v>1117</v>
      </c>
      <c r="V3" s="1618"/>
      <c r="W3" s="1617" t="s">
        <v>1118</v>
      </c>
      <c r="X3" s="1618"/>
    </row>
    <row r="4" spans="1:24" ht="13.5" customHeight="1">
      <c r="A4" s="1634"/>
      <c r="B4" s="1635"/>
      <c r="C4" s="1588"/>
      <c r="D4" s="1631"/>
      <c r="E4" s="1628"/>
      <c r="F4" s="1619" t="s">
        <v>1119</v>
      </c>
      <c r="G4" s="1627"/>
      <c r="H4" s="1622"/>
      <c r="I4" s="1625" t="s">
        <v>1120</v>
      </c>
      <c r="J4" s="1626"/>
      <c r="K4" s="1619">
        <v>2</v>
      </c>
      <c r="L4" s="1622"/>
      <c r="M4" s="1619">
        <v>3</v>
      </c>
      <c r="N4" s="1622"/>
      <c r="O4" s="1619">
        <v>4</v>
      </c>
      <c r="P4" s="1620"/>
      <c r="Q4" s="1619">
        <v>5</v>
      </c>
      <c r="R4" s="1620"/>
      <c r="S4" s="1619">
        <v>6</v>
      </c>
      <c r="T4" s="1620"/>
      <c r="U4" s="1615" t="s">
        <v>1121</v>
      </c>
      <c r="V4" s="1616"/>
      <c r="W4" s="1615" t="s">
        <v>1121</v>
      </c>
      <c r="X4" s="1616"/>
    </row>
    <row r="5" spans="1:24" ht="12">
      <c r="A5" s="1636"/>
      <c r="B5" s="1637"/>
      <c r="C5" s="111" t="s">
        <v>1122</v>
      </c>
      <c r="D5" s="111" t="s">
        <v>1123</v>
      </c>
      <c r="E5" s="1629"/>
      <c r="F5" s="1154" t="s">
        <v>1015</v>
      </c>
      <c r="G5" s="111" t="s">
        <v>982</v>
      </c>
      <c r="H5" s="111" t="s">
        <v>983</v>
      </c>
      <c r="I5" s="111" t="s">
        <v>982</v>
      </c>
      <c r="J5" s="111" t="s">
        <v>983</v>
      </c>
      <c r="K5" s="111" t="s">
        <v>982</v>
      </c>
      <c r="L5" s="111" t="s">
        <v>983</v>
      </c>
      <c r="M5" s="111" t="s">
        <v>982</v>
      </c>
      <c r="N5" s="111" t="s">
        <v>983</v>
      </c>
      <c r="O5" s="111" t="s">
        <v>982</v>
      </c>
      <c r="P5" s="111" t="s">
        <v>983</v>
      </c>
      <c r="Q5" s="111" t="s">
        <v>982</v>
      </c>
      <c r="R5" s="111" t="s">
        <v>983</v>
      </c>
      <c r="S5" s="111" t="s">
        <v>982</v>
      </c>
      <c r="T5" s="111" t="s">
        <v>983</v>
      </c>
      <c r="U5" s="111" t="s">
        <v>982</v>
      </c>
      <c r="V5" s="111" t="s">
        <v>983</v>
      </c>
      <c r="W5" s="111" t="s">
        <v>982</v>
      </c>
      <c r="X5" s="111" t="s">
        <v>983</v>
      </c>
    </row>
    <row r="6" spans="1:24" ht="13.5" customHeight="1">
      <c r="A6" s="1624" t="s">
        <v>1124</v>
      </c>
      <c r="B6" s="1535"/>
      <c r="C6" s="1155">
        <v>348</v>
      </c>
      <c r="D6" s="268">
        <v>55</v>
      </c>
      <c r="E6" s="268">
        <v>3664</v>
      </c>
      <c r="F6" s="268">
        <f>SUM(G6:H6)</f>
        <v>98016</v>
      </c>
      <c r="G6" s="268">
        <f>SUM(I6,K6,M6,O6,Q6,S6)</f>
        <v>50154</v>
      </c>
      <c r="H6" s="268">
        <f>SUM(J6,L6,N6,P6,R6,T6)</f>
        <v>47862</v>
      </c>
      <c r="I6" s="268">
        <v>7957</v>
      </c>
      <c r="J6" s="268">
        <v>7514</v>
      </c>
      <c r="K6" s="268">
        <v>7999</v>
      </c>
      <c r="L6" s="268">
        <v>7664</v>
      </c>
      <c r="M6" s="268">
        <v>8248</v>
      </c>
      <c r="N6" s="268">
        <v>7728</v>
      </c>
      <c r="O6" s="268">
        <v>8314</v>
      </c>
      <c r="P6" s="268">
        <v>8191</v>
      </c>
      <c r="Q6" s="268">
        <v>8757</v>
      </c>
      <c r="R6" s="268">
        <v>8333</v>
      </c>
      <c r="S6" s="268">
        <v>8879</v>
      </c>
      <c r="T6" s="268">
        <v>8432</v>
      </c>
      <c r="U6" s="268">
        <v>2254</v>
      </c>
      <c r="V6" s="268">
        <v>3031</v>
      </c>
      <c r="W6" s="268">
        <v>412</v>
      </c>
      <c r="X6" s="1059">
        <v>783</v>
      </c>
    </row>
    <row r="7" spans="1:24" s="551" customFormat="1" ht="13.5" customHeight="1">
      <c r="A7" s="1279">
        <v>3</v>
      </c>
      <c r="B7" s="1280"/>
      <c r="C7" s="274">
        <f>SUM(C12:C15)</f>
        <v>349</v>
      </c>
      <c r="D7" s="275">
        <f>SUM(D12:D15)</f>
        <v>52</v>
      </c>
      <c r="E7" s="275">
        <f>SUM(E12:E15)</f>
        <v>3659</v>
      </c>
      <c r="F7" s="275">
        <f>SUM(G7:H7)</f>
        <v>96281</v>
      </c>
      <c r="G7" s="275">
        <f aca="true" t="shared" si="0" ref="G7:X7">SUM(G12:G15)</f>
        <v>49268</v>
      </c>
      <c r="H7" s="275">
        <f t="shared" si="0"/>
        <v>47013</v>
      </c>
      <c r="I7" s="275">
        <f t="shared" si="0"/>
        <v>7954</v>
      </c>
      <c r="J7" s="275">
        <f t="shared" si="0"/>
        <v>7522</v>
      </c>
      <c r="K7" s="275">
        <f t="shared" si="0"/>
        <v>7969</v>
      </c>
      <c r="L7" s="275">
        <f t="shared" si="0"/>
        <v>7536</v>
      </c>
      <c r="M7" s="275">
        <f t="shared" si="0"/>
        <v>7996</v>
      </c>
      <c r="N7" s="275">
        <f t="shared" si="0"/>
        <v>7671</v>
      </c>
      <c r="O7" s="275">
        <f t="shared" si="0"/>
        <v>8229</v>
      </c>
      <c r="P7" s="275">
        <f t="shared" si="0"/>
        <v>7731</v>
      </c>
      <c r="Q7" s="275">
        <f t="shared" si="0"/>
        <v>8345</v>
      </c>
      <c r="R7" s="275">
        <f t="shared" si="0"/>
        <v>8204</v>
      </c>
      <c r="S7" s="275">
        <f t="shared" si="0"/>
        <v>8775</v>
      </c>
      <c r="T7" s="275">
        <f t="shared" si="0"/>
        <v>8349</v>
      </c>
      <c r="U7" s="275">
        <f t="shared" si="0"/>
        <v>2252</v>
      </c>
      <c r="V7" s="275">
        <f t="shared" si="0"/>
        <v>3142</v>
      </c>
      <c r="W7" s="275">
        <f t="shared" si="0"/>
        <v>413</v>
      </c>
      <c r="X7" s="276">
        <f t="shared" si="0"/>
        <v>812</v>
      </c>
    </row>
    <row r="8" spans="1:24" s="551" customFormat="1" ht="13.5" customHeight="1">
      <c r="A8" s="41"/>
      <c r="B8" s="43"/>
      <c r="C8" s="274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6"/>
    </row>
    <row r="9" spans="1:24" s="551" customFormat="1" ht="13.5" customHeight="1">
      <c r="A9" s="1279" t="s">
        <v>119</v>
      </c>
      <c r="B9" s="1623"/>
      <c r="C9" s="274">
        <f aca="true" t="shared" si="1" ref="C9:X9">SUM(C18:C30)</f>
        <v>186</v>
      </c>
      <c r="D9" s="275">
        <f t="shared" si="1"/>
        <v>23</v>
      </c>
      <c r="E9" s="275">
        <f t="shared" si="1"/>
        <v>2345</v>
      </c>
      <c r="F9" s="275">
        <f t="shared" si="1"/>
        <v>67766</v>
      </c>
      <c r="G9" s="275">
        <f t="shared" si="1"/>
        <v>34708</v>
      </c>
      <c r="H9" s="275">
        <f t="shared" si="1"/>
        <v>33058</v>
      </c>
      <c r="I9" s="275">
        <f t="shared" si="1"/>
        <v>5637</v>
      </c>
      <c r="J9" s="275">
        <f t="shared" si="1"/>
        <v>5363</v>
      </c>
      <c r="K9" s="275">
        <f t="shared" si="1"/>
        <v>5612</v>
      </c>
      <c r="L9" s="275">
        <f t="shared" si="1"/>
        <v>5265</v>
      </c>
      <c r="M9" s="275">
        <f t="shared" si="1"/>
        <v>5669</v>
      </c>
      <c r="N9" s="275">
        <f t="shared" si="1"/>
        <v>5355</v>
      </c>
      <c r="O9" s="275">
        <f t="shared" si="1"/>
        <v>5750</v>
      </c>
      <c r="P9" s="275">
        <f t="shared" si="1"/>
        <v>5481</v>
      </c>
      <c r="Q9" s="275">
        <f t="shared" si="1"/>
        <v>5832</v>
      </c>
      <c r="R9" s="275">
        <f t="shared" si="1"/>
        <v>5750</v>
      </c>
      <c r="S9" s="275">
        <f t="shared" si="1"/>
        <v>6208</v>
      </c>
      <c r="T9" s="275">
        <f t="shared" si="1"/>
        <v>5844</v>
      </c>
      <c r="U9" s="275">
        <f t="shared" si="1"/>
        <v>1323</v>
      </c>
      <c r="V9" s="275">
        <f t="shared" si="1"/>
        <v>2032</v>
      </c>
      <c r="W9" s="275">
        <f t="shared" si="1"/>
        <v>278</v>
      </c>
      <c r="X9" s="276">
        <f t="shared" si="1"/>
        <v>426</v>
      </c>
    </row>
    <row r="10" spans="1:24" s="551" customFormat="1" ht="13.5" customHeight="1">
      <c r="A10" s="1279" t="s">
        <v>977</v>
      </c>
      <c r="B10" s="1623"/>
      <c r="C10" s="274">
        <f aca="true" t="shared" si="2" ref="C10:X10">SUM(C31:C61)</f>
        <v>163</v>
      </c>
      <c r="D10" s="275">
        <f t="shared" si="2"/>
        <v>29</v>
      </c>
      <c r="E10" s="275">
        <f t="shared" si="2"/>
        <v>1314</v>
      </c>
      <c r="F10" s="275">
        <f t="shared" si="2"/>
        <v>28515</v>
      </c>
      <c r="G10" s="275">
        <f t="shared" si="2"/>
        <v>14560</v>
      </c>
      <c r="H10" s="275">
        <f t="shared" si="2"/>
        <v>13955</v>
      </c>
      <c r="I10" s="275">
        <f t="shared" si="2"/>
        <v>2317</v>
      </c>
      <c r="J10" s="275">
        <f t="shared" si="2"/>
        <v>2159</v>
      </c>
      <c r="K10" s="275">
        <f t="shared" si="2"/>
        <v>2357</v>
      </c>
      <c r="L10" s="275">
        <f t="shared" si="2"/>
        <v>2271</v>
      </c>
      <c r="M10" s="275">
        <f t="shared" si="2"/>
        <v>2327</v>
      </c>
      <c r="N10" s="275">
        <f t="shared" si="2"/>
        <v>2316</v>
      </c>
      <c r="O10" s="275">
        <f t="shared" si="2"/>
        <v>2479</v>
      </c>
      <c r="P10" s="275">
        <f t="shared" si="2"/>
        <v>2250</v>
      </c>
      <c r="Q10" s="275">
        <f t="shared" si="2"/>
        <v>2513</v>
      </c>
      <c r="R10" s="275">
        <f t="shared" si="2"/>
        <v>2454</v>
      </c>
      <c r="S10" s="275">
        <f t="shared" si="2"/>
        <v>2567</v>
      </c>
      <c r="T10" s="275">
        <f t="shared" si="2"/>
        <v>2505</v>
      </c>
      <c r="U10" s="275">
        <f t="shared" si="2"/>
        <v>929</v>
      </c>
      <c r="V10" s="275">
        <f t="shared" si="2"/>
        <v>1110</v>
      </c>
      <c r="W10" s="275">
        <f t="shared" si="2"/>
        <v>135</v>
      </c>
      <c r="X10" s="276">
        <f t="shared" si="2"/>
        <v>386</v>
      </c>
    </row>
    <row r="11" spans="1:24" s="339" customFormat="1" ht="13.5" customHeight="1">
      <c r="A11" s="37"/>
      <c r="B11" s="556"/>
      <c r="C11" s="282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4"/>
    </row>
    <row r="12" spans="1:24" s="551" customFormat="1" ht="13.5" customHeight="1">
      <c r="A12" s="1279" t="s">
        <v>47</v>
      </c>
      <c r="B12" s="1621"/>
      <c r="C12" s="274">
        <f>SUM(C18,C23:C25,C27,C28,C29,C31:C37)</f>
        <v>142</v>
      </c>
      <c r="D12" s="275">
        <f>SUM(D18,D23:D25,D27,D28,D29,D31:D37)</f>
        <v>16</v>
      </c>
      <c r="E12" s="275">
        <f>SUM(E18,E23:E25,E27,E28,E29,E31:E37)</f>
        <v>1606</v>
      </c>
      <c r="F12" s="275">
        <f>SUM(G12:H12)</f>
        <v>44016</v>
      </c>
      <c r="G12" s="275">
        <f aca="true" t="shared" si="3" ref="G12:N12">SUM(G18,G23:G25,G27,G28,G29,G31:G37)</f>
        <v>22504</v>
      </c>
      <c r="H12" s="275">
        <f t="shared" si="3"/>
        <v>21512</v>
      </c>
      <c r="I12" s="275">
        <f t="shared" si="3"/>
        <v>3692</v>
      </c>
      <c r="J12" s="275">
        <f t="shared" si="3"/>
        <v>3483</v>
      </c>
      <c r="K12" s="275">
        <f t="shared" si="3"/>
        <v>3657</v>
      </c>
      <c r="L12" s="275">
        <f t="shared" si="3"/>
        <v>3459</v>
      </c>
      <c r="M12" s="275">
        <f t="shared" si="3"/>
        <v>3634</v>
      </c>
      <c r="N12" s="275">
        <f t="shared" si="3"/>
        <v>3461</v>
      </c>
      <c r="O12" s="275">
        <f aca="true" t="shared" si="4" ref="O12:X12">SUM(O18,O23:O25,O27:O29,O31:O37)</f>
        <v>3712</v>
      </c>
      <c r="P12" s="275">
        <f t="shared" si="4"/>
        <v>3510</v>
      </c>
      <c r="Q12" s="275">
        <f t="shared" si="4"/>
        <v>3797</v>
      </c>
      <c r="R12" s="275">
        <f t="shared" si="4"/>
        <v>3712</v>
      </c>
      <c r="S12" s="275">
        <f t="shared" si="4"/>
        <v>4012</v>
      </c>
      <c r="T12" s="275">
        <f t="shared" si="4"/>
        <v>3887</v>
      </c>
      <c r="U12" s="275">
        <f t="shared" si="4"/>
        <v>917</v>
      </c>
      <c r="V12" s="275">
        <f t="shared" si="4"/>
        <v>1405</v>
      </c>
      <c r="W12" s="275">
        <f t="shared" si="4"/>
        <v>188</v>
      </c>
      <c r="X12" s="276">
        <f t="shared" si="4"/>
        <v>260</v>
      </c>
    </row>
    <row r="13" spans="1:24" s="551" customFormat="1" ht="13.5" customHeight="1">
      <c r="A13" s="1279" t="s">
        <v>49</v>
      </c>
      <c r="B13" s="1621"/>
      <c r="C13" s="274">
        <f>SUM(C22,C38:C44)</f>
        <v>48</v>
      </c>
      <c r="D13" s="275">
        <f>SUM(D22,D38:D44)</f>
        <v>17</v>
      </c>
      <c r="E13" s="275">
        <f>SUM(E22,E38:E44)</f>
        <v>404</v>
      </c>
      <c r="F13" s="275">
        <f>SUM(G13:H13)</f>
        <v>8127</v>
      </c>
      <c r="G13" s="275">
        <f aca="true" t="shared" si="5" ref="G13:X13">SUM(G22,G38:G44)</f>
        <v>4214</v>
      </c>
      <c r="H13" s="275">
        <f t="shared" si="5"/>
        <v>3913</v>
      </c>
      <c r="I13" s="275">
        <f t="shared" si="5"/>
        <v>660</v>
      </c>
      <c r="J13" s="275">
        <f t="shared" si="5"/>
        <v>607</v>
      </c>
      <c r="K13" s="275">
        <f t="shared" si="5"/>
        <v>671</v>
      </c>
      <c r="L13" s="275">
        <f t="shared" si="5"/>
        <v>613</v>
      </c>
      <c r="M13" s="275">
        <f t="shared" si="5"/>
        <v>685</v>
      </c>
      <c r="N13" s="275">
        <f t="shared" si="5"/>
        <v>649</v>
      </c>
      <c r="O13" s="275">
        <f t="shared" si="5"/>
        <v>760</v>
      </c>
      <c r="P13" s="275">
        <f t="shared" si="5"/>
        <v>628</v>
      </c>
      <c r="Q13" s="275">
        <f t="shared" si="5"/>
        <v>708</v>
      </c>
      <c r="R13" s="275">
        <f t="shared" si="5"/>
        <v>711</v>
      </c>
      <c r="S13" s="275">
        <f t="shared" si="5"/>
        <v>730</v>
      </c>
      <c r="T13" s="275">
        <f t="shared" si="5"/>
        <v>705</v>
      </c>
      <c r="U13" s="275">
        <f t="shared" si="5"/>
        <v>295</v>
      </c>
      <c r="V13" s="275">
        <f t="shared" si="5"/>
        <v>333</v>
      </c>
      <c r="W13" s="275">
        <f t="shared" si="5"/>
        <v>50</v>
      </c>
      <c r="X13" s="276">
        <f t="shared" si="5"/>
        <v>124</v>
      </c>
    </row>
    <row r="14" spans="1:24" s="551" customFormat="1" ht="13.5" customHeight="1">
      <c r="A14" s="1279" t="s">
        <v>51</v>
      </c>
      <c r="B14" s="1621"/>
      <c r="C14" s="274">
        <f>SUM(C19,C26,C30,C45:C49)</f>
        <v>68</v>
      </c>
      <c r="D14" s="275">
        <f>SUM(D19,D26,D30,D45:D49)</f>
        <v>16</v>
      </c>
      <c r="E14" s="275">
        <f>SUM(E19,E26,E30,E45:E49)</f>
        <v>751</v>
      </c>
      <c r="F14" s="275">
        <f>SUM(G14:H14)</f>
        <v>19387</v>
      </c>
      <c r="G14" s="275">
        <f aca="true" t="shared" si="6" ref="G14:X14">SUM(G19,G26,G30,G45:G49)</f>
        <v>9887</v>
      </c>
      <c r="H14" s="275">
        <f t="shared" si="6"/>
        <v>9500</v>
      </c>
      <c r="I14" s="275">
        <f t="shared" si="6"/>
        <v>1599</v>
      </c>
      <c r="J14" s="275">
        <f t="shared" si="6"/>
        <v>1575</v>
      </c>
      <c r="K14" s="275">
        <f t="shared" si="6"/>
        <v>1610</v>
      </c>
      <c r="L14" s="275">
        <f t="shared" si="6"/>
        <v>1463</v>
      </c>
      <c r="M14" s="275">
        <f t="shared" si="6"/>
        <v>1646</v>
      </c>
      <c r="N14" s="275">
        <f t="shared" si="6"/>
        <v>1602</v>
      </c>
      <c r="O14" s="275">
        <f t="shared" si="6"/>
        <v>1625</v>
      </c>
      <c r="P14" s="275">
        <f t="shared" si="6"/>
        <v>1543</v>
      </c>
      <c r="Q14" s="275">
        <f t="shared" si="6"/>
        <v>1658</v>
      </c>
      <c r="R14" s="275">
        <f t="shared" si="6"/>
        <v>1657</v>
      </c>
      <c r="S14" s="275">
        <f t="shared" si="6"/>
        <v>1749</v>
      </c>
      <c r="T14" s="275">
        <f t="shared" si="6"/>
        <v>1660</v>
      </c>
      <c r="U14" s="275">
        <f t="shared" si="6"/>
        <v>463</v>
      </c>
      <c r="V14" s="275">
        <f t="shared" si="6"/>
        <v>637</v>
      </c>
      <c r="W14" s="275">
        <f t="shared" si="6"/>
        <v>56</v>
      </c>
      <c r="X14" s="276">
        <f t="shared" si="6"/>
        <v>215</v>
      </c>
    </row>
    <row r="15" spans="1:24" s="551" customFormat="1" ht="13.5" customHeight="1">
      <c r="A15" s="1279" t="s">
        <v>53</v>
      </c>
      <c r="B15" s="1621"/>
      <c r="C15" s="274">
        <f>SUM(C20:C21,C50:C61)</f>
        <v>91</v>
      </c>
      <c r="D15" s="275">
        <f>SUM(D20:D21,D50:D61)</f>
        <v>3</v>
      </c>
      <c r="E15" s="275">
        <f>SUM(E20:E21,E50:E61)</f>
        <v>898</v>
      </c>
      <c r="F15" s="275">
        <f>SUM(G15:H15)</f>
        <v>24751</v>
      </c>
      <c r="G15" s="275">
        <f aca="true" t="shared" si="7" ref="G15:X15">SUM(G20:G21,G50:G61)</f>
        <v>12663</v>
      </c>
      <c r="H15" s="275">
        <f t="shared" si="7"/>
        <v>12088</v>
      </c>
      <c r="I15" s="275">
        <f t="shared" si="7"/>
        <v>2003</v>
      </c>
      <c r="J15" s="275">
        <f t="shared" si="7"/>
        <v>1857</v>
      </c>
      <c r="K15" s="275">
        <f t="shared" si="7"/>
        <v>2031</v>
      </c>
      <c r="L15" s="275">
        <f t="shared" si="7"/>
        <v>2001</v>
      </c>
      <c r="M15" s="275">
        <f t="shared" si="7"/>
        <v>2031</v>
      </c>
      <c r="N15" s="275">
        <f t="shared" si="7"/>
        <v>1959</v>
      </c>
      <c r="O15" s="275">
        <f t="shared" si="7"/>
        <v>2132</v>
      </c>
      <c r="P15" s="275">
        <f t="shared" si="7"/>
        <v>2050</v>
      </c>
      <c r="Q15" s="275">
        <f t="shared" si="7"/>
        <v>2182</v>
      </c>
      <c r="R15" s="275">
        <f t="shared" si="7"/>
        <v>2124</v>
      </c>
      <c r="S15" s="275">
        <f t="shared" si="7"/>
        <v>2284</v>
      </c>
      <c r="T15" s="275">
        <f t="shared" si="7"/>
        <v>2097</v>
      </c>
      <c r="U15" s="275">
        <f t="shared" si="7"/>
        <v>577</v>
      </c>
      <c r="V15" s="275">
        <f t="shared" si="7"/>
        <v>767</v>
      </c>
      <c r="W15" s="275">
        <f t="shared" si="7"/>
        <v>119</v>
      </c>
      <c r="X15" s="276">
        <f t="shared" si="7"/>
        <v>213</v>
      </c>
    </row>
    <row r="16" spans="1:24" ht="9.75" customHeight="1">
      <c r="A16" s="37"/>
      <c r="B16" s="43"/>
      <c r="C16" s="89"/>
      <c r="D16" s="271"/>
      <c r="E16" s="271"/>
      <c r="F16" s="271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4"/>
    </row>
    <row r="17" spans="1:24" ht="9.75" customHeight="1">
      <c r="A17" s="1156"/>
      <c r="B17" s="556"/>
      <c r="C17" s="89"/>
      <c r="D17" s="271"/>
      <c r="E17" s="271"/>
      <c r="F17" s="271"/>
      <c r="G17" s="283"/>
      <c r="H17" s="283"/>
      <c r="I17" s="283"/>
      <c r="J17" s="283"/>
      <c r="K17" s="283"/>
      <c r="L17" s="283"/>
      <c r="M17" s="283"/>
      <c r="N17" s="283"/>
      <c r="O17" s="289"/>
      <c r="P17" s="289"/>
      <c r="Q17" s="289"/>
      <c r="R17" s="289"/>
      <c r="S17" s="289"/>
      <c r="T17" s="289"/>
      <c r="U17" s="289"/>
      <c r="V17" s="289"/>
      <c r="W17" s="289"/>
      <c r="X17" s="290"/>
    </row>
    <row r="18" spans="1:24" ht="13.5" customHeight="1">
      <c r="A18" s="44"/>
      <c r="B18" s="88" t="s">
        <v>56</v>
      </c>
      <c r="C18" s="1157">
        <v>37</v>
      </c>
      <c r="D18" s="90">
        <v>1</v>
      </c>
      <c r="E18" s="90">
        <v>599</v>
      </c>
      <c r="F18" s="271">
        <f aca="true" t="shared" si="8" ref="F18:F61">SUM(G18:H18)</f>
        <v>18811</v>
      </c>
      <c r="G18" s="271">
        <f aca="true" t="shared" si="9" ref="G18:G61">SUM(I18,K18,M18,O18,Q18,S18)</f>
        <v>9646</v>
      </c>
      <c r="H18" s="271">
        <f aca="true" t="shared" si="10" ref="H18:H61">SUM(J18,L18,N18,P18,R18,T18)</f>
        <v>9165</v>
      </c>
      <c r="I18" s="90">
        <v>1554</v>
      </c>
      <c r="J18" s="90">
        <v>1488</v>
      </c>
      <c r="K18" s="271">
        <v>1591</v>
      </c>
      <c r="L18" s="90">
        <v>1502</v>
      </c>
      <c r="M18" s="90">
        <v>1552</v>
      </c>
      <c r="N18" s="90">
        <v>1432</v>
      </c>
      <c r="O18" s="90">
        <v>1574</v>
      </c>
      <c r="P18" s="90">
        <v>1542</v>
      </c>
      <c r="Q18" s="90">
        <v>1624</v>
      </c>
      <c r="R18" s="90">
        <v>1592</v>
      </c>
      <c r="S18" s="90">
        <v>1751</v>
      </c>
      <c r="T18" s="90">
        <v>1609</v>
      </c>
      <c r="U18" s="90">
        <v>300</v>
      </c>
      <c r="V18" s="90">
        <v>525</v>
      </c>
      <c r="W18" s="90">
        <v>78</v>
      </c>
      <c r="X18" s="91">
        <v>38</v>
      </c>
    </row>
    <row r="19" spans="1:24" ht="13.5" customHeight="1">
      <c r="A19" s="44"/>
      <c r="B19" s="88" t="s">
        <v>58</v>
      </c>
      <c r="C19" s="1157">
        <v>18</v>
      </c>
      <c r="D19" s="90">
        <v>11</v>
      </c>
      <c r="E19" s="90">
        <v>247</v>
      </c>
      <c r="F19" s="271">
        <f t="shared" si="8"/>
        <v>6897</v>
      </c>
      <c r="G19" s="271">
        <f t="shared" si="9"/>
        <v>3534</v>
      </c>
      <c r="H19" s="271">
        <f t="shared" si="10"/>
        <v>3363</v>
      </c>
      <c r="I19" s="90">
        <v>568</v>
      </c>
      <c r="J19" s="90">
        <v>569</v>
      </c>
      <c r="K19" s="90">
        <v>575</v>
      </c>
      <c r="L19" s="90">
        <v>520</v>
      </c>
      <c r="M19" s="90">
        <v>590</v>
      </c>
      <c r="N19" s="90">
        <v>580</v>
      </c>
      <c r="O19" s="90">
        <v>553</v>
      </c>
      <c r="P19" s="90">
        <v>525</v>
      </c>
      <c r="Q19" s="90">
        <v>593</v>
      </c>
      <c r="R19" s="90">
        <v>577</v>
      </c>
      <c r="S19" s="90">
        <v>655</v>
      </c>
      <c r="T19" s="90">
        <v>592</v>
      </c>
      <c r="U19" s="90">
        <v>143</v>
      </c>
      <c r="V19" s="90">
        <v>212</v>
      </c>
      <c r="W19" s="90">
        <v>15</v>
      </c>
      <c r="X19" s="91">
        <v>80</v>
      </c>
    </row>
    <row r="20" spans="1:24" ht="13.5" customHeight="1">
      <c r="A20" s="44"/>
      <c r="B20" s="88" t="s">
        <v>59</v>
      </c>
      <c r="C20" s="1157">
        <v>21</v>
      </c>
      <c r="D20" s="90">
        <v>1</v>
      </c>
      <c r="E20" s="90">
        <v>255</v>
      </c>
      <c r="F20" s="271">
        <f t="shared" si="8"/>
        <v>7440</v>
      </c>
      <c r="G20" s="271">
        <f t="shared" si="9"/>
        <v>3808</v>
      </c>
      <c r="H20" s="271">
        <f t="shared" si="10"/>
        <v>3632</v>
      </c>
      <c r="I20" s="90">
        <v>624</v>
      </c>
      <c r="J20" s="90">
        <v>557</v>
      </c>
      <c r="K20" s="90">
        <v>597</v>
      </c>
      <c r="L20" s="90">
        <v>615</v>
      </c>
      <c r="M20" s="90">
        <v>616</v>
      </c>
      <c r="N20" s="90">
        <v>610</v>
      </c>
      <c r="O20" s="90">
        <v>642</v>
      </c>
      <c r="P20" s="90">
        <v>633</v>
      </c>
      <c r="Q20" s="90">
        <v>634</v>
      </c>
      <c r="R20" s="90">
        <v>596</v>
      </c>
      <c r="S20" s="90">
        <v>695</v>
      </c>
      <c r="T20" s="90">
        <v>621</v>
      </c>
      <c r="U20" s="90">
        <v>157</v>
      </c>
      <c r="V20" s="90">
        <v>212</v>
      </c>
      <c r="W20" s="90">
        <v>34</v>
      </c>
      <c r="X20" s="91">
        <v>29</v>
      </c>
    </row>
    <row r="21" spans="1:24" ht="13.5" customHeight="1">
      <c r="A21" s="44"/>
      <c r="B21" s="88" t="s">
        <v>61</v>
      </c>
      <c r="C21" s="1157">
        <v>23</v>
      </c>
      <c r="D21" s="299">
        <v>0</v>
      </c>
      <c r="E21" s="90">
        <v>253</v>
      </c>
      <c r="F21" s="271">
        <f t="shared" si="8"/>
        <v>7645</v>
      </c>
      <c r="G21" s="271">
        <f t="shared" si="9"/>
        <v>3907</v>
      </c>
      <c r="H21" s="271">
        <f t="shared" si="10"/>
        <v>3738</v>
      </c>
      <c r="I21" s="90">
        <v>633</v>
      </c>
      <c r="J21" s="90">
        <v>605</v>
      </c>
      <c r="K21" s="90">
        <v>624</v>
      </c>
      <c r="L21" s="90">
        <v>606</v>
      </c>
      <c r="M21" s="90">
        <v>623</v>
      </c>
      <c r="N21" s="90">
        <v>590</v>
      </c>
      <c r="O21" s="90">
        <v>651</v>
      </c>
      <c r="P21" s="90">
        <v>631</v>
      </c>
      <c r="Q21" s="90">
        <v>663</v>
      </c>
      <c r="R21" s="90">
        <v>688</v>
      </c>
      <c r="S21" s="90">
        <v>713</v>
      </c>
      <c r="T21" s="90">
        <v>618</v>
      </c>
      <c r="U21" s="90">
        <v>154</v>
      </c>
      <c r="V21" s="90">
        <v>224</v>
      </c>
      <c r="W21" s="90">
        <v>40</v>
      </c>
      <c r="X21" s="91">
        <v>59</v>
      </c>
    </row>
    <row r="22" spans="1:24" ht="13.5" customHeight="1">
      <c r="A22" s="44"/>
      <c r="B22" s="88" t="s">
        <v>64</v>
      </c>
      <c r="C22" s="1157">
        <v>11</v>
      </c>
      <c r="D22" s="90">
        <v>3</v>
      </c>
      <c r="E22" s="90">
        <v>133</v>
      </c>
      <c r="F22" s="271">
        <f t="shared" si="8"/>
        <v>3374</v>
      </c>
      <c r="G22" s="271">
        <f t="shared" si="9"/>
        <v>1735</v>
      </c>
      <c r="H22" s="271">
        <f t="shared" si="10"/>
        <v>1639</v>
      </c>
      <c r="I22" s="90">
        <v>276</v>
      </c>
      <c r="J22" s="90">
        <v>265</v>
      </c>
      <c r="K22" s="90">
        <v>267</v>
      </c>
      <c r="L22" s="90">
        <v>258</v>
      </c>
      <c r="M22" s="90">
        <v>319</v>
      </c>
      <c r="N22" s="90">
        <v>261</v>
      </c>
      <c r="O22" s="90">
        <v>311</v>
      </c>
      <c r="P22" s="90">
        <v>261</v>
      </c>
      <c r="Q22" s="90">
        <v>269</v>
      </c>
      <c r="R22" s="90">
        <v>306</v>
      </c>
      <c r="S22" s="90">
        <v>293</v>
      </c>
      <c r="T22" s="90">
        <v>288</v>
      </c>
      <c r="U22" s="90">
        <v>84</v>
      </c>
      <c r="V22" s="90">
        <v>108</v>
      </c>
      <c r="W22" s="90">
        <v>21</v>
      </c>
      <c r="X22" s="91">
        <v>34</v>
      </c>
    </row>
    <row r="23" spans="1:24" ht="13.5" customHeight="1">
      <c r="A23" s="44"/>
      <c r="B23" s="88" t="s">
        <v>66</v>
      </c>
      <c r="C23" s="1157">
        <v>11</v>
      </c>
      <c r="D23" s="299">
        <v>0</v>
      </c>
      <c r="E23" s="90">
        <v>118</v>
      </c>
      <c r="F23" s="271">
        <f t="shared" si="8"/>
        <v>3352</v>
      </c>
      <c r="G23" s="271">
        <f t="shared" si="9"/>
        <v>1691</v>
      </c>
      <c r="H23" s="271">
        <f t="shared" si="10"/>
        <v>1661</v>
      </c>
      <c r="I23" s="90">
        <v>253</v>
      </c>
      <c r="J23" s="90">
        <v>271</v>
      </c>
      <c r="K23" s="90">
        <v>290</v>
      </c>
      <c r="L23" s="90">
        <v>271</v>
      </c>
      <c r="M23" s="90">
        <v>282</v>
      </c>
      <c r="N23" s="90">
        <v>273</v>
      </c>
      <c r="O23" s="90">
        <v>284</v>
      </c>
      <c r="P23" s="90">
        <v>278</v>
      </c>
      <c r="Q23" s="90">
        <v>292</v>
      </c>
      <c r="R23" s="90">
        <v>270</v>
      </c>
      <c r="S23" s="90">
        <v>290</v>
      </c>
      <c r="T23" s="90">
        <v>298</v>
      </c>
      <c r="U23" s="90">
        <v>62</v>
      </c>
      <c r="V23" s="90">
        <v>106</v>
      </c>
      <c r="W23" s="90">
        <v>13</v>
      </c>
      <c r="X23" s="91">
        <v>42</v>
      </c>
    </row>
    <row r="24" spans="1:24" ht="13.5" customHeight="1">
      <c r="A24" s="44"/>
      <c r="B24" s="88" t="s">
        <v>68</v>
      </c>
      <c r="C24" s="1157">
        <v>10</v>
      </c>
      <c r="D24" s="90">
        <v>6</v>
      </c>
      <c r="E24" s="90">
        <v>100</v>
      </c>
      <c r="F24" s="271">
        <f t="shared" si="8"/>
        <v>2623</v>
      </c>
      <c r="G24" s="271">
        <f t="shared" si="9"/>
        <v>1298</v>
      </c>
      <c r="H24" s="271">
        <f t="shared" si="10"/>
        <v>1325</v>
      </c>
      <c r="I24" s="90">
        <v>244</v>
      </c>
      <c r="J24" s="90">
        <v>198</v>
      </c>
      <c r="K24" s="90">
        <v>184</v>
      </c>
      <c r="L24" s="90">
        <v>194</v>
      </c>
      <c r="M24" s="90">
        <v>209</v>
      </c>
      <c r="N24" s="90">
        <v>213</v>
      </c>
      <c r="O24" s="90">
        <v>214</v>
      </c>
      <c r="P24" s="90">
        <v>246</v>
      </c>
      <c r="Q24" s="90">
        <v>209</v>
      </c>
      <c r="R24" s="90">
        <v>214</v>
      </c>
      <c r="S24" s="90">
        <v>238</v>
      </c>
      <c r="T24" s="90">
        <v>260</v>
      </c>
      <c r="U24" s="90">
        <v>63</v>
      </c>
      <c r="V24" s="90">
        <v>91</v>
      </c>
      <c r="W24" s="90">
        <v>14</v>
      </c>
      <c r="X24" s="91">
        <v>23</v>
      </c>
    </row>
    <row r="25" spans="1:24" ht="13.5" customHeight="1">
      <c r="A25" s="44"/>
      <c r="B25" s="88" t="s">
        <v>69</v>
      </c>
      <c r="C25" s="1157">
        <v>9</v>
      </c>
      <c r="D25" s="299">
        <v>0</v>
      </c>
      <c r="E25" s="90">
        <v>91</v>
      </c>
      <c r="F25" s="271">
        <f t="shared" si="8"/>
        <v>2427</v>
      </c>
      <c r="G25" s="271">
        <f t="shared" si="9"/>
        <v>1269</v>
      </c>
      <c r="H25" s="271">
        <f t="shared" si="10"/>
        <v>1158</v>
      </c>
      <c r="I25" s="90">
        <v>212</v>
      </c>
      <c r="J25" s="90">
        <v>175</v>
      </c>
      <c r="K25" s="90">
        <v>184</v>
      </c>
      <c r="L25" s="90">
        <v>171</v>
      </c>
      <c r="M25" s="90">
        <v>224</v>
      </c>
      <c r="N25" s="90">
        <v>169</v>
      </c>
      <c r="O25" s="90">
        <v>207</v>
      </c>
      <c r="P25" s="90">
        <v>195</v>
      </c>
      <c r="Q25" s="90">
        <v>212</v>
      </c>
      <c r="R25" s="90">
        <v>240</v>
      </c>
      <c r="S25" s="90">
        <v>230</v>
      </c>
      <c r="T25" s="90">
        <v>208</v>
      </c>
      <c r="U25" s="90">
        <v>52</v>
      </c>
      <c r="V25" s="90">
        <v>81</v>
      </c>
      <c r="W25" s="90">
        <v>5</v>
      </c>
      <c r="X25" s="91">
        <v>15</v>
      </c>
    </row>
    <row r="26" spans="1:24" ht="13.5" customHeight="1">
      <c r="A26" s="44"/>
      <c r="B26" s="88" t="s">
        <v>72</v>
      </c>
      <c r="C26" s="1157">
        <v>6</v>
      </c>
      <c r="D26" s="299">
        <v>0</v>
      </c>
      <c r="E26" s="90">
        <v>88</v>
      </c>
      <c r="F26" s="271">
        <f t="shared" si="8"/>
        <v>2518</v>
      </c>
      <c r="G26" s="271">
        <f t="shared" si="9"/>
        <v>1306</v>
      </c>
      <c r="H26" s="271">
        <f t="shared" si="10"/>
        <v>1212</v>
      </c>
      <c r="I26" s="90">
        <v>210</v>
      </c>
      <c r="J26" s="90">
        <v>206</v>
      </c>
      <c r="K26" s="90">
        <v>207</v>
      </c>
      <c r="L26" s="90">
        <v>178</v>
      </c>
      <c r="M26" s="90">
        <v>229</v>
      </c>
      <c r="N26" s="90">
        <v>208</v>
      </c>
      <c r="O26" s="90">
        <v>218</v>
      </c>
      <c r="P26" s="90">
        <v>197</v>
      </c>
      <c r="Q26" s="90">
        <v>226</v>
      </c>
      <c r="R26" s="90">
        <v>213</v>
      </c>
      <c r="S26" s="90">
        <v>216</v>
      </c>
      <c r="T26" s="90">
        <v>210</v>
      </c>
      <c r="U26" s="90">
        <v>50</v>
      </c>
      <c r="V26" s="90">
        <v>73</v>
      </c>
      <c r="W26" s="90">
        <v>8</v>
      </c>
      <c r="X26" s="91">
        <v>12</v>
      </c>
    </row>
    <row r="27" spans="1:24" ht="13.5" customHeight="1">
      <c r="A27" s="44"/>
      <c r="B27" s="88" t="s">
        <v>74</v>
      </c>
      <c r="C27" s="1157">
        <v>13</v>
      </c>
      <c r="D27" s="299">
        <v>0</v>
      </c>
      <c r="E27" s="90">
        <v>164</v>
      </c>
      <c r="F27" s="271">
        <f t="shared" si="8"/>
        <v>4565</v>
      </c>
      <c r="G27" s="271">
        <f t="shared" si="9"/>
        <v>2361</v>
      </c>
      <c r="H27" s="271">
        <f t="shared" si="10"/>
        <v>2204</v>
      </c>
      <c r="I27" s="90">
        <v>401</v>
      </c>
      <c r="J27" s="90">
        <v>383</v>
      </c>
      <c r="K27" s="90">
        <v>378</v>
      </c>
      <c r="L27" s="90">
        <v>358</v>
      </c>
      <c r="M27" s="90">
        <v>367</v>
      </c>
      <c r="N27" s="90">
        <v>350</v>
      </c>
      <c r="O27" s="90">
        <v>400</v>
      </c>
      <c r="P27" s="90">
        <v>329</v>
      </c>
      <c r="Q27" s="90">
        <v>399</v>
      </c>
      <c r="R27" s="90">
        <v>361</v>
      </c>
      <c r="S27" s="90">
        <v>416</v>
      </c>
      <c r="T27" s="90">
        <v>423</v>
      </c>
      <c r="U27" s="90">
        <v>87</v>
      </c>
      <c r="V27" s="90">
        <v>144</v>
      </c>
      <c r="W27" s="90">
        <v>22</v>
      </c>
      <c r="X27" s="91">
        <v>15</v>
      </c>
    </row>
    <row r="28" spans="1:24" ht="13.5" customHeight="1">
      <c r="A28" s="44"/>
      <c r="B28" s="88" t="s">
        <v>76</v>
      </c>
      <c r="C28" s="1157">
        <v>7</v>
      </c>
      <c r="D28" s="299">
        <v>0</v>
      </c>
      <c r="E28" s="90">
        <v>112</v>
      </c>
      <c r="F28" s="271">
        <f t="shared" si="8"/>
        <v>3292</v>
      </c>
      <c r="G28" s="271">
        <f t="shared" si="9"/>
        <v>1674</v>
      </c>
      <c r="H28" s="271">
        <f t="shared" si="10"/>
        <v>1618</v>
      </c>
      <c r="I28" s="90">
        <v>273</v>
      </c>
      <c r="J28" s="90">
        <v>265</v>
      </c>
      <c r="K28" s="90">
        <v>295</v>
      </c>
      <c r="L28" s="90">
        <v>257</v>
      </c>
      <c r="M28" s="90">
        <v>256</v>
      </c>
      <c r="N28" s="90">
        <v>282</v>
      </c>
      <c r="O28" s="90">
        <v>288</v>
      </c>
      <c r="P28" s="90">
        <v>245</v>
      </c>
      <c r="Q28" s="90">
        <v>271</v>
      </c>
      <c r="R28" s="90">
        <v>281</v>
      </c>
      <c r="S28" s="90">
        <v>291</v>
      </c>
      <c r="T28" s="90">
        <v>288</v>
      </c>
      <c r="U28" s="90">
        <v>55</v>
      </c>
      <c r="V28" s="90">
        <v>95</v>
      </c>
      <c r="W28" s="90">
        <v>9</v>
      </c>
      <c r="X28" s="91">
        <v>15</v>
      </c>
    </row>
    <row r="29" spans="1:24" ht="13.5" customHeight="1">
      <c r="A29" s="44"/>
      <c r="B29" s="88" t="s">
        <v>78</v>
      </c>
      <c r="C29" s="1157">
        <v>12</v>
      </c>
      <c r="D29" s="299">
        <v>0</v>
      </c>
      <c r="E29" s="90">
        <v>83</v>
      </c>
      <c r="F29" s="271">
        <f t="shared" si="8"/>
        <v>1905</v>
      </c>
      <c r="G29" s="271">
        <f t="shared" si="9"/>
        <v>982</v>
      </c>
      <c r="H29" s="271">
        <f t="shared" si="10"/>
        <v>923</v>
      </c>
      <c r="I29" s="90">
        <v>156</v>
      </c>
      <c r="J29" s="90">
        <v>133</v>
      </c>
      <c r="K29" s="90">
        <v>166</v>
      </c>
      <c r="L29" s="90">
        <v>138</v>
      </c>
      <c r="M29" s="90">
        <v>178</v>
      </c>
      <c r="N29" s="90">
        <v>159</v>
      </c>
      <c r="O29" s="90">
        <v>147</v>
      </c>
      <c r="P29" s="90">
        <v>153</v>
      </c>
      <c r="Q29" s="90">
        <v>174</v>
      </c>
      <c r="R29" s="90">
        <v>159</v>
      </c>
      <c r="S29" s="90">
        <v>161</v>
      </c>
      <c r="T29" s="90">
        <v>181</v>
      </c>
      <c r="U29" s="90">
        <v>55</v>
      </c>
      <c r="V29" s="90">
        <v>74</v>
      </c>
      <c r="W29" s="90">
        <v>11</v>
      </c>
      <c r="X29" s="91">
        <v>28</v>
      </c>
    </row>
    <row r="30" spans="1:24" ht="13.5" customHeight="1">
      <c r="A30" s="44"/>
      <c r="B30" s="88" t="s">
        <v>80</v>
      </c>
      <c r="C30" s="1157">
        <v>8</v>
      </c>
      <c r="D30" s="90">
        <v>1</v>
      </c>
      <c r="E30" s="90">
        <v>102</v>
      </c>
      <c r="F30" s="271">
        <f t="shared" si="8"/>
        <v>2917</v>
      </c>
      <c r="G30" s="271">
        <f t="shared" si="9"/>
        <v>1497</v>
      </c>
      <c r="H30" s="271">
        <f t="shared" si="10"/>
        <v>1420</v>
      </c>
      <c r="I30" s="90">
        <v>233</v>
      </c>
      <c r="J30" s="90">
        <v>248</v>
      </c>
      <c r="K30" s="90">
        <v>254</v>
      </c>
      <c r="L30" s="90">
        <v>197</v>
      </c>
      <c r="M30" s="90">
        <v>224</v>
      </c>
      <c r="N30" s="90">
        <v>228</v>
      </c>
      <c r="O30" s="90">
        <v>261</v>
      </c>
      <c r="P30" s="90">
        <v>246</v>
      </c>
      <c r="Q30" s="90">
        <v>266</v>
      </c>
      <c r="R30" s="90">
        <v>253</v>
      </c>
      <c r="S30" s="90">
        <v>259</v>
      </c>
      <c r="T30" s="90">
        <v>248</v>
      </c>
      <c r="U30" s="90">
        <v>61</v>
      </c>
      <c r="V30" s="90">
        <v>87</v>
      </c>
      <c r="W30" s="90">
        <v>8</v>
      </c>
      <c r="X30" s="91">
        <v>36</v>
      </c>
    </row>
    <row r="31" spans="1:24" ht="13.5" customHeight="1">
      <c r="A31" s="44"/>
      <c r="B31" s="88" t="s">
        <v>83</v>
      </c>
      <c r="C31" s="1157">
        <v>5</v>
      </c>
      <c r="D31" s="299">
        <v>0</v>
      </c>
      <c r="E31" s="90">
        <v>47</v>
      </c>
      <c r="F31" s="271">
        <f t="shared" si="8"/>
        <v>1183</v>
      </c>
      <c r="G31" s="271">
        <f t="shared" si="9"/>
        <v>623</v>
      </c>
      <c r="H31" s="271">
        <f t="shared" si="10"/>
        <v>560</v>
      </c>
      <c r="I31" s="90">
        <v>114</v>
      </c>
      <c r="J31" s="90">
        <v>80</v>
      </c>
      <c r="K31" s="90">
        <v>96</v>
      </c>
      <c r="L31" s="90">
        <v>90</v>
      </c>
      <c r="M31" s="90">
        <v>91</v>
      </c>
      <c r="N31" s="90">
        <v>95</v>
      </c>
      <c r="O31" s="90">
        <v>110</v>
      </c>
      <c r="P31" s="90">
        <v>93</v>
      </c>
      <c r="Q31" s="90">
        <v>113</v>
      </c>
      <c r="R31" s="90">
        <v>98</v>
      </c>
      <c r="S31" s="90">
        <v>99</v>
      </c>
      <c r="T31" s="90">
        <v>104</v>
      </c>
      <c r="U31" s="90">
        <v>32</v>
      </c>
      <c r="V31" s="90">
        <v>39</v>
      </c>
      <c r="W31" s="90">
        <v>6</v>
      </c>
      <c r="X31" s="91">
        <v>4</v>
      </c>
    </row>
    <row r="32" spans="1:24" ht="13.5" customHeight="1">
      <c r="A32" s="44"/>
      <c r="B32" s="88" t="s">
        <v>85</v>
      </c>
      <c r="C32" s="1157">
        <v>2</v>
      </c>
      <c r="D32" s="299">
        <v>0</v>
      </c>
      <c r="E32" s="90">
        <v>31</v>
      </c>
      <c r="F32" s="271">
        <f t="shared" si="8"/>
        <v>961</v>
      </c>
      <c r="G32" s="271">
        <f t="shared" si="9"/>
        <v>475</v>
      </c>
      <c r="H32" s="271">
        <f t="shared" si="10"/>
        <v>486</v>
      </c>
      <c r="I32" s="90">
        <v>79</v>
      </c>
      <c r="J32" s="90">
        <v>81</v>
      </c>
      <c r="K32" s="90">
        <v>86</v>
      </c>
      <c r="L32" s="90">
        <v>79</v>
      </c>
      <c r="M32" s="90">
        <v>74</v>
      </c>
      <c r="N32" s="90">
        <v>83</v>
      </c>
      <c r="O32" s="90">
        <v>76</v>
      </c>
      <c r="P32" s="90">
        <v>75</v>
      </c>
      <c r="Q32" s="90">
        <v>85</v>
      </c>
      <c r="R32" s="90">
        <v>82</v>
      </c>
      <c r="S32" s="90">
        <v>75</v>
      </c>
      <c r="T32" s="90">
        <v>86</v>
      </c>
      <c r="U32" s="90">
        <v>17</v>
      </c>
      <c r="V32" s="90">
        <v>26</v>
      </c>
      <c r="W32" s="90">
        <v>4</v>
      </c>
      <c r="X32" s="91">
        <v>2</v>
      </c>
    </row>
    <row r="33" spans="1:24" ht="13.5" customHeight="1">
      <c r="A33" s="44"/>
      <c r="B33" s="88" t="s">
        <v>39</v>
      </c>
      <c r="C33" s="1157">
        <v>6</v>
      </c>
      <c r="D33" s="299">
        <v>0</v>
      </c>
      <c r="E33" s="90">
        <v>68</v>
      </c>
      <c r="F33" s="271">
        <f t="shared" si="8"/>
        <v>1835</v>
      </c>
      <c r="G33" s="271">
        <f t="shared" si="9"/>
        <v>937</v>
      </c>
      <c r="H33" s="271">
        <f t="shared" si="10"/>
        <v>898</v>
      </c>
      <c r="I33" s="90">
        <v>163</v>
      </c>
      <c r="J33" s="90">
        <v>153</v>
      </c>
      <c r="K33" s="90">
        <v>152</v>
      </c>
      <c r="L33" s="90">
        <v>145</v>
      </c>
      <c r="M33" s="90">
        <v>149</v>
      </c>
      <c r="N33" s="90">
        <v>147</v>
      </c>
      <c r="O33" s="90">
        <v>155</v>
      </c>
      <c r="P33" s="90">
        <v>139</v>
      </c>
      <c r="Q33" s="90">
        <v>142</v>
      </c>
      <c r="R33" s="90">
        <v>164</v>
      </c>
      <c r="S33" s="90">
        <v>176</v>
      </c>
      <c r="T33" s="90">
        <v>150</v>
      </c>
      <c r="U33" s="90">
        <v>38</v>
      </c>
      <c r="V33" s="90">
        <v>57</v>
      </c>
      <c r="W33" s="90">
        <v>6</v>
      </c>
      <c r="X33" s="91">
        <v>8</v>
      </c>
    </row>
    <row r="34" spans="1:24" ht="13.5" customHeight="1">
      <c r="A34" s="44"/>
      <c r="B34" s="88" t="s">
        <v>40</v>
      </c>
      <c r="C34" s="1157">
        <v>8</v>
      </c>
      <c r="D34" s="90">
        <v>2</v>
      </c>
      <c r="E34" s="90">
        <v>44</v>
      </c>
      <c r="F34" s="271">
        <f t="shared" si="8"/>
        <v>630</v>
      </c>
      <c r="G34" s="271">
        <f t="shared" si="9"/>
        <v>324</v>
      </c>
      <c r="H34" s="271">
        <f t="shared" si="10"/>
        <v>306</v>
      </c>
      <c r="I34" s="90">
        <v>47</v>
      </c>
      <c r="J34" s="90">
        <v>44</v>
      </c>
      <c r="K34" s="90">
        <v>59</v>
      </c>
      <c r="L34" s="90">
        <v>53</v>
      </c>
      <c r="M34" s="90">
        <v>42</v>
      </c>
      <c r="N34" s="90">
        <v>55</v>
      </c>
      <c r="O34" s="90">
        <v>61</v>
      </c>
      <c r="P34" s="90">
        <v>43</v>
      </c>
      <c r="Q34" s="90">
        <v>60</v>
      </c>
      <c r="R34" s="90">
        <v>54</v>
      </c>
      <c r="S34" s="90">
        <v>55</v>
      </c>
      <c r="T34" s="90">
        <v>57</v>
      </c>
      <c r="U34" s="90">
        <v>33</v>
      </c>
      <c r="V34" s="90">
        <v>44</v>
      </c>
      <c r="W34" s="90">
        <v>3</v>
      </c>
      <c r="X34" s="91">
        <v>17</v>
      </c>
    </row>
    <row r="35" spans="1:24" ht="13.5" customHeight="1">
      <c r="A35" s="44"/>
      <c r="B35" s="88" t="s">
        <v>41</v>
      </c>
      <c r="C35" s="1157">
        <v>8</v>
      </c>
      <c r="D35" s="90">
        <v>6</v>
      </c>
      <c r="E35" s="90">
        <v>52</v>
      </c>
      <c r="F35" s="271">
        <f t="shared" si="8"/>
        <v>800</v>
      </c>
      <c r="G35" s="271">
        <f t="shared" si="9"/>
        <v>405</v>
      </c>
      <c r="H35" s="271">
        <f t="shared" si="10"/>
        <v>395</v>
      </c>
      <c r="I35" s="90">
        <v>74</v>
      </c>
      <c r="J35" s="90">
        <v>69</v>
      </c>
      <c r="K35" s="90">
        <v>59</v>
      </c>
      <c r="L35" s="90">
        <v>63</v>
      </c>
      <c r="M35" s="90">
        <v>69</v>
      </c>
      <c r="N35" s="90">
        <v>68</v>
      </c>
      <c r="O35" s="90">
        <v>59</v>
      </c>
      <c r="P35" s="90">
        <v>57</v>
      </c>
      <c r="Q35" s="90">
        <v>66</v>
      </c>
      <c r="R35" s="90">
        <v>60</v>
      </c>
      <c r="S35" s="90">
        <v>78</v>
      </c>
      <c r="T35" s="90">
        <v>78</v>
      </c>
      <c r="U35" s="90">
        <v>44</v>
      </c>
      <c r="V35" s="90">
        <v>40</v>
      </c>
      <c r="W35" s="90">
        <v>5</v>
      </c>
      <c r="X35" s="91">
        <v>23</v>
      </c>
    </row>
    <row r="36" spans="1:24" ht="13.5" customHeight="1">
      <c r="A36" s="44"/>
      <c r="B36" s="88" t="s">
        <v>43</v>
      </c>
      <c r="C36" s="1157">
        <v>6</v>
      </c>
      <c r="D36" s="299">
        <v>1</v>
      </c>
      <c r="E36" s="90">
        <v>44</v>
      </c>
      <c r="F36" s="271">
        <f t="shared" si="8"/>
        <v>759</v>
      </c>
      <c r="G36" s="271">
        <f t="shared" si="9"/>
        <v>375</v>
      </c>
      <c r="H36" s="271">
        <f t="shared" si="10"/>
        <v>384</v>
      </c>
      <c r="I36" s="90">
        <v>58</v>
      </c>
      <c r="J36" s="90">
        <v>62</v>
      </c>
      <c r="K36" s="90">
        <v>59</v>
      </c>
      <c r="L36" s="90">
        <v>66</v>
      </c>
      <c r="M36" s="90">
        <v>60</v>
      </c>
      <c r="N36" s="90">
        <v>62</v>
      </c>
      <c r="O36" s="90">
        <v>54</v>
      </c>
      <c r="P36" s="90">
        <v>58</v>
      </c>
      <c r="Q36" s="90">
        <v>74</v>
      </c>
      <c r="R36" s="90">
        <v>64</v>
      </c>
      <c r="S36" s="90">
        <v>70</v>
      </c>
      <c r="T36" s="90">
        <v>72</v>
      </c>
      <c r="U36" s="90">
        <v>36</v>
      </c>
      <c r="V36" s="90">
        <v>39</v>
      </c>
      <c r="W36" s="90">
        <v>8</v>
      </c>
      <c r="X36" s="91">
        <v>14</v>
      </c>
    </row>
    <row r="37" spans="1:24" ht="13.5" customHeight="1">
      <c r="A37" s="44"/>
      <c r="B37" s="88" t="s">
        <v>45</v>
      </c>
      <c r="C37" s="1157">
        <v>8</v>
      </c>
      <c r="D37" s="299">
        <v>0</v>
      </c>
      <c r="E37" s="90">
        <v>53</v>
      </c>
      <c r="F37" s="271">
        <f t="shared" si="8"/>
        <v>873</v>
      </c>
      <c r="G37" s="271">
        <f t="shared" si="9"/>
        <v>444</v>
      </c>
      <c r="H37" s="271">
        <f t="shared" si="10"/>
        <v>429</v>
      </c>
      <c r="I37" s="90">
        <v>64</v>
      </c>
      <c r="J37" s="90">
        <v>81</v>
      </c>
      <c r="K37" s="90">
        <v>58</v>
      </c>
      <c r="L37" s="90">
        <v>72</v>
      </c>
      <c r="M37" s="90">
        <v>81</v>
      </c>
      <c r="N37" s="90">
        <v>73</v>
      </c>
      <c r="O37" s="90">
        <v>83</v>
      </c>
      <c r="P37" s="90">
        <v>57</v>
      </c>
      <c r="Q37" s="90">
        <v>76</v>
      </c>
      <c r="R37" s="90">
        <v>73</v>
      </c>
      <c r="S37" s="90">
        <v>82</v>
      </c>
      <c r="T37" s="90">
        <v>73</v>
      </c>
      <c r="U37" s="90">
        <v>43</v>
      </c>
      <c r="V37" s="90">
        <v>44</v>
      </c>
      <c r="W37" s="90">
        <v>4</v>
      </c>
      <c r="X37" s="91">
        <v>16</v>
      </c>
    </row>
    <row r="38" spans="1:24" ht="13.5" customHeight="1">
      <c r="A38" s="44"/>
      <c r="B38" s="88" t="s">
        <v>46</v>
      </c>
      <c r="C38" s="1157">
        <v>4</v>
      </c>
      <c r="D38" s="90">
        <v>4</v>
      </c>
      <c r="E38" s="90">
        <v>37</v>
      </c>
      <c r="F38" s="271">
        <f t="shared" si="8"/>
        <v>627</v>
      </c>
      <c r="G38" s="271">
        <f t="shared" si="9"/>
        <v>327</v>
      </c>
      <c r="H38" s="271">
        <f t="shared" si="10"/>
        <v>300</v>
      </c>
      <c r="I38" s="90">
        <v>47</v>
      </c>
      <c r="J38" s="90">
        <v>41</v>
      </c>
      <c r="K38" s="90">
        <v>60</v>
      </c>
      <c r="L38" s="90">
        <v>47</v>
      </c>
      <c r="M38" s="90">
        <v>42</v>
      </c>
      <c r="N38" s="90">
        <v>45</v>
      </c>
      <c r="O38" s="90">
        <v>57</v>
      </c>
      <c r="P38" s="90">
        <v>46</v>
      </c>
      <c r="Q38" s="90">
        <v>58</v>
      </c>
      <c r="R38" s="90">
        <v>64</v>
      </c>
      <c r="S38" s="90">
        <v>63</v>
      </c>
      <c r="T38" s="90">
        <v>57</v>
      </c>
      <c r="U38" s="90">
        <v>25</v>
      </c>
      <c r="V38" s="90">
        <v>33</v>
      </c>
      <c r="W38" s="90">
        <v>2</v>
      </c>
      <c r="X38" s="91">
        <v>6</v>
      </c>
    </row>
    <row r="39" spans="1:24" ht="13.5" customHeight="1">
      <c r="A39" s="44"/>
      <c r="B39" s="88" t="s">
        <v>48</v>
      </c>
      <c r="C39" s="1157">
        <v>8</v>
      </c>
      <c r="D39" s="299">
        <v>1</v>
      </c>
      <c r="E39" s="90">
        <v>57</v>
      </c>
      <c r="F39" s="271">
        <f t="shared" si="8"/>
        <v>1048</v>
      </c>
      <c r="G39" s="271">
        <f t="shared" si="9"/>
        <v>549</v>
      </c>
      <c r="H39" s="271">
        <f t="shared" si="10"/>
        <v>499</v>
      </c>
      <c r="I39" s="90">
        <v>84</v>
      </c>
      <c r="J39" s="90">
        <v>72</v>
      </c>
      <c r="K39" s="90">
        <v>92</v>
      </c>
      <c r="L39" s="90">
        <v>76</v>
      </c>
      <c r="M39" s="90">
        <v>83</v>
      </c>
      <c r="N39" s="90">
        <v>90</v>
      </c>
      <c r="O39" s="90">
        <v>90</v>
      </c>
      <c r="P39" s="90">
        <v>83</v>
      </c>
      <c r="Q39" s="90">
        <v>109</v>
      </c>
      <c r="R39" s="90">
        <v>93</v>
      </c>
      <c r="S39" s="90">
        <v>91</v>
      </c>
      <c r="T39" s="90">
        <v>85</v>
      </c>
      <c r="U39" s="90">
        <v>45</v>
      </c>
      <c r="V39" s="90">
        <v>45</v>
      </c>
      <c r="W39" s="90">
        <v>9</v>
      </c>
      <c r="X39" s="91">
        <v>6</v>
      </c>
    </row>
    <row r="40" spans="1:24" ht="13.5" customHeight="1">
      <c r="A40" s="44"/>
      <c r="B40" s="88" t="s">
        <v>50</v>
      </c>
      <c r="C40" s="1157">
        <v>4</v>
      </c>
      <c r="D40" s="299">
        <v>0</v>
      </c>
      <c r="E40" s="90">
        <v>32</v>
      </c>
      <c r="F40" s="271">
        <f t="shared" si="8"/>
        <v>663</v>
      </c>
      <c r="G40" s="271">
        <f t="shared" si="9"/>
        <v>382</v>
      </c>
      <c r="H40" s="271">
        <f t="shared" si="10"/>
        <v>281</v>
      </c>
      <c r="I40" s="90">
        <v>61</v>
      </c>
      <c r="J40" s="90">
        <v>45</v>
      </c>
      <c r="K40" s="90">
        <v>68</v>
      </c>
      <c r="L40" s="90">
        <v>42</v>
      </c>
      <c r="M40" s="90">
        <v>57</v>
      </c>
      <c r="N40" s="90">
        <v>57</v>
      </c>
      <c r="O40" s="90">
        <v>68</v>
      </c>
      <c r="P40" s="90">
        <v>39</v>
      </c>
      <c r="Q40" s="90">
        <v>61</v>
      </c>
      <c r="R40" s="90">
        <v>44</v>
      </c>
      <c r="S40" s="90">
        <v>67</v>
      </c>
      <c r="T40" s="90">
        <v>54</v>
      </c>
      <c r="U40" s="90">
        <v>26</v>
      </c>
      <c r="V40" s="90">
        <v>26</v>
      </c>
      <c r="W40" s="90">
        <v>3</v>
      </c>
      <c r="X40" s="91">
        <v>12</v>
      </c>
    </row>
    <row r="41" spans="1:24" ht="13.5" customHeight="1">
      <c r="A41" s="44"/>
      <c r="B41" s="88" t="s">
        <v>52</v>
      </c>
      <c r="C41" s="1157">
        <v>8</v>
      </c>
      <c r="D41" s="90">
        <v>1</v>
      </c>
      <c r="E41" s="90">
        <v>51</v>
      </c>
      <c r="F41" s="271">
        <f t="shared" si="8"/>
        <v>927</v>
      </c>
      <c r="G41" s="271">
        <f t="shared" si="9"/>
        <v>459</v>
      </c>
      <c r="H41" s="271">
        <f t="shared" si="10"/>
        <v>468</v>
      </c>
      <c r="I41" s="90">
        <v>69</v>
      </c>
      <c r="J41" s="90">
        <v>65</v>
      </c>
      <c r="K41" s="90">
        <v>74</v>
      </c>
      <c r="L41" s="90">
        <v>69</v>
      </c>
      <c r="M41" s="90">
        <v>63</v>
      </c>
      <c r="N41" s="90">
        <v>79</v>
      </c>
      <c r="O41" s="90">
        <v>86</v>
      </c>
      <c r="P41" s="90">
        <v>76</v>
      </c>
      <c r="Q41" s="90">
        <v>83</v>
      </c>
      <c r="R41" s="90">
        <v>95</v>
      </c>
      <c r="S41" s="90">
        <v>84</v>
      </c>
      <c r="T41" s="90">
        <v>84</v>
      </c>
      <c r="U41" s="90">
        <v>40</v>
      </c>
      <c r="V41" s="90">
        <v>42</v>
      </c>
      <c r="W41" s="90">
        <v>8</v>
      </c>
      <c r="X41" s="91">
        <v>21</v>
      </c>
    </row>
    <row r="42" spans="1:24" ht="13.5" customHeight="1">
      <c r="A42" s="44"/>
      <c r="B42" s="88" t="s">
        <v>54</v>
      </c>
      <c r="C42" s="1157">
        <v>5</v>
      </c>
      <c r="D42" s="299">
        <v>1</v>
      </c>
      <c r="E42" s="90">
        <v>29</v>
      </c>
      <c r="F42" s="271">
        <f t="shared" si="8"/>
        <v>396</v>
      </c>
      <c r="G42" s="271">
        <f t="shared" si="9"/>
        <v>195</v>
      </c>
      <c r="H42" s="271">
        <f t="shared" si="10"/>
        <v>201</v>
      </c>
      <c r="I42" s="90">
        <v>31</v>
      </c>
      <c r="J42" s="90">
        <v>27</v>
      </c>
      <c r="K42" s="90">
        <v>27</v>
      </c>
      <c r="L42" s="90">
        <v>29</v>
      </c>
      <c r="M42" s="90">
        <v>33</v>
      </c>
      <c r="N42" s="90">
        <v>31</v>
      </c>
      <c r="O42" s="90">
        <v>44</v>
      </c>
      <c r="P42" s="90">
        <v>35</v>
      </c>
      <c r="Q42" s="90">
        <v>28</v>
      </c>
      <c r="R42" s="90">
        <v>39</v>
      </c>
      <c r="S42" s="90">
        <v>32</v>
      </c>
      <c r="T42" s="90">
        <v>40</v>
      </c>
      <c r="U42" s="90">
        <v>26</v>
      </c>
      <c r="V42" s="90">
        <v>25</v>
      </c>
      <c r="W42" s="90">
        <v>2</v>
      </c>
      <c r="X42" s="91">
        <v>15</v>
      </c>
    </row>
    <row r="43" spans="1:24" ht="13.5" customHeight="1">
      <c r="A43" s="44"/>
      <c r="B43" s="88" t="s">
        <v>55</v>
      </c>
      <c r="C43" s="1157">
        <v>4</v>
      </c>
      <c r="D43" s="90">
        <v>4</v>
      </c>
      <c r="E43" s="90">
        <v>35</v>
      </c>
      <c r="F43" s="271">
        <f t="shared" si="8"/>
        <v>506</v>
      </c>
      <c r="G43" s="271">
        <f t="shared" si="9"/>
        <v>270</v>
      </c>
      <c r="H43" s="271">
        <f t="shared" si="10"/>
        <v>236</v>
      </c>
      <c r="I43" s="90">
        <v>42</v>
      </c>
      <c r="J43" s="90">
        <v>33</v>
      </c>
      <c r="K43" s="90">
        <v>41</v>
      </c>
      <c r="L43" s="90">
        <v>42</v>
      </c>
      <c r="M43" s="90">
        <v>35</v>
      </c>
      <c r="N43" s="90">
        <v>42</v>
      </c>
      <c r="O43" s="90">
        <v>53</v>
      </c>
      <c r="P43" s="90">
        <v>47</v>
      </c>
      <c r="Q43" s="90">
        <v>52</v>
      </c>
      <c r="R43" s="90">
        <v>28</v>
      </c>
      <c r="S43" s="90">
        <v>47</v>
      </c>
      <c r="T43" s="90">
        <v>44</v>
      </c>
      <c r="U43" s="90">
        <v>27</v>
      </c>
      <c r="V43" s="90">
        <v>28</v>
      </c>
      <c r="W43" s="90">
        <v>1</v>
      </c>
      <c r="X43" s="91">
        <v>17</v>
      </c>
    </row>
    <row r="44" spans="1:24" ht="13.5" customHeight="1">
      <c r="A44" s="44"/>
      <c r="B44" s="88" t="s">
        <v>57</v>
      </c>
      <c r="C44" s="1157">
        <v>4</v>
      </c>
      <c r="D44" s="299">
        <v>3</v>
      </c>
      <c r="E44" s="90">
        <v>30</v>
      </c>
      <c r="F44" s="271">
        <f t="shared" si="8"/>
        <v>586</v>
      </c>
      <c r="G44" s="271">
        <f t="shared" si="9"/>
        <v>297</v>
      </c>
      <c r="H44" s="271">
        <f t="shared" si="10"/>
        <v>289</v>
      </c>
      <c r="I44" s="90">
        <v>50</v>
      </c>
      <c r="J44" s="90">
        <v>59</v>
      </c>
      <c r="K44" s="90">
        <v>42</v>
      </c>
      <c r="L44" s="90">
        <v>50</v>
      </c>
      <c r="M44" s="90">
        <v>53</v>
      </c>
      <c r="N44" s="90">
        <v>44</v>
      </c>
      <c r="O44" s="90">
        <v>51</v>
      </c>
      <c r="P44" s="90">
        <v>41</v>
      </c>
      <c r="Q44" s="90">
        <v>48</v>
      </c>
      <c r="R44" s="90">
        <v>42</v>
      </c>
      <c r="S44" s="90">
        <v>53</v>
      </c>
      <c r="T44" s="90">
        <v>53</v>
      </c>
      <c r="U44" s="90">
        <v>22</v>
      </c>
      <c r="V44" s="90">
        <v>26</v>
      </c>
      <c r="W44" s="90">
        <v>4</v>
      </c>
      <c r="X44" s="91">
        <v>13</v>
      </c>
    </row>
    <row r="45" spans="1:24" ht="13.5" customHeight="1">
      <c r="A45" s="44"/>
      <c r="B45" s="88" t="s">
        <v>60</v>
      </c>
      <c r="C45" s="1157">
        <v>7</v>
      </c>
      <c r="D45" s="90">
        <v>1</v>
      </c>
      <c r="E45" s="90">
        <v>83</v>
      </c>
      <c r="F45" s="271">
        <f t="shared" si="8"/>
        <v>2335</v>
      </c>
      <c r="G45" s="271">
        <f t="shared" si="9"/>
        <v>1172</v>
      </c>
      <c r="H45" s="271">
        <f t="shared" si="10"/>
        <v>1163</v>
      </c>
      <c r="I45" s="90">
        <v>191</v>
      </c>
      <c r="J45" s="90">
        <v>173</v>
      </c>
      <c r="K45" s="90">
        <v>186</v>
      </c>
      <c r="L45" s="90">
        <v>188</v>
      </c>
      <c r="M45" s="90">
        <v>191</v>
      </c>
      <c r="N45" s="90">
        <v>181</v>
      </c>
      <c r="O45" s="90">
        <v>198</v>
      </c>
      <c r="P45" s="90">
        <v>185</v>
      </c>
      <c r="Q45" s="90">
        <v>183</v>
      </c>
      <c r="R45" s="90">
        <v>207</v>
      </c>
      <c r="S45" s="90">
        <v>223</v>
      </c>
      <c r="T45" s="90">
        <v>229</v>
      </c>
      <c r="U45" s="90">
        <v>54</v>
      </c>
      <c r="V45" s="90">
        <v>63</v>
      </c>
      <c r="W45" s="90">
        <v>9</v>
      </c>
      <c r="X45" s="91">
        <v>26</v>
      </c>
    </row>
    <row r="46" spans="1:24" ht="13.5" customHeight="1">
      <c r="A46" s="44"/>
      <c r="B46" s="88" t="s">
        <v>62</v>
      </c>
      <c r="C46" s="1157">
        <v>8</v>
      </c>
      <c r="D46" s="299">
        <v>0</v>
      </c>
      <c r="E46" s="90">
        <v>72</v>
      </c>
      <c r="F46" s="271">
        <f t="shared" si="8"/>
        <v>1668</v>
      </c>
      <c r="G46" s="271">
        <f t="shared" si="9"/>
        <v>848</v>
      </c>
      <c r="H46" s="271">
        <f t="shared" si="10"/>
        <v>820</v>
      </c>
      <c r="I46" s="90">
        <v>143</v>
      </c>
      <c r="J46" s="90">
        <v>136</v>
      </c>
      <c r="K46" s="90">
        <v>128</v>
      </c>
      <c r="L46" s="90">
        <v>118</v>
      </c>
      <c r="M46" s="90">
        <v>155</v>
      </c>
      <c r="N46" s="90">
        <v>159</v>
      </c>
      <c r="O46" s="90">
        <v>139</v>
      </c>
      <c r="P46" s="90">
        <v>135</v>
      </c>
      <c r="Q46" s="90">
        <v>155</v>
      </c>
      <c r="R46" s="90">
        <v>129</v>
      </c>
      <c r="S46" s="90">
        <v>128</v>
      </c>
      <c r="T46" s="90">
        <v>143</v>
      </c>
      <c r="U46" s="90">
        <v>46</v>
      </c>
      <c r="V46" s="90">
        <v>63</v>
      </c>
      <c r="W46" s="90">
        <v>10</v>
      </c>
      <c r="X46" s="91">
        <v>22</v>
      </c>
    </row>
    <row r="47" spans="1:24" ht="13.5" customHeight="1">
      <c r="A47" s="44"/>
      <c r="B47" s="88" t="s">
        <v>63</v>
      </c>
      <c r="C47" s="1157">
        <v>8</v>
      </c>
      <c r="D47" s="90">
        <v>1</v>
      </c>
      <c r="E47" s="90">
        <v>48</v>
      </c>
      <c r="F47" s="271">
        <f t="shared" si="8"/>
        <v>826</v>
      </c>
      <c r="G47" s="271">
        <f t="shared" si="9"/>
        <v>415</v>
      </c>
      <c r="H47" s="271">
        <f t="shared" si="10"/>
        <v>411</v>
      </c>
      <c r="I47" s="90">
        <v>65</v>
      </c>
      <c r="J47" s="90">
        <v>68</v>
      </c>
      <c r="K47" s="90">
        <v>77</v>
      </c>
      <c r="L47" s="90">
        <v>61</v>
      </c>
      <c r="M47" s="90">
        <v>73</v>
      </c>
      <c r="N47" s="90">
        <v>62</v>
      </c>
      <c r="O47" s="90">
        <v>62</v>
      </c>
      <c r="P47" s="90">
        <v>64</v>
      </c>
      <c r="Q47" s="90">
        <v>51</v>
      </c>
      <c r="R47" s="90">
        <v>87</v>
      </c>
      <c r="S47" s="90">
        <v>87</v>
      </c>
      <c r="T47" s="90">
        <v>69</v>
      </c>
      <c r="U47" s="90">
        <v>37</v>
      </c>
      <c r="V47" s="90">
        <v>41</v>
      </c>
      <c r="W47" s="299">
        <v>0</v>
      </c>
      <c r="X47" s="91">
        <v>22</v>
      </c>
    </row>
    <row r="48" spans="1:24" ht="13.5" customHeight="1">
      <c r="A48" s="44"/>
      <c r="B48" s="88" t="s">
        <v>65</v>
      </c>
      <c r="C48" s="1157">
        <v>8</v>
      </c>
      <c r="D48" s="299">
        <v>0</v>
      </c>
      <c r="E48" s="90">
        <v>71</v>
      </c>
      <c r="F48" s="271">
        <f t="shared" si="8"/>
        <v>1380</v>
      </c>
      <c r="G48" s="271">
        <f t="shared" si="9"/>
        <v>688</v>
      </c>
      <c r="H48" s="271">
        <f t="shared" si="10"/>
        <v>692</v>
      </c>
      <c r="I48" s="90">
        <v>110</v>
      </c>
      <c r="J48" s="90">
        <v>108</v>
      </c>
      <c r="K48" s="90">
        <v>108</v>
      </c>
      <c r="L48" s="90">
        <v>126</v>
      </c>
      <c r="M48" s="90">
        <v>133</v>
      </c>
      <c r="N48" s="90">
        <v>112</v>
      </c>
      <c r="O48" s="90">
        <v>106</v>
      </c>
      <c r="P48" s="90">
        <v>118</v>
      </c>
      <c r="Q48" s="90">
        <v>112</v>
      </c>
      <c r="R48" s="90">
        <v>117</v>
      </c>
      <c r="S48" s="90">
        <v>119</v>
      </c>
      <c r="T48" s="90">
        <v>111</v>
      </c>
      <c r="U48" s="90">
        <v>44</v>
      </c>
      <c r="V48" s="90">
        <v>61</v>
      </c>
      <c r="W48" s="90">
        <v>0</v>
      </c>
      <c r="X48" s="91">
        <v>9</v>
      </c>
    </row>
    <row r="49" spans="1:24" ht="13.5" customHeight="1">
      <c r="A49" s="44"/>
      <c r="B49" s="88" t="s">
        <v>67</v>
      </c>
      <c r="C49" s="1157">
        <v>5</v>
      </c>
      <c r="D49" s="90">
        <v>2</v>
      </c>
      <c r="E49" s="90">
        <v>40</v>
      </c>
      <c r="F49" s="271">
        <f t="shared" si="8"/>
        <v>846</v>
      </c>
      <c r="G49" s="271">
        <f t="shared" si="9"/>
        <v>427</v>
      </c>
      <c r="H49" s="271">
        <f t="shared" si="10"/>
        <v>419</v>
      </c>
      <c r="I49" s="90">
        <v>79</v>
      </c>
      <c r="J49" s="90">
        <v>67</v>
      </c>
      <c r="K49" s="90">
        <v>75</v>
      </c>
      <c r="L49" s="90">
        <v>75</v>
      </c>
      <c r="M49" s="90">
        <v>51</v>
      </c>
      <c r="N49" s="90">
        <v>72</v>
      </c>
      <c r="O49" s="90">
        <v>88</v>
      </c>
      <c r="P49" s="90">
        <v>73</v>
      </c>
      <c r="Q49" s="90">
        <v>72</v>
      </c>
      <c r="R49" s="90">
        <v>74</v>
      </c>
      <c r="S49" s="90">
        <v>62</v>
      </c>
      <c r="T49" s="90">
        <v>58</v>
      </c>
      <c r="U49" s="90">
        <v>28</v>
      </c>
      <c r="V49" s="90">
        <v>37</v>
      </c>
      <c r="W49" s="90">
        <v>6</v>
      </c>
      <c r="X49" s="91">
        <v>8</v>
      </c>
    </row>
    <row r="50" spans="1:24" ht="13.5" customHeight="1">
      <c r="A50" s="44"/>
      <c r="B50" s="88" t="s">
        <v>70</v>
      </c>
      <c r="C50" s="1157">
        <v>4</v>
      </c>
      <c r="D50" s="299">
        <v>0</v>
      </c>
      <c r="E50" s="90">
        <v>28</v>
      </c>
      <c r="F50" s="271">
        <f t="shared" si="8"/>
        <v>564</v>
      </c>
      <c r="G50" s="271">
        <f t="shared" si="9"/>
        <v>283</v>
      </c>
      <c r="H50" s="271">
        <f t="shared" si="10"/>
        <v>281</v>
      </c>
      <c r="I50" s="90">
        <v>42</v>
      </c>
      <c r="J50" s="90">
        <v>39</v>
      </c>
      <c r="K50" s="90">
        <v>33</v>
      </c>
      <c r="L50" s="90">
        <v>48</v>
      </c>
      <c r="M50" s="90">
        <v>48</v>
      </c>
      <c r="N50" s="90">
        <v>43</v>
      </c>
      <c r="O50" s="90">
        <v>52</v>
      </c>
      <c r="P50" s="90">
        <v>44</v>
      </c>
      <c r="Q50" s="90">
        <v>49</v>
      </c>
      <c r="R50" s="90">
        <v>56</v>
      </c>
      <c r="S50" s="90">
        <v>59</v>
      </c>
      <c r="T50" s="90">
        <v>51</v>
      </c>
      <c r="U50" s="90">
        <v>22</v>
      </c>
      <c r="V50" s="90">
        <v>23</v>
      </c>
      <c r="W50" s="90">
        <v>4</v>
      </c>
      <c r="X50" s="91">
        <v>5</v>
      </c>
    </row>
    <row r="51" spans="1:24" ht="13.5" customHeight="1">
      <c r="A51" s="44"/>
      <c r="B51" s="88" t="s">
        <v>71</v>
      </c>
      <c r="C51" s="1157">
        <v>4</v>
      </c>
      <c r="D51" s="299">
        <v>0</v>
      </c>
      <c r="E51" s="90">
        <v>49</v>
      </c>
      <c r="F51" s="271">
        <f t="shared" si="8"/>
        <v>1433</v>
      </c>
      <c r="G51" s="271">
        <f t="shared" si="9"/>
        <v>753</v>
      </c>
      <c r="H51" s="271">
        <f t="shared" si="10"/>
        <v>680</v>
      </c>
      <c r="I51" s="90">
        <v>111</v>
      </c>
      <c r="J51" s="90">
        <v>104</v>
      </c>
      <c r="K51" s="90">
        <v>118</v>
      </c>
      <c r="L51" s="90">
        <v>110</v>
      </c>
      <c r="M51" s="90">
        <v>119</v>
      </c>
      <c r="N51" s="90">
        <v>104</v>
      </c>
      <c r="O51" s="90">
        <v>139</v>
      </c>
      <c r="P51" s="90">
        <v>109</v>
      </c>
      <c r="Q51" s="90">
        <v>136</v>
      </c>
      <c r="R51" s="90">
        <v>126</v>
      </c>
      <c r="S51" s="90">
        <v>130</v>
      </c>
      <c r="T51" s="90">
        <v>127</v>
      </c>
      <c r="U51" s="90">
        <v>29</v>
      </c>
      <c r="V51" s="90">
        <v>40</v>
      </c>
      <c r="W51" s="90">
        <v>5</v>
      </c>
      <c r="X51" s="91">
        <v>16</v>
      </c>
    </row>
    <row r="52" spans="1:24" ht="13.5" customHeight="1">
      <c r="A52" s="44"/>
      <c r="B52" s="88" t="s">
        <v>73</v>
      </c>
      <c r="C52" s="1157">
        <v>4</v>
      </c>
      <c r="D52" s="299">
        <v>0</v>
      </c>
      <c r="E52" s="90">
        <v>36</v>
      </c>
      <c r="F52" s="271">
        <f t="shared" si="8"/>
        <v>1031</v>
      </c>
      <c r="G52" s="271">
        <f t="shared" si="9"/>
        <v>541</v>
      </c>
      <c r="H52" s="271">
        <f t="shared" si="10"/>
        <v>490</v>
      </c>
      <c r="I52" s="90">
        <v>105</v>
      </c>
      <c r="J52" s="90">
        <v>60</v>
      </c>
      <c r="K52" s="90">
        <v>79</v>
      </c>
      <c r="L52" s="90">
        <v>82</v>
      </c>
      <c r="M52" s="90">
        <v>83</v>
      </c>
      <c r="N52" s="90">
        <v>80</v>
      </c>
      <c r="O52" s="90">
        <v>86</v>
      </c>
      <c r="P52" s="90">
        <v>85</v>
      </c>
      <c r="Q52" s="90">
        <v>98</v>
      </c>
      <c r="R52" s="90">
        <v>87</v>
      </c>
      <c r="S52" s="90">
        <v>90</v>
      </c>
      <c r="T52" s="90">
        <v>96</v>
      </c>
      <c r="U52" s="90">
        <v>24</v>
      </c>
      <c r="V52" s="90">
        <v>31</v>
      </c>
      <c r="W52" s="90">
        <v>5</v>
      </c>
      <c r="X52" s="91">
        <v>5</v>
      </c>
    </row>
    <row r="53" spans="1:24" ht="13.5" customHeight="1">
      <c r="A53" s="44"/>
      <c r="B53" s="88" t="s">
        <v>75</v>
      </c>
      <c r="C53" s="1157">
        <v>4</v>
      </c>
      <c r="D53" s="299">
        <v>0</v>
      </c>
      <c r="E53" s="90">
        <v>33</v>
      </c>
      <c r="F53" s="271">
        <f t="shared" si="8"/>
        <v>818</v>
      </c>
      <c r="G53" s="271">
        <f t="shared" si="9"/>
        <v>414</v>
      </c>
      <c r="H53" s="271">
        <f t="shared" si="10"/>
        <v>404</v>
      </c>
      <c r="I53" s="90">
        <v>67</v>
      </c>
      <c r="J53" s="90">
        <v>63</v>
      </c>
      <c r="K53" s="90">
        <v>82</v>
      </c>
      <c r="L53" s="90">
        <v>68</v>
      </c>
      <c r="M53" s="90">
        <v>56</v>
      </c>
      <c r="N53" s="90">
        <v>61</v>
      </c>
      <c r="O53" s="90">
        <v>62</v>
      </c>
      <c r="P53" s="90">
        <v>64</v>
      </c>
      <c r="Q53" s="90">
        <v>70</v>
      </c>
      <c r="R53" s="90">
        <v>83</v>
      </c>
      <c r="S53" s="90">
        <v>77</v>
      </c>
      <c r="T53" s="90">
        <v>65</v>
      </c>
      <c r="U53" s="90">
        <v>23</v>
      </c>
      <c r="V53" s="90">
        <v>26</v>
      </c>
      <c r="W53" s="90">
        <v>4</v>
      </c>
      <c r="X53" s="91">
        <v>19</v>
      </c>
    </row>
    <row r="54" spans="1:24" ht="13.5" customHeight="1">
      <c r="A54" s="44"/>
      <c r="B54" s="88" t="s">
        <v>77</v>
      </c>
      <c r="C54" s="1157">
        <v>3</v>
      </c>
      <c r="D54" s="90">
        <v>1</v>
      </c>
      <c r="E54" s="90">
        <v>28</v>
      </c>
      <c r="F54" s="271">
        <f t="shared" si="8"/>
        <v>730</v>
      </c>
      <c r="G54" s="271">
        <f t="shared" si="9"/>
        <v>371</v>
      </c>
      <c r="H54" s="271">
        <f t="shared" si="10"/>
        <v>359</v>
      </c>
      <c r="I54" s="90">
        <v>40</v>
      </c>
      <c r="J54" s="90">
        <v>52</v>
      </c>
      <c r="K54" s="90">
        <v>59</v>
      </c>
      <c r="L54" s="90">
        <v>63</v>
      </c>
      <c r="M54" s="90">
        <v>60</v>
      </c>
      <c r="N54" s="90">
        <v>56</v>
      </c>
      <c r="O54" s="90">
        <v>64</v>
      </c>
      <c r="P54" s="90">
        <v>78</v>
      </c>
      <c r="Q54" s="90">
        <v>65</v>
      </c>
      <c r="R54" s="90">
        <v>54</v>
      </c>
      <c r="S54" s="90">
        <v>83</v>
      </c>
      <c r="T54" s="90">
        <v>56</v>
      </c>
      <c r="U54" s="90">
        <v>16</v>
      </c>
      <c r="V54" s="90">
        <v>24</v>
      </c>
      <c r="W54" s="90">
        <v>3</v>
      </c>
      <c r="X54" s="91">
        <v>4</v>
      </c>
    </row>
    <row r="55" spans="1:24" ht="13.5" customHeight="1">
      <c r="A55" s="44"/>
      <c r="B55" s="88" t="s">
        <v>79</v>
      </c>
      <c r="C55" s="1157">
        <v>3</v>
      </c>
      <c r="D55" s="299">
        <v>0</v>
      </c>
      <c r="E55" s="90">
        <v>23</v>
      </c>
      <c r="F55" s="271">
        <f t="shared" si="8"/>
        <v>621</v>
      </c>
      <c r="G55" s="271">
        <f t="shared" si="9"/>
        <v>309</v>
      </c>
      <c r="H55" s="271">
        <f t="shared" si="10"/>
        <v>312</v>
      </c>
      <c r="I55" s="90">
        <v>41</v>
      </c>
      <c r="J55" s="90">
        <v>46</v>
      </c>
      <c r="K55" s="90">
        <v>53</v>
      </c>
      <c r="L55" s="90">
        <v>49</v>
      </c>
      <c r="M55" s="90">
        <v>62</v>
      </c>
      <c r="N55" s="90">
        <v>41</v>
      </c>
      <c r="O55" s="90">
        <v>46</v>
      </c>
      <c r="P55" s="90">
        <v>55</v>
      </c>
      <c r="Q55" s="90">
        <v>61</v>
      </c>
      <c r="R55" s="90">
        <v>55</v>
      </c>
      <c r="S55" s="90">
        <v>46</v>
      </c>
      <c r="T55" s="90">
        <v>66</v>
      </c>
      <c r="U55" s="90">
        <v>16</v>
      </c>
      <c r="V55" s="90">
        <v>22</v>
      </c>
      <c r="W55" s="90">
        <v>3</v>
      </c>
      <c r="X55" s="91">
        <v>12</v>
      </c>
    </row>
    <row r="56" spans="1:24" ht="13.5" customHeight="1">
      <c r="A56" s="44"/>
      <c r="B56" s="88" t="s">
        <v>81</v>
      </c>
      <c r="C56" s="1157">
        <v>3</v>
      </c>
      <c r="D56" s="90">
        <v>1</v>
      </c>
      <c r="E56" s="90">
        <v>26</v>
      </c>
      <c r="F56" s="271">
        <f t="shared" si="8"/>
        <v>520</v>
      </c>
      <c r="G56" s="271">
        <f t="shared" si="9"/>
        <v>257</v>
      </c>
      <c r="H56" s="271">
        <f t="shared" si="10"/>
        <v>263</v>
      </c>
      <c r="I56" s="90">
        <v>48</v>
      </c>
      <c r="J56" s="90">
        <v>35</v>
      </c>
      <c r="K56" s="90">
        <v>43</v>
      </c>
      <c r="L56" s="90">
        <v>46</v>
      </c>
      <c r="M56" s="90">
        <v>46</v>
      </c>
      <c r="N56" s="90">
        <v>46</v>
      </c>
      <c r="O56" s="90">
        <v>44</v>
      </c>
      <c r="P56" s="90">
        <v>43</v>
      </c>
      <c r="Q56" s="90">
        <v>43</v>
      </c>
      <c r="R56" s="90">
        <v>45</v>
      </c>
      <c r="S56" s="90">
        <v>33</v>
      </c>
      <c r="T56" s="90">
        <v>48</v>
      </c>
      <c r="U56" s="90">
        <v>18</v>
      </c>
      <c r="V56" s="90">
        <v>22</v>
      </c>
      <c r="W56" s="90">
        <v>3</v>
      </c>
      <c r="X56" s="91">
        <v>11</v>
      </c>
    </row>
    <row r="57" spans="1:24" ht="13.5" customHeight="1">
      <c r="A57" s="44"/>
      <c r="B57" s="88" t="s">
        <v>82</v>
      </c>
      <c r="C57" s="1157">
        <v>6</v>
      </c>
      <c r="D57" s="299">
        <v>0</v>
      </c>
      <c r="E57" s="90">
        <v>41</v>
      </c>
      <c r="F57" s="271">
        <f t="shared" si="8"/>
        <v>881</v>
      </c>
      <c r="G57" s="271">
        <f t="shared" si="9"/>
        <v>453</v>
      </c>
      <c r="H57" s="271">
        <f t="shared" si="10"/>
        <v>428</v>
      </c>
      <c r="I57" s="90">
        <v>58</v>
      </c>
      <c r="J57" s="90">
        <v>66</v>
      </c>
      <c r="K57" s="90">
        <v>78</v>
      </c>
      <c r="L57" s="90">
        <v>62</v>
      </c>
      <c r="M57" s="90">
        <v>68</v>
      </c>
      <c r="N57" s="90">
        <v>73</v>
      </c>
      <c r="O57" s="90">
        <v>79</v>
      </c>
      <c r="P57" s="90">
        <v>67</v>
      </c>
      <c r="Q57" s="90">
        <v>90</v>
      </c>
      <c r="R57" s="90">
        <v>63</v>
      </c>
      <c r="S57" s="90">
        <v>80</v>
      </c>
      <c r="T57" s="90">
        <v>97</v>
      </c>
      <c r="U57" s="90">
        <v>33</v>
      </c>
      <c r="V57" s="90">
        <v>34</v>
      </c>
      <c r="W57" s="90">
        <v>3</v>
      </c>
      <c r="X57" s="91">
        <v>14</v>
      </c>
    </row>
    <row r="58" spans="1:24" ht="13.5" customHeight="1">
      <c r="A58" s="44"/>
      <c r="B58" s="88" t="s">
        <v>84</v>
      </c>
      <c r="C58" s="1157">
        <v>6</v>
      </c>
      <c r="D58" s="299">
        <v>0</v>
      </c>
      <c r="E58" s="90">
        <v>50</v>
      </c>
      <c r="F58" s="271">
        <f t="shared" si="8"/>
        <v>1443</v>
      </c>
      <c r="G58" s="271">
        <f t="shared" si="9"/>
        <v>749</v>
      </c>
      <c r="H58" s="271">
        <f t="shared" si="10"/>
        <v>694</v>
      </c>
      <c r="I58" s="90">
        <v>110</v>
      </c>
      <c r="J58" s="90">
        <v>109</v>
      </c>
      <c r="K58" s="90">
        <v>133</v>
      </c>
      <c r="L58" s="90">
        <v>121</v>
      </c>
      <c r="M58" s="90">
        <v>120</v>
      </c>
      <c r="N58" s="90">
        <v>115</v>
      </c>
      <c r="O58" s="90">
        <v>129</v>
      </c>
      <c r="P58" s="90">
        <v>111</v>
      </c>
      <c r="Q58" s="90">
        <v>123</v>
      </c>
      <c r="R58" s="90">
        <v>122</v>
      </c>
      <c r="S58" s="90">
        <v>134</v>
      </c>
      <c r="T58" s="90">
        <v>116</v>
      </c>
      <c r="U58" s="90">
        <v>34</v>
      </c>
      <c r="V58" s="90">
        <v>43</v>
      </c>
      <c r="W58" s="90">
        <v>6</v>
      </c>
      <c r="X58" s="91">
        <v>18</v>
      </c>
    </row>
    <row r="59" spans="1:24" ht="13.5" customHeight="1">
      <c r="A59" s="44"/>
      <c r="B59" s="88" t="s">
        <v>86</v>
      </c>
      <c r="C59" s="1157">
        <v>4</v>
      </c>
      <c r="D59" s="299">
        <v>0</v>
      </c>
      <c r="E59" s="90">
        <v>31</v>
      </c>
      <c r="F59" s="271">
        <f t="shared" si="8"/>
        <v>578</v>
      </c>
      <c r="G59" s="271">
        <f t="shared" si="9"/>
        <v>295</v>
      </c>
      <c r="H59" s="271">
        <f t="shared" si="10"/>
        <v>283</v>
      </c>
      <c r="I59" s="90">
        <v>51</v>
      </c>
      <c r="J59" s="90">
        <v>42</v>
      </c>
      <c r="K59" s="90">
        <v>47</v>
      </c>
      <c r="L59" s="90">
        <v>48</v>
      </c>
      <c r="M59" s="90">
        <v>35</v>
      </c>
      <c r="N59" s="90">
        <v>52</v>
      </c>
      <c r="O59" s="90">
        <v>56</v>
      </c>
      <c r="P59" s="90">
        <v>42</v>
      </c>
      <c r="Q59" s="90">
        <v>51</v>
      </c>
      <c r="R59" s="90">
        <v>51</v>
      </c>
      <c r="S59" s="90">
        <v>55</v>
      </c>
      <c r="T59" s="90">
        <v>48</v>
      </c>
      <c r="U59" s="90">
        <v>20</v>
      </c>
      <c r="V59" s="90">
        <v>28</v>
      </c>
      <c r="W59" s="90">
        <v>4</v>
      </c>
      <c r="X59" s="91">
        <v>11</v>
      </c>
    </row>
    <row r="60" spans="1:24" ht="13.5" customHeight="1">
      <c r="A60" s="44"/>
      <c r="B60" s="88" t="s">
        <v>87</v>
      </c>
      <c r="C60" s="1157">
        <v>3</v>
      </c>
      <c r="D60" s="299">
        <v>0</v>
      </c>
      <c r="E60" s="90">
        <v>20</v>
      </c>
      <c r="F60" s="271">
        <f t="shared" si="8"/>
        <v>440</v>
      </c>
      <c r="G60" s="271">
        <f t="shared" si="9"/>
        <v>223</v>
      </c>
      <c r="H60" s="271">
        <f t="shared" si="10"/>
        <v>217</v>
      </c>
      <c r="I60" s="90">
        <v>33</v>
      </c>
      <c r="J60" s="90">
        <v>35</v>
      </c>
      <c r="K60" s="90">
        <v>38</v>
      </c>
      <c r="L60" s="90">
        <v>34</v>
      </c>
      <c r="M60" s="90">
        <v>46</v>
      </c>
      <c r="N60" s="90">
        <v>41</v>
      </c>
      <c r="O60" s="90">
        <v>35</v>
      </c>
      <c r="P60" s="90">
        <v>35</v>
      </c>
      <c r="Q60" s="90">
        <v>45</v>
      </c>
      <c r="R60" s="90">
        <v>40</v>
      </c>
      <c r="S60" s="90">
        <v>26</v>
      </c>
      <c r="T60" s="90">
        <v>32</v>
      </c>
      <c r="U60" s="90">
        <v>15</v>
      </c>
      <c r="V60" s="90">
        <v>17</v>
      </c>
      <c r="W60" s="90">
        <v>3</v>
      </c>
      <c r="X60" s="91">
        <v>6</v>
      </c>
    </row>
    <row r="61" spans="1:24" ht="13.5" customHeight="1">
      <c r="A61" s="49"/>
      <c r="B61" s="95" t="s">
        <v>88</v>
      </c>
      <c r="C61" s="1158">
        <v>3</v>
      </c>
      <c r="D61" s="397">
        <v>0</v>
      </c>
      <c r="E61" s="97">
        <v>25</v>
      </c>
      <c r="F61" s="863">
        <f t="shared" si="8"/>
        <v>607</v>
      </c>
      <c r="G61" s="863">
        <f t="shared" si="9"/>
        <v>300</v>
      </c>
      <c r="H61" s="863">
        <f t="shared" si="10"/>
        <v>307</v>
      </c>
      <c r="I61" s="97">
        <v>40</v>
      </c>
      <c r="J61" s="97">
        <v>44</v>
      </c>
      <c r="K61" s="97">
        <v>47</v>
      </c>
      <c r="L61" s="97">
        <v>49</v>
      </c>
      <c r="M61" s="97">
        <v>49</v>
      </c>
      <c r="N61" s="97">
        <v>47</v>
      </c>
      <c r="O61" s="97">
        <v>47</v>
      </c>
      <c r="P61" s="97">
        <v>53</v>
      </c>
      <c r="Q61" s="97">
        <v>54</v>
      </c>
      <c r="R61" s="97">
        <v>58</v>
      </c>
      <c r="S61" s="97">
        <v>63</v>
      </c>
      <c r="T61" s="97">
        <v>56</v>
      </c>
      <c r="U61" s="97">
        <v>16</v>
      </c>
      <c r="V61" s="97">
        <v>21</v>
      </c>
      <c r="W61" s="97">
        <v>2</v>
      </c>
      <c r="X61" s="480">
        <v>4</v>
      </c>
    </row>
    <row r="62" spans="1:14" ht="12" customHeight="1">
      <c r="A62" s="17" t="s">
        <v>1125</v>
      </c>
      <c r="E62" s="1153"/>
      <c r="F62" s="1153"/>
      <c r="I62" s="1159"/>
      <c r="J62" s="1159"/>
      <c r="K62" s="1159"/>
      <c r="L62" s="1159"/>
      <c r="M62" s="1159"/>
      <c r="N62" s="1159"/>
    </row>
    <row r="63" spans="1:14" ht="12">
      <c r="A63" s="339"/>
      <c r="E63" s="1153"/>
      <c r="F63" s="1153"/>
      <c r="I63" s="1159"/>
      <c r="J63" s="1159"/>
      <c r="K63" s="1159"/>
      <c r="L63" s="1159"/>
      <c r="M63" s="1159"/>
      <c r="N63" s="1159"/>
    </row>
    <row r="64" spans="9:14" ht="12">
      <c r="I64" s="1159"/>
      <c r="J64" s="1159"/>
      <c r="K64" s="1159"/>
      <c r="L64" s="1159"/>
      <c r="M64" s="1159"/>
      <c r="N64" s="1159"/>
    </row>
    <row r="65" spans="9:14" ht="12">
      <c r="I65" s="1159"/>
      <c r="J65" s="1159"/>
      <c r="K65" s="1159"/>
      <c r="L65" s="1159"/>
      <c r="M65" s="1159"/>
      <c r="N65" s="1159"/>
    </row>
    <row r="66" spans="9:14" ht="12">
      <c r="I66" s="1159"/>
      <c r="J66" s="1159"/>
      <c r="K66" s="1159"/>
      <c r="L66" s="1159"/>
      <c r="M66" s="1159"/>
      <c r="N66" s="1159"/>
    </row>
    <row r="67" spans="9:14" ht="12">
      <c r="I67" s="1159"/>
      <c r="J67" s="1159"/>
      <c r="K67" s="1159"/>
      <c r="L67" s="1159"/>
      <c r="M67" s="1159"/>
      <c r="N67" s="1159"/>
    </row>
    <row r="68" spans="9:14" ht="12">
      <c r="I68" s="1159"/>
      <c r="J68" s="1159"/>
      <c r="K68" s="1159"/>
      <c r="L68" s="1159"/>
      <c r="M68" s="1159"/>
      <c r="N68" s="1159"/>
    </row>
    <row r="69" spans="9:14" ht="12">
      <c r="I69" s="1159"/>
      <c r="J69" s="1159"/>
      <c r="K69" s="1159"/>
      <c r="L69" s="1159"/>
      <c r="M69" s="1159"/>
      <c r="N69" s="1159"/>
    </row>
    <row r="70" spans="9:14" ht="12">
      <c r="I70" s="1159"/>
      <c r="J70" s="1159"/>
      <c r="K70" s="1159"/>
      <c r="L70" s="1159"/>
      <c r="M70" s="1159"/>
      <c r="N70" s="1159"/>
    </row>
    <row r="71" spans="9:14" ht="12">
      <c r="I71" s="1159"/>
      <c r="J71" s="1159"/>
      <c r="K71" s="1159"/>
      <c r="L71" s="1159"/>
      <c r="M71" s="1159"/>
      <c r="N71" s="1159"/>
    </row>
    <row r="72" spans="9:14" ht="12">
      <c r="I72" s="1159"/>
      <c r="J72" s="1159"/>
      <c r="K72" s="1159"/>
      <c r="L72" s="1159"/>
      <c r="M72" s="1159"/>
      <c r="N72" s="1159"/>
    </row>
    <row r="73" spans="9:14" ht="12">
      <c r="I73" s="1159"/>
      <c r="J73" s="1159"/>
      <c r="K73" s="1159"/>
      <c r="L73" s="1159"/>
      <c r="M73" s="1159"/>
      <c r="N73" s="1159"/>
    </row>
    <row r="74" spans="9:14" ht="12">
      <c r="I74" s="1159"/>
      <c r="J74" s="1159"/>
      <c r="K74" s="1159"/>
      <c r="L74" s="1159"/>
      <c r="M74" s="1159"/>
      <c r="N74" s="1159"/>
    </row>
    <row r="75" spans="9:14" ht="12">
      <c r="I75" s="1159"/>
      <c r="J75" s="1159"/>
      <c r="K75" s="1159"/>
      <c r="L75" s="1159"/>
      <c r="M75" s="1159"/>
      <c r="N75" s="1159"/>
    </row>
    <row r="76" spans="9:14" ht="12">
      <c r="I76" s="1159"/>
      <c r="J76" s="1159"/>
      <c r="K76" s="1159"/>
      <c r="L76" s="1159"/>
      <c r="M76" s="1159"/>
      <c r="N76" s="1159"/>
    </row>
    <row r="77" spans="9:14" ht="12">
      <c r="I77" s="1159"/>
      <c r="J77" s="1159"/>
      <c r="K77" s="1159"/>
      <c r="L77" s="1159"/>
      <c r="M77" s="1159"/>
      <c r="N77" s="1159"/>
    </row>
    <row r="78" spans="9:14" ht="12">
      <c r="I78" s="1159"/>
      <c r="J78" s="1159"/>
      <c r="K78" s="1159"/>
      <c r="L78" s="1159"/>
      <c r="M78" s="1159"/>
      <c r="N78" s="1159"/>
    </row>
    <row r="79" spans="9:14" ht="12">
      <c r="I79" s="1159"/>
      <c r="J79" s="1159"/>
      <c r="K79" s="1159"/>
      <c r="L79" s="1159"/>
      <c r="M79" s="1159"/>
      <c r="N79" s="1159"/>
    </row>
    <row r="80" spans="9:14" ht="12">
      <c r="I80" s="1159"/>
      <c r="J80" s="1159"/>
      <c r="K80" s="1159"/>
      <c r="L80" s="1159"/>
      <c r="M80" s="1159"/>
      <c r="N80" s="1159"/>
    </row>
    <row r="81" spans="9:14" ht="12">
      <c r="I81" s="1159"/>
      <c r="J81" s="1159"/>
      <c r="K81" s="1159"/>
      <c r="L81" s="1159"/>
      <c r="M81" s="1159"/>
      <c r="N81" s="1159"/>
    </row>
    <row r="82" spans="9:14" ht="12">
      <c r="I82" s="1159"/>
      <c r="J82" s="1159"/>
      <c r="K82" s="1159"/>
      <c r="L82" s="1159"/>
      <c r="M82" s="1159"/>
      <c r="N82" s="1159"/>
    </row>
    <row r="83" spans="9:14" ht="12">
      <c r="I83" s="1159"/>
      <c r="J83" s="1159"/>
      <c r="K83" s="1159"/>
      <c r="L83" s="1159"/>
      <c r="M83" s="1159"/>
      <c r="N83" s="1159"/>
    </row>
    <row r="84" spans="9:14" ht="12">
      <c r="I84" s="1159"/>
      <c r="J84" s="1159"/>
      <c r="K84" s="1159"/>
      <c r="L84" s="1159"/>
      <c r="M84" s="1159"/>
      <c r="N84" s="1159"/>
    </row>
    <row r="85" spans="9:14" ht="12">
      <c r="I85" s="1159"/>
      <c r="J85" s="1159"/>
      <c r="K85" s="1159"/>
      <c r="L85" s="1159"/>
      <c r="M85" s="1159"/>
      <c r="N85" s="1159"/>
    </row>
    <row r="86" spans="9:14" ht="12">
      <c r="I86" s="1159"/>
      <c r="J86" s="1159"/>
      <c r="K86" s="1159"/>
      <c r="L86" s="1159"/>
      <c r="M86" s="1159"/>
      <c r="N86" s="1159"/>
    </row>
    <row r="87" spans="9:14" ht="12">
      <c r="I87" s="1159"/>
      <c r="J87" s="1159"/>
      <c r="K87" s="1159"/>
      <c r="L87" s="1159"/>
      <c r="M87" s="1159"/>
      <c r="N87" s="1159"/>
    </row>
    <row r="88" spans="9:14" ht="12">
      <c r="I88" s="1159"/>
      <c r="J88" s="1159"/>
      <c r="K88" s="1159"/>
      <c r="L88" s="1159"/>
      <c r="M88" s="1159"/>
      <c r="N88" s="1159"/>
    </row>
    <row r="89" spans="9:14" ht="12">
      <c r="I89" s="1159"/>
      <c r="J89" s="1159"/>
      <c r="K89" s="1159"/>
      <c r="L89" s="1159"/>
      <c r="M89" s="1159"/>
      <c r="N89" s="1159"/>
    </row>
    <row r="90" spans="9:14" ht="12">
      <c r="I90" s="1159"/>
      <c r="J90" s="1159"/>
      <c r="K90" s="1159"/>
      <c r="L90" s="1159"/>
      <c r="M90" s="1159"/>
      <c r="N90" s="1159"/>
    </row>
    <row r="91" spans="9:14" ht="12">
      <c r="I91" s="1159"/>
      <c r="J91" s="1159"/>
      <c r="K91" s="1159"/>
      <c r="L91" s="1159"/>
      <c r="M91" s="1159"/>
      <c r="N91" s="1159"/>
    </row>
    <row r="92" spans="9:14" ht="12">
      <c r="I92" s="1159"/>
      <c r="J92" s="1159"/>
      <c r="K92" s="1159"/>
      <c r="L92" s="1159"/>
      <c r="M92" s="1159"/>
      <c r="N92" s="1159"/>
    </row>
    <row r="93" spans="9:14" ht="12">
      <c r="I93" s="1159"/>
      <c r="J93" s="1159"/>
      <c r="K93" s="1159"/>
      <c r="L93" s="1159"/>
      <c r="M93" s="1159"/>
      <c r="N93" s="1159"/>
    </row>
    <row r="94" spans="9:14" ht="12">
      <c r="I94" s="1159"/>
      <c r="J94" s="1159"/>
      <c r="K94" s="1159"/>
      <c r="L94" s="1159"/>
      <c r="M94" s="1159"/>
      <c r="N94" s="1159"/>
    </row>
    <row r="95" spans="9:14" ht="12">
      <c r="I95" s="1159"/>
      <c r="J95" s="1159"/>
      <c r="K95" s="1159"/>
      <c r="L95" s="1159"/>
      <c r="M95" s="1159"/>
      <c r="N95" s="1159"/>
    </row>
    <row r="96" spans="9:14" ht="12">
      <c r="I96" s="1159"/>
      <c r="J96" s="1159"/>
      <c r="K96" s="1159"/>
      <c r="L96" s="1159"/>
      <c r="M96" s="1159"/>
      <c r="N96" s="1159"/>
    </row>
    <row r="97" spans="9:14" ht="12">
      <c r="I97" s="1159"/>
      <c r="J97" s="1159"/>
      <c r="K97" s="1159"/>
      <c r="L97" s="1159"/>
      <c r="M97" s="1159"/>
      <c r="N97" s="1159"/>
    </row>
    <row r="98" spans="9:14" ht="12">
      <c r="I98" s="1159"/>
      <c r="J98" s="1159"/>
      <c r="K98" s="1159"/>
      <c r="L98" s="1159"/>
      <c r="M98" s="1159"/>
      <c r="N98" s="1159"/>
    </row>
    <row r="99" spans="9:14" ht="12">
      <c r="I99" s="1159"/>
      <c r="J99" s="1159"/>
      <c r="K99" s="1159"/>
      <c r="L99" s="1159"/>
      <c r="M99" s="1159"/>
      <c r="N99" s="1159"/>
    </row>
    <row r="100" spans="9:14" ht="12">
      <c r="I100" s="1159"/>
      <c r="J100" s="1159"/>
      <c r="K100" s="1159"/>
      <c r="L100" s="1159"/>
      <c r="M100" s="1159"/>
      <c r="N100" s="1159"/>
    </row>
    <row r="101" spans="9:14" ht="12">
      <c r="I101" s="1159"/>
      <c r="J101" s="1159"/>
      <c r="K101" s="1159"/>
      <c r="L101" s="1159"/>
      <c r="M101" s="1159"/>
      <c r="N101" s="1159"/>
    </row>
    <row r="102" spans="9:14" ht="12">
      <c r="I102" s="1159"/>
      <c r="J102" s="1159"/>
      <c r="K102" s="1159"/>
      <c r="L102" s="1159"/>
      <c r="M102" s="1159"/>
      <c r="N102" s="1159"/>
    </row>
    <row r="103" spans="9:14" ht="12">
      <c r="I103" s="1159"/>
      <c r="J103" s="1159"/>
      <c r="K103" s="1159"/>
      <c r="L103" s="1159"/>
      <c r="M103" s="1159"/>
      <c r="N103" s="1159"/>
    </row>
    <row r="104" spans="9:14" ht="12">
      <c r="I104" s="1159"/>
      <c r="J104" s="1159"/>
      <c r="K104" s="1159"/>
      <c r="L104" s="1159"/>
      <c r="M104" s="1159"/>
      <c r="N104" s="1159"/>
    </row>
    <row r="105" spans="9:14" ht="12">
      <c r="I105" s="1159"/>
      <c r="J105" s="1159"/>
      <c r="K105" s="1159"/>
      <c r="L105" s="1159"/>
      <c r="M105" s="1159"/>
      <c r="N105" s="1159"/>
    </row>
    <row r="106" spans="9:14" ht="12">
      <c r="I106" s="1159"/>
      <c r="J106" s="1159"/>
      <c r="K106" s="1159"/>
      <c r="L106" s="1159"/>
      <c r="M106" s="1159"/>
      <c r="N106" s="1159"/>
    </row>
    <row r="107" spans="9:14" ht="12">
      <c r="I107" s="1159"/>
      <c r="J107" s="1159"/>
      <c r="K107" s="1159"/>
      <c r="L107" s="1159"/>
      <c r="M107" s="1159"/>
      <c r="N107" s="1159"/>
    </row>
    <row r="108" spans="9:14" ht="12">
      <c r="I108" s="1159"/>
      <c r="J108" s="1159"/>
      <c r="K108" s="1159"/>
      <c r="L108" s="1159"/>
      <c r="M108" s="1159"/>
      <c r="N108" s="1159"/>
    </row>
    <row r="109" spans="9:14" ht="12">
      <c r="I109" s="1159"/>
      <c r="J109" s="1159"/>
      <c r="K109" s="1159"/>
      <c r="L109" s="1159"/>
      <c r="M109" s="1159"/>
      <c r="N109" s="1159"/>
    </row>
    <row r="110" spans="9:14" ht="12">
      <c r="I110" s="1159"/>
      <c r="J110" s="1159"/>
      <c r="K110" s="1159"/>
      <c r="L110" s="1159"/>
      <c r="M110" s="1159"/>
      <c r="N110" s="1159"/>
    </row>
    <row r="111" spans="9:14" ht="12">
      <c r="I111" s="1159"/>
      <c r="J111" s="1159"/>
      <c r="K111" s="1159"/>
      <c r="L111" s="1159"/>
      <c r="M111" s="1159"/>
      <c r="N111" s="1159"/>
    </row>
    <row r="112" spans="9:14" ht="12">
      <c r="I112" s="1159"/>
      <c r="J112" s="1159"/>
      <c r="K112" s="1159"/>
      <c r="L112" s="1159"/>
      <c r="M112" s="1159"/>
      <c r="N112" s="1159"/>
    </row>
    <row r="113" spans="9:14" ht="12">
      <c r="I113" s="1159"/>
      <c r="J113" s="1159"/>
      <c r="K113" s="1159"/>
      <c r="L113" s="1159"/>
      <c r="M113" s="1159"/>
      <c r="N113" s="1159"/>
    </row>
    <row r="114" spans="9:14" ht="12">
      <c r="I114" s="1159"/>
      <c r="J114" s="1159"/>
      <c r="K114" s="1159"/>
      <c r="L114" s="1159"/>
      <c r="M114" s="1159"/>
      <c r="N114" s="1159"/>
    </row>
    <row r="115" spans="9:14" ht="12">
      <c r="I115" s="1159"/>
      <c r="J115" s="1159"/>
      <c r="K115" s="1159"/>
      <c r="L115" s="1159"/>
      <c r="M115" s="1159"/>
      <c r="N115" s="1159"/>
    </row>
    <row r="116" spans="9:14" ht="12">
      <c r="I116" s="1159"/>
      <c r="J116" s="1159"/>
      <c r="K116" s="1159"/>
      <c r="L116" s="1159"/>
      <c r="M116" s="1159"/>
      <c r="N116" s="1159"/>
    </row>
    <row r="117" spans="9:14" ht="12">
      <c r="I117" s="1159"/>
      <c r="J117" s="1159"/>
      <c r="K117" s="1159"/>
      <c r="L117" s="1159"/>
      <c r="M117" s="1159"/>
      <c r="N117" s="1159"/>
    </row>
    <row r="118" spans="9:14" ht="12">
      <c r="I118" s="1159"/>
      <c r="J118" s="1159"/>
      <c r="K118" s="1159"/>
      <c r="L118" s="1159"/>
      <c r="M118" s="1159"/>
      <c r="N118" s="1159"/>
    </row>
    <row r="119" spans="9:14" ht="12">
      <c r="I119" s="1159"/>
      <c r="J119" s="1159"/>
      <c r="K119" s="1159"/>
      <c r="L119" s="1159"/>
      <c r="M119" s="1159"/>
      <c r="N119" s="1159"/>
    </row>
    <row r="120" spans="9:14" ht="12">
      <c r="I120" s="1159"/>
      <c r="J120" s="1159"/>
      <c r="K120" s="1159"/>
      <c r="L120" s="1159"/>
      <c r="M120" s="1159"/>
      <c r="N120" s="1159"/>
    </row>
    <row r="121" spans="9:14" ht="12">
      <c r="I121" s="1159"/>
      <c r="J121" s="1159"/>
      <c r="K121" s="1159"/>
      <c r="L121" s="1159"/>
      <c r="M121" s="1159"/>
      <c r="N121" s="1159"/>
    </row>
    <row r="122" spans="9:14" ht="12">
      <c r="I122" s="1159"/>
      <c r="J122" s="1159"/>
      <c r="K122" s="1159"/>
      <c r="L122" s="1159"/>
      <c r="M122" s="1159"/>
      <c r="N122" s="1159"/>
    </row>
    <row r="123" spans="9:14" ht="12">
      <c r="I123" s="1159"/>
      <c r="J123" s="1159"/>
      <c r="K123" s="1159"/>
      <c r="L123" s="1159"/>
      <c r="M123" s="1159"/>
      <c r="N123" s="1159"/>
    </row>
    <row r="124" spans="9:14" ht="12">
      <c r="I124" s="1159"/>
      <c r="J124" s="1159"/>
      <c r="K124" s="1159"/>
      <c r="L124" s="1159"/>
      <c r="M124" s="1159"/>
      <c r="N124" s="1159"/>
    </row>
    <row r="125" spans="9:14" ht="12">
      <c r="I125" s="1159"/>
      <c r="J125" s="1159"/>
      <c r="K125" s="1159"/>
      <c r="L125" s="1159"/>
      <c r="M125" s="1159"/>
      <c r="N125" s="1159"/>
    </row>
    <row r="126" spans="9:14" ht="12">
      <c r="I126" s="1159"/>
      <c r="J126" s="1159"/>
      <c r="K126" s="1159"/>
      <c r="L126" s="1159"/>
      <c r="M126" s="1159"/>
      <c r="N126" s="1159"/>
    </row>
    <row r="127" spans="9:14" ht="12">
      <c r="I127" s="1159"/>
      <c r="J127" s="1159"/>
      <c r="K127" s="1159"/>
      <c r="L127" s="1159"/>
      <c r="M127" s="1159"/>
      <c r="N127" s="1159"/>
    </row>
    <row r="128" spans="9:14" ht="12">
      <c r="I128" s="1159"/>
      <c r="J128" s="1159"/>
      <c r="K128" s="1159"/>
      <c r="L128" s="1159"/>
      <c r="M128" s="1159"/>
      <c r="N128" s="1159"/>
    </row>
    <row r="129" spans="9:14" ht="12">
      <c r="I129" s="1159"/>
      <c r="J129" s="1159"/>
      <c r="K129" s="1159"/>
      <c r="L129" s="1159"/>
      <c r="M129" s="1159"/>
      <c r="N129" s="1159"/>
    </row>
    <row r="130" spans="9:14" ht="12">
      <c r="I130" s="1159"/>
      <c r="J130" s="1159"/>
      <c r="K130" s="1159"/>
      <c r="L130" s="1159"/>
      <c r="M130" s="1159"/>
      <c r="N130" s="1159"/>
    </row>
    <row r="131" spans="9:14" ht="12">
      <c r="I131" s="1159"/>
      <c r="J131" s="1159"/>
      <c r="K131" s="1159"/>
      <c r="L131" s="1159"/>
      <c r="M131" s="1159"/>
      <c r="N131" s="1159"/>
    </row>
    <row r="132" spans="9:14" ht="12">
      <c r="I132" s="1159"/>
      <c r="J132" s="1159"/>
      <c r="K132" s="1159"/>
      <c r="L132" s="1159"/>
      <c r="M132" s="1159"/>
      <c r="N132" s="1159"/>
    </row>
    <row r="133" spans="9:14" ht="12">
      <c r="I133" s="1159"/>
      <c r="J133" s="1159"/>
      <c r="K133" s="1159"/>
      <c r="L133" s="1159"/>
      <c r="M133" s="1159"/>
      <c r="N133" s="1159"/>
    </row>
    <row r="134" spans="9:14" ht="12">
      <c r="I134" s="1159"/>
      <c r="J134" s="1159"/>
      <c r="K134" s="1159"/>
      <c r="L134" s="1159"/>
      <c r="M134" s="1159"/>
      <c r="N134" s="1159"/>
    </row>
    <row r="135" spans="9:14" ht="12">
      <c r="I135" s="1159"/>
      <c r="J135" s="1159"/>
      <c r="K135" s="1159"/>
      <c r="L135" s="1159"/>
      <c r="M135" s="1159"/>
      <c r="N135" s="1159"/>
    </row>
    <row r="136" spans="9:14" ht="12">
      <c r="I136" s="1159"/>
      <c r="J136" s="1159"/>
      <c r="K136" s="1159"/>
      <c r="L136" s="1159"/>
      <c r="M136" s="1159"/>
      <c r="N136" s="1159"/>
    </row>
    <row r="137" spans="9:14" ht="12">
      <c r="I137" s="1159"/>
      <c r="J137" s="1159"/>
      <c r="K137" s="1159"/>
      <c r="L137" s="1159"/>
      <c r="M137" s="1159"/>
      <c r="N137" s="1159"/>
    </row>
    <row r="138" spans="9:14" ht="12">
      <c r="I138" s="1159"/>
      <c r="J138" s="1159"/>
      <c r="K138" s="1159"/>
      <c r="L138" s="1159"/>
      <c r="M138" s="1159"/>
      <c r="N138" s="1159"/>
    </row>
    <row r="139" spans="9:14" ht="12">
      <c r="I139" s="1159"/>
      <c r="J139" s="1159"/>
      <c r="K139" s="1159"/>
      <c r="L139" s="1159"/>
      <c r="M139" s="1159"/>
      <c r="N139" s="1159"/>
    </row>
    <row r="140" spans="9:14" ht="12">
      <c r="I140" s="1159"/>
      <c r="J140" s="1159"/>
      <c r="K140" s="1159"/>
      <c r="L140" s="1159"/>
      <c r="M140" s="1159"/>
      <c r="N140" s="1159"/>
    </row>
    <row r="141" spans="9:14" ht="12">
      <c r="I141" s="1159"/>
      <c r="J141" s="1159"/>
      <c r="K141" s="1159"/>
      <c r="L141" s="1159"/>
      <c r="M141" s="1159"/>
      <c r="N141" s="1159"/>
    </row>
    <row r="142" spans="9:14" ht="12">
      <c r="I142" s="1159"/>
      <c r="J142" s="1159"/>
      <c r="K142" s="1159"/>
      <c r="L142" s="1159"/>
      <c r="M142" s="1159"/>
      <c r="N142" s="1159"/>
    </row>
    <row r="143" spans="9:14" ht="12">
      <c r="I143" s="1159"/>
      <c r="J143" s="1159"/>
      <c r="K143" s="1159"/>
      <c r="L143" s="1159"/>
      <c r="M143" s="1159"/>
      <c r="N143" s="1159"/>
    </row>
    <row r="144" spans="9:14" ht="12">
      <c r="I144" s="1159"/>
      <c r="J144" s="1159"/>
      <c r="K144" s="1159"/>
      <c r="L144" s="1159"/>
      <c r="M144" s="1159"/>
      <c r="N144" s="1159"/>
    </row>
    <row r="145" spans="9:14" ht="12">
      <c r="I145" s="1159"/>
      <c r="J145" s="1159"/>
      <c r="K145" s="1159"/>
      <c r="L145" s="1159"/>
      <c r="M145" s="1159"/>
      <c r="N145" s="1159"/>
    </row>
    <row r="146" spans="9:14" ht="12">
      <c r="I146" s="1159"/>
      <c r="J146" s="1159"/>
      <c r="K146" s="1159"/>
      <c r="L146" s="1159"/>
      <c r="M146" s="1159"/>
      <c r="N146" s="1159"/>
    </row>
    <row r="147" spans="9:14" ht="12">
      <c r="I147" s="1159"/>
      <c r="J147" s="1159"/>
      <c r="K147" s="1159"/>
      <c r="L147" s="1159"/>
      <c r="M147" s="1159"/>
      <c r="N147" s="1159"/>
    </row>
    <row r="148" spans="9:14" ht="12">
      <c r="I148" s="1159"/>
      <c r="J148" s="1159"/>
      <c r="K148" s="1159"/>
      <c r="L148" s="1159"/>
      <c r="M148" s="1159"/>
      <c r="N148" s="1159"/>
    </row>
  </sheetData>
  <mergeCells count="23">
    <mergeCell ref="O4:P4"/>
    <mergeCell ref="A13:B13"/>
    <mergeCell ref="Q4:R4"/>
    <mergeCell ref="A14:B14"/>
    <mergeCell ref="F4:H4"/>
    <mergeCell ref="E3:E5"/>
    <mergeCell ref="C3:D4"/>
    <mergeCell ref="A3:B5"/>
    <mergeCell ref="F3:T3"/>
    <mergeCell ref="A15:B15"/>
    <mergeCell ref="M4:N4"/>
    <mergeCell ref="A7:B7"/>
    <mergeCell ref="A12:B12"/>
    <mergeCell ref="A9:B9"/>
    <mergeCell ref="A10:B10"/>
    <mergeCell ref="A6:B6"/>
    <mergeCell ref="K4:L4"/>
    <mergeCell ref="I4:J4"/>
    <mergeCell ref="W4:X4"/>
    <mergeCell ref="U3:V3"/>
    <mergeCell ref="W3:X3"/>
    <mergeCell ref="S4:T4"/>
    <mergeCell ref="U4:V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scale="90" r:id="rId1"/>
  <colBreaks count="1" manualBreakCount="1">
    <brk id="24" max="6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00390625" defaultRowHeight="13.5"/>
  <cols>
    <col min="1" max="1" width="10.125" style="1162" customWidth="1"/>
    <col min="2" max="2" width="6.50390625" style="1162" customWidth="1"/>
    <col min="3" max="3" width="4.75390625" style="1162" customWidth="1"/>
    <col min="4" max="4" width="8.25390625" style="1162" customWidth="1"/>
    <col min="5" max="5" width="10.00390625" style="1162" customWidth="1"/>
    <col min="6" max="6" width="9.125" style="1162" customWidth="1"/>
    <col min="7" max="7" width="9.25390625" style="1162" customWidth="1"/>
    <col min="8" max="15" width="7.625" style="1162" customWidth="1"/>
    <col min="16" max="16384" width="9.00390625" style="1162" customWidth="1"/>
  </cols>
  <sheetData>
    <row r="1" spans="1:10" s="339" customFormat="1" ht="14.25">
      <c r="A1" s="18" t="s">
        <v>1139</v>
      </c>
      <c r="B1" s="1160"/>
      <c r="J1" s="38"/>
    </row>
    <row r="2" spans="1:15" s="339" customFormat="1" ht="12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61"/>
      <c r="O2" s="627" t="s">
        <v>1134</v>
      </c>
    </row>
    <row r="3" spans="1:15" ht="13.5" customHeight="1" thickTop="1">
      <c r="A3" s="1643" t="s">
        <v>90</v>
      </c>
      <c r="B3" s="1646" t="s">
        <v>1127</v>
      </c>
      <c r="C3" s="1647"/>
      <c r="D3" s="1570" t="s">
        <v>1128</v>
      </c>
      <c r="E3" s="1553" t="s">
        <v>1135</v>
      </c>
      <c r="F3" s="1652"/>
      <c r="G3" s="1652"/>
      <c r="H3" s="1652"/>
      <c r="I3" s="1652"/>
      <c r="J3" s="1652"/>
      <c r="K3" s="1652"/>
      <c r="L3" s="1652"/>
      <c r="M3" s="1653"/>
      <c r="N3" s="1053" t="s">
        <v>1129</v>
      </c>
      <c r="O3" s="1053" t="s">
        <v>1130</v>
      </c>
    </row>
    <row r="4" spans="1:15" ht="13.5" customHeight="1">
      <c r="A4" s="1644"/>
      <c r="B4" s="1648" t="s">
        <v>1131</v>
      </c>
      <c r="C4" s="1648" t="s">
        <v>1132</v>
      </c>
      <c r="D4" s="1641"/>
      <c r="E4" s="1619" t="s">
        <v>1136</v>
      </c>
      <c r="F4" s="1650"/>
      <c r="G4" s="1651"/>
      <c r="H4" s="1625" t="s">
        <v>1120</v>
      </c>
      <c r="I4" s="1642"/>
      <c r="J4" s="1619">
        <v>2</v>
      </c>
      <c r="K4" s="1654"/>
      <c r="L4" s="1619">
        <v>3</v>
      </c>
      <c r="M4" s="1654"/>
      <c r="N4" s="1163" t="s">
        <v>1133</v>
      </c>
      <c r="O4" s="1163" t="s">
        <v>1133</v>
      </c>
    </row>
    <row r="5" spans="1:15" ht="13.5" customHeight="1">
      <c r="A5" s="1645"/>
      <c r="B5" s="1649"/>
      <c r="C5" s="1649"/>
      <c r="D5" s="1556"/>
      <c r="E5" s="1164" t="s">
        <v>118</v>
      </c>
      <c r="F5" s="1165" t="s">
        <v>982</v>
      </c>
      <c r="G5" s="1165" t="s">
        <v>983</v>
      </c>
      <c r="H5" s="1165" t="s">
        <v>982</v>
      </c>
      <c r="I5" s="1165" t="s">
        <v>983</v>
      </c>
      <c r="J5" s="1165" t="s">
        <v>982</v>
      </c>
      <c r="K5" s="1165" t="s">
        <v>983</v>
      </c>
      <c r="L5" s="1165" t="s">
        <v>982</v>
      </c>
      <c r="M5" s="1165" t="s">
        <v>983</v>
      </c>
      <c r="N5" s="1166"/>
      <c r="O5" s="1166"/>
    </row>
    <row r="6" spans="1:15" s="1169" customFormat="1" ht="15" customHeight="1">
      <c r="A6" s="1168" t="s">
        <v>1137</v>
      </c>
      <c r="B6" s="1155">
        <v>145</v>
      </c>
      <c r="C6" s="268">
        <v>3</v>
      </c>
      <c r="D6" s="268">
        <v>1563</v>
      </c>
      <c r="E6" s="268">
        <f>SUM(F6:G6)</f>
        <v>52763</v>
      </c>
      <c r="F6" s="90">
        <v>27077</v>
      </c>
      <c r="G6" s="90">
        <v>25686</v>
      </c>
      <c r="H6" s="268">
        <v>9029</v>
      </c>
      <c r="I6" s="268">
        <v>8553</v>
      </c>
      <c r="J6" s="268">
        <v>9095</v>
      </c>
      <c r="K6" s="268">
        <v>8523</v>
      </c>
      <c r="L6" s="268">
        <v>8953</v>
      </c>
      <c r="M6" s="268">
        <v>8610</v>
      </c>
      <c r="N6" s="268">
        <v>3022</v>
      </c>
      <c r="O6" s="1059">
        <v>425</v>
      </c>
    </row>
    <row r="7" spans="1:15" s="1174" customFormat="1" ht="15" customHeight="1">
      <c r="A7" s="1170">
        <v>3</v>
      </c>
      <c r="B7" s="1171">
        <f aca="true" t="shared" si="0" ref="B7:O7">SUM(B12:B15)</f>
        <v>145</v>
      </c>
      <c r="C7" s="1172">
        <f t="shared" si="0"/>
        <v>3</v>
      </c>
      <c r="D7" s="1172">
        <f t="shared" si="0"/>
        <v>1600</v>
      </c>
      <c r="E7" s="1172">
        <f t="shared" si="0"/>
        <v>52440</v>
      </c>
      <c r="F7" s="1172">
        <f t="shared" si="0"/>
        <v>26953</v>
      </c>
      <c r="G7" s="1172">
        <f t="shared" si="0"/>
        <v>25487</v>
      </c>
      <c r="H7" s="1172">
        <f t="shared" si="0"/>
        <v>8859</v>
      </c>
      <c r="I7" s="1172">
        <f t="shared" si="0"/>
        <v>8417</v>
      </c>
      <c r="J7" s="1172">
        <f t="shared" si="0"/>
        <v>9020</v>
      </c>
      <c r="K7" s="1172">
        <f t="shared" si="0"/>
        <v>8549</v>
      </c>
      <c r="L7" s="1172">
        <f t="shared" si="0"/>
        <v>9074</v>
      </c>
      <c r="M7" s="1172">
        <f t="shared" si="0"/>
        <v>8521</v>
      </c>
      <c r="N7" s="1172">
        <f t="shared" si="0"/>
        <v>3112</v>
      </c>
      <c r="O7" s="1173">
        <f t="shared" si="0"/>
        <v>424</v>
      </c>
    </row>
    <row r="8" spans="1:15" ht="15" customHeight="1">
      <c r="A8" s="1167"/>
      <c r="B8" s="1175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1:15" ht="15" customHeight="1">
      <c r="A9" s="1170" t="s">
        <v>119</v>
      </c>
      <c r="B9" s="1171">
        <f>SUM(B18:B30)</f>
        <v>82</v>
      </c>
      <c r="C9" s="1172">
        <f>SUM(C18:C30)</f>
        <v>3</v>
      </c>
      <c r="D9" s="1172">
        <f>SUM(D18:D30)</f>
        <v>1081</v>
      </c>
      <c r="E9" s="1172">
        <f>SUM(E18:E30)</f>
        <v>37012</v>
      </c>
      <c r="F9" s="1172">
        <f>SUM(H9,J9,L9)</f>
        <v>18999</v>
      </c>
      <c r="G9" s="1172">
        <f>SUM(I9,K9,M9)</f>
        <v>18013</v>
      </c>
      <c r="H9" s="1172">
        <f aca="true" t="shared" si="1" ref="H9:O9">SUM(H18:H30)</f>
        <v>6249</v>
      </c>
      <c r="I9" s="1172">
        <f t="shared" si="1"/>
        <v>5860</v>
      </c>
      <c r="J9" s="1172">
        <f t="shared" si="1"/>
        <v>6348</v>
      </c>
      <c r="K9" s="1172">
        <f t="shared" si="1"/>
        <v>6065</v>
      </c>
      <c r="L9" s="1172">
        <f t="shared" si="1"/>
        <v>6402</v>
      </c>
      <c r="M9" s="1172">
        <f t="shared" si="1"/>
        <v>6088</v>
      </c>
      <c r="N9" s="1172">
        <f t="shared" si="1"/>
        <v>2053</v>
      </c>
      <c r="O9" s="1173">
        <f t="shared" si="1"/>
        <v>249</v>
      </c>
    </row>
    <row r="10" spans="1:15" ht="15" customHeight="1">
      <c r="A10" s="1170" t="s">
        <v>977</v>
      </c>
      <c r="B10" s="1171">
        <f>SUM(B31:B61)</f>
        <v>63</v>
      </c>
      <c r="C10" s="1172">
        <f>SUM(C31:C61)</f>
        <v>0</v>
      </c>
      <c r="D10" s="1172">
        <f>SUM(D31:D61)</f>
        <v>519</v>
      </c>
      <c r="E10" s="1172">
        <f>SUM(E31:E61)</f>
        <v>15428</v>
      </c>
      <c r="F10" s="1172">
        <f>SUM(H10,J10,L10)</f>
        <v>7954</v>
      </c>
      <c r="G10" s="1172">
        <f>SUM(I10,K10,M10)</f>
        <v>7474</v>
      </c>
      <c r="H10" s="1172">
        <f aca="true" t="shared" si="2" ref="H10:O10">SUM(H31:H61)</f>
        <v>2610</v>
      </c>
      <c r="I10" s="1172">
        <f t="shared" si="2"/>
        <v>2557</v>
      </c>
      <c r="J10" s="1172">
        <f t="shared" si="2"/>
        <v>2672</v>
      </c>
      <c r="K10" s="1172">
        <f t="shared" si="2"/>
        <v>2484</v>
      </c>
      <c r="L10" s="1172">
        <f t="shared" si="2"/>
        <v>2672</v>
      </c>
      <c r="M10" s="1172">
        <f t="shared" si="2"/>
        <v>2433</v>
      </c>
      <c r="N10" s="1172">
        <f t="shared" si="2"/>
        <v>1059</v>
      </c>
      <c r="O10" s="1173">
        <f t="shared" si="2"/>
        <v>175</v>
      </c>
    </row>
    <row r="11" spans="1:15" ht="15" customHeight="1">
      <c r="A11" s="1167"/>
      <c r="B11" s="1175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0"/>
    </row>
    <row r="12" spans="1:15" s="1174" customFormat="1" ht="15" customHeight="1">
      <c r="A12" s="1170" t="s">
        <v>47</v>
      </c>
      <c r="B12" s="1171">
        <f aca="true" t="shared" si="3" ref="B12:O12">SUM(B18,B23:B25,B27:B29,B31:B37)</f>
        <v>55</v>
      </c>
      <c r="C12" s="1172">
        <f t="shared" si="3"/>
        <v>0</v>
      </c>
      <c r="D12" s="1172">
        <f t="shared" si="3"/>
        <v>704</v>
      </c>
      <c r="E12" s="1172">
        <f t="shared" si="3"/>
        <v>24072</v>
      </c>
      <c r="F12" s="1172">
        <f t="shared" si="3"/>
        <v>12407</v>
      </c>
      <c r="G12" s="1172">
        <f t="shared" si="3"/>
        <v>11665</v>
      </c>
      <c r="H12" s="1172">
        <f t="shared" si="3"/>
        <v>4048</v>
      </c>
      <c r="I12" s="1172">
        <f t="shared" si="3"/>
        <v>3839</v>
      </c>
      <c r="J12" s="1172">
        <f t="shared" si="3"/>
        <v>4205</v>
      </c>
      <c r="K12" s="1172">
        <f t="shared" si="3"/>
        <v>3902</v>
      </c>
      <c r="L12" s="1172">
        <f t="shared" si="3"/>
        <v>4154</v>
      </c>
      <c r="M12" s="1172">
        <f t="shared" si="3"/>
        <v>3924</v>
      </c>
      <c r="N12" s="1172">
        <f t="shared" si="3"/>
        <v>1350</v>
      </c>
      <c r="O12" s="1173">
        <f t="shared" si="3"/>
        <v>154</v>
      </c>
    </row>
    <row r="13" spans="1:15" s="1174" customFormat="1" ht="15" customHeight="1">
      <c r="A13" s="1170" t="s">
        <v>49</v>
      </c>
      <c r="B13" s="1171">
        <f aca="true" t="shared" si="4" ref="B13:O13">SUM(B22,B38:B44)</f>
        <v>18</v>
      </c>
      <c r="C13" s="1172">
        <f t="shared" si="4"/>
        <v>0</v>
      </c>
      <c r="D13" s="1172">
        <f t="shared" si="4"/>
        <v>153</v>
      </c>
      <c r="E13" s="1172">
        <f t="shared" si="4"/>
        <v>4470</v>
      </c>
      <c r="F13" s="1172">
        <f t="shared" si="4"/>
        <v>2269</v>
      </c>
      <c r="G13" s="1172">
        <f t="shared" si="4"/>
        <v>2201</v>
      </c>
      <c r="H13" s="1172">
        <f t="shared" si="4"/>
        <v>771</v>
      </c>
      <c r="I13" s="1172">
        <f t="shared" si="4"/>
        <v>756</v>
      </c>
      <c r="J13" s="1172">
        <f t="shared" si="4"/>
        <v>717</v>
      </c>
      <c r="K13" s="1172">
        <f t="shared" si="4"/>
        <v>757</v>
      </c>
      <c r="L13" s="1172">
        <f t="shared" si="4"/>
        <v>781</v>
      </c>
      <c r="M13" s="1172">
        <f t="shared" si="4"/>
        <v>688</v>
      </c>
      <c r="N13" s="1172">
        <f t="shared" si="4"/>
        <v>311</v>
      </c>
      <c r="O13" s="1173">
        <f t="shared" si="4"/>
        <v>54</v>
      </c>
    </row>
    <row r="14" spans="1:15" s="1174" customFormat="1" ht="15" customHeight="1">
      <c r="A14" s="1170" t="s">
        <v>51</v>
      </c>
      <c r="B14" s="1171">
        <f aca="true" t="shared" si="5" ref="B14:O14">SUM(B19,B26,B30,B45:B49)</f>
        <v>36</v>
      </c>
      <c r="C14" s="1172">
        <f t="shared" si="5"/>
        <v>2</v>
      </c>
      <c r="D14" s="1172">
        <f t="shared" si="5"/>
        <v>330</v>
      </c>
      <c r="E14" s="1172">
        <f t="shared" si="5"/>
        <v>10047</v>
      </c>
      <c r="F14" s="1172">
        <f t="shared" si="5"/>
        <v>5230</v>
      </c>
      <c r="G14" s="1172">
        <f t="shared" si="5"/>
        <v>4817</v>
      </c>
      <c r="H14" s="1172">
        <f t="shared" si="5"/>
        <v>1754</v>
      </c>
      <c r="I14" s="1172">
        <f t="shared" si="5"/>
        <v>1577</v>
      </c>
      <c r="J14" s="1172">
        <f t="shared" si="5"/>
        <v>1729</v>
      </c>
      <c r="K14" s="1172">
        <f t="shared" si="5"/>
        <v>1630</v>
      </c>
      <c r="L14" s="1172">
        <f t="shared" si="5"/>
        <v>1747</v>
      </c>
      <c r="M14" s="1172">
        <f t="shared" si="5"/>
        <v>1610</v>
      </c>
      <c r="N14" s="1172">
        <f t="shared" si="5"/>
        <v>671</v>
      </c>
      <c r="O14" s="1173">
        <f t="shared" si="5"/>
        <v>84</v>
      </c>
    </row>
    <row r="15" spans="1:15" s="1174" customFormat="1" ht="15" customHeight="1">
      <c r="A15" s="1170" t="s">
        <v>53</v>
      </c>
      <c r="B15" s="1171">
        <f aca="true" t="shared" si="6" ref="B15:O15">SUM(B20:B21,B50:B61)</f>
        <v>36</v>
      </c>
      <c r="C15" s="1172">
        <f t="shared" si="6"/>
        <v>1</v>
      </c>
      <c r="D15" s="1172">
        <f t="shared" si="6"/>
        <v>413</v>
      </c>
      <c r="E15" s="1172">
        <f t="shared" si="6"/>
        <v>13851</v>
      </c>
      <c r="F15" s="1172">
        <f t="shared" si="6"/>
        <v>7047</v>
      </c>
      <c r="G15" s="1172">
        <f t="shared" si="6"/>
        <v>6804</v>
      </c>
      <c r="H15" s="1172">
        <f t="shared" si="6"/>
        <v>2286</v>
      </c>
      <c r="I15" s="1172">
        <f t="shared" si="6"/>
        <v>2245</v>
      </c>
      <c r="J15" s="1172">
        <f t="shared" si="6"/>
        <v>2369</v>
      </c>
      <c r="K15" s="1172">
        <f t="shared" si="6"/>
        <v>2260</v>
      </c>
      <c r="L15" s="1172">
        <f t="shared" si="6"/>
        <v>2392</v>
      </c>
      <c r="M15" s="1172">
        <f t="shared" si="6"/>
        <v>2299</v>
      </c>
      <c r="N15" s="1172">
        <f t="shared" si="6"/>
        <v>780</v>
      </c>
      <c r="O15" s="1173">
        <f t="shared" si="6"/>
        <v>132</v>
      </c>
    </row>
    <row r="16" spans="1:15" ht="6" customHeight="1">
      <c r="A16" s="1176"/>
      <c r="B16" s="1175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1:15" s="1174" customFormat="1" ht="6" customHeight="1">
      <c r="A17" s="1176"/>
      <c r="B17" s="1171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393"/>
    </row>
    <row r="18" spans="1:15" s="1169" customFormat="1" ht="12" customHeight="1">
      <c r="A18" s="1168" t="s">
        <v>56</v>
      </c>
      <c r="B18" s="1157">
        <v>17</v>
      </c>
      <c r="C18" s="90">
        <v>0</v>
      </c>
      <c r="D18" s="299">
        <v>287</v>
      </c>
      <c r="E18" s="90">
        <f aca="true" t="shared" si="7" ref="E18:E61">SUM(F18:G18)</f>
        <v>10290</v>
      </c>
      <c r="F18" s="90">
        <f aca="true" t="shared" si="8" ref="F18:F61">SUM(H18,J18,L18)</f>
        <v>5313</v>
      </c>
      <c r="G18" s="90">
        <f aca="true" t="shared" si="9" ref="G18:G61">SUM(I18,K18,M18)</f>
        <v>4977</v>
      </c>
      <c r="H18" s="90">
        <v>1764</v>
      </c>
      <c r="I18" s="90">
        <v>1623</v>
      </c>
      <c r="J18" s="90">
        <v>1745</v>
      </c>
      <c r="K18" s="90">
        <v>1714</v>
      </c>
      <c r="L18" s="90">
        <v>1804</v>
      </c>
      <c r="M18" s="90">
        <v>1640</v>
      </c>
      <c r="N18" s="90">
        <v>531</v>
      </c>
      <c r="O18" s="91">
        <v>51</v>
      </c>
    </row>
    <row r="19" spans="1:15" s="1169" customFormat="1" ht="12" customHeight="1">
      <c r="A19" s="1168" t="s">
        <v>58</v>
      </c>
      <c r="B19" s="1157">
        <v>8</v>
      </c>
      <c r="C19" s="90">
        <v>2</v>
      </c>
      <c r="D19" s="90">
        <v>113</v>
      </c>
      <c r="E19" s="90">
        <f t="shared" si="7"/>
        <v>3737</v>
      </c>
      <c r="F19" s="90">
        <f t="shared" si="8"/>
        <v>1921</v>
      </c>
      <c r="G19" s="90">
        <f t="shared" si="9"/>
        <v>1816</v>
      </c>
      <c r="H19" s="90">
        <v>619</v>
      </c>
      <c r="I19" s="90">
        <v>581</v>
      </c>
      <c r="J19" s="90">
        <v>657</v>
      </c>
      <c r="K19" s="90">
        <v>642</v>
      </c>
      <c r="L19" s="90">
        <v>645</v>
      </c>
      <c r="M19" s="90">
        <v>593</v>
      </c>
      <c r="N19" s="90">
        <v>213</v>
      </c>
      <c r="O19" s="91">
        <v>27</v>
      </c>
    </row>
    <row r="20" spans="1:15" s="1169" customFormat="1" ht="12" customHeight="1">
      <c r="A20" s="1168" t="s">
        <v>59</v>
      </c>
      <c r="B20" s="1157">
        <v>8</v>
      </c>
      <c r="C20" s="90">
        <v>1</v>
      </c>
      <c r="D20" s="90">
        <v>114</v>
      </c>
      <c r="E20" s="90">
        <f t="shared" si="7"/>
        <v>4087</v>
      </c>
      <c r="F20" s="90">
        <f t="shared" si="8"/>
        <v>2046</v>
      </c>
      <c r="G20" s="90">
        <f t="shared" si="9"/>
        <v>2041</v>
      </c>
      <c r="H20" s="90">
        <v>692</v>
      </c>
      <c r="I20" s="90">
        <v>661</v>
      </c>
      <c r="J20" s="90">
        <v>661</v>
      </c>
      <c r="K20" s="90">
        <v>647</v>
      </c>
      <c r="L20" s="90">
        <v>693</v>
      </c>
      <c r="M20" s="90">
        <v>733</v>
      </c>
      <c r="N20" s="90">
        <v>204</v>
      </c>
      <c r="O20" s="91">
        <v>34</v>
      </c>
    </row>
    <row r="21" spans="1:15" s="1169" customFormat="1" ht="12" customHeight="1">
      <c r="A21" s="1168" t="s">
        <v>61</v>
      </c>
      <c r="B21" s="1157">
        <v>9</v>
      </c>
      <c r="C21" s="90">
        <v>0</v>
      </c>
      <c r="D21" s="299">
        <v>126</v>
      </c>
      <c r="E21" s="90">
        <f t="shared" si="7"/>
        <v>4370</v>
      </c>
      <c r="F21" s="90">
        <f t="shared" si="8"/>
        <v>2252</v>
      </c>
      <c r="G21" s="90">
        <f t="shared" si="9"/>
        <v>2118</v>
      </c>
      <c r="H21" s="90">
        <v>693</v>
      </c>
      <c r="I21" s="90">
        <v>686</v>
      </c>
      <c r="J21" s="90">
        <v>798</v>
      </c>
      <c r="K21" s="90">
        <v>740</v>
      </c>
      <c r="L21" s="90">
        <v>761</v>
      </c>
      <c r="M21" s="90">
        <v>692</v>
      </c>
      <c r="N21" s="90">
        <v>233</v>
      </c>
      <c r="O21" s="91">
        <v>25</v>
      </c>
    </row>
    <row r="22" spans="1:15" s="1169" customFormat="1" ht="12" customHeight="1">
      <c r="A22" s="1168" t="s">
        <v>64</v>
      </c>
      <c r="B22" s="1157">
        <v>5</v>
      </c>
      <c r="C22" s="90">
        <v>0</v>
      </c>
      <c r="D22" s="299">
        <v>58</v>
      </c>
      <c r="E22" s="90">
        <f t="shared" si="7"/>
        <v>1838</v>
      </c>
      <c r="F22" s="90">
        <f t="shared" si="8"/>
        <v>942</v>
      </c>
      <c r="G22" s="90">
        <f t="shared" si="9"/>
        <v>896</v>
      </c>
      <c r="H22" s="90">
        <v>321</v>
      </c>
      <c r="I22" s="90">
        <v>310</v>
      </c>
      <c r="J22" s="90">
        <v>311</v>
      </c>
      <c r="K22" s="90">
        <v>298</v>
      </c>
      <c r="L22" s="90">
        <v>310</v>
      </c>
      <c r="M22" s="90">
        <v>288</v>
      </c>
      <c r="N22" s="90">
        <v>113</v>
      </c>
      <c r="O22" s="91">
        <v>13</v>
      </c>
    </row>
    <row r="23" spans="1:15" s="1169" customFormat="1" ht="12" customHeight="1">
      <c r="A23" s="1168" t="s">
        <v>66</v>
      </c>
      <c r="B23" s="1157">
        <v>3</v>
      </c>
      <c r="C23" s="90">
        <v>0</v>
      </c>
      <c r="D23" s="299">
        <v>51</v>
      </c>
      <c r="E23" s="90">
        <f t="shared" si="7"/>
        <v>1797</v>
      </c>
      <c r="F23" s="90">
        <f t="shared" si="8"/>
        <v>927</v>
      </c>
      <c r="G23" s="90">
        <f t="shared" si="9"/>
        <v>870</v>
      </c>
      <c r="H23" s="90">
        <v>300</v>
      </c>
      <c r="I23" s="90">
        <v>273</v>
      </c>
      <c r="J23" s="90">
        <v>315</v>
      </c>
      <c r="K23" s="90">
        <v>290</v>
      </c>
      <c r="L23" s="90">
        <v>312</v>
      </c>
      <c r="M23" s="90">
        <v>307</v>
      </c>
      <c r="N23" s="90">
        <v>95</v>
      </c>
      <c r="O23" s="91">
        <v>9</v>
      </c>
    </row>
    <row r="24" spans="1:15" s="1169" customFormat="1" ht="12" customHeight="1">
      <c r="A24" s="1168" t="s">
        <v>68</v>
      </c>
      <c r="B24" s="1157">
        <v>4</v>
      </c>
      <c r="C24" s="90">
        <v>0</v>
      </c>
      <c r="D24" s="299">
        <v>48</v>
      </c>
      <c r="E24" s="90">
        <f t="shared" si="7"/>
        <v>1609</v>
      </c>
      <c r="F24" s="90">
        <f t="shared" si="8"/>
        <v>849</v>
      </c>
      <c r="G24" s="90">
        <f t="shared" si="9"/>
        <v>760</v>
      </c>
      <c r="H24" s="90">
        <v>248</v>
      </c>
      <c r="I24" s="90">
        <v>266</v>
      </c>
      <c r="J24" s="90">
        <v>317</v>
      </c>
      <c r="K24" s="90">
        <v>227</v>
      </c>
      <c r="L24" s="90">
        <v>284</v>
      </c>
      <c r="M24" s="90">
        <v>267</v>
      </c>
      <c r="N24" s="90">
        <v>92</v>
      </c>
      <c r="O24" s="91">
        <v>11</v>
      </c>
    </row>
    <row r="25" spans="1:15" s="1169" customFormat="1" ht="12" customHeight="1">
      <c r="A25" s="1168" t="s">
        <v>69</v>
      </c>
      <c r="B25" s="1157">
        <v>6</v>
      </c>
      <c r="C25" s="90">
        <v>0</v>
      </c>
      <c r="D25" s="299">
        <v>38</v>
      </c>
      <c r="E25" s="90">
        <f t="shared" si="7"/>
        <v>1217</v>
      </c>
      <c r="F25" s="90">
        <f t="shared" si="8"/>
        <v>602</v>
      </c>
      <c r="G25" s="90">
        <f t="shared" si="9"/>
        <v>615</v>
      </c>
      <c r="H25" s="90">
        <v>191</v>
      </c>
      <c r="I25" s="90">
        <v>193</v>
      </c>
      <c r="J25" s="90">
        <v>207</v>
      </c>
      <c r="K25" s="90">
        <v>195</v>
      </c>
      <c r="L25" s="90">
        <v>204</v>
      </c>
      <c r="M25" s="90">
        <v>227</v>
      </c>
      <c r="N25" s="90">
        <v>84</v>
      </c>
      <c r="O25" s="91">
        <v>15</v>
      </c>
    </row>
    <row r="26" spans="1:15" s="1169" customFormat="1" ht="12" customHeight="1">
      <c r="A26" s="1168" t="s">
        <v>72</v>
      </c>
      <c r="B26" s="1157">
        <v>2</v>
      </c>
      <c r="C26" s="90">
        <v>0</v>
      </c>
      <c r="D26" s="299">
        <v>37</v>
      </c>
      <c r="E26" s="90">
        <f t="shared" si="7"/>
        <v>1295</v>
      </c>
      <c r="F26" s="90">
        <f t="shared" si="8"/>
        <v>703</v>
      </c>
      <c r="G26" s="90">
        <f t="shared" si="9"/>
        <v>592</v>
      </c>
      <c r="H26" s="90">
        <v>263</v>
      </c>
      <c r="I26" s="90">
        <v>199</v>
      </c>
      <c r="J26" s="90">
        <v>221</v>
      </c>
      <c r="K26" s="90">
        <v>185</v>
      </c>
      <c r="L26" s="90">
        <v>219</v>
      </c>
      <c r="M26" s="90">
        <v>208</v>
      </c>
      <c r="N26" s="90">
        <v>68</v>
      </c>
      <c r="O26" s="91">
        <v>8</v>
      </c>
    </row>
    <row r="27" spans="1:15" s="1169" customFormat="1" ht="12" customHeight="1">
      <c r="A27" s="1168" t="s">
        <v>74</v>
      </c>
      <c r="B27" s="1157">
        <v>3</v>
      </c>
      <c r="C27" s="90">
        <v>0</v>
      </c>
      <c r="D27" s="299">
        <v>71</v>
      </c>
      <c r="E27" s="90">
        <f t="shared" si="7"/>
        <v>2528</v>
      </c>
      <c r="F27" s="90">
        <f t="shared" si="8"/>
        <v>1282</v>
      </c>
      <c r="G27" s="90">
        <f t="shared" si="9"/>
        <v>1246</v>
      </c>
      <c r="H27" s="90">
        <v>438</v>
      </c>
      <c r="I27" s="90">
        <v>392</v>
      </c>
      <c r="J27" s="90">
        <v>413</v>
      </c>
      <c r="K27" s="90">
        <v>403</v>
      </c>
      <c r="L27" s="90">
        <v>431</v>
      </c>
      <c r="M27" s="90">
        <v>451</v>
      </c>
      <c r="N27" s="90">
        <v>133</v>
      </c>
      <c r="O27" s="91">
        <v>14</v>
      </c>
    </row>
    <row r="28" spans="1:15" s="1169" customFormat="1" ht="12" customHeight="1">
      <c r="A28" s="1168" t="s">
        <v>76</v>
      </c>
      <c r="B28" s="1157">
        <v>4</v>
      </c>
      <c r="C28" s="90">
        <v>0</v>
      </c>
      <c r="D28" s="299">
        <v>53</v>
      </c>
      <c r="E28" s="90">
        <f t="shared" si="7"/>
        <v>1802</v>
      </c>
      <c r="F28" s="90">
        <f t="shared" si="8"/>
        <v>922</v>
      </c>
      <c r="G28" s="90">
        <f t="shared" si="9"/>
        <v>880</v>
      </c>
      <c r="H28" s="90">
        <v>319</v>
      </c>
      <c r="I28" s="90">
        <v>287</v>
      </c>
      <c r="J28" s="90">
        <v>295</v>
      </c>
      <c r="K28" s="90">
        <v>312</v>
      </c>
      <c r="L28" s="90">
        <v>308</v>
      </c>
      <c r="M28" s="90">
        <v>281</v>
      </c>
      <c r="N28" s="90">
        <v>98</v>
      </c>
      <c r="O28" s="91">
        <v>13</v>
      </c>
    </row>
    <row r="29" spans="1:15" s="1169" customFormat="1" ht="12" customHeight="1">
      <c r="A29" s="1168" t="s">
        <v>78</v>
      </c>
      <c r="B29" s="1157">
        <v>6</v>
      </c>
      <c r="C29" s="90">
        <v>0</v>
      </c>
      <c r="D29" s="299">
        <v>35</v>
      </c>
      <c r="E29" s="90">
        <f t="shared" si="7"/>
        <v>980</v>
      </c>
      <c r="F29" s="90">
        <f t="shared" si="8"/>
        <v>509</v>
      </c>
      <c r="G29" s="90">
        <f t="shared" si="9"/>
        <v>471</v>
      </c>
      <c r="H29" s="90">
        <v>145</v>
      </c>
      <c r="I29" s="90">
        <v>166</v>
      </c>
      <c r="J29" s="90">
        <v>189</v>
      </c>
      <c r="K29" s="90">
        <v>161</v>
      </c>
      <c r="L29" s="90">
        <v>175</v>
      </c>
      <c r="M29" s="90">
        <v>144</v>
      </c>
      <c r="N29" s="90">
        <v>77</v>
      </c>
      <c r="O29" s="91">
        <v>11</v>
      </c>
    </row>
    <row r="30" spans="1:15" s="1169" customFormat="1" ht="12" customHeight="1">
      <c r="A30" s="1168" t="s">
        <v>80</v>
      </c>
      <c r="B30" s="1157">
        <v>7</v>
      </c>
      <c r="C30" s="90">
        <v>0</v>
      </c>
      <c r="D30" s="299">
        <v>50</v>
      </c>
      <c r="E30" s="90">
        <f t="shared" si="7"/>
        <v>1462</v>
      </c>
      <c r="F30" s="90">
        <f t="shared" si="8"/>
        <v>731</v>
      </c>
      <c r="G30" s="90">
        <f t="shared" si="9"/>
        <v>731</v>
      </c>
      <c r="H30" s="90">
        <v>256</v>
      </c>
      <c r="I30" s="90">
        <v>223</v>
      </c>
      <c r="J30" s="90">
        <v>219</v>
      </c>
      <c r="K30" s="90">
        <v>251</v>
      </c>
      <c r="L30" s="90">
        <v>256</v>
      </c>
      <c r="M30" s="90">
        <v>257</v>
      </c>
      <c r="N30" s="90">
        <v>112</v>
      </c>
      <c r="O30" s="91">
        <v>18</v>
      </c>
    </row>
    <row r="31" spans="1:15" s="1169" customFormat="1" ht="12" customHeight="1">
      <c r="A31" s="1168" t="s">
        <v>83</v>
      </c>
      <c r="B31" s="1157">
        <v>3</v>
      </c>
      <c r="C31" s="90">
        <v>0</v>
      </c>
      <c r="D31" s="299">
        <v>21</v>
      </c>
      <c r="E31" s="90">
        <f t="shared" si="7"/>
        <v>611</v>
      </c>
      <c r="F31" s="90">
        <f t="shared" si="8"/>
        <v>327</v>
      </c>
      <c r="G31" s="90">
        <f t="shared" si="9"/>
        <v>284</v>
      </c>
      <c r="H31" s="90">
        <v>110</v>
      </c>
      <c r="I31" s="90">
        <v>96</v>
      </c>
      <c r="J31" s="90">
        <v>119</v>
      </c>
      <c r="K31" s="90">
        <v>101</v>
      </c>
      <c r="L31" s="90">
        <v>98</v>
      </c>
      <c r="M31" s="90">
        <v>87</v>
      </c>
      <c r="N31" s="90">
        <v>44</v>
      </c>
      <c r="O31" s="91">
        <v>3</v>
      </c>
    </row>
    <row r="32" spans="1:15" s="1169" customFormat="1" ht="12" customHeight="1">
      <c r="A32" s="1168" t="s">
        <v>85</v>
      </c>
      <c r="B32" s="1157">
        <v>1</v>
      </c>
      <c r="C32" s="90">
        <v>0</v>
      </c>
      <c r="D32" s="299">
        <v>15</v>
      </c>
      <c r="E32" s="90">
        <f t="shared" si="7"/>
        <v>573</v>
      </c>
      <c r="F32" s="90">
        <f t="shared" si="8"/>
        <v>306</v>
      </c>
      <c r="G32" s="90">
        <f t="shared" si="9"/>
        <v>267</v>
      </c>
      <c r="H32" s="90">
        <v>89</v>
      </c>
      <c r="I32" s="90">
        <v>91</v>
      </c>
      <c r="J32" s="90">
        <v>109</v>
      </c>
      <c r="K32" s="90">
        <v>90</v>
      </c>
      <c r="L32" s="90">
        <v>108</v>
      </c>
      <c r="M32" s="90">
        <v>86</v>
      </c>
      <c r="N32" s="90">
        <v>26</v>
      </c>
      <c r="O32" s="91">
        <v>5</v>
      </c>
    </row>
    <row r="33" spans="1:15" s="1169" customFormat="1" ht="12" customHeight="1">
      <c r="A33" s="1168" t="s">
        <v>39</v>
      </c>
      <c r="B33" s="1157">
        <v>1</v>
      </c>
      <c r="C33" s="90">
        <v>0</v>
      </c>
      <c r="D33" s="299">
        <v>26</v>
      </c>
      <c r="E33" s="90">
        <f t="shared" si="7"/>
        <v>944</v>
      </c>
      <c r="F33" s="90">
        <f t="shared" si="8"/>
        <v>498</v>
      </c>
      <c r="G33" s="90">
        <f t="shared" si="9"/>
        <v>446</v>
      </c>
      <c r="H33" s="90">
        <v>160</v>
      </c>
      <c r="I33" s="90">
        <v>164</v>
      </c>
      <c r="J33" s="90">
        <v>168</v>
      </c>
      <c r="K33" s="90">
        <v>144</v>
      </c>
      <c r="L33" s="90">
        <v>170</v>
      </c>
      <c r="M33" s="90">
        <v>138</v>
      </c>
      <c r="N33" s="90">
        <v>47</v>
      </c>
      <c r="O33" s="91">
        <v>4</v>
      </c>
    </row>
    <row r="34" spans="1:15" s="1169" customFormat="1" ht="12" customHeight="1">
      <c r="A34" s="1168" t="s">
        <v>40</v>
      </c>
      <c r="B34" s="1157">
        <v>3</v>
      </c>
      <c r="C34" s="90">
        <v>0</v>
      </c>
      <c r="D34" s="299">
        <v>16</v>
      </c>
      <c r="E34" s="90">
        <f t="shared" si="7"/>
        <v>333</v>
      </c>
      <c r="F34" s="90">
        <f t="shared" si="8"/>
        <v>163</v>
      </c>
      <c r="G34" s="90">
        <f t="shared" si="9"/>
        <v>170</v>
      </c>
      <c r="H34" s="90">
        <v>52</v>
      </c>
      <c r="I34" s="90">
        <v>67</v>
      </c>
      <c r="J34" s="90">
        <v>70</v>
      </c>
      <c r="K34" s="90">
        <v>49</v>
      </c>
      <c r="L34" s="90">
        <v>41</v>
      </c>
      <c r="M34" s="90">
        <v>54</v>
      </c>
      <c r="N34" s="90">
        <v>39</v>
      </c>
      <c r="O34" s="91">
        <v>4</v>
      </c>
    </row>
    <row r="35" spans="1:15" s="1169" customFormat="1" ht="12" customHeight="1">
      <c r="A35" s="1168" t="s">
        <v>41</v>
      </c>
      <c r="B35" s="1157">
        <v>1</v>
      </c>
      <c r="C35" s="90">
        <v>0</v>
      </c>
      <c r="D35" s="299">
        <v>14</v>
      </c>
      <c r="E35" s="90">
        <f t="shared" si="7"/>
        <v>439</v>
      </c>
      <c r="F35" s="90">
        <f t="shared" si="8"/>
        <v>235</v>
      </c>
      <c r="G35" s="90">
        <f t="shared" si="9"/>
        <v>204</v>
      </c>
      <c r="H35" s="90">
        <v>84</v>
      </c>
      <c r="I35" s="90">
        <v>64</v>
      </c>
      <c r="J35" s="90">
        <v>82</v>
      </c>
      <c r="K35" s="90">
        <v>65</v>
      </c>
      <c r="L35" s="90">
        <v>69</v>
      </c>
      <c r="M35" s="90">
        <v>75</v>
      </c>
      <c r="N35" s="90">
        <v>25</v>
      </c>
      <c r="O35" s="91">
        <v>4</v>
      </c>
    </row>
    <row r="36" spans="1:15" s="1169" customFormat="1" ht="12" customHeight="1">
      <c r="A36" s="1168" t="s">
        <v>43</v>
      </c>
      <c r="B36" s="1157">
        <v>1</v>
      </c>
      <c r="C36" s="90">
        <v>0</v>
      </c>
      <c r="D36" s="299">
        <v>13</v>
      </c>
      <c r="E36" s="90">
        <f t="shared" si="7"/>
        <v>466</v>
      </c>
      <c r="F36" s="90">
        <f t="shared" si="8"/>
        <v>230</v>
      </c>
      <c r="G36" s="90">
        <f t="shared" si="9"/>
        <v>236</v>
      </c>
      <c r="H36" s="90">
        <v>72</v>
      </c>
      <c r="I36" s="90">
        <v>77</v>
      </c>
      <c r="J36" s="90">
        <v>84</v>
      </c>
      <c r="K36" s="90">
        <v>74</v>
      </c>
      <c r="L36" s="90">
        <v>74</v>
      </c>
      <c r="M36" s="90">
        <v>85</v>
      </c>
      <c r="N36" s="90">
        <v>26</v>
      </c>
      <c r="O36" s="91">
        <v>4</v>
      </c>
    </row>
    <row r="37" spans="1:15" s="1169" customFormat="1" ht="12" customHeight="1">
      <c r="A37" s="1168" t="s">
        <v>45</v>
      </c>
      <c r="B37" s="1157">
        <v>2</v>
      </c>
      <c r="C37" s="90">
        <v>0</v>
      </c>
      <c r="D37" s="299">
        <v>16</v>
      </c>
      <c r="E37" s="90">
        <f t="shared" si="7"/>
        <v>483</v>
      </c>
      <c r="F37" s="90">
        <f t="shared" si="8"/>
        <v>244</v>
      </c>
      <c r="G37" s="90">
        <f t="shared" si="9"/>
        <v>239</v>
      </c>
      <c r="H37" s="90">
        <v>76</v>
      </c>
      <c r="I37" s="90">
        <v>80</v>
      </c>
      <c r="J37" s="90">
        <v>92</v>
      </c>
      <c r="K37" s="90">
        <v>77</v>
      </c>
      <c r="L37" s="90">
        <v>76</v>
      </c>
      <c r="M37" s="90">
        <v>82</v>
      </c>
      <c r="N37" s="90">
        <v>33</v>
      </c>
      <c r="O37" s="91">
        <v>6</v>
      </c>
    </row>
    <row r="38" spans="1:15" s="1169" customFormat="1" ht="12" customHeight="1">
      <c r="A38" s="1168" t="s">
        <v>46</v>
      </c>
      <c r="B38" s="1157">
        <v>1</v>
      </c>
      <c r="C38" s="90">
        <v>0</v>
      </c>
      <c r="D38" s="299">
        <v>12</v>
      </c>
      <c r="E38" s="90">
        <f t="shared" si="7"/>
        <v>363</v>
      </c>
      <c r="F38" s="90">
        <f t="shared" si="8"/>
        <v>169</v>
      </c>
      <c r="G38" s="90">
        <f t="shared" si="9"/>
        <v>194</v>
      </c>
      <c r="H38" s="90">
        <v>56</v>
      </c>
      <c r="I38" s="90">
        <v>59</v>
      </c>
      <c r="J38" s="90">
        <v>46</v>
      </c>
      <c r="K38" s="90">
        <v>69</v>
      </c>
      <c r="L38" s="90">
        <v>67</v>
      </c>
      <c r="M38" s="90">
        <v>66</v>
      </c>
      <c r="N38" s="90">
        <v>22</v>
      </c>
      <c r="O38" s="91">
        <v>3</v>
      </c>
    </row>
    <row r="39" spans="1:15" s="1169" customFormat="1" ht="12" customHeight="1">
      <c r="A39" s="1168" t="s">
        <v>48</v>
      </c>
      <c r="B39" s="1157">
        <v>1</v>
      </c>
      <c r="C39" s="90">
        <v>0</v>
      </c>
      <c r="D39" s="299">
        <v>16</v>
      </c>
      <c r="E39" s="90">
        <f t="shared" si="7"/>
        <v>556</v>
      </c>
      <c r="F39" s="90">
        <f t="shared" si="8"/>
        <v>297</v>
      </c>
      <c r="G39" s="90">
        <f t="shared" si="9"/>
        <v>259</v>
      </c>
      <c r="H39" s="90">
        <v>97</v>
      </c>
      <c r="I39" s="90">
        <v>93</v>
      </c>
      <c r="J39" s="90">
        <v>96</v>
      </c>
      <c r="K39" s="90">
        <v>88</v>
      </c>
      <c r="L39" s="90">
        <v>104</v>
      </c>
      <c r="M39" s="90">
        <v>78</v>
      </c>
      <c r="N39" s="90">
        <v>29</v>
      </c>
      <c r="O39" s="91">
        <v>4</v>
      </c>
    </row>
    <row r="40" spans="1:15" s="1169" customFormat="1" ht="12" customHeight="1">
      <c r="A40" s="1168" t="s">
        <v>50</v>
      </c>
      <c r="B40" s="1157">
        <v>2</v>
      </c>
      <c r="C40" s="90">
        <v>0</v>
      </c>
      <c r="D40" s="299">
        <v>12</v>
      </c>
      <c r="E40" s="90">
        <f t="shared" si="7"/>
        <v>315</v>
      </c>
      <c r="F40" s="90">
        <f t="shared" si="8"/>
        <v>155</v>
      </c>
      <c r="G40" s="90">
        <f t="shared" si="9"/>
        <v>160</v>
      </c>
      <c r="H40" s="90">
        <v>54</v>
      </c>
      <c r="I40" s="90">
        <v>58</v>
      </c>
      <c r="J40" s="90">
        <v>46</v>
      </c>
      <c r="K40" s="90">
        <v>54</v>
      </c>
      <c r="L40" s="90">
        <v>55</v>
      </c>
      <c r="M40" s="90">
        <v>48</v>
      </c>
      <c r="N40" s="90">
        <v>27</v>
      </c>
      <c r="O40" s="91">
        <v>7</v>
      </c>
    </row>
    <row r="41" spans="1:15" s="1169" customFormat="1" ht="12" customHeight="1">
      <c r="A41" s="1168" t="s">
        <v>52</v>
      </c>
      <c r="B41" s="1157">
        <v>2</v>
      </c>
      <c r="C41" s="90">
        <v>0</v>
      </c>
      <c r="D41" s="299">
        <v>18</v>
      </c>
      <c r="E41" s="90">
        <f t="shared" si="7"/>
        <v>565</v>
      </c>
      <c r="F41" s="90">
        <f t="shared" si="8"/>
        <v>291</v>
      </c>
      <c r="G41" s="90">
        <f t="shared" si="9"/>
        <v>274</v>
      </c>
      <c r="H41" s="90">
        <v>98</v>
      </c>
      <c r="I41" s="90">
        <v>89</v>
      </c>
      <c r="J41" s="90">
        <v>95</v>
      </c>
      <c r="K41" s="90">
        <v>97</v>
      </c>
      <c r="L41" s="90">
        <v>98</v>
      </c>
      <c r="M41" s="90">
        <v>88</v>
      </c>
      <c r="N41" s="90">
        <v>36</v>
      </c>
      <c r="O41" s="91">
        <v>6</v>
      </c>
    </row>
    <row r="42" spans="1:15" s="1169" customFormat="1" ht="12" customHeight="1">
      <c r="A42" s="1168" t="s">
        <v>54</v>
      </c>
      <c r="B42" s="1157">
        <v>3</v>
      </c>
      <c r="C42" s="90">
        <v>0</v>
      </c>
      <c r="D42" s="299">
        <v>12</v>
      </c>
      <c r="E42" s="90">
        <f t="shared" si="7"/>
        <v>228</v>
      </c>
      <c r="F42" s="90">
        <f t="shared" si="8"/>
        <v>118</v>
      </c>
      <c r="G42" s="90">
        <f t="shared" si="9"/>
        <v>110</v>
      </c>
      <c r="H42" s="90">
        <v>44</v>
      </c>
      <c r="I42" s="90">
        <v>40</v>
      </c>
      <c r="J42" s="90">
        <v>31</v>
      </c>
      <c r="K42" s="90">
        <v>37</v>
      </c>
      <c r="L42" s="90">
        <v>43</v>
      </c>
      <c r="M42" s="90">
        <v>33</v>
      </c>
      <c r="N42" s="90">
        <v>31</v>
      </c>
      <c r="O42" s="91">
        <v>5</v>
      </c>
    </row>
    <row r="43" spans="1:15" s="1169" customFormat="1" ht="12" customHeight="1">
      <c r="A43" s="1168" t="s">
        <v>55</v>
      </c>
      <c r="B43" s="1157">
        <v>2</v>
      </c>
      <c r="C43" s="90">
        <v>0</v>
      </c>
      <c r="D43" s="299">
        <v>13</v>
      </c>
      <c r="E43" s="90">
        <f t="shared" si="7"/>
        <v>291</v>
      </c>
      <c r="F43" s="90">
        <f t="shared" si="8"/>
        <v>135</v>
      </c>
      <c r="G43" s="90">
        <f t="shared" si="9"/>
        <v>156</v>
      </c>
      <c r="H43" s="90">
        <v>40</v>
      </c>
      <c r="I43" s="90">
        <v>52</v>
      </c>
      <c r="J43" s="90">
        <v>54</v>
      </c>
      <c r="K43" s="90">
        <v>55</v>
      </c>
      <c r="L43" s="90">
        <v>41</v>
      </c>
      <c r="M43" s="90">
        <v>49</v>
      </c>
      <c r="N43" s="90">
        <v>26</v>
      </c>
      <c r="O43" s="91">
        <v>8</v>
      </c>
    </row>
    <row r="44" spans="1:15" s="1169" customFormat="1" ht="12" customHeight="1">
      <c r="A44" s="1168" t="s">
        <v>57</v>
      </c>
      <c r="B44" s="1157">
        <v>2</v>
      </c>
      <c r="C44" s="90">
        <v>0</v>
      </c>
      <c r="D44" s="299">
        <v>12</v>
      </c>
      <c r="E44" s="90">
        <f t="shared" si="7"/>
        <v>314</v>
      </c>
      <c r="F44" s="90">
        <f t="shared" si="8"/>
        <v>162</v>
      </c>
      <c r="G44" s="90">
        <f t="shared" si="9"/>
        <v>152</v>
      </c>
      <c r="H44" s="90">
        <v>61</v>
      </c>
      <c r="I44" s="90">
        <v>55</v>
      </c>
      <c r="J44" s="90">
        <v>38</v>
      </c>
      <c r="K44" s="90">
        <v>59</v>
      </c>
      <c r="L44" s="90">
        <v>63</v>
      </c>
      <c r="M44" s="90">
        <v>38</v>
      </c>
      <c r="N44" s="90">
        <v>27</v>
      </c>
      <c r="O44" s="91">
        <v>8</v>
      </c>
    </row>
    <row r="45" spans="1:15" s="1169" customFormat="1" ht="12" customHeight="1">
      <c r="A45" s="1168" t="s">
        <v>60</v>
      </c>
      <c r="B45" s="1157">
        <v>4</v>
      </c>
      <c r="C45" s="90">
        <v>0</v>
      </c>
      <c r="D45" s="299">
        <v>39</v>
      </c>
      <c r="E45" s="90">
        <f t="shared" si="7"/>
        <v>1202</v>
      </c>
      <c r="F45" s="90">
        <f t="shared" si="8"/>
        <v>650</v>
      </c>
      <c r="G45" s="90">
        <f t="shared" si="9"/>
        <v>552</v>
      </c>
      <c r="H45" s="90">
        <v>200</v>
      </c>
      <c r="I45" s="90">
        <v>181</v>
      </c>
      <c r="J45" s="90">
        <v>219</v>
      </c>
      <c r="K45" s="90">
        <v>190</v>
      </c>
      <c r="L45" s="90">
        <v>231</v>
      </c>
      <c r="M45" s="90">
        <v>181</v>
      </c>
      <c r="N45" s="90">
        <v>77</v>
      </c>
      <c r="O45" s="91">
        <v>8</v>
      </c>
    </row>
    <row r="46" spans="1:15" s="1169" customFormat="1" ht="12" customHeight="1">
      <c r="A46" s="1168" t="s">
        <v>62</v>
      </c>
      <c r="B46" s="1157">
        <v>5</v>
      </c>
      <c r="C46" s="90">
        <v>0</v>
      </c>
      <c r="D46" s="299">
        <v>32</v>
      </c>
      <c r="E46" s="90">
        <f t="shared" si="7"/>
        <v>864</v>
      </c>
      <c r="F46" s="90">
        <f t="shared" si="8"/>
        <v>467</v>
      </c>
      <c r="G46" s="90">
        <f t="shared" si="9"/>
        <v>397</v>
      </c>
      <c r="H46" s="90">
        <v>160</v>
      </c>
      <c r="I46" s="90">
        <v>135</v>
      </c>
      <c r="J46" s="90">
        <v>168</v>
      </c>
      <c r="K46" s="90">
        <v>136</v>
      </c>
      <c r="L46" s="90">
        <v>139</v>
      </c>
      <c r="M46" s="90">
        <v>126</v>
      </c>
      <c r="N46" s="90">
        <v>70</v>
      </c>
      <c r="O46" s="91">
        <v>11</v>
      </c>
    </row>
    <row r="47" spans="1:15" s="1169" customFormat="1" ht="12" customHeight="1">
      <c r="A47" s="1168" t="s">
        <v>63</v>
      </c>
      <c r="B47" s="1157">
        <v>6</v>
      </c>
      <c r="C47" s="90">
        <v>0</v>
      </c>
      <c r="D47" s="299">
        <v>22</v>
      </c>
      <c r="E47" s="90">
        <f t="shared" si="7"/>
        <v>380</v>
      </c>
      <c r="F47" s="90">
        <f t="shared" si="8"/>
        <v>204</v>
      </c>
      <c r="G47" s="90">
        <f t="shared" si="9"/>
        <v>176</v>
      </c>
      <c r="H47" s="90">
        <v>63</v>
      </c>
      <c r="I47" s="90">
        <v>49</v>
      </c>
      <c r="J47" s="90">
        <v>73</v>
      </c>
      <c r="K47" s="90">
        <v>66</v>
      </c>
      <c r="L47" s="90">
        <v>68</v>
      </c>
      <c r="M47" s="90">
        <v>61</v>
      </c>
      <c r="N47" s="90">
        <v>57</v>
      </c>
      <c r="O47" s="91">
        <v>2</v>
      </c>
    </row>
    <row r="48" spans="1:15" s="1169" customFormat="1" ht="12" customHeight="1">
      <c r="A48" s="1168" t="s">
        <v>65</v>
      </c>
      <c r="B48" s="1157">
        <v>2</v>
      </c>
      <c r="C48" s="90">
        <v>0</v>
      </c>
      <c r="D48" s="299">
        <v>23</v>
      </c>
      <c r="E48" s="90">
        <f t="shared" si="7"/>
        <v>713</v>
      </c>
      <c r="F48" s="90">
        <f t="shared" si="8"/>
        <v>356</v>
      </c>
      <c r="G48" s="90">
        <f t="shared" si="9"/>
        <v>357</v>
      </c>
      <c r="H48" s="90">
        <v>115</v>
      </c>
      <c r="I48" s="90">
        <v>135</v>
      </c>
      <c r="J48" s="90">
        <v>115</v>
      </c>
      <c r="K48" s="90">
        <v>104</v>
      </c>
      <c r="L48" s="90">
        <v>126</v>
      </c>
      <c r="M48" s="90">
        <v>118</v>
      </c>
      <c r="N48" s="90">
        <v>44</v>
      </c>
      <c r="O48" s="91">
        <v>4</v>
      </c>
    </row>
    <row r="49" spans="1:15" s="1169" customFormat="1" ht="12" customHeight="1">
      <c r="A49" s="1168" t="s">
        <v>67</v>
      </c>
      <c r="B49" s="1157">
        <v>2</v>
      </c>
      <c r="C49" s="90">
        <v>0</v>
      </c>
      <c r="D49" s="299">
        <v>14</v>
      </c>
      <c r="E49" s="90">
        <f t="shared" si="7"/>
        <v>394</v>
      </c>
      <c r="F49" s="90">
        <f t="shared" si="8"/>
        <v>198</v>
      </c>
      <c r="G49" s="90">
        <f t="shared" si="9"/>
        <v>196</v>
      </c>
      <c r="H49" s="90">
        <v>78</v>
      </c>
      <c r="I49" s="90">
        <v>74</v>
      </c>
      <c r="J49" s="90">
        <v>57</v>
      </c>
      <c r="K49" s="90">
        <v>56</v>
      </c>
      <c r="L49" s="90">
        <v>63</v>
      </c>
      <c r="M49" s="90">
        <v>66</v>
      </c>
      <c r="N49" s="90">
        <v>30</v>
      </c>
      <c r="O49" s="91">
        <v>6</v>
      </c>
    </row>
    <row r="50" spans="1:15" s="1169" customFormat="1" ht="12" customHeight="1">
      <c r="A50" s="1168" t="s">
        <v>70</v>
      </c>
      <c r="B50" s="1157">
        <v>1</v>
      </c>
      <c r="C50" s="90">
        <v>0</v>
      </c>
      <c r="D50" s="299">
        <v>9</v>
      </c>
      <c r="E50" s="90">
        <f t="shared" si="7"/>
        <v>324</v>
      </c>
      <c r="F50" s="90">
        <f t="shared" si="8"/>
        <v>175</v>
      </c>
      <c r="G50" s="90">
        <f t="shared" si="9"/>
        <v>149</v>
      </c>
      <c r="H50" s="90">
        <v>64</v>
      </c>
      <c r="I50" s="90">
        <v>48</v>
      </c>
      <c r="J50" s="90">
        <v>47</v>
      </c>
      <c r="K50" s="90">
        <v>52</v>
      </c>
      <c r="L50" s="90">
        <v>64</v>
      </c>
      <c r="M50" s="90">
        <v>49</v>
      </c>
      <c r="N50" s="90">
        <v>17</v>
      </c>
      <c r="O50" s="91">
        <v>2</v>
      </c>
    </row>
    <row r="51" spans="1:15" s="1169" customFormat="1" ht="12" customHeight="1">
      <c r="A51" s="1168" t="s">
        <v>71</v>
      </c>
      <c r="B51" s="1157">
        <v>1</v>
      </c>
      <c r="C51" s="90">
        <v>0</v>
      </c>
      <c r="D51" s="299">
        <v>23</v>
      </c>
      <c r="E51" s="90">
        <f t="shared" si="7"/>
        <v>801</v>
      </c>
      <c r="F51" s="90">
        <f t="shared" si="8"/>
        <v>424</v>
      </c>
      <c r="G51" s="90">
        <f t="shared" si="9"/>
        <v>377</v>
      </c>
      <c r="H51" s="90">
        <v>154</v>
      </c>
      <c r="I51" s="90">
        <v>136</v>
      </c>
      <c r="J51" s="90">
        <v>130</v>
      </c>
      <c r="K51" s="90">
        <v>106</v>
      </c>
      <c r="L51" s="90">
        <v>140</v>
      </c>
      <c r="M51" s="90">
        <v>135</v>
      </c>
      <c r="N51" s="90">
        <v>40</v>
      </c>
      <c r="O51" s="91">
        <v>6</v>
      </c>
    </row>
    <row r="52" spans="1:15" s="1169" customFormat="1" ht="12" customHeight="1">
      <c r="A52" s="1168" t="s">
        <v>73</v>
      </c>
      <c r="B52" s="1157">
        <v>1</v>
      </c>
      <c r="C52" s="90">
        <v>0</v>
      </c>
      <c r="D52" s="299">
        <v>16</v>
      </c>
      <c r="E52" s="90">
        <f t="shared" si="7"/>
        <v>556</v>
      </c>
      <c r="F52" s="90">
        <f t="shared" si="8"/>
        <v>302</v>
      </c>
      <c r="G52" s="90">
        <f t="shared" si="9"/>
        <v>254</v>
      </c>
      <c r="H52" s="90">
        <v>106</v>
      </c>
      <c r="I52" s="90">
        <v>89</v>
      </c>
      <c r="J52" s="90">
        <v>100</v>
      </c>
      <c r="K52" s="90">
        <v>88</v>
      </c>
      <c r="L52" s="90">
        <v>96</v>
      </c>
      <c r="M52" s="90">
        <v>77</v>
      </c>
      <c r="N52" s="90">
        <v>28</v>
      </c>
      <c r="O52" s="91">
        <v>4</v>
      </c>
    </row>
    <row r="53" spans="1:15" s="1169" customFormat="1" ht="12" customHeight="1">
      <c r="A53" s="1168" t="s">
        <v>75</v>
      </c>
      <c r="B53" s="1157">
        <v>1</v>
      </c>
      <c r="C53" s="90">
        <v>0</v>
      </c>
      <c r="D53" s="299">
        <v>13</v>
      </c>
      <c r="E53" s="90">
        <f t="shared" si="7"/>
        <v>447</v>
      </c>
      <c r="F53" s="90">
        <f t="shared" si="8"/>
        <v>240</v>
      </c>
      <c r="G53" s="90">
        <f t="shared" si="9"/>
        <v>207</v>
      </c>
      <c r="H53" s="90">
        <v>79</v>
      </c>
      <c r="I53" s="90">
        <v>68</v>
      </c>
      <c r="J53" s="90">
        <v>82</v>
      </c>
      <c r="K53" s="90">
        <v>67</v>
      </c>
      <c r="L53" s="90">
        <v>79</v>
      </c>
      <c r="M53" s="90">
        <v>72</v>
      </c>
      <c r="N53" s="90">
        <v>25</v>
      </c>
      <c r="O53" s="91">
        <v>7</v>
      </c>
    </row>
    <row r="54" spans="1:15" s="1169" customFormat="1" ht="12" customHeight="1">
      <c r="A54" s="1168" t="s">
        <v>77</v>
      </c>
      <c r="B54" s="1157">
        <v>1</v>
      </c>
      <c r="C54" s="90">
        <v>0</v>
      </c>
      <c r="D54" s="299">
        <v>11</v>
      </c>
      <c r="E54" s="90">
        <f t="shared" si="7"/>
        <v>389</v>
      </c>
      <c r="F54" s="90">
        <f t="shared" si="8"/>
        <v>181</v>
      </c>
      <c r="G54" s="90">
        <f t="shared" si="9"/>
        <v>208</v>
      </c>
      <c r="H54" s="90">
        <v>66</v>
      </c>
      <c r="I54" s="90">
        <v>68</v>
      </c>
      <c r="J54" s="90">
        <v>55</v>
      </c>
      <c r="K54" s="90">
        <v>65</v>
      </c>
      <c r="L54" s="90">
        <v>60</v>
      </c>
      <c r="M54" s="90">
        <v>75</v>
      </c>
      <c r="N54" s="90">
        <v>20</v>
      </c>
      <c r="O54" s="91">
        <v>3</v>
      </c>
    </row>
    <row r="55" spans="1:15" s="1169" customFormat="1" ht="12" customHeight="1">
      <c r="A55" s="1168" t="s">
        <v>79</v>
      </c>
      <c r="B55" s="1157">
        <v>1</v>
      </c>
      <c r="C55" s="90">
        <v>0</v>
      </c>
      <c r="D55" s="299">
        <v>12</v>
      </c>
      <c r="E55" s="90">
        <f t="shared" si="7"/>
        <v>358</v>
      </c>
      <c r="F55" s="90">
        <f t="shared" si="8"/>
        <v>178</v>
      </c>
      <c r="G55" s="90">
        <f t="shared" si="9"/>
        <v>180</v>
      </c>
      <c r="H55" s="90">
        <v>49</v>
      </c>
      <c r="I55" s="90">
        <v>59</v>
      </c>
      <c r="J55" s="90">
        <v>64</v>
      </c>
      <c r="K55" s="90">
        <v>57</v>
      </c>
      <c r="L55" s="90">
        <v>65</v>
      </c>
      <c r="M55" s="90">
        <v>64</v>
      </c>
      <c r="N55" s="90">
        <v>27</v>
      </c>
      <c r="O55" s="91">
        <v>8</v>
      </c>
    </row>
    <row r="56" spans="1:15" s="1169" customFormat="1" ht="12" customHeight="1">
      <c r="A56" s="1168" t="s">
        <v>81</v>
      </c>
      <c r="B56" s="1157">
        <v>1</v>
      </c>
      <c r="C56" s="90">
        <v>0</v>
      </c>
      <c r="D56" s="299">
        <v>9</v>
      </c>
      <c r="E56" s="90">
        <f t="shared" si="7"/>
        <v>261</v>
      </c>
      <c r="F56" s="90">
        <f t="shared" si="8"/>
        <v>150</v>
      </c>
      <c r="G56" s="90">
        <f t="shared" si="9"/>
        <v>111</v>
      </c>
      <c r="H56" s="90">
        <v>46</v>
      </c>
      <c r="I56" s="90">
        <v>42</v>
      </c>
      <c r="J56" s="90">
        <v>59</v>
      </c>
      <c r="K56" s="90">
        <v>34</v>
      </c>
      <c r="L56" s="90">
        <v>45</v>
      </c>
      <c r="M56" s="90">
        <v>35</v>
      </c>
      <c r="N56" s="90">
        <v>18</v>
      </c>
      <c r="O56" s="91">
        <v>5</v>
      </c>
    </row>
    <row r="57" spans="1:15" s="1169" customFormat="1" ht="12" customHeight="1">
      <c r="A57" s="1168" t="s">
        <v>82</v>
      </c>
      <c r="B57" s="1157">
        <v>6</v>
      </c>
      <c r="C57" s="90">
        <v>0</v>
      </c>
      <c r="D57" s="299">
        <v>24</v>
      </c>
      <c r="E57" s="90">
        <f t="shared" si="7"/>
        <v>530</v>
      </c>
      <c r="F57" s="90">
        <f t="shared" si="8"/>
        <v>276</v>
      </c>
      <c r="G57" s="90">
        <f t="shared" si="9"/>
        <v>254</v>
      </c>
      <c r="H57" s="90">
        <v>81</v>
      </c>
      <c r="I57" s="90">
        <v>82</v>
      </c>
      <c r="J57" s="90">
        <v>102</v>
      </c>
      <c r="K57" s="90">
        <v>86</v>
      </c>
      <c r="L57" s="90">
        <v>93</v>
      </c>
      <c r="M57" s="90">
        <v>86</v>
      </c>
      <c r="N57" s="90">
        <v>59</v>
      </c>
      <c r="O57" s="91">
        <v>9</v>
      </c>
    </row>
    <row r="58" spans="1:15" s="1169" customFormat="1" ht="12" customHeight="1">
      <c r="A58" s="1168" t="s">
        <v>84</v>
      </c>
      <c r="B58" s="1157">
        <v>3</v>
      </c>
      <c r="C58" s="90">
        <v>0</v>
      </c>
      <c r="D58" s="299">
        <v>26</v>
      </c>
      <c r="E58" s="90">
        <f t="shared" si="7"/>
        <v>799</v>
      </c>
      <c r="F58" s="90">
        <f t="shared" si="8"/>
        <v>376</v>
      </c>
      <c r="G58" s="90">
        <f t="shared" si="9"/>
        <v>423</v>
      </c>
      <c r="H58" s="90">
        <v>107</v>
      </c>
      <c r="I58" s="90">
        <v>140</v>
      </c>
      <c r="J58" s="90">
        <v>140</v>
      </c>
      <c r="K58" s="90">
        <v>149</v>
      </c>
      <c r="L58" s="90">
        <v>129</v>
      </c>
      <c r="M58" s="90">
        <v>134</v>
      </c>
      <c r="N58" s="90">
        <v>52</v>
      </c>
      <c r="O58" s="91">
        <v>16</v>
      </c>
    </row>
    <row r="59" spans="1:15" s="1169" customFormat="1" ht="12" customHeight="1">
      <c r="A59" s="1168" t="s">
        <v>86</v>
      </c>
      <c r="B59" s="1157">
        <v>1</v>
      </c>
      <c r="C59" s="90">
        <v>0</v>
      </c>
      <c r="D59" s="299">
        <v>12</v>
      </c>
      <c r="E59" s="90">
        <f t="shared" si="7"/>
        <v>372</v>
      </c>
      <c r="F59" s="90">
        <f t="shared" si="8"/>
        <v>177</v>
      </c>
      <c r="G59" s="90">
        <f t="shared" si="9"/>
        <v>195</v>
      </c>
      <c r="H59" s="90">
        <v>57</v>
      </c>
      <c r="I59" s="90">
        <v>69</v>
      </c>
      <c r="J59" s="90">
        <v>48</v>
      </c>
      <c r="K59" s="90">
        <v>70</v>
      </c>
      <c r="L59" s="90">
        <v>72</v>
      </c>
      <c r="M59" s="90">
        <v>56</v>
      </c>
      <c r="N59" s="90">
        <v>22</v>
      </c>
      <c r="O59" s="91">
        <v>6</v>
      </c>
    </row>
    <row r="60" spans="1:15" s="1169" customFormat="1" ht="12" customHeight="1">
      <c r="A60" s="1168" t="s">
        <v>87</v>
      </c>
      <c r="B60" s="1157">
        <v>1</v>
      </c>
      <c r="C60" s="90">
        <v>0</v>
      </c>
      <c r="D60" s="299">
        <v>7</v>
      </c>
      <c r="E60" s="90">
        <f t="shared" si="7"/>
        <v>227</v>
      </c>
      <c r="F60" s="90">
        <f t="shared" si="8"/>
        <v>112</v>
      </c>
      <c r="G60" s="90">
        <f t="shared" si="9"/>
        <v>115</v>
      </c>
      <c r="H60" s="90">
        <v>49</v>
      </c>
      <c r="I60" s="90">
        <v>43</v>
      </c>
      <c r="J60" s="90">
        <v>26</v>
      </c>
      <c r="K60" s="90">
        <v>30</v>
      </c>
      <c r="L60" s="90">
        <v>37</v>
      </c>
      <c r="M60" s="90">
        <v>42</v>
      </c>
      <c r="N60" s="90">
        <v>14</v>
      </c>
      <c r="O60" s="91">
        <v>4</v>
      </c>
    </row>
    <row r="61" spans="1:15" s="1169" customFormat="1" ht="12" customHeight="1">
      <c r="A61" s="1177" t="s">
        <v>88</v>
      </c>
      <c r="B61" s="1158">
        <v>1</v>
      </c>
      <c r="C61" s="97">
        <v>0</v>
      </c>
      <c r="D61" s="397">
        <v>11</v>
      </c>
      <c r="E61" s="97">
        <f t="shared" si="7"/>
        <v>330</v>
      </c>
      <c r="F61" s="97">
        <f t="shared" si="8"/>
        <v>158</v>
      </c>
      <c r="G61" s="97">
        <f t="shared" si="9"/>
        <v>172</v>
      </c>
      <c r="H61" s="97">
        <v>43</v>
      </c>
      <c r="I61" s="97">
        <v>54</v>
      </c>
      <c r="J61" s="97">
        <v>57</v>
      </c>
      <c r="K61" s="97">
        <v>69</v>
      </c>
      <c r="L61" s="97">
        <v>58</v>
      </c>
      <c r="M61" s="97">
        <v>49</v>
      </c>
      <c r="N61" s="97">
        <v>21</v>
      </c>
      <c r="O61" s="480">
        <v>3</v>
      </c>
    </row>
    <row r="62" ht="12" customHeight="1">
      <c r="A62" s="339" t="s">
        <v>1138</v>
      </c>
    </row>
    <row r="63" ht="12" customHeight="1">
      <c r="A63" s="17"/>
    </row>
  </sheetData>
  <mergeCells count="10">
    <mergeCell ref="D3:D5"/>
    <mergeCell ref="H4:I4"/>
    <mergeCell ref="A3:A5"/>
    <mergeCell ref="B3:C3"/>
    <mergeCell ref="B4:B5"/>
    <mergeCell ref="C4:C5"/>
    <mergeCell ref="E4:G4"/>
    <mergeCell ref="E3:M3"/>
    <mergeCell ref="J4:K4"/>
    <mergeCell ref="L4:M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B1:K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10.625" style="17" customWidth="1"/>
    <col min="4" max="5" width="9.00390625" style="17" customWidth="1"/>
    <col min="6" max="6" width="10.125" style="17" customWidth="1"/>
    <col min="7" max="8" width="9.00390625" style="17" customWidth="1"/>
    <col min="9" max="9" width="10.125" style="17" customWidth="1"/>
    <col min="10" max="16384" width="9.00390625" style="17" customWidth="1"/>
  </cols>
  <sheetData>
    <row r="1" spans="2:8" ht="14.25">
      <c r="B1" s="18" t="s">
        <v>1154</v>
      </c>
      <c r="F1" s="1178"/>
      <c r="G1" s="1178"/>
      <c r="H1" s="1178"/>
    </row>
    <row r="2" ht="12">
      <c r="C2" s="21"/>
    </row>
    <row r="3" spans="2:11" ht="12.75" thickBot="1">
      <c r="B3" s="21" t="s">
        <v>1147</v>
      </c>
      <c r="C3" s="21"/>
      <c r="K3" s="17" t="s">
        <v>1148</v>
      </c>
    </row>
    <row r="4" spans="2:11" ht="20.25" customHeight="1" thickTop="1">
      <c r="B4" s="1646" t="s">
        <v>1140</v>
      </c>
      <c r="C4" s="1646" t="s">
        <v>1141</v>
      </c>
      <c r="D4" s="1646"/>
      <c r="E4" s="1646"/>
      <c r="F4" s="1655" t="s">
        <v>1149</v>
      </c>
      <c r="G4" s="1655"/>
      <c r="H4" s="1655"/>
      <c r="I4" s="1655" t="s">
        <v>1150</v>
      </c>
      <c r="J4" s="1655"/>
      <c r="K4" s="1655"/>
    </row>
    <row r="5" spans="2:11" ht="22.5" customHeight="1">
      <c r="B5" s="1547"/>
      <c r="C5" s="711" t="s">
        <v>1151</v>
      </c>
      <c r="D5" s="711">
        <v>2</v>
      </c>
      <c r="E5" s="711">
        <v>3</v>
      </c>
      <c r="F5" s="711" t="s">
        <v>1151</v>
      </c>
      <c r="G5" s="711">
        <v>2</v>
      </c>
      <c r="H5" s="711">
        <v>3</v>
      </c>
      <c r="I5" s="711" t="s">
        <v>1151</v>
      </c>
      <c r="J5" s="711">
        <v>2</v>
      </c>
      <c r="K5" s="711">
        <v>3</v>
      </c>
    </row>
    <row r="6" spans="2:11" ht="9" customHeight="1">
      <c r="B6" s="1054"/>
      <c r="C6" s="1179"/>
      <c r="D6" s="1180"/>
      <c r="E6" s="1180"/>
      <c r="F6" s="1180"/>
      <c r="G6" s="1180"/>
      <c r="H6" s="1180"/>
      <c r="I6" s="1180"/>
      <c r="J6" s="1180"/>
      <c r="K6" s="1181"/>
    </row>
    <row r="7" spans="2:11" ht="28.5" customHeight="1">
      <c r="B7" s="25" t="s">
        <v>38</v>
      </c>
      <c r="C7" s="1182">
        <f>SUM(C9:C17)</f>
        <v>380445</v>
      </c>
      <c r="D7" s="1183">
        <f>SUM(D9:D17)</f>
        <v>398106</v>
      </c>
      <c r="E7" s="1183">
        <f aca="true" t="shared" si="0" ref="E7:K7">SUM(E9:E16)</f>
        <v>388042</v>
      </c>
      <c r="F7" s="1183">
        <f t="shared" si="0"/>
        <v>198716</v>
      </c>
      <c r="G7" s="1183">
        <f t="shared" si="0"/>
        <v>206273</v>
      </c>
      <c r="H7" s="1183">
        <f t="shared" si="0"/>
        <v>201552</v>
      </c>
      <c r="I7" s="1183">
        <f t="shared" si="0"/>
        <v>181729</v>
      </c>
      <c r="J7" s="1183">
        <f t="shared" si="0"/>
        <v>191833</v>
      </c>
      <c r="K7" s="1184">
        <f t="shared" si="0"/>
        <v>186490</v>
      </c>
    </row>
    <row r="8" spans="2:11" ht="9" customHeight="1">
      <c r="B8" s="25"/>
      <c r="C8" s="1182"/>
      <c r="D8" s="1183"/>
      <c r="E8" s="1183"/>
      <c r="F8" s="1183"/>
      <c r="G8" s="1183"/>
      <c r="H8" s="1183"/>
      <c r="I8" s="1183"/>
      <c r="J8" s="1183"/>
      <c r="K8" s="1184"/>
    </row>
    <row r="9" spans="2:11" ht="19.5" customHeight="1">
      <c r="B9" s="32" t="s">
        <v>1142</v>
      </c>
      <c r="C9" s="45">
        <v>12658</v>
      </c>
      <c r="D9" s="46">
        <v>12905</v>
      </c>
      <c r="E9" s="46">
        <v>11896</v>
      </c>
      <c r="F9" s="46">
        <v>6285</v>
      </c>
      <c r="G9" s="46">
        <v>6583</v>
      </c>
      <c r="H9" s="46">
        <v>6233</v>
      </c>
      <c r="I9" s="46">
        <v>6373</v>
      </c>
      <c r="J9" s="46">
        <v>6322</v>
      </c>
      <c r="K9" s="47">
        <v>5663</v>
      </c>
    </row>
    <row r="10" spans="2:11" ht="19.5" customHeight="1">
      <c r="B10" s="32" t="s">
        <v>1143</v>
      </c>
      <c r="C10" s="45">
        <v>106312</v>
      </c>
      <c r="D10" s="46">
        <v>108945</v>
      </c>
      <c r="E10" s="46">
        <v>114880</v>
      </c>
      <c r="F10" s="46">
        <v>55015</v>
      </c>
      <c r="G10" s="46">
        <v>54614</v>
      </c>
      <c r="H10" s="46">
        <v>60954</v>
      </c>
      <c r="I10" s="46">
        <v>51297</v>
      </c>
      <c r="J10" s="46">
        <v>54331</v>
      </c>
      <c r="K10" s="47">
        <v>53926</v>
      </c>
    </row>
    <row r="11" spans="2:11" ht="19.5" customHeight="1">
      <c r="B11" s="32" t="s">
        <v>1144</v>
      </c>
      <c r="C11" s="45">
        <v>31257</v>
      </c>
      <c r="D11" s="46">
        <v>34686</v>
      </c>
      <c r="E11" s="46">
        <v>33712</v>
      </c>
      <c r="F11" s="46">
        <v>13774</v>
      </c>
      <c r="G11" s="46">
        <v>16160</v>
      </c>
      <c r="H11" s="46">
        <v>13857</v>
      </c>
      <c r="I11" s="46">
        <v>17483</v>
      </c>
      <c r="J11" s="46">
        <v>18526</v>
      </c>
      <c r="K11" s="47">
        <v>19855</v>
      </c>
    </row>
    <row r="12" spans="2:11" ht="19.5" customHeight="1">
      <c r="B12" s="32" t="s">
        <v>1145</v>
      </c>
      <c r="C12" s="45">
        <v>19783</v>
      </c>
      <c r="D12" s="46">
        <v>22565</v>
      </c>
      <c r="E12" s="46">
        <v>15932</v>
      </c>
      <c r="F12" s="46">
        <v>14836</v>
      </c>
      <c r="G12" s="46">
        <v>16957</v>
      </c>
      <c r="H12" s="46">
        <v>11954</v>
      </c>
      <c r="I12" s="46">
        <v>4947</v>
      </c>
      <c r="J12" s="46">
        <v>5608</v>
      </c>
      <c r="K12" s="47">
        <v>3978</v>
      </c>
    </row>
    <row r="13" spans="2:11" ht="19.5" customHeight="1">
      <c r="B13" s="32"/>
      <c r="C13" s="44"/>
      <c r="F13" s="20"/>
      <c r="G13" s="20"/>
      <c r="H13" s="20"/>
      <c r="I13" s="46"/>
      <c r="J13" s="46"/>
      <c r="K13" s="47"/>
    </row>
    <row r="14" spans="2:11" ht="19.5" customHeight="1">
      <c r="B14" s="32" t="s">
        <v>1146</v>
      </c>
      <c r="C14" s="44">
        <v>139027</v>
      </c>
      <c r="D14" s="21">
        <v>143232</v>
      </c>
      <c r="E14" s="46">
        <v>132827</v>
      </c>
      <c r="F14" s="46">
        <v>72729</v>
      </c>
      <c r="G14" s="46">
        <v>74522</v>
      </c>
      <c r="H14" s="46">
        <v>70995</v>
      </c>
      <c r="I14" s="46">
        <v>66298</v>
      </c>
      <c r="J14" s="46">
        <v>68710</v>
      </c>
      <c r="K14" s="47">
        <v>61832</v>
      </c>
    </row>
    <row r="15" spans="2:11" ht="19.5" customHeight="1">
      <c r="B15" s="32" t="s">
        <v>1152</v>
      </c>
      <c r="C15" s="45">
        <v>35741</v>
      </c>
      <c r="D15" s="46">
        <v>40504</v>
      </c>
      <c r="E15" s="46">
        <v>37593</v>
      </c>
      <c r="F15" s="46">
        <v>15337</v>
      </c>
      <c r="G15" s="46">
        <v>16882</v>
      </c>
      <c r="H15" s="46">
        <v>15193</v>
      </c>
      <c r="I15" s="46">
        <v>20404</v>
      </c>
      <c r="J15" s="46">
        <v>23622</v>
      </c>
      <c r="K15" s="47">
        <v>22400</v>
      </c>
    </row>
    <row r="16" spans="2:11" ht="19.5" customHeight="1">
      <c r="B16" s="32" t="s">
        <v>907</v>
      </c>
      <c r="C16" s="45">
        <v>35667</v>
      </c>
      <c r="D16" s="46">
        <v>35269</v>
      </c>
      <c r="E16" s="46">
        <v>41202</v>
      </c>
      <c r="F16" s="46">
        <v>20740</v>
      </c>
      <c r="G16" s="46">
        <v>20555</v>
      </c>
      <c r="H16" s="46">
        <v>22366</v>
      </c>
      <c r="I16" s="46">
        <v>14927</v>
      </c>
      <c r="J16" s="46">
        <v>14714</v>
      </c>
      <c r="K16" s="47">
        <v>18836</v>
      </c>
    </row>
    <row r="17" spans="2:11" ht="10.5" customHeight="1">
      <c r="B17" s="52"/>
      <c r="C17" s="735"/>
      <c r="D17" s="50"/>
      <c r="E17" s="50"/>
      <c r="F17" s="50"/>
      <c r="G17" s="50"/>
      <c r="H17" s="50"/>
      <c r="I17" s="1185"/>
      <c r="J17" s="1185"/>
      <c r="K17" s="51"/>
    </row>
    <row r="18" spans="2:8" ht="19.5" customHeight="1">
      <c r="B18" s="17" t="s">
        <v>1153</v>
      </c>
      <c r="H18" s="1186"/>
    </row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S48"/>
  <sheetViews>
    <sheetView workbookViewId="0" topLeftCell="A1">
      <selection activeCell="A1" sqref="A1"/>
    </sheetView>
  </sheetViews>
  <sheetFormatPr defaultColWidth="9.00390625" defaultRowHeight="13.5"/>
  <cols>
    <col min="1" max="1" width="3.625" style="339" customWidth="1"/>
    <col min="2" max="17" width="6.625" style="339" customWidth="1"/>
    <col min="18" max="18" width="10.375" style="339" customWidth="1"/>
    <col min="19" max="19" width="10.625" style="339" customWidth="1"/>
    <col min="20" max="16384" width="6.625" style="339" customWidth="1"/>
  </cols>
  <sheetData>
    <row r="1" spans="2:3" ht="14.25">
      <c r="B1" s="18" t="s">
        <v>1207</v>
      </c>
      <c r="C1" s="1187"/>
    </row>
    <row r="2" spans="2:18" ht="15.75" customHeight="1">
      <c r="B2" s="17"/>
      <c r="C2" s="18"/>
      <c r="D2" s="18"/>
      <c r="E2" s="18"/>
      <c r="F2" s="18"/>
      <c r="G2" s="18"/>
      <c r="H2" s="18"/>
      <c r="I2" s="1188"/>
      <c r="J2" s="1188"/>
      <c r="K2" s="1188"/>
      <c r="L2" s="1188"/>
      <c r="M2" s="1188"/>
      <c r="P2" s="1661"/>
      <c r="Q2" s="1661" t="s">
        <v>1176</v>
      </c>
      <c r="R2" s="339" t="s">
        <v>1177</v>
      </c>
    </row>
    <row r="3" spans="2:19" ht="15.75" customHeight="1" thickBot="1">
      <c r="B3" s="17" t="s">
        <v>1178</v>
      </c>
      <c r="C3" s="18"/>
      <c r="D3" s="18"/>
      <c r="E3" s="18"/>
      <c r="F3" s="18"/>
      <c r="G3" s="18"/>
      <c r="P3" s="1662"/>
      <c r="Q3" s="1662"/>
      <c r="R3" s="1189" t="s">
        <v>1179</v>
      </c>
      <c r="S3" s="1189"/>
    </row>
    <row r="4" spans="2:19" s="17" customFormat="1" ht="15.75" customHeight="1" thickTop="1">
      <c r="B4" s="1421" t="s">
        <v>1180</v>
      </c>
      <c r="C4" s="1665" t="s">
        <v>1181</v>
      </c>
      <c r="D4" s="1666"/>
      <c r="E4" s="1666"/>
      <c r="F4" s="1666"/>
      <c r="G4" s="1666"/>
      <c r="H4" s="1666"/>
      <c r="I4" s="1667"/>
      <c r="J4" s="1668" t="s">
        <v>1182</v>
      </c>
      <c r="K4" s="1666"/>
      <c r="L4" s="1666"/>
      <c r="M4" s="1667"/>
      <c r="N4" s="1668" t="s">
        <v>1183</v>
      </c>
      <c r="O4" s="1667"/>
      <c r="P4" s="1656" t="s">
        <v>1184</v>
      </c>
      <c r="Q4" s="1656" t="s">
        <v>1185</v>
      </c>
      <c r="R4" s="1659" t="s">
        <v>1186</v>
      </c>
      <c r="S4" s="1660"/>
    </row>
    <row r="5" spans="2:19" s="17" customFormat="1" ht="15.75" customHeight="1">
      <c r="B5" s="1663"/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346"/>
      <c r="O5" s="1190"/>
      <c r="P5" s="1657"/>
      <c r="Q5" s="1657"/>
      <c r="R5" s="1191"/>
      <c r="S5" s="1192"/>
    </row>
    <row r="6" spans="2:19" s="17" customFormat="1" ht="15.75" customHeight="1">
      <c r="B6" s="1664"/>
      <c r="C6" s="1193" t="s">
        <v>38</v>
      </c>
      <c r="D6" s="1193" t="s">
        <v>1155</v>
      </c>
      <c r="E6" s="1193" t="s">
        <v>1156</v>
      </c>
      <c r="F6" s="1193" t="s">
        <v>1157</v>
      </c>
      <c r="G6" s="1193" t="s">
        <v>1158</v>
      </c>
      <c r="H6" s="1193" t="s">
        <v>1159</v>
      </c>
      <c r="I6" s="1193" t="s">
        <v>907</v>
      </c>
      <c r="J6" s="1193" t="s">
        <v>38</v>
      </c>
      <c r="K6" s="1193" t="s">
        <v>1187</v>
      </c>
      <c r="L6" s="1193" t="s">
        <v>1188</v>
      </c>
      <c r="M6" s="1193" t="s">
        <v>1189</v>
      </c>
      <c r="N6" s="1194" t="s">
        <v>1155</v>
      </c>
      <c r="O6" s="1193" t="s">
        <v>1156</v>
      </c>
      <c r="P6" s="1658"/>
      <c r="Q6" s="1658"/>
      <c r="R6" s="1194" t="s">
        <v>1190</v>
      </c>
      <c r="S6" s="95" t="s">
        <v>1191</v>
      </c>
    </row>
    <row r="7" spans="2:19" s="17" customFormat="1" ht="15.75" customHeight="1">
      <c r="B7" s="32"/>
      <c r="C7" s="119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997"/>
    </row>
    <row r="8" spans="2:19" s="17" customFormat="1" ht="16.5" customHeight="1">
      <c r="B8" s="1054" t="s">
        <v>1192</v>
      </c>
      <c r="C8" s="44">
        <f>SUM(D8:I8)</f>
        <v>486</v>
      </c>
      <c r="D8" s="21">
        <v>353</v>
      </c>
      <c r="E8" s="21">
        <v>38</v>
      </c>
      <c r="F8" s="21">
        <v>28</v>
      </c>
      <c r="G8" s="46">
        <v>2</v>
      </c>
      <c r="H8" s="46" t="s">
        <v>1193</v>
      </c>
      <c r="I8" s="21">
        <v>65</v>
      </c>
      <c r="J8" s="21">
        <f>SUM(K8:M8)</f>
        <v>486</v>
      </c>
      <c r="K8" s="21">
        <v>174</v>
      </c>
      <c r="L8" s="21">
        <v>42</v>
      </c>
      <c r="M8" s="21">
        <v>270</v>
      </c>
      <c r="N8" s="21">
        <v>26738</v>
      </c>
      <c r="O8" s="21">
        <v>3519</v>
      </c>
      <c r="P8" s="21">
        <v>41</v>
      </c>
      <c r="Q8" s="46">
        <v>2</v>
      </c>
      <c r="R8" s="21">
        <v>24</v>
      </c>
      <c r="S8" s="31">
        <v>117</v>
      </c>
    </row>
    <row r="9" spans="2:19" s="17" customFormat="1" ht="16.5" customHeight="1">
      <c r="B9" s="32"/>
      <c r="C9" s="44"/>
      <c r="D9" s="21"/>
      <c r="E9" s="21"/>
      <c r="F9" s="21"/>
      <c r="G9" s="21"/>
      <c r="H9" s="46"/>
      <c r="I9" s="21"/>
      <c r="J9" s="21"/>
      <c r="K9" s="21"/>
      <c r="L9" s="21"/>
      <c r="M9" s="21"/>
      <c r="N9" s="21"/>
      <c r="O9" s="21"/>
      <c r="P9" s="21"/>
      <c r="Q9" s="21"/>
      <c r="R9" s="21"/>
      <c r="S9" s="31"/>
    </row>
    <row r="10" spans="2:19" s="551" customFormat="1" ht="16.5" customHeight="1">
      <c r="B10" s="1196">
        <v>3</v>
      </c>
      <c r="C10" s="117">
        <f>SUM(D10:I10)</f>
        <v>549</v>
      </c>
      <c r="D10" s="118">
        <f aca="true" t="shared" si="0" ref="D10:I10">SUM(D12:D24)</f>
        <v>378</v>
      </c>
      <c r="E10" s="118">
        <f t="shared" si="0"/>
        <v>38</v>
      </c>
      <c r="F10" s="118">
        <f t="shared" si="0"/>
        <v>47</v>
      </c>
      <c r="G10" s="275">
        <f t="shared" si="0"/>
        <v>0</v>
      </c>
      <c r="H10" s="275">
        <f t="shared" si="0"/>
        <v>0</v>
      </c>
      <c r="I10" s="118">
        <f t="shared" si="0"/>
        <v>86</v>
      </c>
      <c r="J10" s="118">
        <f>SUM(K10:M10)</f>
        <v>446</v>
      </c>
      <c r="K10" s="118">
        <f aca="true" t="shared" si="1" ref="K10:S10">SUM(K12:K24)</f>
        <v>153</v>
      </c>
      <c r="L10" s="118">
        <f t="shared" si="1"/>
        <v>35</v>
      </c>
      <c r="M10" s="118">
        <f t="shared" si="1"/>
        <v>258</v>
      </c>
      <c r="N10" s="118">
        <f t="shared" si="1"/>
        <v>26004</v>
      </c>
      <c r="O10" s="118">
        <f t="shared" si="1"/>
        <v>685</v>
      </c>
      <c r="P10" s="118">
        <f t="shared" si="1"/>
        <v>73</v>
      </c>
      <c r="Q10" s="275">
        <f t="shared" si="1"/>
        <v>0</v>
      </c>
      <c r="R10" s="118">
        <f t="shared" si="1"/>
        <v>33</v>
      </c>
      <c r="S10" s="515">
        <f t="shared" si="1"/>
        <v>72</v>
      </c>
    </row>
    <row r="11" spans="2:19" s="17" customFormat="1" ht="16.5" customHeight="1">
      <c r="B11" s="32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2:19" s="17" customFormat="1" ht="16.5" customHeight="1">
      <c r="B12" s="1116" t="s">
        <v>1160</v>
      </c>
      <c r="C12" s="44">
        <v>45</v>
      </c>
      <c r="D12" s="46">
        <v>39</v>
      </c>
      <c r="E12" s="46" t="s">
        <v>1193</v>
      </c>
      <c r="F12" s="46">
        <v>6</v>
      </c>
      <c r="G12" s="46" t="s">
        <v>1193</v>
      </c>
      <c r="H12" s="46" t="s">
        <v>1193</v>
      </c>
      <c r="I12" s="46" t="s">
        <v>1193</v>
      </c>
      <c r="J12" s="21">
        <f aca="true" t="shared" si="2" ref="J12:J17">SUM(K12:M12)</f>
        <v>47</v>
      </c>
      <c r="K12" s="46">
        <v>12</v>
      </c>
      <c r="L12" s="46">
        <v>6</v>
      </c>
      <c r="M12" s="46">
        <v>29</v>
      </c>
      <c r="N12" s="46">
        <v>2619</v>
      </c>
      <c r="O12" s="46" t="s">
        <v>1193</v>
      </c>
      <c r="P12" s="46">
        <v>8</v>
      </c>
      <c r="Q12" s="46" t="s">
        <v>1193</v>
      </c>
      <c r="R12" s="21">
        <v>4</v>
      </c>
      <c r="S12" s="47">
        <v>9</v>
      </c>
    </row>
    <row r="13" spans="2:19" s="17" customFormat="1" ht="16.5" customHeight="1">
      <c r="B13" s="1197" t="s">
        <v>1161</v>
      </c>
      <c r="C13" s="44">
        <v>47</v>
      </c>
      <c r="D13" s="46">
        <v>38</v>
      </c>
      <c r="E13" s="46" t="s">
        <v>1193</v>
      </c>
      <c r="F13" s="46">
        <v>8</v>
      </c>
      <c r="G13" s="46" t="s">
        <v>1193</v>
      </c>
      <c r="H13" s="46" t="s">
        <v>1193</v>
      </c>
      <c r="I13" s="46">
        <v>1</v>
      </c>
      <c r="J13" s="21">
        <f t="shared" si="2"/>
        <v>46</v>
      </c>
      <c r="K13" s="46">
        <v>21</v>
      </c>
      <c r="L13" s="46">
        <v>2</v>
      </c>
      <c r="M13" s="46">
        <v>23</v>
      </c>
      <c r="N13" s="46">
        <v>2783</v>
      </c>
      <c r="O13" s="46" t="s">
        <v>1193</v>
      </c>
      <c r="P13" s="46">
        <v>8</v>
      </c>
      <c r="Q13" s="46" t="s">
        <v>1193</v>
      </c>
      <c r="R13" s="21">
        <v>3</v>
      </c>
      <c r="S13" s="47">
        <v>5</v>
      </c>
    </row>
    <row r="14" spans="2:19" s="17" customFormat="1" ht="16.5" customHeight="1">
      <c r="B14" s="1197" t="s">
        <v>1162</v>
      </c>
      <c r="C14" s="44">
        <v>54</v>
      </c>
      <c r="D14" s="46">
        <v>44</v>
      </c>
      <c r="E14" s="46">
        <v>1</v>
      </c>
      <c r="F14" s="46">
        <v>6</v>
      </c>
      <c r="G14" s="46" t="s">
        <v>1193</v>
      </c>
      <c r="H14" s="46" t="s">
        <v>1193</v>
      </c>
      <c r="I14" s="46">
        <v>3</v>
      </c>
      <c r="J14" s="21">
        <f t="shared" si="2"/>
        <v>55</v>
      </c>
      <c r="K14" s="46">
        <v>18</v>
      </c>
      <c r="L14" s="46">
        <v>6</v>
      </c>
      <c r="M14" s="46">
        <v>31</v>
      </c>
      <c r="N14" s="46">
        <v>3230</v>
      </c>
      <c r="O14" s="46">
        <v>13</v>
      </c>
      <c r="P14" s="46">
        <v>9</v>
      </c>
      <c r="Q14" s="46" t="s">
        <v>1193</v>
      </c>
      <c r="R14" s="46">
        <v>6</v>
      </c>
      <c r="S14" s="47">
        <v>10</v>
      </c>
    </row>
    <row r="15" spans="2:19" s="17" customFormat="1" ht="16.5" customHeight="1">
      <c r="B15" s="1197" t="s">
        <v>1163</v>
      </c>
      <c r="C15" s="44">
        <v>114</v>
      </c>
      <c r="D15" s="46">
        <v>41</v>
      </c>
      <c r="E15" s="46">
        <v>26</v>
      </c>
      <c r="F15" s="46">
        <v>5</v>
      </c>
      <c r="G15" s="46" t="s">
        <v>1193</v>
      </c>
      <c r="H15" s="46" t="s">
        <v>1193</v>
      </c>
      <c r="I15" s="46">
        <v>42</v>
      </c>
      <c r="J15" s="21">
        <f t="shared" si="2"/>
        <v>42</v>
      </c>
      <c r="K15" s="46">
        <v>13</v>
      </c>
      <c r="L15" s="46">
        <v>5</v>
      </c>
      <c r="M15" s="46">
        <v>24</v>
      </c>
      <c r="N15" s="46">
        <v>2802</v>
      </c>
      <c r="O15" s="46">
        <v>523</v>
      </c>
      <c r="P15" s="46">
        <v>5</v>
      </c>
      <c r="Q15" s="46" t="s">
        <v>1193</v>
      </c>
      <c r="R15" s="21">
        <v>3</v>
      </c>
      <c r="S15" s="47">
        <v>14</v>
      </c>
    </row>
    <row r="16" spans="2:19" s="17" customFormat="1" ht="16.5" customHeight="1">
      <c r="B16" s="1197" t="s">
        <v>1164</v>
      </c>
      <c r="C16" s="44">
        <v>69</v>
      </c>
      <c r="D16" s="46">
        <v>43</v>
      </c>
      <c r="E16" s="46">
        <v>9</v>
      </c>
      <c r="F16" s="46">
        <v>3</v>
      </c>
      <c r="G16" s="46" t="s">
        <v>1193</v>
      </c>
      <c r="H16" s="46" t="s">
        <v>1193</v>
      </c>
      <c r="I16" s="46">
        <v>14</v>
      </c>
      <c r="J16" s="21">
        <f t="shared" si="2"/>
        <v>54</v>
      </c>
      <c r="K16" s="46">
        <v>23</v>
      </c>
      <c r="L16" s="46">
        <v>1</v>
      </c>
      <c r="M16" s="46">
        <v>30</v>
      </c>
      <c r="N16" s="46">
        <v>3362</v>
      </c>
      <c r="O16" s="46">
        <v>146</v>
      </c>
      <c r="P16" s="46">
        <v>8</v>
      </c>
      <c r="Q16" s="46" t="s">
        <v>1193</v>
      </c>
      <c r="R16" s="21">
        <v>3</v>
      </c>
      <c r="S16" s="47">
        <v>4</v>
      </c>
    </row>
    <row r="17" spans="2:19" s="17" customFormat="1" ht="15.75" customHeight="1">
      <c r="B17" s="1197" t="s">
        <v>1165</v>
      </c>
      <c r="C17" s="44">
        <v>31</v>
      </c>
      <c r="D17" s="46">
        <v>23</v>
      </c>
      <c r="E17" s="46">
        <v>2</v>
      </c>
      <c r="F17" s="46">
        <v>2</v>
      </c>
      <c r="G17" s="46" t="s">
        <v>1193</v>
      </c>
      <c r="H17" s="46" t="s">
        <v>1193</v>
      </c>
      <c r="I17" s="46">
        <v>4</v>
      </c>
      <c r="J17" s="21">
        <f t="shared" si="2"/>
        <v>26</v>
      </c>
      <c r="K17" s="46">
        <v>6</v>
      </c>
      <c r="L17" s="46">
        <v>4</v>
      </c>
      <c r="M17" s="46">
        <v>16</v>
      </c>
      <c r="N17" s="46">
        <v>1306</v>
      </c>
      <c r="O17" s="46">
        <v>3</v>
      </c>
      <c r="P17" s="46">
        <v>5</v>
      </c>
      <c r="Q17" s="46" t="s">
        <v>1193</v>
      </c>
      <c r="R17" s="21">
        <v>2</v>
      </c>
      <c r="S17" s="47">
        <v>4</v>
      </c>
    </row>
    <row r="18" spans="2:19" s="17" customFormat="1" ht="15.75" customHeight="1">
      <c r="B18" s="1116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21"/>
      <c r="S18" s="47"/>
    </row>
    <row r="19" spans="2:19" s="17" customFormat="1" ht="15.75" customHeight="1">
      <c r="B19" s="1197" t="s">
        <v>1166</v>
      </c>
      <c r="C19" s="44">
        <v>27</v>
      </c>
      <c r="D19" s="46">
        <v>19</v>
      </c>
      <c r="E19" s="46" t="s">
        <v>1193</v>
      </c>
      <c r="F19" s="46">
        <v>3</v>
      </c>
      <c r="G19" s="46" t="s">
        <v>1193</v>
      </c>
      <c r="H19" s="46" t="s">
        <v>1193</v>
      </c>
      <c r="I19" s="46">
        <v>5</v>
      </c>
      <c r="J19" s="21">
        <f aca="true" t="shared" si="3" ref="J19:J24">SUM(K19:M19)</f>
        <v>23</v>
      </c>
      <c r="K19" s="46">
        <v>7</v>
      </c>
      <c r="L19" s="46" t="s">
        <v>1193</v>
      </c>
      <c r="M19" s="46">
        <v>16</v>
      </c>
      <c r="N19" s="46">
        <v>1345</v>
      </c>
      <c r="O19" s="46" t="s">
        <v>1193</v>
      </c>
      <c r="P19" s="46">
        <v>3</v>
      </c>
      <c r="Q19" s="46" t="s">
        <v>1193</v>
      </c>
      <c r="R19" s="46">
        <v>1</v>
      </c>
      <c r="S19" s="47">
        <v>1</v>
      </c>
    </row>
    <row r="20" spans="2:19" s="17" customFormat="1" ht="15.75" customHeight="1">
      <c r="B20" s="1197" t="s">
        <v>1167</v>
      </c>
      <c r="C20" s="44">
        <v>28</v>
      </c>
      <c r="D20" s="46">
        <v>22</v>
      </c>
      <c r="E20" s="46" t="s">
        <v>1193</v>
      </c>
      <c r="F20" s="46">
        <v>2</v>
      </c>
      <c r="G20" s="46" t="s">
        <v>1193</v>
      </c>
      <c r="H20" s="46" t="s">
        <v>1193</v>
      </c>
      <c r="I20" s="46">
        <v>4</v>
      </c>
      <c r="J20" s="21">
        <f t="shared" si="3"/>
        <v>27</v>
      </c>
      <c r="K20" s="46">
        <v>7</v>
      </c>
      <c r="L20" s="46">
        <v>3</v>
      </c>
      <c r="M20" s="46">
        <v>17</v>
      </c>
      <c r="N20" s="46">
        <v>1801</v>
      </c>
      <c r="O20" s="46" t="s">
        <v>1193</v>
      </c>
      <c r="P20" s="46">
        <v>3</v>
      </c>
      <c r="Q20" s="46" t="s">
        <v>1193</v>
      </c>
      <c r="R20" s="46">
        <v>2</v>
      </c>
      <c r="S20" s="47">
        <v>6</v>
      </c>
    </row>
    <row r="21" spans="2:19" s="17" customFormat="1" ht="15.75" customHeight="1">
      <c r="B21" s="1197" t="s">
        <v>1168</v>
      </c>
      <c r="C21" s="44">
        <v>47</v>
      </c>
      <c r="D21" s="46">
        <v>36</v>
      </c>
      <c r="E21" s="46" t="s">
        <v>1193</v>
      </c>
      <c r="F21" s="46">
        <v>3</v>
      </c>
      <c r="G21" s="46" t="s">
        <v>1193</v>
      </c>
      <c r="H21" s="46" t="s">
        <v>1193</v>
      </c>
      <c r="I21" s="46">
        <v>8</v>
      </c>
      <c r="J21" s="21">
        <f t="shared" si="3"/>
        <v>44</v>
      </c>
      <c r="K21" s="46">
        <v>16</v>
      </c>
      <c r="L21" s="46">
        <v>4</v>
      </c>
      <c r="M21" s="46">
        <v>24</v>
      </c>
      <c r="N21" s="46">
        <v>2060</v>
      </c>
      <c r="O21" s="46" t="s">
        <v>1193</v>
      </c>
      <c r="P21" s="46">
        <v>3</v>
      </c>
      <c r="Q21" s="46" t="s">
        <v>1193</v>
      </c>
      <c r="R21" s="21" t="s">
        <v>1193</v>
      </c>
      <c r="S21" s="47">
        <v>6</v>
      </c>
    </row>
    <row r="22" spans="2:19" s="17" customFormat="1" ht="15.75" customHeight="1">
      <c r="B22" s="1197" t="s">
        <v>1169</v>
      </c>
      <c r="C22" s="44">
        <v>24</v>
      </c>
      <c r="D22" s="46">
        <v>21</v>
      </c>
      <c r="E22" s="46" t="s">
        <v>1193</v>
      </c>
      <c r="F22" s="46">
        <v>1</v>
      </c>
      <c r="G22" s="46" t="s">
        <v>1193</v>
      </c>
      <c r="H22" s="46" t="s">
        <v>1193</v>
      </c>
      <c r="I22" s="46">
        <v>2</v>
      </c>
      <c r="J22" s="21">
        <f t="shared" si="3"/>
        <v>23</v>
      </c>
      <c r="K22" s="46">
        <v>10</v>
      </c>
      <c r="L22" s="46">
        <v>2</v>
      </c>
      <c r="M22" s="46">
        <v>11</v>
      </c>
      <c r="N22" s="46">
        <v>1981</v>
      </c>
      <c r="O22" s="46" t="s">
        <v>1193</v>
      </c>
      <c r="P22" s="46">
        <v>1</v>
      </c>
      <c r="Q22" s="46" t="s">
        <v>1193</v>
      </c>
      <c r="R22" s="21">
        <v>2</v>
      </c>
      <c r="S22" s="47">
        <v>6</v>
      </c>
    </row>
    <row r="23" spans="2:19" s="17" customFormat="1" ht="15.75" customHeight="1">
      <c r="B23" s="1197" t="s">
        <v>1170</v>
      </c>
      <c r="C23" s="44">
        <v>25</v>
      </c>
      <c r="D23" s="46">
        <v>20</v>
      </c>
      <c r="E23" s="46" t="s">
        <v>1193</v>
      </c>
      <c r="F23" s="46">
        <v>4</v>
      </c>
      <c r="G23" s="46" t="s">
        <v>1193</v>
      </c>
      <c r="H23" s="46" t="s">
        <v>1193</v>
      </c>
      <c r="I23" s="46">
        <v>1</v>
      </c>
      <c r="J23" s="21">
        <f t="shared" si="3"/>
        <v>25</v>
      </c>
      <c r="K23" s="46">
        <v>11</v>
      </c>
      <c r="L23" s="46">
        <v>1</v>
      </c>
      <c r="M23" s="46">
        <v>13</v>
      </c>
      <c r="N23" s="46">
        <v>1376</v>
      </c>
      <c r="O23" s="46" t="s">
        <v>1193</v>
      </c>
      <c r="P23" s="46">
        <v>7</v>
      </c>
      <c r="Q23" s="46" t="s">
        <v>1193</v>
      </c>
      <c r="R23" s="21">
        <v>3</v>
      </c>
      <c r="S23" s="47">
        <v>2</v>
      </c>
    </row>
    <row r="24" spans="2:19" s="17" customFormat="1" ht="15.75" customHeight="1">
      <c r="B24" s="1197" t="s">
        <v>1171</v>
      </c>
      <c r="C24" s="44">
        <v>38</v>
      </c>
      <c r="D24" s="46">
        <v>32</v>
      </c>
      <c r="E24" s="46" t="s">
        <v>1193</v>
      </c>
      <c r="F24" s="46">
        <v>4</v>
      </c>
      <c r="G24" s="46" t="s">
        <v>1193</v>
      </c>
      <c r="H24" s="46" t="s">
        <v>1193</v>
      </c>
      <c r="I24" s="46">
        <v>2</v>
      </c>
      <c r="J24" s="21">
        <f t="shared" si="3"/>
        <v>34</v>
      </c>
      <c r="K24" s="46">
        <v>9</v>
      </c>
      <c r="L24" s="46">
        <v>1</v>
      </c>
      <c r="M24" s="46">
        <v>24</v>
      </c>
      <c r="N24" s="46">
        <v>1339</v>
      </c>
      <c r="O24" s="46" t="s">
        <v>1193</v>
      </c>
      <c r="P24" s="46">
        <v>13</v>
      </c>
      <c r="Q24" s="46" t="s">
        <v>1193</v>
      </c>
      <c r="R24" s="21">
        <v>4</v>
      </c>
      <c r="S24" s="47">
        <v>5</v>
      </c>
    </row>
    <row r="25" spans="2:19" s="17" customFormat="1" ht="15.75" customHeight="1" thickBot="1">
      <c r="B25" s="52"/>
      <c r="C25" s="7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103"/>
      <c r="S25" s="1198"/>
    </row>
    <row r="26" spans="2:19" s="17" customFormat="1" ht="15.75" customHeight="1" thickTop="1">
      <c r="B26" s="1421" t="s">
        <v>1180</v>
      </c>
      <c r="C26" s="1666" t="s">
        <v>1194</v>
      </c>
      <c r="D26" s="1666"/>
      <c r="E26" s="1666"/>
      <c r="F26" s="1667"/>
      <c r="G26" s="1656" t="s">
        <v>1195</v>
      </c>
      <c r="H26" s="1669" t="s">
        <v>1196</v>
      </c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1"/>
    </row>
    <row r="27" spans="2:19" s="17" customFormat="1" ht="15.75" customHeight="1">
      <c r="B27" s="1663"/>
      <c r="C27" s="1199"/>
      <c r="D27" s="346"/>
      <c r="E27" s="346"/>
      <c r="F27" s="1190"/>
      <c r="G27" s="1657"/>
      <c r="H27" s="1672" t="s">
        <v>1197</v>
      </c>
      <c r="I27" s="1673"/>
      <c r="J27" s="1676" t="s">
        <v>1172</v>
      </c>
      <c r="K27" s="1677"/>
      <c r="L27" s="1677"/>
      <c r="M27" s="1677"/>
      <c r="N27" s="1677"/>
      <c r="O27" s="1678"/>
      <c r="P27" s="1200" t="s">
        <v>1198</v>
      </c>
      <c r="Q27" s="1200" t="s">
        <v>1199</v>
      </c>
      <c r="R27" s="345" t="s">
        <v>1200</v>
      </c>
      <c r="S27" s="1201" t="s">
        <v>236</v>
      </c>
    </row>
    <row r="28" spans="2:19" s="17" customFormat="1" ht="15.75" customHeight="1">
      <c r="B28" s="1664"/>
      <c r="C28" s="1193" t="s">
        <v>118</v>
      </c>
      <c r="D28" s="1193" t="s">
        <v>1173</v>
      </c>
      <c r="E28" s="1193" t="s">
        <v>1174</v>
      </c>
      <c r="F28" s="1194" t="s">
        <v>1201</v>
      </c>
      <c r="G28" s="1658"/>
      <c r="H28" s="1674"/>
      <c r="I28" s="1675"/>
      <c r="J28" s="1679" t="s">
        <v>1202</v>
      </c>
      <c r="K28" s="1680"/>
      <c r="L28" s="1679" t="s">
        <v>1203</v>
      </c>
      <c r="M28" s="1680"/>
      <c r="N28" s="1679" t="s">
        <v>1204</v>
      </c>
      <c r="O28" s="1681"/>
      <c r="P28" s="1193" t="s">
        <v>512</v>
      </c>
      <c r="Q28" s="1193" t="s">
        <v>512</v>
      </c>
      <c r="R28" s="1202" t="s">
        <v>1205</v>
      </c>
      <c r="S28" s="1095" t="s">
        <v>1206</v>
      </c>
    </row>
    <row r="29" spans="2:19" s="17" customFormat="1" ht="15.75" customHeight="1">
      <c r="B29" s="32"/>
      <c r="C29" s="30"/>
      <c r="D29" s="566"/>
      <c r="E29" s="566"/>
      <c r="F29" s="30"/>
      <c r="G29" s="30"/>
      <c r="H29" s="1682"/>
      <c r="I29" s="1682"/>
      <c r="J29" s="1683"/>
      <c r="K29" s="1684"/>
      <c r="L29" s="1683"/>
      <c r="M29" s="1684"/>
      <c r="N29" s="1683"/>
      <c r="O29" s="1683"/>
      <c r="P29" s="30"/>
      <c r="Q29" s="30"/>
      <c r="R29" s="566"/>
      <c r="S29" s="713"/>
    </row>
    <row r="30" spans="2:19" s="17" customFormat="1" ht="15.75" customHeight="1">
      <c r="B30" s="1054" t="s">
        <v>1192</v>
      </c>
      <c r="C30" s="46">
        <f>SUM(D30:F30)</f>
        <v>329</v>
      </c>
      <c r="D30" s="46">
        <v>114</v>
      </c>
      <c r="E30" s="46">
        <v>31</v>
      </c>
      <c r="F30" s="46">
        <v>184</v>
      </c>
      <c r="G30" s="46">
        <v>1142</v>
      </c>
      <c r="H30" s="1685">
        <v>1731353</v>
      </c>
      <c r="I30" s="1685"/>
      <c r="J30" s="1686">
        <f>SUM(L30:N30)</f>
        <v>1676432</v>
      </c>
      <c r="K30" s="1687"/>
      <c r="L30" s="1686">
        <v>1019581</v>
      </c>
      <c r="M30" s="1687"/>
      <c r="N30" s="1688">
        <v>656851</v>
      </c>
      <c r="O30" s="1689"/>
      <c r="P30" s="46">
        <v>3205</v>
      </c>
      <c r="Q30" s="46">
        <v>8564</v>
      </c>
      <c r="R30" s="355">
        <v>4994</v>
      </c>
      <c r="S30" s="47">
        <v>18158</v>
      </c>
    </row>
    <row r="31" spans="2:19" s="17" customFormat="1" ht="15.75" customHeight="1">
      <c r="B31" s="32"/>
      <c r="C31" s="46"/>
      <c r="D31" s="46"/>
      <c r="E31" s="46"/>
      <c r="F31" s="46"/>
      <c r="G31" s="46"/>
      <c r="H31" s="1690"/>
      <c r="I31" s="1690"/>
      <c r="J31" s="1686"/>
      <c r="K31" s="1691"/>
      <c r="L31" s="1686"/>
      <c r="M31" s="1691"/>
      <c r="N31" s="1685"/>
      <c r="O31" s="1691"/>
      <c r="P31" s="46"/>
      <c r="Q31" s="46"/>
      <c r="R31" s="46"/>
      <c r="S31" s="47"/>
    </row>
    <row r="32" spans="2:19" s="551" customFormat="1" ht="15.75" customHeight="1">
      <c r="B32" s="1196">
        <v>3</v>
      </c>
      <c r="C32" s="40">
        <f>SUM(D32:F32)</f>
        <v>262</v>
      </c>
      <c r="D32" s="40">
        <f>SUM(D34:D46)</f>
        <v>86</v>
      </c>
      <c r="E32" s="40">
        <f>SUM(E34:E46)</f>
        <v>21</v>
      </c>
      <c r="F32" s="40">
        <f>SUM(F34:F46)</f>
        <v>155</v>
      </c>
      <c r="G32" s="40">
        <f>SUM(G34:G46)</f>
        <v>1043</v>
      </c>
      <c r="H32" s="1692">
        <f>SUM(H34:I46)</f>
        <v>1944227</v>
      </c>
      <c r="I32" s="1692"/>
      <c r="J32" s="1693">
        <f>SUM(L32:N32)</f>
        <v>1875810</v>
      </c>
      <c r="K32" s="1694"/>
      <c r="L32" s="1693">
        <f>SUM(L34:M46)</f>
        <v>1197899</v>
      </c>
      <c r="M32" s="1694"/>
      <c r="N32" s="1693">
        <f>SUM(N34:O46)</f>
        <v>677911</v>
      </c>
      <c r="O32" s="1694"/>
      <c r="P32" s="40">
        <f>SUM(P34:P46)</f>
        <v>2044</v>
      </c>
      <c r="Q32" s="40">
        <f>SUM(Q34:Q46)</f>
        <v>53918</v>
      </c>
      <c r="R32" s="78">
        <v>0</v>
      </c>
      <c r="S32" s="28">
        <f>SUM(S34:S46)</f>
        <v>12455</v>
      </c>
    </row>
    <row r="33" spans="2:19" s="17" customFormat="1" ht="15.75" customHeight="1">
      <c r="B33" s="32"/>
      <c r="C33" s="46"/>
      <c r="D33" s="46"/>
      <c r="E33" s="46"/>
      <c r="F33" s="46"/>
      <c r="G33" s="46"/>
      <c r="H33" s="1690"/>
      <c r="I33" s="1690"/>
      <c r="J33" s="1686"/>
      <c r="K33" s="1691"/>
      <c r="L33" s="1686"/>
      <c r="M33" s="1691"/>
      <c r="N33" s="1685"/>
      <c r="O33" s="1691"/>
      <c r="P33" s="46"/>
      <c r="Q33" s="46"/>
      <c r="R33" s="46"/>
      <c r="S33" s="47"/>
    </row>
    <row r="34" spans="2:19" s="17" customFormat="1" ht="15.75" customHeight="1">
      <c r="B34" s="1116" t="s">
        <v>1160</v>
      </c>
      <c r="C34" s="46">
        <v>29</v>
      </c>
      <c r="D34" s="46">
        <v>10</v>
      </c>
      <c r="E34" s="46">
        <v>6</v>
      </c>
      <c r="F34" s="46">
        <v>13</v>
      </c>
      <c r="G34" s="46">
        <v>126</v>
      </c>
      <c r="H34" s="1685">
        <f aca="true" t="shared" si="4" ref="H34:H39">SUM(J34,P34:S34)</f>
        <v>200645</v>
      </c>
      <c r="I34" s="1685"/>
      <c r="J34" s="1686">
        <f>SUM(L34:O34)</f>
        <v>187198</v>
      </c>
      <c r="K34" s="1687"/>
      <c r="L34" s="1686">
        <v>114606</v>
      </c>
      <c r="M34" s="1687"/>
      <c r="N34" s="1685">
        <v>72592</v>
      </c>
      <c r="O34" s="1687"/>
      <c r="P34" s="355">
        <v>0</v>
      </c>
      <c r="Q34" s="46">
        <v>13432</v>
      </c>
      <c r="R34" s="355">
        <v>0</v>
      </c>
      <c r="S34" s="47">
        <v>15</v>
      </c>
    </row>
    <row r="35" spans="2:19" s="17" customFormat="1" ht="15.75" customHeight="1">
      <c r="B35" s="1197" t="s">
        <v>1161</v>
      </c>
      <c r="C35" s="46">
        <v>28</v>
      </c>
      <c r="D35" s="46">
        <v>16</v>
      </c>
      <c r="E35" s="46">
        <v>1</v>
      </c>
      <c r="F35" s="46">
        <v>11</v>
      </c>
      <c r="G35" s="46">
        <v>104</v>
      </c>
      <c r="H35" s="1685">
        <f t="shared" si="4"/>
        <v>157969</v>
      </c>
      <c r="I35" s="1685"/>
      <c r="J35" s="1686">
        <f>SUM(L35:N35)</f>
        <v>148827</v>
      </c>
      <c r="K35" s="1687"/>
      <c r="L35" s="1686">
        <v>112043</v>
      </c>
      <c r="M35" s="1687"/>
      <c r="N35" s="1685">
        <v>36784</v>
      </c>
      <c r="O35" s="1687"/>
      <c r="P35" s="355">
        <v>0</v>
      </c>
      <c r="Q35" s="46">
        <v>7754</v>
      </c>
      <c r="R35" s="355">
        <v>0</v>
      </c>
      <c r="S35" s="47">
        <v>1388</v>
      </c>
    </row>
    <row r="36" spans="2:19" s="17" customFormat="1" ht="15.75" customHeight="1">
      <c r="B36" s="1197" t="s">
        <v>1162</v>
      </c>
      <c r="C36" s="46">
        <v>31</v>
      </c>
      <c r="D36" s="46">
        <v>8</v>
      </c>
      <c r="E36" s="46">
        <v>4</v>
      </c>
      <c r="F36" s="46">
        <v>19</v>
      </c>
      <c r="G36" s="46">
        <v>127</v>
      </c>
      <c r="H36" s="1685">
        <f t="shared" si="4"/>
        <v>211298</v>
      </c>
      <c r="I36" s="1685"/>
      <c r="J36" s="1686">
        <f>SUM(L36:N36)</f>
        <v>206761</v>
      </c>
      <c r="K36" s="1687"/>
      <c r="L36" s="1686">
        <v>145828</v>
      </c>
      <c r="M36" s="1687"/>
      <c r="N36" s="1685">
        <v>60933</v>
      </c>
      <c r="O36" s="1687"/>
      <c r="P36" s="355">
        <v>0</v>
      </c>
      <c r="Q36" s="46">
        <v>4451</v>
      </c>
      <c r="R36" s="355">
        <v>0</v>
      </c>
      <c r="S36" s="47">
        <v>86</v>
      </c>
    </row>
    <row r="37" spans="2:19" s="17" customFormat="1" ht="15.75" customHeight="1">
      <c r="B37" s="1197" t="s">
        <v>1163</v>
      </c>
      <c r="C37" s="46">
        <v>24</v>
      </c>
      <c r="D37" s="46">
        <v>9</v>
      </c>
      <c r="E37" s="46">
        <v>1</v>
      </c>
      <c r="F37" s="46">
        <v>14</v>
      </c>
      <c r="G37" s="46">
        <v>93</v>
      </c>
      <c r="H37" s="1685">
        <f t="shared" si="4"/>
        <v>172036</v>
      </c>
      <c r="I37" s="1685"/>
      <c r="J37" s="1686">
        <f>SUM(L37:N37)</f>
        <v>164280</v>
      </c>
      <c r="K37" s="1687"/>
      <c r="L37" s="1686">
        <v>115213</v>
      </c>
      <c r="M37" s="1687"/>
      <c r="N37" s="1685">
        <v>49067</v>
      </c>
      <c r="O37" s="1687"/>
      <c r="P37" s="46">
        <v>1396</v>
      </c>
      <c r="Q37" s="46">
        <v>989</v>
      </c>
      <c r="R37" s="355">
        <v>0</v>
      </c>
      <c r="S37" s="47">
        <v>5371</v>
      </c>
    </row>
    <row r="38" spans="2:19" s="17" customFormat="1" ht="15.75" customHeight="1">
      <c r="B38" s="1197" t="s">
        <v>1164</v>
      </c>
      <c r="C38" s="46">
        <v>30</v>
      </c>
      <c r="D38" s="46">
        <v>9</v>
      </c>
      <c r="E38" s="46" t="s">
        <v>1193</v>
      </c>
      <c r="F38" s="46">
        <v>21</v>
      </c>
      <c r="G38" s="46">
        <v>111</v>
      </c>
      <c r="H38" s="1685">
        <f t="shared" si="4"/>
        <v>154883</v>
      </c>
      <c r="I38" s="1685"/>
      <c r="J38" s="1686">
        <f>SUM(L38:N38)</f>
        <v>147119</v>
      </c>
      <c r="K38" s="1687"/>
      <c r="L38" s="1686">
        <v>105282</v>
      </c>
      <c r="M38" s="1687"/>
      <c r="N38" s="1685">
        <v>41837</v>
      </c>
      <c r="O38" s="1687"/>
      <c r="P38" s="46">
        <v>618</v>
      </c>
      <c r="Q38" s="46">
        <v>6436</v>
      </c>
      <c r="R38" s="355">
        <v>0</v>
      </c>
      <c r="S38" s="47">
        <v>710</v>
      </c>
    </row>
    <row r="39" spans="2:19" s="17" customFormat="1" ht="15.75" customHeight="1">
      <c r="B39" s="1197" t="s">
        <v>1165</v>
      </c>
      <c r="C39" s="46">
        <v>17</v>
      </c>
      <c r="D39" s="46">
        <v>2</v>
      </c>
      <c r="E39" s="46">
        <v>3</v>
      </c>
      <c r="F39" s="46">
        <v>12</v>
      </c>
      <c r="G39" s="46">
        <v>71</v>
      </c>
      <c r="H39" s="1685">
        <f t="shared" si="4"/>
        <v>103624</v>
      </c>
      <c r="I39" s="1685"/>
      <c r="J39" s="1686">
        <f>SUM(L39:N39)</f>
        <v>101790</v>
      </c>
      <c r="K39" s="1687"/>
      <c r="L39" s="1686">
        <v>45155</v>
      </c>
      <c r="M39" s="1687"/>
      <c r="N39" s="1685">
        <v>56635</v>
      </c>
      <c r="O39" s="1687"/>
      <c r="P39" s="46">
        <v>30</v>
      </c>
      <c r="Q39" s="46">
        <v>1616</v>
      </c>
      <c r="R39" s="355">
        <v>0</v>
      </c>
      <c r="S39" s="47">
        <v>188</v>
      </c>
    </row>
    <row r="40" spans="2:19" s="17" customFormat="1" ht="15.75" customHeight="1">
      <c r="B40" s="1116"/>
      <c r="C40" s="46"/>
      <c r="D40" s="46"/>
      <c r="E40" s="46"/>
      <c r="F40" s="46"/>
      <c r="G40" s="46"/>
      <c r="H40" s="1685"/>
      <c r="I40" s="1685"/>
      <c r="J40" s="1686"/>
      <c r="K40" s="1687"/>
      <c r="L40" s="1686"/>
      <c r="M40" s="1687"/>
      <c r="N40" s="1685"/>
      <c r="O40" s="1687"/>
      <c r="P40" s="46"/>
      <c r="Q40" s="46"/>
      <c r="R40" s="46"/>
      <c r="S40" s="47"/>
    </row>
    <row r="41" spans="2:19" s="17" customFormat="1" ht="15.75" customHeight="1">
      <c r="B41" s="1197" t="s">
        <v>1166</v>
      </c>
      <c r="C41" s="46">
        <v>16</v>
      </c>
      <c r="D41" s="46">
        <v>5</v>
      </c>
      <c r="E41" s="46">
        <v>1</v>
      </c>
      <c r="F41" s="46">
        <v>10</v>
      </c>
      <c r="G41" s="46">
        <v>55</v>
      </c>
      <c r="H41" s="1685">
        <f aca="true" t="shared" si="5" ref="H41:H46">SUM(J41,P41:S41)</f>
        <v>142915</v>
      </c>
      <c r="I41" s="1685"/>
      <c r="J41" s="1686">
        <f aca="true" t="shared" si="6" ref="J41:J46">SUM(L41:N41)</f>
        <v>140296</v>
      </c>
      <c r="K41" s="1687"/>
      <c r="L41" s="1686">
        <v>126784</v>
      </c>
      <c r="M41" s="1687"/>
      <c r="N41" s="1685">
        <v>13512</v>
      </c>
      <c r="O41" s="1687"/>
      <c r="P41" s="355">
        <v>0</v>
      </c>
      <c r="Q41" s="46">
        <v>1854</v>
      </c>
      <c r="R41" s="355">
        <v>0</v>
      </c>
      <c r="S41" s="47">
        <v>765</v>
      </c>
    </row>
    <row r="42" spans="2:19" s="17" customFormat="1" ht="15.75" customHeight="1">
      <c r="B42" s="1197" t="s">
        <v>1167</v>
      </c>
      <c r="C42" s="46">
        <v>15</v>
      </c>
      <c r="D42" s="46">
        <v>5</v>
      </c>
      <c r="E42" s="46">
        <v>1</v>
      </c>
      <c r="F42" s="46">
        <v>9</v>
      </c>
      <c r="G42" s="46">
        <v>60</v>
      </c>
      <c r="H42" s="1685">
        <f t="shared" si="5"/>
        <v>272328</v>
      </c>
      <c r="I42" s="1685"/>
      <c r="J42" s="1686">
        <f t="shared" si="6"/>
        <v>267923</v>
      </c>
      <c r="K42" s="1687"/>
      <c r="L42" s="1686">
        <v>139688</v>
      </c>
      <c r="M42" s="1687"/>
      <c r="N42" s="1685">
        <v>128235</v>
      </c>
      <c r="O42" s="1687"/>
      <c r="P42" s="355">
        <v>0</v>
      </c>
      <c r="Q42" s="46">
        <v>4253</v>
      </c>
      <c r="R42" s="355">
        <v>0</v>
      </c>
      <c r="S42" s="47">
        <v>152</v>
      </c>
    </row>
    <row r="43" spans="2:19" s="17" customFormat="1" ht="15.75" customHeight="1">
      <c r="B43" s="1197" t="s">
        <v>1168</v>
      </c>
      <c r="C43" s="46">
        <v>17</v>
      </c>
      <c r="D43" s="46">
        <v>5</v>
      </c>
      <c r="E43" s="46">
        <v>2</v>
      </c>
      <c r="F43" s="46">
        <v>10</v>
      </c>
      <c r="G43" s="46">
        <v>70</v>
      </c>
      <c r="H43" s="1685">
        <f t="shared" si="5"/>
        <v>155556</v>
      </c>
      <c r="I43" s="1685"/>
      <c r="J43" s="1686">
        <f t="shared" si="6"/>
        <v>151270</v>
      </c>
      <c r="K43" s="1687"/>
      <c r="L43" s="1686">
        <v>79566</v>
      </c>
      <c r="M43" s="1687"/>
      <c r="N43" s="1685">
        <v>71704</v>
      </c>
      <c r="O43" s="1687"/>
      <c r="P43" s="355">
        <v>0</v>
      </c>
      <c r="Q43" s="46">
        <v>677</v>
      </c>
      <c r="R43" s="355">
        <v>0</v>
      </c>
      <c r="S43" s="47">
        <v>3609</v>
      </c>
    </row>
    <row r="44" spans="2:19" s="17" customFormat="1" ht="15.75" customHeight="1">
      <c r="B44" s="1197" t="s">
        <v>1169</v>
      </c>
      <c r="C44" s="46">
        <v>14</v>
      </c>
      <c r="D44" s="46">
        <v>6</v>
      </c>
      <c r="E44" s="46">
        <v>1</v>
      </c>
      <c r="F44" s="46">
        <v>7</v>
      </c>
      <c r="G44" s="46">
        <v>69</v>
      </c>
      <c r="H44" s="1685">
        <f t="shared" si="5"/>
        <v>154612</v>
      </c>
      <c r="I44" s="1685"/>
      <c r="J44" s="1686">
        <f t="shared" si="6"/>
        <v>153777</v>
      </c>
      <c r="K44" s="1687"/>
      <c r="L44" s="1686">
        <v>72582</v>
      </c>
      <c r="M44" s="1687"/>
      <c r="N44" s="1685">
        <v>81195</v>
      </c>
      <c r="O44" s="1687"/>
      <c r="P44" s="355">
        <v>0</v>
      </c>
      <c r="Q44" s="46">
        <v>696</v>
      </c>
      <c r="R44" s="355">
        <v>0</v>
      </c>
      <c r="S44" s="47">
        <v>139</v>
      </c>
    </row>
    <row r="45" spans="2:19" s="17" customFormat="1" ht="15.75" customHeight="1">
      <c r="B45" s="1197" t="s">
        <v>1170</v>
      </c>
      <c r="C45" s="46">
        <v>19</v>
      </c>
      <c r="D45" s="46">
        <v>7</v>
      </c>
      <c r="E45" s="46">
        <v>1</v>
      </c>
      <c r="F45" s="46">
        <v>11</v>
      </c>
      <c r="G45" s="46">
        <v>74</v>
      </c>
      <c r="H45" s="1685">
        <f t="shared" si="5"/>
        <v>93097</v>
      </c>
      <c r="I45" s="1685"/>
      <c r="J45" s="1686">
        <f t="shared" si="6"/>
        <v>87203</v>
      </c>
      <c r="K45" s="1687"/>
      <c r="L45" s="1686">
        <v>55863</v>
      </c>
      <c r="M45" s="1687"/>
      <c r="N45" s="1685">
        <v>31340</v>
      </c>
      <c r="O45" s="1687"/>
      <c r="P45" s="355">
        <v>0</v>
      </c>
      <c r="Q45" s="355">
        <v>5862</v>
      </c>
      <c r="R45" s="355">
        <v>0</v>
      </c>
      <c r="S45" s="47">
        <v>32</v>
      </c>
    </row>
    <row r="46" spans="2:19" s="17" customFormat="1" ht="15.75" customHeight="1">
      <c r="B46" s="1197" t="s">
        <v>1171</v>
      </c>
      <c r="C46" s="627">
        <v>22</v>
      </c>
      <c r="D46" s="46">
        <v>4</v>
      </c>
      <c r="E46" s="46" t="s">
        <v>1193</v>
      </c>
      <c r="F46" s="46">
        <v>18</v>
      </c>
      <c r="G46" s="46">
        <v>83</v>
      </c>
      <c r="H46" s="1685">
        <f t="shared" si="5"/>
        <v>125264</v>
      </c>
      <c r="I46" s="1685"/>
      <c r="J46" s="1686">
        <f t="shared" si="6"/>
        <v>119366</v>
      </c>
      <c r="K46" s="1691"/>
      <c r="L46" s="1686">
        <v>85289</v>
      </c>
      <c r="M46" s="1691"/>
      <c r="N46" s="1685">
        <v>34077</v>
      </c>
      <c r="O46" s="1691"/>
      <c r="P46" s="355">
        <v>0</v>
      </c>
      <c r="Q46" s="627">
        <v>5898</v>
      </c>
      <c r="R46" s="355">
        <v>0</v>
      </c>
      <c r="S46" s="93">
        <v>0</v>
      </c>
    </row>
    <row r="47" spans="2:19" s="17" customFormat="1" ht="15.75" customHeight="1">
      <c r="B47" s="52"/>
      <c r="C47" s="50"/>
      <c r="D47" s="135"/>
      <c r="E47" s="135"/>
      <c r="F47" s="50"/>
      <c r="G47" s="50"/>
      <c r="H47" s="1695"/>
      <c r="I47" s="1696"/>
      <c r="J47" s="1697"/>
      <c r="K47" s="1696"/>
      <c r="L47" s="1697"/>
      <c r="M47" s="1696"/>
      <c r="N47" s="1695"/>
      <c r="O47" s="1696"/>
      <c r="P47" s="50"/>
      <c r="Q47" s="50"/>
      <c r="R47" s="135"/>
      <c r="S47" s="738"/>
    </row>
    <row r="48" ht="15.75" customHeight="1">
      <c r="B48" s="339" t="s">
        <v>1175</v>
      </c>
    </row>
  </sheetData>
  <mergeCells count="94">
    <mergeCell ref="H47:I47"/>
    <mergeCell ref="J47:K47"/>
    <mergeCell ref="L47:M47"/>
    <mergeCell ref="N47:O47"/>
    <mergeCell ref="H46:I46"/>
    <mergeCell ref="J46:K46"/>
    <mergeCell ref="L46:M46"/>
    <mergeCell ref="N46:O46"/>
    <mergeCell ref="H45:I45"/>
    <mergeCell ref="J45:K45"/>
    <mergeCell ref="L45:M45"/>
    <mergeCell ref="N45:O45"/>
    <mergeCell ref="H44:I44"/>
    <mergeCell ref="J44:K44"/>
    <mergeCell ref="L44:M44"/>
    <mergeCell ref="N44:O44"/>
    <mergeCell ref="H43:I43"/>
    <mergeCell ref="J43:K43"/>
    <mergeCell ref="L43:M43"/>
    <mergeCell ref="N43:O43"/>
    <mergeCell ref="H42:I42"/>
    <mergeCell ref="J42:K42"/>
    <mergeCell ref="L42:M42"/>
    <mergeCell ref="N42:O42"/>
    <mergeCell ref="H41:I41"/>
    <mergeCell ref="J41:K41"/>
    <mergeCell ref="L41:M41"/>
    <mergeCell ref="N41:O41"/>
    <mergeCell ref="H40:I40"/>
    <mergeCell ref="J40:K40"/>
    <mergeCell ref="L40:M40"/>
    <mergeCell ref="N40:O40"/>
    <mergeCell ref="H39:I39"/>
    <mergeCell ref="J39:K39"/>
    <mergeCell ref="L39:M39"/>
    <mergeCell ref="N39:O39"/>
    <mergeCell ref="H38:I38"/>
    <mergeCell ref="J38:K38"/>
    <mergeCell ref="L38:M38"/>
    <mergeCell ref="N38:O38"/>
    <mergeCell ref="H37:I37"/>
    <mergeCell ref="J37:K37"/>
    <mergeCell ref="L37:M37"/>
    <mergeCell ref="N37:O37"/>
    <mergeCell ref="H36:I36"/>
    <mergeCell ref="J36:K36"/>
    <mergeCell ref="L36:M36"/>
    <mergeCell ref="N36:O36"/>
    <mergeCell ref="H35:I35"/>
    <mergeCell ref="J35:K35"/>
    <mergeCell ref="L35:M35"/>
    <mergeCell ref="N35:O35"/>
    <mergeCell ref="H34:I34"/>
    <mergeCell ref="J34:K34"/>
    <mergeCell ref="L34:M34"/>
    <mergeCell ref="N34:O34"/>
    <mergeCell ref="H33:I33"/>
    <mergeCell ref="J33:K33"/>
    <mergeCell ref="L33:M33"/>
    <mergeCell ref="N33:O33"/>
    <mergeCell ref="H32:I32"/>
    <mergeCell ref="J32:K32"/>
    <mergeCell ref="L32:M32"/>
    <mergeCell ref="N32:O32"/>
    <mergeCell ref="H31:I31"/>
    <mergeCell ref="J31:K31"/>
    <mergeCell ref="L31:M31"/>
    <mergeCell ref="N31:O31"/>
    <mergeCell ref="H30:I30"/>
    <mergeCell ref="J30:K30"/>
    <mergeCell ref="L30:M30"/>
    <mergeCell ref="N30:O30"/>
    <mergeCell ref="H29:I29"/>
    <mergeCell ref="J29:K29"/>
    <mergeCell ref="L29:M29"/>
    <mergeCell ref="N29:O29"/>
    <mergeCell ref="B26:B28"/>
    <mergeCell ref="C26:F26"/>
    <mergeCell ref="G26:G28"/>
    <mergeCell ref="H26:S26"/>
    <mergeCell ref="H27:I28"/>
    <mergeCell ref="J27:O27"/>
    <mergeCell ref="J28:K28"/>
    <mergeCell ref="L28:M28"/>
    <mergeCell ref="N28:O28"/>
    <mergeCell ref="B4:B6"/>
    <mergeCell ref="C4:I4"/>
    <mergeCell ref="J4:M4"/>
    <mergeCell ref="N4:O4"/>
    <mergeCell ref="Q4:Q6"/>
    <mergeCell ref="R4:S4"/>
    <mergeCell ref="Q2:Q3"/>
    <mergeCell ref="P2:P3"/>
    <mergeCell ref="P4:P6"/>
  </mergeCells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3.625" style="17" customWidth="1"/>
    <col min="3" max="11" width="9.625" style="17" customWidth="1"/>
    <col min="12" max="16384" width="9.00390625" style="17" customWidth="1"/>
  </cols>
  <sheetData>
    <row r="1" ht="14.25">
      <c r="B1" s="18" t="s">
        <v>1235</v>
      </c>
    </row>
    <row r="2" ht="14.25">
      <c r="B2" s="18"/>
    </row>
    <row r="3" spans="2:11" ht="12.75" thickBot="1">
      <c r="B3" s="21" t="s">
        <v>1230</v>
      </c>
      <c r="C3" s="21"/>
      <c r="D3" s="21"/>
      <c r="E3" s="21"/>
      <c r="F3" s="21"/>
      <c r="G3" s="21"/>
      <c r="H3" s="21"/>
      <c r="I3" s="21"/>
      <c r="J3" s="46"/>
      <c r="K3" s="20" t="s">
        <v>1208</v>
      </c>
    </row>
    <row r="4" spans="1:11" ht="12" customHeight="1" thickTop="1">
      <c r="A4" s="31"/>
      <c r="B4" s="1203" t="s">
        <v>1209</v>
      </c>
      <c r="C4" s="1204" t="s">
        <v>1210</v>
      </c>
      <c r="D4" s="1085"/>
      <c r="E4" s="1085"/>
      <c r="F4" s="1204" t="s">
        <v>1211</v>
      </c>
      <c r="G4" s="1085"/>
      <c r="H4" s="1085"/>
      <c r="I4" s="1204" t="s">
        <v>1212</v>
      </c>
      <c r="J4" s="1085"/>
      <c r="K4" s="1086"/>
    </row>
    <row r="5" spans="1:11" ht="24" customHeight="1">
      <c r="A5" s="31"/>
      <c r="B5" s="51" t="s">
        <v>1213</v>
      </c>
      <c r="C5" s="111" t="s">
        <v>1231</v>
      </c>
      <c r="D5" s="111">
        <v>3</v>
      </c>
      <c r="E5" s="111" t="s">
        <v>1232</v>
      </c>
      <c r="F5" s="111" t="s">
        <v>1231</v>
      </c>
      <c r="G5" s="111">
        <v>3</v>
      </c>
      <c r="H5" s="111" t="s">
        <v>1232</v>
      </c>
      <c r="I5" s="111" t="s">
        <v>1231</v>
      </c>
      <c r="J5" s="111">
        <v>3</v>
      </c>
      <c r="K5" s="111" t="s">
        <v>1232</v>
      </c>
    </row>
    <row r="6" spans="1:11" ht="7.5" customHeight="1">
      <c r="A6" s="31"/>
      <c r="B6" s="31"/>
      <c r="C6" s="1195"/>
      <c r="D6" s="30"/>
      <c r="E6" s="30"/>
      <c r="F6" s="30"/>
      <c r="G6" s="30"/>
      <c r="H6" s="30"/>
      <c r="I6" s="30"/>
      <c r="J6" s="30"/>
      <c r="K6" s="997"/>
    </row>
    <row r="7" spans="1:11" s="551" customFormat="1" ht="12" customHeight="1">
      <c r="A7" s="515"/>
      <c r="B7" s="43" t="s">
        <v>38</v>
      </c>
      <c r="C7" s="121">
        <v>4437</v>
      </c>
      <c r="D7" s="122">
        <v>4093</v>
      </c>
      <c r="E7" s="122">
        <f>D7-C7</f>
        <v>-344</v>
      </c>
      <c r="F7" s="122">
        <f>SUM(F9:F12,F29)</f>
        <v>93</v>
      </c>
      <c r="G7" s="122">
        <f>SUM(G9:G12,G29)</f>
        <v>115</v>
      </c>
      <c r="H7" s="122">
        <f>G7-F7</f>
        <v>22</v>
      </c>
      <c r="I7" s="122">
        <v>5146</v>
      </c>
      <c r="J7" s="122">
        <v>4962</v>
      </c>
      <c r="K7" s="1205">
        <f>J7-I7</f>
        <v>-184</v>
      </c>
    </row>
    <row r="8" spans="1:11" s="339" customFormat="1" ht="7.5" customHeight="1">
      <c r="A8" s="39"/>
      <c r="B8" s="556"/>
      <c r="C8" s="1206"/>
      <c r="D8" s="1207"/>
      <c r="E8" s="1207"/>
      <c r="F8" s="1207"/>
      <c r="G8" s="1207"/>
      <c r="H8" s="1207"/>
      <c r="I8" s="1207"/>
      <c r="J8" s="1207"/>
      <c r="K8" s="1208"/>
    </row>
    <row r="9" spans="1:11" s="551" customFormat="1" ht="12" customHeight="1">
      <c r="A9" s="515"/>
      <c r="B9" s="43" t="s">
        <v>47</v>
      </c>
      <c r="C9" s="121">
        <v>1842</v>
      </c>
      <c r="D9" s="122">
        <v>1567</v>
      </c>
      <c r="E9" s="122">
        <f>D9-C9</f>
        <v>-275</v>
      </c>
      <c r="F9" s="122">
        <f>SUM(F14+F19+F20+F23)</f>
        <v>26</v>
      </c>
      <c r="G9" s="122">
        <f>SUM(G14+G19+G20+G23)</f>
        <v>33</v>
      </c>
      <c r="H9" s="122">
        <f>G9-F9</f>
        <v>7</v>
      </c>
      <c r="I9" s="122">
        <v>2098</v>
      </c>
      <c r="J9" s="122">
        <v>1878</v>
      </c>
      <c r="K9" s="1205">
        <f>J9-I9</f>
        <v>-220</v>
      </c>
    </row>
    <row r="10" spans="1:11" s="551" customFormat="1" ht="12" customHeight="1">
      <c r="A10" s="515"/>
      <c r="B10" s="43" t="s">
        <v>1214</v>
      </c>
      <c r="C10" s="121">
        <f>SUM(C18+C21+C24)</f>
        <v>579</v>
      </c>
      <c r="D10" s="122">
        <f>SUM(D18+D21+D24)</f>
        <v>577</v>
      </c>
      <c r="E10" s="122">
        <f>D10-C10</f>
        <v>-2</v>
      </c>
      <c r="F10" s="122">
        <f>SUM(F18+F21+F24)</f>
        <v>20</v>
      </c>
      <c r="G10" s="122">
        <f>SUM(G18+G21+G24)</f>
        <v>28</v>
      </c>
      <c r="H10" s="122">
        <f>G10-F10</f>
        <v>8</v>
      </c>
      <c r="I10" s="122">
        <f>SUM(I18+I21+I24)</f>
        <v>713</v>
      </c>
      <c r="J10" s="122">
        <f>SUM(J18+J21+J24)</f>
        <v>740</v>
      </c>
      <c r="K10" s="1205">
        <f>J10-I10</f>
        <v>27</v>
      </c>
    </row>
    <row r="11" spans="1:11" s="551" customFormat="1" ht="12" customHeight="1">
      <c r="A11" s="515"/>
      <c r="B11" s="43" t="s">
        <v>51</v>
      </c>
      <c r="C11" s="121">
        <f>SUM(C15+C22+C25+C26)</f>
        <v>883</v>
      </c>
      <c r="D11" s="122">
        <f>SUM(D15+D22+D25+D26)</f>
        <v>906</v>
      </c>
      <c r="E11" s="122">
        <f>D11-C11</f>
        <v>23</v>
      </c>
      <c r="F11" s="122">
        <f>SUM(F15+F22+F25+F26)</f>
        <v>24</v>
      </c>
      <c r="G11" s="122">
        <f>SUM(G15+G22+G25+G26)</f>
        <v>23</v>
      </c>
      <c r="H11" s="122">
        <f>G11-F11</f>
        <v>-1</v>
      </c>
      <c r="I11" s="122">
        <f>SUM(I15+I22+I25+I26)</f>
        <v>1079</v>
      </c>
      <c r="J11" s="122">
        <f>SUM(J15+J22+J25+J26)</f>
        <v>1109</v>
      </c>
      <c r="K11" s="1205">
        <f>J11-I11</f>
        <v>30</v>
      </c>
    </row>
    <row r="12" spans="1:11" s="551" customFormat="1" ht="12" customHeight="1">
      <c r="A12" s="515"/>
      <c r="B12" s="43" t="s">
        <v>53</v>
      </c>
      <c r="C12" s="121">
        <f>SUM(C16+C17+C27+C28)</f>
        <v>1133</v>
      </c>
      <c r="D12" s="122">
        <f>SUM(D16+D17+D27+D28)</f>
        <v>1043</v>
      </c>
      <c r="E12" s="122">
        <f>D12-C12</f>
        <v>-90</v>
      </c>
      <c r="F12" s="122">
        <f>SUM(F16+F17+F27+F28)</f>
        <v>23</v>
      </c>
      <c r="G12" s="122">
        <f>SUM(G16+G17+G27+G28)</f>
        <v>31</v>
      </c>
      <c r="H12" s="122">
        <f>G12-F12</f>
        <v>8</v>
      </c>
      <c r="I12" s="122">
        <f>SUM(I16+I17+I27+I28)</f>
        <v>1256</v>
      </c>
      <c r="J12" s="122">
        <f>SUM(J16+J17+J27+J28)</f>
        <v>1235</v>
      </c>
      <c r="K12" s="1205">
        <f>J12-I12</f>
        <v>-21</v>
      </c>
    </row>
    <row r="13" spans="1:11" ht="7.5" customHeight="1">
      <c r="A13" s="31"/>
      <c r="B13" s="76"/>
      <c r="C13" s="1209"/>
      <c r="D13" s="1210"/>
      <c r="E13" s="1210"/>
      <c r="F13" s="1210"/>
      <c r="G13" s="1210"/>
      <c r="H13" s="1210"/>
      <c r="I13" s="1210"/>
      <c r="J13" s="1210"/>
      <c r="K13" s="1211"/>
    </row>
    <row r="14" spans="1:11" ht="12" customHeight="1">
      <c r="A14" s="31"/>
      <c r="B14" s="88" t="s">
        <v>1215</v>
      </c>
      <c r="C14" s="1212">
        <v>1267</v>
      </c>
      <c r="D14" s="857">
        <v>998</v>
      </c>
      <c r="E14" s="857">
        <f aca="true" t="shared" si="0" ref="E14:E29">D14-C14</f>
        <v>-269</v>
      </c>
      <c r="F14" s="857">
        <v>10</v>
      </c>
      <c r="G14" s="857">
        <v>17</v>
      </c>
      <c r="H14" s="857">
        <f aca="true" t="shared" si="1" ref="H14:H29">G14-F14</f>
        <v>7</v>
      </c>
      <c r="I14" s="857">
        <v>1419</v>
      </c>
      <c r="J14" s="857">
        <v>1190</v>
      </c>
      <c r="K14" s="1213">
        <f aca="true" t="shared" si="2" ref="K14:K29">J14-I14</f>
        <v>-229</v>
      </c>
    </row>
    <row r="15" spans="1:11" ht="12" customHeight="1">
      <c r="A15" s="31"/>
      <c r="B15" s="88" t="s">
        <v>1216</v>
      </c>
      <c r="C15" s="1212">
        <v>422</v>
      </c>
      <c r="D15" s="857">
        <v>389</v>
      </c>
      <c r="E15" s="857">
        <f t="shared" si="0"/>
        <v>-33</v>
      </c>
      <c r="F15" s="857">
        <v>7</v>
      </c>
      <c r="G15" s="857">
        <v>5</v>
      </c>
      <c r="H15" s="857">
        <f t="shared" si="1"/>
        <v>-2</v>
      </c>
      <c r="I15" s="857">
        <v>499</v>
      </c>
      <c r="J15" s="857">
        <v>476</v>
      </c>
      <c r="K15" s="1213">
        <f t="shared" si="2"/>
        <v>-23</v>
      </c>
    </row>
    <row r="16" spans="1:11" ht="12" customHeight="1">
      <c r="A16" s="31"/>
      <c r="B16" s="88" t="s">
        <v>1217</v>
      </c>
      <c r="C16" s="1212">
        <v>521</v>
      </c>
      <c r="D16" s="857">
        <v>499</v>
      </c>
      <c r="E16" s="857">
        <f t="shared" si="0"/>
        <v>-22</v>
      </c>
      <c r="F16" s="857">
        <v>6</v>
      </c>
      <c r="G16" s="857">
        <v>12</v>
      </c>
      <c r="H16" s="857">
        <f t="shared" si="1"/>
        <v>6</v>
      </c>
      <c r="I16" s="857">
        <v>600</v>
      </c>
      <c r="J16" s="857">
        <v>607</v>
      </c>
      <c r="K16" s="1213">
        <f t="shared" si="2"/>
        <v>7</v>
      </c>
    </row>
    <row r="17" spans="1:11" ht="12" customHeight="1">
      <c r="A17" s="31"/>
      <c r="B17" s="88" t="s">
        <v>1218</v>
      </c>
      <c r="C17" s="1212">
        <v>504</v>
      </c>
      <c r="D17" s="857">
        <v>414</v>
      </c>
      <c r="E17" s="857">
        <f t="shared" si="0"/>
        <v>-90</v>
      </c>
      <c r="F17" s="857">
        <v>12</v>
      </c>
      <c r="G17" s="857">
        <v>17</v>
      </c>
      <c r="H17" s="857">
        <f t="shared" si="1"/>
        <v>5</v>
      </c>
      <c r="I17" s="857">
        <v>537</v>
      </c>
      <c r="J17" s="857">
        <v>459</v>
      </c>
      <c r="K17" s="1213">
        <f t="shared" si="2"/>
        <v>-78</v>
      </c>
    </row>
    <row r="18" spans="1:11" ht="12" customHeight="1">
      <c r="A18" s="31"/>
      <c r="B18" s="88" t="s">
        <v>1219</v>
      </c>
      <c r="C18" s="1212">
        <v>238</v>
      </c>
      <c r="D18" s="857">
        <v>227</v>
      </c>
      <c r="E18" s="857">
        <f t="shared" si="0"/>
        <v>-11</v>
      </c>
      <c r="F18" s="857">
        <v>12</v>
      </c>
      <c r="G18" s="857">
        <v>13</v>
      </c>
      <c r="H18" s="857">
        <f t="shared" si="1"/>
        <v>1</v>
      </c>
      <c r="I18" s="857">
        <v>294</v>
      </c>
      <c r="J18" s="857">
        <v>294</v>
      </c>
      <c r="K18" s="269">
        <f t="shared" si="2"/>
        <v>0</v>
      </c>
    </row>
    <row r="19" spans="1:11" ht="12" customHeight="1">
      <c r="A19" s="31"/>
      <c r="B19" s="88" t="s">
        <v>1220</v>
      </c>
      <c r="C19" s="1212">
        <v>225</v>
      </c>
      <c r="D19" s="857">
        <v>227</v>
      </c>
      <c r="E19" s="857">
        <f t="shared" si="0"/>
        <v>2</v>
      </c>
      <c r="F19" s="857">
        <v>9</v>
      </c>
      <c r="G19" s="857">
        <v>11</v>
      </c>
      <c r="H19" s="857">
        <f t="shared" si="1"/>
        <v>2</v>
      </c>
      <c r="I19" s="857">
        <v>263</v>
      </c>
      <c r="J19" s="857">
        <v>269</v>
      </c>
      <c r="K19" s="1213">
        <f t="shared" si="2"/>
        <v>6</v>
      </c>
    </row>
    <row r="20" spans="1:11" ht="12" customHeight="1">
      <c r="A20" s="31"/>
      <c r="B20" s="88" t="s">
        <v>1221</v>
      </c>
      <c r="C20" s="1212">
        <v>165</v>
      </c>
      <c r="D20" s="857">
        <v>164</v>
      </c>
      <c r="E20" s="857">
        <f t="shared" si="0"/>
        <v>-1</v>
      </c>
      <c r="F20" s="857">
        <v>5</v>
      </c>
      <c r="G20" s="857">
        <v>2</v>
      </c>
      <c r="H20" s="857">
        <f t="shared" si="1"/>
        <v>-3</v>
      </c>
      <c r="I20" s="857">
        <v>209</v>
      </c>
      <c r="J20" s="857">
        <v>205</v>
      </c>
      <c r="K20" s="1213">
        <f t="shared" si="2"/>
        <v>-4</v>
      </c>
    </row>
    <row r="21" spans="1:11" ht="12" customHeight="1">
      <c r="A21" s="31"/>
      <c r="B21" s="88" t="s">
        <v>1037</v>
      </c>
      <c r="C21" s="1212">
        <v>274</v>
      </c>
      <c r="D21" s="857">
        <v>285</v>
      </c>
      <c r="E21" s="857">
        <f t="shared" si="0"/>
        <v>11</v>
      </c>
      <c r="F21" s="857">
        <v>7</v>
      </c>
      <c r="G21" s="857">
        <v>10</v>
      </c>
      <c r="H21" s="857">
        <f t="shared" si="1"/>
        <v>3</v>
      </c>
      <c r="I21" s="857">
        <v>342</v>
      </c>
      <c r="J21" s="857">
        <v>366</v>
      </c>
      <c r="K21" s="1213">
        <f t="shared" si="2"/>
        <v>24</v>
      </c>
    </row>
    <row r="22" spans="1:11" ht="12" customHeight="1">
      <c r="A22" s="31"/>
      <c r="B22" s="88" t="s">
        <v>1222</v>
      </c>
      <c r="C22" s="1212">
        <v>169</v>
      </c>
      <c r="D22" s="857">
        <v>230</v>
      </c>
      <c r="E22" s="857">
        <f t="shared" si="0"/>
        <v>61</v>
      </c>
      <c r="F22" s="857">
        <v>6</v>
      </c>
      <c r="G22" s="857">
        <v>5</v>
      </c>
      <c r="H22" s="857">
        <f t="shared" si="1"/>
        <v>-1</v>
      </c>
      <c r="I22" s="857">
        <v>208</v>
      </c>
      <c r="J22" s="857">
        <v>295</v>
      </c>
      <c r="K22" s="1213">
        <f t="shared" si="2"/>
        <v>87</v>
      </c>
    </row>
    <row r="23" spans="1:11" ht="12" customHeight="1">
      <c r="A23" s="31"/>
      <c r="B23" s="88" t="s">
        <v>1223</v>
      </c>
      <c r="C23" s="1212">
        <v>184</v>
      </c>
      <c r="D23" s="857">
        <v>176</v>
      </c>
      <c r="E23" s="857">
        <f t="shared" si="0"/>
        <v>-8</v>
      </c>
      <c r="F23" s="857">
        <v>2</v>
      </c>
      <c r="G23" s="857">
        <v>3</v>
      </c>
      <c r="H23" s="857">
        <f t="shared" si="1"/>
        <v>1</v>
      </c>
      <c r="I23" s="857">
        <v>206</v>
      </c>
      <c r="J23" s="857">
        <v>208</v>
      </c>
      <c r="K23" s="1213">
        <f t="shared" si="2"/>
        <v>2</v>
      </c>
    </row>
    <row r="24" spans="1:11" ht="12" customHeight="1">
      <c r="A24" s="31"/>
      <c r="B24" s="88" t="s">
        <v>1224</v>
      </c>
      <c r="C24" s="1212">
        <v>67</v>
      </c>
      <c r="D24" s="857">
        <v>65</v>
      </c>
      <c r="E24" s="857">
        <f t="shared" si="0"/>
        <v>-2</v>
      </c>
      <c r="F24" s="857">
        <v>1</v>
      </c>
      <c r="G24" s="857">
        <v>5</v>
      </c>
      <c r="H24" s="857">
        <f t="shared" si="1"/>
        <v>4</v>
      </c>
      <c r="I24" s="857">
        <v>77</v>
      </c>
      <c r="J24" s="857">
        <v>80</v>
      </c>
      <c r="K24" s="1213">
        <f t="shared" si="2"/>
        <v>3</v>
      </c>
    </row>
    <row r="25" spans="1:11" ht="12" customHeight="1">
      <c r="A25" s="31"/>
      <c r="B25" s="88" t="s">
        <v>1225</v>
      </c>
      <c r="C25" s="1212">
        <v>245</v>
      </c>
      <c r="D25" s="857">
        <v>243</v>
      </c>
      <c r="E25" s="857">
        <f t="shared" si="0"/>
        <v>-2</v>
      </c>
      <c r="F25" s="857">
        <v>9</v>
      </c>
      <c r="G25" s="857">
        <v>12</v>
      </c>
      <c r="H25" s="857">
        <f t="shared" si="1"/>
        <v>3</v>
      </c>
      <c r="I25" s="857">
        <v>298</v>
      </c>
      <c r="J25" s="857">
        <v>277</v>
      </c>
      <c r="K25" s="1213">
        <f t="shared" si="2"/>
        <v>-21</v>
      </c>
    </row>
    <row r="26" spans="1:11" ht="12" customHeight="1">
      <c r="A26" s="31"/>
      <c r="B26" s="88" t="s">
        <v>1226</v>
      </c>
      <c r="C26" s="1212">
        <v>47</v>
      </c>
      <c r="D26" s="857">
        <v>44</v>
      </c>
      <c r="E26" s="857">
        <f t="shared" si="0"/>
        <v>-3</v>
      </c>
      <c r="F26" s="857">
        <v>2</v>
      </c>
      <c r="G26" s="857">
        <v>1</v>
      </c>
      <c r="H26" s="857">
        <f t="shared" si="1"/>
        <v>-1</v>
      </c>
      <c r="I26" s="857">
        <v>74</v>
      </c>
      <c r="J26" s="857">
        <v>61</v>
      </c>
      <c r="K26" s="1213">
        <f t="shared" si="2"/>
        <v>-13</v>
      </c>
    </row>
    <row r="27" spans="1:11" ht="11.25" customHeight="1">
      <c r="A27" s="31"/>
      <c r="B27" s="88" t="s">
        <v>1227</v>
      </c>
      <c r="C27" s="1212">
        <v>94</v>
      </c>
      <c r="D27" s="857">
        <v>101</v>
      </c>
      <c r="E27" s="857">
        <f t="shared" si="0"/>
        <v>7</v>
      </c>
      <c r="F27" s="857">
        <v>3</v>
      </c>
      <c r="G27" s="857">
        <v>1</v>
      </c>
      <c r="H27" s="857">
        <f t="shared" si="1"/>
        <v>-2</v>
      </c>
      <c r="I27" s="857">
        <v>105</v>
      </c>
      <c r="J27" s="857">
        <v>130</v>
      </c>
      <c r="K27" s="1213">
        <f t="shared" si="2"/>
        <v>25</v>
      </c>
    </row>
    <row r="28" spans="1:11" ht="11.25" customHeight="1">
      <c r="A28" s="31"/>
      <c r="B28" s="88" t="s">
        <v>1228</v>
      </c>
      <c r="C28" s="1212">
        <v>14</v>
      </c>
      <c r="D28" s="857">
        <v>29</v>
      </c>
      <c r="E28" s="857">
        <f t="shared" si="0"/>
        <v>15</v>
      </c>
      <c r="F28" s="857">
        <v>2</v>
      </c>
      <c r="G28" s="857">
        <v>1</v>
      </c>
      <c r="H28" s="857">
        <f t="shared" si="1"/>
        <v>-1</v>
      </c>
      <c r="I28" s="857">
        <v>14</v>
      </c>
      <c r="J28" s="857">
        <v>39</v>
      </c>
      <c r="K28" s="1213">
        <f t="shared" si="2"/>
        <v>25</v>
      </c>
    </row>
    <row r="29" spans="1:11" ht="12" customHeight="1">
      <c r="A29" s="31"/>
      <c r="B29" s="95" t="s">
        <v>1229</v>
      </c>
      <c r="C29" s="1214">
        <v>1</v>
      </c>
      <c r="D29" s="864">
        <v>2</v>
      </c>
      <c r="E29" s="864">
        <f t="shared" si="0"/>
        <v>1</v>
      </c>
      <c r="F29" s="863">
        <v>0</v>
      </c>
      <c r="G29" s="863">
        <v>0</v>
      </c>
      <c r="H29" s="863">
        <f t="shared" si="1"/>
        <v>0</v>
      </c>
      <c r="I29" s="864">
        <v>1</v>
      </c>
      <c r="J29" s="864">
        <v>6</v>
      </c>
      <c r="K29" s="1215">
        <f t="shared" si="2"/>
        <v>5</v>
      </c>
    </row>
    <row r="30" ht="12">
      <c r="B30" s="17" t="s">
        <v>1233</v>
      </c>
    </row>
    <row r="31" ht="12">
      <c r="B31" s="17" t="s">
        <v>1234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0"/>
  <sheetViews>
    <sheetView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3.125" style="100" customWidth="1"/>
    <col min="3" max="3" width="10.25390625" style="100" customWidth="1"/>
    <col min="4" max="5" width="9.875" style="100" customWidth="1"/>
    <col min="6" max="7" width="9.125" style="102" customWidth="1"/>
    <col min="8" max="10" width="9.00390625" style="100" customWidth="1"/>
    <col min="11" max="11" width="9.125" style="100" customWidth="1"/>
    <col min="12" max="12" width="9.00390625" style="102" customWidth="1"/>
    <col min="13" max="18" width="9.00390625" style="103" customWidth="1"/>
    <col min="19" max="16384" width="9.00390625" style="100" customWidth="1"/>
  </cols>
  <sheetData>
    <row r="1" ht="14.25">
      <c r="B1" s="101" t="s">
        <v>139</v>
      </c>
    </row>
    <row r="2" ht="12" customHeight="1">
      <c r="B2" s="101"/>
    </row>
    <row r="3" spans="3:18" ht="15" customHeight="1" thickBot="1">
      <c r="C3" s="103"/>
      <c r="D3" s="103"/>
      <c r="E3" s="103"/>
      <c r="F3" s="104"/>
      <c r="I3" s="105"/>
      <c r="L3" s="106" t="s">
        <v>132</v>
      </c>
      <c r="R3" s="107"/>
    </row>
    <row r="4" spans="2:18" ht="10.5" customHeight="1" thickTop="1">
      <c r="B4" s="1286" t="s">
        <v>90</v>
      </c>
      <c r="C4" s="1287"/>
      <c r="D4" s="1315" t="s">
        <v>133</v>
      </c>
      <c r="E4" s="1299">
        <v>63</v>
      </c>
      <c r="F4" s="1300"/>
      <c r="G4" s="1303" t="s">
        <v>134</v>
      </c>
      <c r="H4" s="1304"/>
      <c r="I4" s="1307">
        <v>2</v>
      </c>
      <c r="J4" s="1308"/>
      <c r="K4" s="1307">
        <v>3</v>
      </c>
      <c r="L4" s="1308"/>
      <c r="M4" s="1297"/>
      <c r="N4" s="1298"/>
      <c r="O4" s="1298"/>
      <c r="P4" s="1298"/>
      <c r="Q4" s="1298"/>
      <c r="R4" s="1298"/>
    </row>
    <row r="5" spans="2:18" ht="11.25" customHeight="1">
      <c r="B5" s="1288"/>
      <c r="C5" s="1289"/>
      <c r="D5" s="1316"/>
      <c r="E5" s="1301"/>
      <c r="F5" s="1302"/>
      <c r="G5" s="1305"/>
      <c r="H5" s="1306"/>
      <c r="I5" s="1295"/>
      <c r="J5" s="1296"/>
      <c r="K5" s="1295"/>
      <c r="L5" s="1296"/>
      <c r="M5" s="1292"/>
      <c r="N5" s="1293"/>
      <c r="O5" s="1293"/>
      <c r="P5" s="1293"/>
      <c r="Q5" s="1293"/>
      <c r="R5" s="1293"/>
    </row>
    <row r="6" spans="2:18" ht="15" customHeight="1">
      <c r="B6" s="1290"/>
      <c r="C6" s="1291"/>
      <c r="D6" s="110" t="s">
        <v>135</v>
      </c>
      <c r="E6" s="111" t="s">
        <v>135</v>
      </c>
      <c r="F6" s="110" t="s">
        <v>136</v>
      </c>
      <c r="G6" s="111" t="s">
        <v>135</v>
      </c>
      <c r="H6" s="110" t="s">
        <v>136</v>
      </c>
      <c r="I6" s="110" t="s">
        <v>135</v>
      </c>
      <c r="J6" s="110" t="s">
        <v>136</v>
      </c>
      <c r="K6" s="111" t="s">
        <v>135</v>
      </c>
      <c r="L6" s="111" t="s">
        <v>136</v>
      </c>
      <c r="M6" s="108"/>
      <c r="N6" s="109"/>
      <c r="O6" s="109"/>
      <c r="P6" s="109"/>
      <c r="Q6" s="109"/>
      <c r="R6" s="109"/>
    </row>
    <row r="7" spans="2:18" s="112" customFormat="1" ht="15" customHeight="1">
      <c r="B7" s="1277" t="s">
        <v>126</v>
      </c>
      <c r="C7" s="1278"/>
      <c r="D7" s="113">
        <f aca="true" t="shared" si="0" ref="D7:L7">D9+D10</f>
        <v>335109</v>
      </c>
      <c r="E7" s="27">
        <f t="shared" si="0"/>
        <v>337097</v>
      </c>
      <c r="F7" s="27">
        <f t="shared" si="0"/>
        <v>1988</v>
      </c>
      <c r="G7" s="27">
        <f t="shared" si="0"/>
        <v>339266</v>
      </c>
      <c r="H7" s="27">
        <f t="shared" si="0"/>
        <v>2169</v>
      </c>
      <c r="I7" s="27">
        <f t="shared" si="0"/>
        <v>341638</v>
      </c>
      <c r="J7" s="27">
        <f t="shared" si="0"/>
        <v>2372</v>
      </c>
      <c r="K7" s="27">
        <f t="shared" si="0"/>
        <v>344285</v>
      </c>
      <c r="L7" s="114">
        <f t="shared" si="0"/>
        <v>2647</v>
      </c>
      <c r="M7" s="26"/>
      <c r="N7" s="40"/>
      <c r="O7" s="40"/>
      <c r="P7" s="40"/>
      <c r="Q7" s="40"/>
      <c r="R7" s="40"/>
    </row>
    <row r="8" spans="2:18" s="112" customFormat="1" ht="6" customHeight="1">
      <c r="B8" s="115"/>
      <c r="C8" s="116"/>
      <c r="D8" s="117"/>
      <c r="E8" s="118"/>
      <c r="F8" s="118"/>
      <c r="G8" s="118"/>
      <c r="H8" s="118"/>
      <c r="I8" s="118"/>
      <c r="J8" s="118"/>
      <c r="K8" s="118"/>
      <c r="L8" s="118"/>
      <c r="M8" s="117"/>
      <c r="N8" s="118"/>
      <c r="O8" s="118"/>
      <c r="P8" s="118"/>
      <c r="Q8" s="118"/>
      <c r="R8" s="118"/>
    </row>
    <row r="9" spans="2:18" s="112" customFormat="1" ht="15" customHeight="1">
      <c r="B9" s="1294" t="s">
        <v>127</v>
      </c>
      <c r="C9" s="1284"/>
      <c r="D9" s="117">
        <f aca="true" t="shared" si="1" ref="D9:L9">SUM(D17:D31)</f>
        <v>248863</v>
      </c>
      <c r="E9" s="118">
        <f t="shared" si="1"/>
        <v>251140</v>
      </c>
      <c r="F9" s="118">
        <f t="shared" si="1"/>
        <v>2277</v>
      </c>
      <c r="G9" s="118">
        <f t="shared" si="1"/>
        <v>253390</v>
      </c>
      <c r="H9" s="118">
        <f t="shared" si="1"/>
        <v>2250</v>
      </c>
      <c r="I9" s="118">
        <f t="shared" si="1"/>
        <v>255800</v>
      </c>
      <c r="J9" s="118">
        <f t="shared" si="1"/>
        <v>2410</v>
      </c>
      <c r="K9" s="118">
        <f t="shared" si="1"/>
        <v>258327</v>
      </c>
      <c r="L9" s="118">
        <f t="shared" si="1"/>
        <v>2527</v>
      </c>
      <c r="M9" s="117"/>
      <c r="N9" s="118"/>
      <c r="O9" s="118"/>
      <c r="P9" s="118"/>
      <c r="Q9" s="118"/>
      <c r="R9" s="118"/>
    </row>
    <row r="10" spans="2:18" s="112" customFormat="1" ht="15" customHeight="1">
      <c r="B10" s="1279" t="s">
        <v>137</v>
      </c>
      <c r="C10" s="1280"/>
      <c r="D10" s="121">
        <f aca="true" t="shared" si="2" ref="D10:L10">SUM(D33:D66)</f>
        <v>86246</v>
      </c>
      <c r="E10" s="122">
        <f t="shared" si="2"/>
        <v>85957</v>
      </c>
      <c r="F10" s="122">
        <f t="shared" si="2"/>
        <v>-289</v>
      </c>
      <c r="G10" s="122">
        <f t="shared" si="2"/>
        <v>85876</v>
      </c>
      <c r="H10" s="122">
        <f t="shared" si="2"/>
        <v>-81</v>
      </c>
      <c r="I10" s="122">
        <f t="shared" si="2"/>
        <v>85838</v>
      </c>
      <c r="J10" s="122">
        <f t="shared" si="2"/>
        <v>-38</v>
      </c>
      <c r="K10" s="118">
        <f t="shared" si="2"/>
        <v>85958</v>
      </c>
      <c r="L10" s="118">
        <f t="shared" si="2"/>
        <v>120</v>
      </c>
      <c r="M10" s="117"/>
      <c r="N10" s="118"/>
      <c r="O10" s="118"/>
      <c r="P10" s="118"/>
      <c r="Q10" s="118"/>
      <c r="R10" s="118"/>
    </row>
    <row r="11" spans="2:18" s="112" customFormat="1" ht="7.5" customHeight="1">
      <c r="B11" s="119"/>
      <c r="C11" s="120"/>
      <c r="D11" s="117"/>
      <c r="E11" s="118"/>
      <c r="F11" s="118"/>
      <c r="G11" s="118"/>
      <c r="H11" s="118"/>
      <c r="I11" s="118"/>
      <c r="J11" s="118"/>
      <c r="K11" s="118"/>
      <c r="L11" s="118"/>
      <c r="M11" s="117"/>
      <c r="N11" s="118"/>
      <c r="O11" s="118"/>
      <c r="P11" s="118"/>
      <c r="Q11" s="118"/>
      <c r="R11" s="118"/>
    </row>
    <row r="12" spans="2:18" s="112" customFormat="1" ht="13.5" customHeight="1">
      <c r="B12" s="1294" t="s">
        <v>128</v>
      </c>
      <c r="C12" s="1284"/>
      <c r="D12" s="117">
        <f aca="true" t="shared" si="3" ref="D12:L12">+D17+D23+D24+D25+D28+D29+D30+D33+D34+D35+D36+D37+D38+D39</f>
        <v>154374</v>
      </c>
      <c r="E12" s="118">
        <f t="shared" si="3"/>
        <v>155534</v>
      </c>
      <c r="F12" s="118">
        <f t="shared" si="3"/>
        <v>1160</v>
      </c>
      <c r="G12" s="118">
        <f t="shared" si="3"/>
        <v>156881</v>
      </c>
      <c r="H12" s="118">
        <f t="shared" si="3"/>
        <v>1347</v>
      </c>
      <c r="I12" s="118">
        <f t="shared" si="3"/>
        <v>158178</v>
      </c>
      <c r="J12" s="118">
        <f t="shared" si="3"/>
        <v>1297</v>
      </c>
      <c r="K12" s="118">
        <f t="shared" si="3"/>
        <v>159762</v>
      </c>
      <c r="L12" s="118">
        <f t="shared" si="3"/>
        <v>1584</v>
      </c>
      <c r="M12" s="117"/>
      <c r="N12" s="118"/>
      <c r="O12" s="118"/>
      <c r="P12" s="118"/>
      <c r="Q12" s="118"/>
      <c r="R12" s="118"/>
    </row>
    <row r="13" spans="2:18" s="112" customFormat="1" ht="13.5" customHeight="1">
      <c r="B13" s="1294" t="s">
        <v>129</v>
      </c>
      <c r="C13" s="1284"/>
      <c r="D13" s="117">
        <f aca="true" t="shared" si="4" ref="D13:L13">+D22+D41+D42+D43+D44+D45+D46+D47</f>
        <v>25549</v>
      </c>
      <c r="E13" s="118">
        <f t="shared" si="4"/>
        <v>25620</v>
      </c>
      <c r="F13" s="118">
        <f t="shared" si="4"/>
        <v>71</v>
      </c>
      <c r="G13" s="118">
        <f t="shared" si="4"/>
        <v>25649</v>
      </c>
      <c r="H13" s="118">
        <f t="shared" si="4"/>
        <v>29</v>
      </c>
      <c r="I13" s="118">
        <f t="shared" si="4"/>
        <v>25762</v>
      </c>
      <c r="J13" s="118">
        <f t="shared" si="4"/>
        <v>113</v>
      </c>
      <c r="K13" s="118">
        <f t="shared" si="4"/>
        <v>25802</v>
      </c>
      <c r="L13" s="118">
        <f t="shared" si="4"/>
        <v>40</v>
      </c>
      <c r="M13" s="117"/>
      <c r="N13" s="118"/>
      <c r="O13" s="118"/>
      <c r="P13" s="118"/>
      <c r="Q13" s="118"/>
      <c r="R13" s="118"/>
    </row>
    <row r="14" spans="2:18" s="112" customFormat="1" ht="13.5" customHeight="1">
      <c r="B14" s="1294" t="s">
        <v>130</v>
      </c>
      <c r="C14" s="1284"/>
      <c r="D14" s="117">
        <f aca="true" t="shared" si="5" ref="D14:L14">+D18+D27+D31+D49+D50+D51+D52+D53</f>
        <v>67536</v>
      </c>
      <c r="E14" s="118">
        <f t="shared" si="5"/>
        <v>67825</v>
      </c>
      <c r="F14" s="118">
        <f t="shared" si="5"/>
        <v>289</v>
      </c>
      <c r="G14" s="118">
        <f t="shared" si="5"/>
        <v>68220</v>
      </c>
      <c r="H14" s="118">
        <f t="shared" si="5"/>
        <v>395</v>
      </c>
      <c r="I14" s="118">
        <f t="shared" si="5"/>
        <v>68486</v>
      </c>
      <c r="J14" s="118">
        <f t="shared" si="5"/>
        <v>266</v>
      </c>
      <c r="K14" s="118">
        <f t="shared" si="5"/>
        <v>68982</v>
      </c>
      <c r="L14" s="118">
        <f t="shared" si="5"/>
        <v>496</v>
      </c>
      <c r="M14" s="117"/>
      <c r="N14" s="118"/>
      <c r="O14" s="118"/>
      <c r="P14" s="118"/>
      <c r="Q14" s="118"/>
      <c r="R14" s="118"/>
    </row>
    <row r="15" spans="2:18" s="112" customFormat="1" ht="13.5" customHeight="1">
      <c r="B15" s="1294" t="s">
        <v>131</v>
      </c>
      <c r="C15" s="1285"/>
      <c r="D15" s="117">
        <f aca="true" t="shared" si="6" ref="D15:L15">+D19+D20+D55+D56+D57+D58+D59+D60+D61+D62+D63+D64+D65+D66</f>
        <v>87650</v>
      </c>
      <c r="E15" s="118">
        <f t="shared" si="6"/>
        <v>88118</v>
      </c>
      <c r="F15" s="118">
        <f t="shared" si="6"/>
        <v>468</v>
      </c>
      <c r="G15" s="118">
        <f t="shared" si="6"/>
        <v>88516</v>
      </c>
      <c r="H15" s="118">
        <f t="shared" si="6"/>
        <v>398</v>
      </c>
      <c r="I15" s="118">
        <f t="shared" si="6"/>
        <v>89212</v>
      </c>
      <c r="J15" s="118">
        <f t="shared" si="6"/>
        <v>696</v>
      </c>
      <c r="K15" s="118">
        <f t="shared" si="6"/>
        <v>89739</v>
      </c>
      <c r="L15" s="118">
        <f t="shared" si="6"/>
        <v>527</v>
      </c>
      <c r="M15" s="117"/>
      <c r="N15" s="118"/>
      <c r="O15" s="118"/>
      <c r="P15" s="118"/>
      <c r="Q15" s="118"/>
      <c r="R15" s="118"/>
    </row>
    <row r="16" spans="2:13" ht="6" customHeight="1">
      <c r="B16" s="124"/>
      <c r="C16" s="125"/>
      <c r="D16" s="46"/>
      <c r="E16" s="46"/>
      <c r="F16" s="126"/>
      <c r="G16" s="46"/>
      <c r="H16" s="126"/>
      <c r="I16" s="46"/>
      <c r="J16" s="126"/>
      <c r="K16" s="127"/>
      <c r="L16" s="128"/>
      <c r="M16" s="124"/>
    </row>
    <row r="17" spans="2:18" ht="13.5" customHeight="1">
      <c r="B17" s="124"/>
      <c r="C17" s="129" t="s">
        <v>56</v>
      </c>
      <c r="D17" s="46">
        <v>75092</v>
      </c>
      <c r="E17" s="46">
        <v>75987</v>
      </c>
      <c r="F17" s="130">
        <f>E17-D17</f>
        <v>895</v>
      </c>
      <c r="G17" s="46">
        <v>76985</v>
      </c>
      <c r="H17" s="130">
        <f>G17-E17</f>
        <v>998</v>
      </c>
      <c r="I17" s="46">
        <v>77829</v>
      </c>
      <c r="J17" s="130">
        <f>I17-G17</f>
        <v>844</v>
      </c>
      <c r="K17" s="21">
        <v>78730</v>
      </c>
      <c r="L17" s="131">
        <v>901</v>
      </c>
      <c r="M17" s="132"/>
      <c r="N17" s="130"/>
      <c r="O17" s="130"/>
      <c r="P17" s="130"/>
      <c r="Q17" s="130"/>
      <c r="R17" s="130"/>
    </row>
    <row r="18" spans="2:18" ht="13.5" customHeight="1">
      <c r="B18" s="124"/>
      <c r="C18" s="129" t="s">
        <v>58</v>
      </c>
      <c r="D18" s="46">
        <v>27909</v>
      </c>
      <c r="E18" s="46">
        <v>28195</v>
      </c>
      <c r="F18" s="130">
        <f>E18-D18</f>
        <v>286</v>
      </c>
      <c r="G18" s="46">
        <v>28490</v>
      </c>
      <c r="H18" s="130">
        <f>G18-E18</f>
        <v>295</v>
      </c>
      <c r="I18" s="46">
        <v>28713</v>
      </c>
      <c r="J18" s="130">
        <f>I18-G18</f>
        <v>223</v>
      </c>
      <c r="K18" s="21">
        <v>29014</v>
      </c>
      <c r="L18" s="131">
        <v>301</v>
      </c>
      <c r="M18" s="132"/>
      <c r="N18" s="130"/>
      <c r="O18" s="130"/>
      <c r="P18" s="130"/>
      <c r="Q18" s="130"/>
      <c r="R18" s="130"/>
    </row>
    <row r="19" spans="2:18" ht="13.5" customHeight="1">
      <c r="B19" s="124"/>
      <c r="C19" s="129" t="s">
        <v>59</v>
      </c>
      <c r="D19" s="46">
        <v>28377</v>
      </c>
      <c r="E19" s="46">
        <v>28669</v>
      </c>
      <c r="F19" s="130">
        <f>E19-D19</f>
        <v>292</v>
      </c>
      <c r="G19" s="46">
        <v>28831</v>
      </c>
      <c r="H19" s="130">
        <f>G19-E19</f>
        <v>162</v>
      </c>
      <c r="I19" s="46">
        <v>29271</v>
      </c>
      <c r="J19" s="130">
        <f>I19-G19</f>
        <v>440</v>
      </c>
      <c r="K19" s="21">
        <v>29505</v>
      </c>
      <c r="L19" s="131">
        <v>234</v>
      </c>
      <c r="M19" s="132"/>
      <c r="N19" s="130"/>
      <c r="O19" s="130"/>
      <c r="P19" s="130"/>
      <c r="Q19" s="130"/>
      <c r="R19" s="130"/>
    </row>
    <row r="20" spans="2:18" ht="13.5" customHeight="1">
      <c r="B20" s="124"/>
      <c r="C20" s="129" t="s">
        <v>61</v>
      </c>
      <c r="D20" s="46">
        <v>29309</v>
      </c>
      <c r="E20" s="46">
        <v>29545</v>
      </c>
      <c r="F20" s="130">
        <f>E20-D20</f>
        <v>236</v>
      </c>
      <c r="G20" s="46">
        <v>29820</v>
      </c>
      <c r="H20" s="130">
        <f>G20-E20</f>
        <v>275</v>
      </c>
      <c r="I20" s="46">
        <v>30094</v>
      </c>
      <c r="J20" s="130">
        <f>I20-G20</f>
        <v>274</v>
      </c>
      <c r="K20" s="21">
        <v>30361</v>
      </c>
      <c r="L20" s="131">
        <v>267</v>
      </c>
      <c r="M20" s="132"/>
      <c r="N20" s="130"/>
      <c r="O20" s="130"/>
      <c r="P20" s="130"/>
      <c r="Q20" s="130"/>
      <c r="R20" s="130"/>
    </row>
    <row r="21" spans="2:18" ht="6" customHeight="1">
      <c r="B21" s="124"/>
      <c r="C21" s="129"/>
      <c r="D21" s="46"/>
      <c r="E21" s="46"/>
      <c r="F21" s="130"/>
      <c r="G21" s="46"/>
      <c r="H21" s="130"/>
      <c r="I21" s="46"/>
      <c r="J21" s="130"/>
      <c r="K21" s="21"/>
      <c r="L21" s="131"/>
      <c r="M21" s="132"/>
      <c r="N21" s="130"/>
      <c r="O21" s="130"/>
      <c r="P21" s="130"/>
      <c r="Q21" s="130"/>
      <c r="R21" s="130"/>
    </row>
    <row r="22" spans="2:18" ht="13.5" customHeight="1">
      <c r="B22" s="124"/>
      <c r="C22" s="129" t="s">
        <v>64</v>
      </c>
      <c r="D22" s="46">
        <v>11935</v>
      </c>
      <c r="E22" s="46">
        <v>12017</v>
      </c>
      <c r="F22" s="130">
        <f>E22-D22</f>
        <v>82</v>
      </c>
      <c r="G22" s="46">
        <v>12070</v>
      </c>
      <c r="H22" s="130">
        <f>G22-E22</f>
        <v>53</v>
      </c>
      <c r="I22" s="46">
        <v>12177</v>
      </c>
      <c r="J22" s="130">
        <f>I22-G22</f>
        <v>107</v>
      </c>
      <c r="K22" s="21">
        <v>12246</v>
      </c>
      <c r="L22" s="131">
        <v>69</v>
      </c>
      <c r="M22" s="132"/>
      <c r="N22" s="130"/>
      <c r="O22" s="130"/>
      <c r="P22" s="130"/>
      <c r="Q22" s="130"/>
      <c r="R22" s="130"/>
    </row>
    <row r="23" spans="2:18" ht="13.5" customHeight="1">
      <c r="B23" s="124"/>
      <c r="C23" s="129" t="s">
        <v>66</v>
      </c>
      <c r="D23" s="46">
        <v>10117</v>
      </c>
      <c r="E23" s="46">
        <v>10180</v>
      </c>
      <c r="F23" s="130">
        <f>E23-D23</f>
        <v>63</v>
      </c>
      <c r="G23" s="46">
        <v>10218</v>
      </c>
      <c r="H23" s="130">
        <f>G23-E23</f>
        <v>38</v>
      </c>
      <c r="I23" s="46">
        <v>10287</v>
      </c>
      <c r="J23" s="130">
        <f>I23-G23</f>
        <v>69</v>
      </c>
      <c r="K23" s="21">
        <v>10372</v>
      </c>
      <c r="L23" s="131">
        <v>85</v>
      </c>
      <c r="M23" s="132"/>
      <c r="N23" s="130"/>
      <c r="O23" s="130"/>
      <c r="P23" s="130"/>
      <c r="Q23" s="130"/>
      <c r="R23" s="130"/>
    </row>
    <row r="24" spans="2:18" ht="13.5" customHeight="1">
      <c r="B24" s="124"/>
      <c r="C24" s="129" t="s">
        <v>68</v>
      </c>
      <c r="D24" s="46">
        <v>9918</v>
      </c>
      <c r="E24" s="46">
        <v>9920</v>
      </c>
      <c r="F24" s="130">
        <f>E24-D24</f>
        <v>2</v>
      </c>
      <c r="G24" s="46">
        <v>9992</v>
      </c>
      <c r="H24" s="130">
        <f>G24-E24</f>
        <v>72</v>
      </c>
      <c r="I24" s="46">
        <v>9946</v>
      </c>
      <c r="J24" s="130">
        <f>I24-G24</f>
        <v>-46</v>
      </c>
      <c r="K24" s="21">
        <v>10009</v>
      </c>
      <c r="L24" s="131">
        <v>63</v>
      </c>
      <c r="M24" s="132"/>
      <c r="N24" s="130"/>
      <c r="O24" s="130"/>
      <c r="P24" s="130"/>
      <c r="Q24" s="130"/>
      <c r="R24" s="130"/>
    </row>
    <row r="25" spans="2:18" ht="13.5" customHeight="1">
      <c r="B25" s="124"/>
      <c r="C25" s="129" t="s">
        <v>69</v>
      </c>
      <c r="D25" s="46">
        <v>7520</v>
      </c>
      <c r="E25" s="46">
        <v>7532</v>
      </c>
      <c r="F25" s="130">
        <f>E25-D25</f>
        <v>12</v>
      </c>
      <c r="G25" s="46">
        <v>7514</v>
      </c>
      <c r="H25" s="130">
        <f>G25-E25</f>
        <v>-18</v>
      </c>
      <c r="I25" s="46">
        <v>7497</v>
      </c>
      <c r="J25" s="130">
        <f>I25-G25</f>
        <v>-17</v>
      </c>
      <c r="K25" s="21">
        <v>7534</v>
      </c>
      <c r="L25" s="131">
        <v>37</v>
      </c>
      <c r="M25" s="132"/>
      <c r="N25" s="130"/>
      <c r="O25" s="130"/>
      <c r="P25" s="130"/>
      <c r="Q25" s="130"/>
      <c r="R25" s="130"/>
    </row>
    <row r="26" spans="2:18" ht="6" customHeight="1">
      <c r="B26" s="124"/>
      <c r="C26" s="129"/>
      <c r="D26" s="46"/>
      <c r="E26" s="46"/>
      <c r="F26" s="130"/>
      <c r="G26" s="46"/>
      <c r="H26" s="130"/>
      <c r="I26" s="46"/>
      <c r="J26" s="130"/>
      <c r="K26" s="21"/>
      <c r="L26" s="131"/>
      <c r="M26" s="132"/>
      <c r="N26" s="130"/>
      <c r="O26" s="130"/>
      <c r="P26" s="130"/>
      <c r="Q26" s="130"/>
      <c r="R26" s="130"/>
    </row>
    <row r="27" spans="2:18" ht="13.5" customHeight="1">
      <c r="B27" s="124"/>
      <c r="C27" s="129" t="s">
        <v>72</v>
      </c>
      <c r="D27" s="46">
        <v>8688</v>
      </c>
      <c r="E27" s="46">
        <v>8744</v>
      </c>
      <c r="F27" s="130">
        <f>E27-D27</f>
        <v>56</v>
      </c>
      <c r="G27" s="46">
        <v>8756</v>
      </c>
      <c r="H27" s="130">
        <f>G27-E27</f>
        <v>12</v>
      </c>
      <c r="I27" s="46">
        <v>8785</v>
      </c>
      <c r="J27" s="130">
        <f>I27-G27</f>
        <v>29</v>
      </c>
      <c r="K27" s="21">
        <v>8833</v>
      </c>
      <c r="L27" s="131">
        <v>48</v>
      </c>
      <c r="M27" s="132"/>
      <c r="N27" s="130"/>
      <c r="O27" s="130"/>
      <c r="P27" s="130"/>
      <c r="Q27" s="130"/>
      <c r="R27" s="130"/>
    </row>
    <row r="28" spans="2:18" ht="13.5" customHeight="1">
      <c r="B28" s="124"/>
      <c r="C28" s="129" t="s">
        <v>74</v>
      </c>
      <c r="D28" s="46">
        <v>14615</v>
      </c>
      <c r="E28" s="46">
        <v>14873</v>
      </c>
      <c r="F28" s="130">
        <f>E28-D28</f>
        <v>258</v>
      </c>
      <c r="G28" s="46">
        <v>15131</v>
      </c>
      <c r="H28" s="130">
        <f>G28-E28</f>
        <v>258</v>
      </c>
      <c r="I28" s="46">
        <v>15464</v>
      </c>
      <c r="J28" s="130">
        <f>I28-G28</f>
        <v>333</v>
      </c>
      <c r="K28" s="21">
        <v>15879</v>
      </c>
      <c r="L28" s="131">
        <v>415</v>
      </c>
      <c r="M28" s="132"/>
      <c r="N28" s="130"/>
      <c r="O28" s="130"/>
      <c r="P28" s="130"/>
      <c r="Q28" s="130"/>
      <c r="R28" s="130"/>
    </row>
    <row r="29" spans="2:18" ht="13.5" customHeight="1">
      <c r="B29" s="124"/>
      <c r="C29" s="129" t="s">
        <v>76</v>
      </c>
      <c r="D29" s="46">
        <v>10249</v>
      </c>
      <c r="E29" s="46">
        <v>10323</v>
      </c>
      <c r="F29" s="130">
        <f>E29-D29</f>
        <v>74</v>
      </c>
      <c r="G29" s="46">
        <v>10363</v>
      </c>
      <c r="H29" s="130">
        <f>G29-E29</f>
        <v>40</v>
      </c>
      <c r="I29" s="46">
        <v>10552</v>
      </c>
      <c r="J29" s="130">
        <f>I29-G29</f>
        <v>189</v>
      </c>
      <c r="K29" s="21">
        <v>10548</v>
      </c>
      <c r="L29" s="131">
        <v>-4</v>
      </c>
      <c r="M29" s="132"/>
      <c r="N29" s="130"/>
      <c r="O29" s="130"/>
      <c r="P29" s="130"/>
      <c r="Q29" s="130"/>
      <c r="R29" s="130"/>
    </row>
    <row r="30" spans="2:18" ht="13.5" customHeight="1">
      <c r="B30" s="124"/>
      <c r="C30" s="129" t="s">
        <v>78</v>
      </c>
      <c r="D30" s="46">
        <v>5685</v>
      </c>
      <c r="E30" s="46">
        <v>5668</v>
      </c>
      <c r="F30" s="130">
        <f>E30-D30</f>
        <v>-17</v>
      </c>
      <c r="G30" s="46">
        <v>5628</v>
      </c>
      <c r="H30" s="130">
        <f>G30-E30</f>
        <v>-40</v>
      </c>
      <c r="I30" s="46">
        <v>5579</v>
      </c>
      <c r="J30" s="130">
        <f>I30-G30</f>
        <v>-49</v>
      </c>
      <c r="K30" s="21">
        <v>5594</v>
      </c>
      <c r="L30" s="131">
        <v>15</v>
      </c>
      <c r="M30" s="132"/>
      <c r="N30" s="130"/>
      <c r="O30" s="130"/>
      <c r="P30" s="130"/>
      <c r="Q30" s="130"/>
      <c r="R30" s="130"/>
    </row>
    <row r="31" spans="2:18" ht="13.5" customHeight="1">
      <c r="B31" s="124"/>
      <c r="C31" s="129" t="s">
        <v>80</v>
      </c>
      <c r="D31" s="46">
        <v>9449</v>
      </c>
      <c r="E31" s="46">
        <v>9487</v>
      </c>
      <c r="F31" s="130">
        <f>E31-D31</f>
        <v>38</v>
      </c>
      <c r="G31" s="46">
        <v>9592</v>
      </c>
      <c r="H31" s="130">
        <f>G31-E31</f>
        <v>105</v>
      </c>
      <c r="I31" s="46">
        <v>9606</v>
      </c>
      <c r="J31" s="130">
        <f>I31-G31</f>
        <v>14</v>
      </c>
      <c r="K31" s="21">
        <v>9702</v>
      </c>
      <c r="L31" s="131">
        <v>96</v>
      </c>
      <c r="M31" s="132"/>
      <c r="N31" s="130"/>
      <c r="O31" s="130"/>
      <c r="P31" s="130"/>
      <c r="Q31" s="130"/>
      <c r="R31" s="130"/>
    </row>
    <row r="32" spans="2:18" ht="6" customHeight="1">
      <c r="B32" s="124"/>
      <c r="C32" s="129"/>
      <c r="D32" s="46"/>
      <c r="E32" s="46"/>
      <c r="F32" s="130"/>
      <c r="G32" s="46"/>
      <c r="H32" s="130"/>
      <c r="I32" s="46"/>
      <c r="J32" s="130"/>
      <c r="K32" s="21"/>
      <c r="L32" s="131"/>
      <c r="M32" s="132"/>
      <c r="N32" s="130"/>
      <c r="O32" s="130"/>
      <c r="P32" s="130"/>
      <c r="Q32" s="130"/>
      <c r="R32" s="130"/>
    </row>
    <row r="33" spans="2:18" ht="13.5" customHeight="1">
      <c r="B33" s="124"/>
      <c r="C33" s="129" t="s">
        <v>83</v>
      </c>
      <c r="D33" s="46">
        <v>3461</v>
      </c>
      <c r="E33" s="46">
        <v>3488</v>
      </c>
      <c r="F33" s="130">
        <f aca="true" t="shared" si="7" ref="F33:F39">E33-D33</f>
        <v>27</v>
      </c>
      <c r="G33" s="46">
        <v>3626</v>
      </c>
      <c r="H33" s="130">
        <f aca="true" t="shared" si="8" ref="H33:H39">G33-E33</f>
        <v>138</v>
      </c>
      <c r="I33" s="46">
        <v>3664</v>
      </c>
      <c r="J33" s="130">
        <f aca="true" t="shared" si="9" ref="J33:J39">I33-G33</f>
        <v>38</v>
      </c>
      <c r="K33" s="21">
        <v>3731</v>
      </c>
      <c r="L33" s="131">
        <v>67</v>
      </c>
      <c r="M33" s="132"/>
      <c r="N33" s="130"/>
      <c r="O33" s="130"/>
      <c r="P33" s="130"/>
      <c r="Q33" s="130"/>
      <c r="R33" s="130"/>
    </row>
    <row r="34" spans="2:18" ht="13.5" customHeight="1">
      <c r="B34" s="124"/>
      <c r="C34" s="129" t="s">
        <v>85</v>
      </c>
      <c r="D34" s="46">
        <v>2723</v>
      </c>
      <c r="E34" s="46">
        <v>2730</v>
      </c>
      <c r="F34" s="130">
        <f t="shared" si="7"/>
        <v>7</v>
      </c>
      <c r="G34" s="46">
        <v>2732</v>
      </c>
      <c r="H34" s="130">
        <f t="shared" si="8"/>
        <v>2</v>
      </c>
      <c r="I34" s="46">
        <v>2749</v>
      </c>
      <c r="J34" s="130">
        <f t="shared" si="9"/>
        <v>17</v>
      </c>
      <c r="K34" s="21">
        <v>2771</v>
      </c>
      <c r="L34" s="131">
        <v>22</v>
      </c>
      <c r="M34" s="132"/>
      <c r="N34" s="130"/>
      <c r="O34" s="130"/>
      <c r="P34" s="130"/>
      <c r="Q34" s="130"/>
      <c r="R34" s="130"/>
    </row>
    <row r="35" spans="2:18" ht="13.5" customHeight="1">
      <c r="B35" s="124"/>
      <c r="C35" s="129" t="s">
        <v>39</v>
      </c>
      <c r="D35" s="46">
        <v>5038</v>
      </c>
      <c r="E35" s="46">
        <v>5051</v>
      </c>
      <c r="F35" s="130">
        <f t="shared" si="7"/>
        <v>13</v>
      </c>
      <c r="G35" s="46">
        <v>5048</v>
      </c>
      <c r="H35" s="130">
        <f t="shared" si="8"/>
        <v>-3</v>
      </c>
      <c r="I35" s="46">
        <v>5077</v>
      </c>
      <c r="J35" s="130">
        <f t="shared" si="9"/>
        <v>29</v>
      </c>
      <c r="K35" s="21">
        <v>5101</v>
      </c>
      <c r="L35" s="131">
        <v>24</v>
      </c>
      <c r="M35" s="132"/>
      <c r="N35" s="130"/>
      <c r="O35" s="130"/>
      <c r="P35" s="130"/>
      <c r="Q35" s="130"/>
      <c r="R35" s="130"/>
    </row>
    <row r="36" spans="2:18" ht="13.5" customHeight="1">
      <c r="B36" s="124"/>
      <c r="C36" s="129" t="s">
        <v>40</v>
      </c>
      <c r="D36" s="46">
        <v>2421</v>
      </c>
      <c r="E36" s="46">
        <v>2281</v>
      </c>
      <c r="F36" s="130">
        <f t="shared" si="7"/>
        <v>-140</v>
      </c>
      <c r="G36" s="46">
        <v>2185</v>
      </c>
      <c r="H36" s="130">
        <f t="shared" si="8"/>
        <v>-96</v>
      </c>
      <c r="I36" s="46">
        <v>2086</v>
      </c>
      <c r="J36" s="130">
        <f t="shared" si="9"/>
        <v>-99</v>
      </c>
      <c r="K36" s="21">
        <v>2075</v>
      </c>
      <c r="L36" s="131">
        <v>-11</v>
      </c>
      <c r="M36" s="132"/>
      <c r="N36" s="130"/>
      <c r="O36" s="130"/>
      <c r="P36" s="130"/>
      <c r="Q36" s="130"/>
      <c r="R36" s="130"/>
    </row>
    <row r="37" spans="2:18" ht="13.5" customHeight="1">
      <c r="B37" s="124"/>
      <c r="C37" s="129" t="s">
        <v>41</v>
      </c>
      <c r="D37" s="46">
        <v>2528</v>
      </c>
      <c r="E37" s="46">
        <v>2511</v>
      </c>
      <c r="F37" s="130">
        <f t="shared" si="7"/>
        <v>-17</v>
      </c>
      <c r="G37" s="46">
        <v>2498</v>
      </c>
      <c r="H37" s="130">
        <f t="shared" si="8"/>
        <v>-13</v>
      </c>
      <c r="I37" s="46">
        <v>2495</v>
      </c>
      <c r="J37" s="130">
        <f t="shared" si="9"/>
        <v>-3</v>
      </c>
      <c r="K37" s="21">
        <v>2475</v>
      </c>
      <c r="L37" s="131">
        <v>-20</v>
      </c>
      <c r="M37" s="132"/>
      <c r="N37" s="130"/>
      <c r="O37" s="130"/>
      <c r="P37" s="130"/>
      <c r="Q37" s="130"/>
      <c r="R37" s="130"/>
    </row>
    <row r="38" spans="2:18" ht="13.5" customHeight="1">
      <c r="B38" s="124"/>
      <c r="C38" s="129" t="s">
        <v>43</v>
      </c>
      <c r="D38" s="46">
        <v>2642</v>
      </c>
      <c r="E38" s="46">
        <v>2620</v>
      </c>
      <c r="F38" s="130">
        <f t="shared" si="7"/>
        <v>-22</v>
      </c>
      <c r="G38" s="46">
        <v>2594</v>
      </c>
      <c r="H38" s="130">
        <f t="shared" si="8"/>
        <v>-26</v>
      </c>
      <c r="I38" s="46">
        <v>2590</v>
      </c>
      <c r="J38" s="130">
        <f t="shared" si="9"/>
        <v>-4</v>
      </c>
      <c r="K38" s="21">
        <v>2581</v>
      </c>
      <c r="L38" s="131">
        <v>-9</v>
      </c>
      <c r="M38" s="132"/>
      <c r="N38" s="130"/>
      <c r="O38" s="130"/>
      <c r="P38" s="130"/>
      <c r="Q38" s="130"/>
      <c r="R38" s="130"/>
    </row>
    <row r="39" spans="2:18" ht="13.5" customHeight="1">
      <c r="B39" s="124"/>
      <c r="C39" s="129" t="s">
        <v>45</v>
      </c>
      <c r="D39" s="46">
        <v>2365</v>
      </c>
      <c r="E39" s="46">
        <v>2370</v>
      </c>
      <c r="F39" s="130">
        <f t="shared" si="7"/>
        <v>5</v>
      </c>
      <c r="G39" s="46">
        <v>2367</v>
      </c>
      <c r="H39" s="130">
        <f t="shared" si="8"/>
        <v>-3</v>
      </c>
      <c r="I39" s="46">
        <v>2363</v>
      </c>
      <c r="J39" s="130">
        <f t="shared" si="9"/>
        <v>-4</v>
      </c>
      <c r="K39" s="21">
        <v>2362</v>
      </c>
      <c r="L39" s="131">
        <v>-1</v>
      </c>
      <c r="M39" s="132"/>
      <c r="N39" s="130"/>
      <c r="O39" s="130"/>
      <c r="P39" s="130"/>
      <c r="Q39" s="130"/>
      <c r="R39" s="130"/>
    </row>
    <row r="40" spans="2:18" ht="6" customHeight="1">
      <c r="B40" s="124"/>
      <c r="C40" s="129"/>
      <c r="D40" s="46"/>
      <c r="E40" s="46"/>
      <c r="F40" s="130"/>
      <c r="G40" s="46"/>
      <c r="H40" s="130"/>
      <c r="I40" s="46"/>
      <c r="J40" s="130"/>
      <c r="K40" s="21"/>
      <c r="L40" s="131"/>
      <c r="M40" s="132"/>
      <c r="N40" s="130"/>
      <c r="O40" s="130"/>
      <c r="P40" s="130"/>
      <c r="Q40" s="130"/>
      <c r="R40" s="130"/>
    </row>
    <row r="41" spans="2:18" ht="13.5" customHeight="1">
      <c r="B41" s="124"/>
      <c r="C41" s="129" t="s">
        <v>46</v>
      </c>
      <c r="D41" s="46">
        <v>1801</v>
      </c>
      <c r="E41" s="46">
        <v>1810</v>
      </c>
      <c r="F41" s="130">
        <f aca="true" t="shared" si="10" ref="F41:F47">E41-D41</f>
        <v>9</v>
      </c>
      <c r="G41" s="46">
        <v>1825</v>
      </c>
      <c r="H41" s="130">
        <f aca="true" t="shared" si="11" ref="H41:H47">G41-E41</f>
        <v>15</v>
      </c>
      <c r="I41" s="46">
        <v>1833</v>
      </c>
      <c r="J41" s="130">
        <f aca="true" t="shared" si="12" ref="J41:J47">I41-G41</f>
        <v>8</v>
      </c>
      <c r="K41" s="21">
        <v>1828</v>
      </c>
      <c r="L41" s="131">
        <v>-5</v>
      </c>
      <c r="M41" s="132"/>
      <c r="N41" s="130"/>
      <c r="O41" s="130"/>
      <c r="P41" s="130"/>
      <c r="Q41" s="130"/>
      <c r="R41" s="130"/>
    </row>
    <row r="42" spans="2:18" ht="13.5" customHeight="1">
      <c r="B42" s="124"/>
      <c r="C42" s="129" t="s">
        <v>48</v>
      </c>
      <c r="D42" s="46">
        <v>2967</v>
      </c>
      <c r="E42" s="46">
        <v>2956</v>
      </c>
      <c r="F42" s="130">
        <f t="shared" si="10"/>
        <v>-11</v>
      </c>
      <c r="G42" s="46">
        <v>2910</v>
      </c>
      <c r="H42" s="130">
        <f t="shared" si="11"/>
        <v>-46</v>
      </c>
      <c r="I42" s="46">
        <v>2946</v>
      </c>
      <c r="J42" s="130">
        <f t="shared" si="12"/>
        <v>36</v>
      </c>
      <c r="K42" s="21">
        <v>2951</v>
      </c>
      <c r="L42" s="131">
        <v>5</v>
      </c>
      <c r="M42" s="132"/>
      <c r="N42" s="130"/>
      <c r="O42" s="130"/>
      <c r="P42" s="130"/>
      <c r="Q42" s="130"/>
      <c r="R42" s="130"/>
    </row>
    <row r="43" spans="2:18" ht="13.5" customHeight="1">
      <c r="B43" s="124"/>
      <c r="C43" s="129" t="s">
        <v>50</v>
      </c>
      <c r="D43" s="46">
        <v>1756</v>
      </c>
      <c r="E43" s="46">
        <v>1748</v>
      </c>
      <c r="F43" s="130">
        <f t="shared" si="10"/>
        <v>-8</v>
      </c>
      <c r="G43" s="46">
        <v>1750</v>
      </c>
      <c r="H43" s="130">
        <f t="shared" si="11"/>
        <v>2</v>
      </c>
      <c r="I43" s="46">
        <v>1749</v>
      </c>
      <c r="J43" s="130">
        <f t="shared" si="12"/>
        <v>-1</v>
      </c>
      <c r="K43" s="21">
        <v>1743</v>
      </c>
      <c r="L43" s="131">
        <v>-6</v>
      </c>
      <c r="M43" s="132"/>
      <c r="N43" s="130"/>
      <c r="O43" s="130"/>
      <c r="P43" s="130"/>
      <c r="Q43" s="130"/>
      <c r="R43" s="130"/>
    </row>
    <row r="44" spans="2:18" ht="13.5" customHeight="1">
      <c r="B44" s="124"/>
      <c r="C44" s="129" t="s">
        <v>52</v>
      </c>
      <c r="D44" s="46">
        <v>2986</v>
      </c>
      <c r="E44" s="46">
        <v>3004</v>
      </c>
      <c r="F44" s="130">
        <f t="shared" si="10"/>
        <v>18</v>
      </c>
      <c r="G44" s="46">
        <v>2992</v>
      </c>
      <c r="H44" s="130">
        <f t="shared" si="11"/>
        <v>-12</v>
      </c>
      <c r="I44" s="46">
        <v>2974</v>
      </c>
      <c r="J44" s="130">
        <f t="shared" si="12"/>
        <v>-18</v>
      </c>
      <c r="K44" s="21">
        <v>2959</v>
      </c>
      <c r="L44" s="131">
        <v>-15</v>
      </c>
      <c r="M44" s="132"/>
      <c r="N44" s="130"/>
      <c r="O44" s="130"/>
      <c r="P44" s="130"/>
      <c r="Q44" s="130"/>
      <c r="R44" s="130"/>
    </row>
    <row r="45" spans="2:18" ht="13.5" customHeight="1">
      <c r="B45" s="124"/>
      <c r="C45" s="129" t="s">
        <v>54</v>
      </c>
      <c r="D45" s="46">
        <v>1128</v>
      </c>
      <c r="E45" s="46">
        <v>1122</v>
      </c>
      <c r="F45" s="130">
        <f t="shared" si="10"/>
        <v>-6</v>
      </c>
      <c r="G45" s="46">
        <v>1119</v>
      </c>
      <c r="H45" s="130">
        <f t="shared" si="11"/>
        <v>-3</v>
      </c>
      <c r="I45" s="46">
        <v>1106</v>
      </c>
      <c r="J45" s="130">
        <f t="shared" si="12"/>
        <v>-13</v>
      </c>
      <c r="K45" s="21">
        <v>1110</v>
      </c>
      <c r="L45" s="131">
        <v>4</v>
      </c>
      <c r="M45" s="132"/>
      <c r="N45" s="130"/>
      <c r="O45" s="130"/>
      <c r="P45" s="130"/>
      <c r="Q45" s="130"/>
      <c r="R45" s="130"/>
    </row>
    <row r="46" spans="2:18" ht="13.5" customHeight="1">
      <c r="B46" s="124"/>
      <c r="C46" s="129" t="s">
        <v>55</v>
      </c>
      <c r="D46" s="46">
        <v>1389</v>
      </c>
      <c r="E46" s="46">
        <v>1379</v>
      </c>
      <c r="F46" s="130">
        <f t="shared" si="10"/>
        <v>-10</v>
      </c>
      <c r="G46" s="46">
        <v>1373</v>
      </c>
      <c r="H46" s="130">
        <f t="shared" si="11"/>
        <v>-6</v>
      </c>
      <c r="I46" s="46">
        <v>1370</v>
      </c>
      <c r="J46" s="130">
        <f t="shared" si="12"/>
        <v>-3</v>
      </c>
      <c r="K46" s="21">
        <v>1365</v>
      </c>
      <c r="L46" s="131">
        <v>-5</v>
      </c>
      <c r="M46" s="132"/>
      <c r="N46" s="130"/>
      <c r="O46" s="130"/>
      <c r="P46" s="130"/>
      <c r="Q46" s="130"/>
      <c r="R46" s="130"/>
    </row>
    <row r="47" spans="2:18" ht="13.5" customHeight="1">
      <c r="B47" s="124"/>
      <c r="C47" s="129" t="s">
        <v>57</v>
      </c>
      <c r="D47" s="46">
        <v>1587</v>
      </c>
      <c r="E47" s="46">
        <v>1584</v>
      </c>
      <c r="F47" s="130">
        <f t="shared" si="10"/>
        <v>-3</v>
      </c>
      <c r="G47" s="46">
        <v>1610</v>
      </c>
      <c r="H47" s="130">
        <f t="shared" si="11"/>
        <v>26</v>
      </c>
      <c r="I47" s="46">
        <v>1607</v>
      </c>
      <c r="J47" s="130">
        <f t="shared" si="12"/>
        <v>-3</v>
      </c>
      <c r="K47" s="21">
        <v>1600</v>
      </c>
      <c r="L47" s="131">
        <v>-7</v>
      </c>
      <c r="M47" s="132"/>
      <c r="N47" s="130"/>
      <c r="O47" s="130"/>
      <c r="P47" s="130"/>
      <c r="Q47" s="130"/>
      <c r="R47" s="130"/>
    </row>
    <row r="48" spans="2:18" ht="6" customHeight="1">
      <c r="B48" s="124"/>
      <c r="C48" s="129"/>
      <c r="D48" s="46"/>
      <c r="E48" s="46"/>
      <c r="F48" s="130"/>
      <c r="G48" s="46"/>
      <c r="H48" s="130"/>
      <c r="I48" s="46"/>
      <c r="J48" s="130"/>
      <c r="K48" s="21"/>
      <c r="L48" s="131"/>
      <c r="M48" s="132"/>
      <c r="N48" s="130"/>
      <c r="O48" s="130"/>
      <c r="P48" s="130"/>
      <c r="Q48" s="130"/>
      <c r="R48" s="130"/>
    </row>
    <row r="49" spans="2:18" ht="13.5" customHeight="1">
      <c r="B49" s="124"/>
      <c r="C49" s="129" t="s">
        <v>60</v>
      </c>
      <c r="D49" s="46">
        <v>6542</v>
      </c>
      <c r="E49" s="46">
        <v>6523</v>
      </c>
      <c r="F49" s="130">
        <f>E49-D49</f>
        <v>-19</v>
      </c>
      <c r="G49" s="46">
        <v>6537</v>
      </c>
      <c r="H49" s="130">
        <f>G49-E49</f>
        <v>14</v>
      </c>
      <c r="I49" s="46">
        <v>6555</v>
      </c>
      <c r="J49" s="130">
        <f>I49-G49</f>
        <v>18</v>
      </c>
      <c r="K49" s="21">
        <v>6571</v>
      </c>
      <c r="L49" s="131">
        <v>16</v>
      </c>
      <c r="M49" s="132"/>
      <c r="N49" s="130"/>
      <c r="O49" s="130"/>
      <c r="P49" s="130"/>
      <c r="Q49" s="130"/>
      <c r="R49" s="130"/>
    </row>
    <row r="50" spans="2:18" ht="13.5" customHeight="1">
      <c r="B50" s="124"/>
      <c r="C50" s="129" t="s">
        <v>62</v>
      </c>
      <c r="D50" s="46">
        <v>4867</v>
      </c>
      <c r="E50" s="46">
        <v>4837</v>
      </c>
      <c r="F50" s="130">
        <f>E50-D50</f>
        <v>-30</v>
      </c>
      <c r="G50" s="46">
        <v>4819</v>
      </c>
      <c r="H50" s="130">
        <f>G50-E50</f>
        <v>-18</v>
      </c>
      <c r="I50" s="46">
        <v>4818</v>
      </c>
      <c r="J50" s="130">
        <f>I50-G50</f>
        <v>-1</v>
      </c>
      <c r="K50" s="21">
        <v>4854</v>
      </c>
      <c r="L50" s="131">
        <v>36</v>
      </c>
      <c r="M50" s="132"/>
      <c r="N50" s="130"/>
      <c r="O50" s="130"/>
      <c r="P50" s="130"/>
      <c r="Q50" s="130"/>
      <c r="R50" s="130"/>
    </row>
    <row r="51" spans="2:18" ht="13.5" customHeight="1">
      <c r="B51" s="124"/>
      <c r="C51" s="129" t="s">
        <v>63</v>
      </c>
      <c r="D51" s="46">
        <v>3270</v>
      </c>
      <c r="E51" s="46">
        <v>3239</v>
      </c>
      <c r="F51" s="130">
        <f>E51-D51</f>
        <v>-31</v>
      </c>
      <c r="G51" s="46">
        <v>3228</v>
      </c>
      <c r="H51" s="130">
        <f>G51-E51</f>
        <v>-11</v>
      </c>
      <c r="I51" s="46">
        <v>3217</v>
      </c>
      <c r="J51" s="130">
        <f>I51-G51</f>
        <v>-11</v>
      </c>
      <c r="K51" s="21">
        <v>3182</v>
      </c>
      <c r="L51" s="131">
        <v>-35</v>
      </c>
      <c r="M51" s="132"/>
      <c r="N51" s="130"/>
      <c r="O51" s="130"/>
      <c r="P51" s="130"/>
      <c r="Q51" s="130"/>
      <c r="R51" s="130"/>
    </row>
    <row r="52" spans="2:18" ht="13.5" customHeight="1">
      <c r="B52" s="124"/>
      <c r="C52" s="129" t="s">
        <v>65</v>
      </c>
      <c r="D52" s="46">
        <v>4468</v>
      </c>
      <c r="E52" s="46">
        <v>4468</v>
      </c>
      <c r="F52" s="130">
        <f>E52-D52</f>
        <v>0</v>
      </c>
      <c r="G52" s="46">
        <v>4463</v>
      </c>
      <c r="H52" s="130">
        <f>G52-E52</f>
        <v>-5</v>
      </c>
      <c r="I52" s="46">
        <v>4458</v>
      </c>
      <c r="J52" s="130">
        <f>I52-G52</f>
        <v>-5</v>
      </c>
      <c r="K52" s="21">
        <v>4454</v>
      </c>
      <c r="L52" s="131">
        <v>-4</v>
      </c>
      <c r="M52" s="132"/>
      <c r="N52" s="130"/>
      <c r="O52" s="130"/>
      <c r="P52" s="130"/>
      <c r="Q52" s="130"/>
      <c r="R52" s="130"/>
    </row>
    <row r="53" spans="2:18" ht="13.5" customHeight="1">
      <c r="B53" s="124"/>
      <c r="C53" s="129" t="s">
        <v>67</v>
      </c>
      <c r="D53" s="46">
        <v>2343</v>
      </c>
      <c r="E53" s="46">
        <v>2332</v>
      </c>
      <c r="F53" s="130">
        <f>E53-D53</f>
        <v>-11</v>
      </c>
      <c r="G53" s="46">
        <v>2335</v>
      </c>
      <c r="H53" s="130">
        <f>G53-E53</f>
        <v>3</v>
      </c>
      <c r="I53" s="46">
        <v>2334</v>
      </c>
      <c r="J53" s="130">
        <f>I53-G53</f>
        <v>-1</v>
      </c>
      <c r="K53" s="21">
        <v>2372</v>
      </c>
      <c r="L53" s="131">
        <v>38</v>
      </c>
      <c r="M53" s="132"/>
      <c r="N53" s="130"/>
      <c r="O53" s="130"/>
      <c r="P53" s="130"/>
      <c r="Q53" s="130"/>
      <c r="R53" s="130"/>
    </row>
    <row r="54" spans="2:18" ht="6" customHeight="1">
      <c r="B54" s="124"/>
      <c r="C54" s="129"/>
      <c r="D54" s="46"/>
      <c r="E54" s="46"/>
      <c r="F54" s="130"/>
      <c r="G54" s="46"/>
      <c r="H54" s="130"/>
      <c r="I54" s="46"/>
      <c r="J54" s="130"/>
      <c r="K54" s="21"/>
      <c r="L54" s="131"/>
      <c r="M54" s="132"/>
      <c r="N54" s="130"/>
      <c r="O54" s="130"/>
      <c r="P54" s="130"/>
      <c r="Q54" s="130"/>
      <c r="R54" s="130"/>
    </row>
    <row r="55" spans="2:18" ht="13.5" customHeight="1">
      <c r="B55" s="124"/>
      <c r="C55" s="129" t="s">
        <v>70</v>
      </c>
      <c r="D55" s="46">
        <v>1879</v>
      </c>
      <c r="E55" s="46">
        <v>1866</v>
      </c>
      <c r="F55" s="130">
        <f aca="true" t="shared" si="13" ref="F55:F66">E55-D55</f>
        <v>-13</v>
      </c>
      <c r="G55" s="46">
        <v>1838</v>
      </c>
      <c r="H55" s="130">
        <f aca="true" t="shared" si="14" ref="H55:H66">G55-E55</f>
        <v>-28</v>
      </c>
      <c r="I55" s="46">
        <v>1834</v>
      </c>
      <c r="J55" s="130">
        <f aca="true" t="shared" si="15" ref="J55:J66">I55-G55</f>
        <v>-4</v>
      </c>
      <c r="K55" s="21">
        <v>1873</v>
      </c>
      <c r="L55" s="131">
        <v>39</v>
      </c>
      <c r="M55" s="132"/>
      <c r="N55" s="130"/>
      <c r="O55" s="130"/>
      <c r="P55" s="130"/>
      <c r="Q55" s="130"/>
      <c r="R55" s="130"/>
    </row>
    <row r="56" spans="2:18" ht="13.5" customHeight="1">
      <c r="B56" s="124"/>
      <c r="C56" s="129" t="s">
        <v>71</v>
      </c>
      <c r="D56" s="46">
        <v>4475</v>
      </c>
      <c r="E56" s="46">
        <v>4468</v>
      </c>
      <c r="F56" s="130">
        <f t="shared" si="13"/>
        <v>-7</v>
      </c>
      <c r="G56" s="46">
        <v>4484</v>
      </c>
      <c r="H56" s="130">
        <f t="shared" si="14"/>
        <v>16</v>
      </c>
      <c r="I56" s="46">
        <v>4494</v>
      </c>
      <c r="J56" s="130">
        <f t="shared" si="15"/>
        <v>10</v>
      </c>
      <c r="K56" s="21">
        <v>4517</v>
      </c>
      <c r="L56" s="131">
        <v>23</v>
      </c>
      <c r="M56" s="132"/>
      <c r="N56" s="130"/>
      <c r="O56" s="130"/>
      <c r="P56" s="130"/>
      <c r="Q56" s="130"/>
      <c r="R56" s="130"/>
    </row>
    <row r="57" spans="2:18" ht="13.5" customHeight="1">
      <c r="B57" s="124"/>
      <c r="C57" s="129" t="s">
        <v>73</v>
      </c>
      <c r="D57" s="46">
        <v>2808</v>
      </c>
      <c r="E57" s="46">
        <v>2806</v>
      </c>
      <c r="F57" s="130">
        <f t="shared" si="13"/>
        <v>-2</v>
      </c>
      <c r="G57" s="46">
        <v>2797</v>
      </c>
      <c r="H57" s="130">
        <f t="shared" si="14"/>
        <v>-9</v>
      </c>
      <c r="I57" s="46">
        <v>2807</v>
      </c>
      <c r="J57" s="130">
        <f t="shared" si="15"/>
        <v>10</v>
      </c>
      <c r="K57" s="21">
        <v>2806</v>
      </c>
      <c r="L57" s="131">
        <v>-1</v>
      </c>
      <c r="M57" s="132"/>
      <c r="N57" s="130"/>
      <c r="O57" s="130"/>
      <c r="P57" s="130"/>
      <c r="Q57" s="130"/>
      <c r="R57" s="130"/>
    </row>
    <row r="58" spans="2:18" ht="13.5" customHeight="1">
      <c r="B58" s="124"/>
      <c r="C58" s="129" t="s">
        <v>75</v>
      </c>
      <c r="D58" s="46">
        <v>2142</v>
      </c>
      <c r="E58" s="46">
        <v>2129</v>
      </c>
      <c r="F58" s="130">
        <f t="shared" si="13"/>
        <v>-13</v>
      </c>
      <c r="G58" s="46">
        <v>2181</v>
      </c>
      <c r="H58" s="130">
        <f t="shared" si="14"/>
        <v>52</v>
      </c>
      <c r="I58" s="46">
        <v>2165</v>
      </c>
      <c r="J58" s="130">
        <f t="shared" si="15"/>
        <v>-16</v>
      </c>
      <c r="K58" s="21">
        <v>2126</v>
      </c>
      <c r="L58" s="131">
        <v>-39</v>
      </c>
      <c r="M58" s="132"/>
      <c r="N58" s="130"/>
      <c r="O58" s="130"/>
      <c r="P58" s="130"/>
      <c r="Q58" s="130"/>
      <c r="R58" s="130"/>
    </row>
    <row r="59" spans="2:18" ht="13.5" customHeight="1">
      <c r="B59" s="124"/>
      <c r="C59" s="129" t="s">
        <v>77</v>
      </c>
      <c r="D59" s="46">
        <v>1785</v>
      </c>
      <c r="E59" s="46">
        <v>1781</v>
      </c>
      <c r="F59" s="130">
        <f t="shared" si="13"/>
        <v>-4</v>
      </c>
      <c r="G59" s="46">
        <v>1771</v>
      </c>
      <c r="H59" s="130">
        <f t="shared" si="14"/>
        <v>-10</v>
      </c>
      <c r="I59" s="46">
        <v>1765</v>
      </c>
      <c r="J59" s="130">
        <f t="shared" si="15"/>
        <v>-6</v>
      </c>
      <c r="K59" s="21">
        <v>1770</v>
      </c>
      <c r="L59" s="131">
        <v>5</v>
      </c>
      <c r="M59" s="132"/>
      <c r="N59" s="130"/>
      <c r="O59" s="130"/>
      <c r="P59" s="130"/>
      <c r="Q59" s="130"/>
      <c r="R59" s="130"/>
    </row>
    <row r="60" spans="2:18" ht="13.5" customHeight="1">
      <c r="B60" s="124"/>
      <c r="C60" s="129" t="s">
        <v>79</v>
      </c>
      <c r="D60" s="46">
        <v>1881</v>
      </c>
      <c r="E60" s="46">
        <v>1869</v>
      </c>
      <c r="F60" s="130">
        <f t="shared" si="13"/>
        <v>-12</v>
      </c>
      <c r="G60" s="46">
        <v>1870</v>
      </c>
      <c r="H60" s="130">
        <f t="shared" si="14"/>
        <v>1</v>
      </c>
      <c r="I60" s="46">
        <v>1883</v>
      </c>
      <c r="J60" s="130">
        <f t="shared" si="15"/>
        <v>13</v>
      </c>
      <c r="K60" s="21">
        <v>1877</v>
      </c>
      <c r="L60" s="131">
        <v>-6</v>
      </c>
      <c r="M60" s="132"/>
      <c r="N60" s="130"/>
      <c r="O60" s="130"/>
      <c r="P60" s="130"/>
      <c r="Q60" s="130"/>
      <c r="R60" s="130"/>
    </row>
    <row r="61" spans="2:18" ht="13.5" customHeight="1">
      <c r="B61" s="124"/>
      <c r="C61" s="129" t="s">
        <v>81</v>
      </c>
      <c r="D61" s="46">
        <v>1506</v>
      </c>
      <c r="E61" s="46">
        <v>1508</v>
      </c>
      <c r="F61" s="130">
        <f t="shared" si="13"/>
        <v>2</v>
      </c>
      <c r="G61" s="46">
        <v>1493</v>
      </c>
      <c r="H61" s="130">
        <f t="shared" si="14"/>
        <v>-15</v>
      </c>
      <c r="I61" s="46">
        <v>1493</v>
      </c>
      <c r="J61" s="130">
        <f t="shared" si="15"/>
        <v>0</v>
      </c>
      <c r="K61" s="21">
        <v>1477</v>
      </c>
      <c r="L61" s="131">
        <v>-16</v>
      </c>
      <c r="M61" s="132"/>
      <c r="N61" s="130"/>
      <c r="O61" s="130"/>
      <c r="P61" s="130"/>
      <c r="Q61" s="130"/>
      <c r="R61" s="130"/>
    </row>
    <row r="62" spans="2:18" ht="13.5" customHeight="1">
      <c r="B62" s="124"/>
      <c r="C62" s="129" t="s">
        <v>82</v>
      </c>
      <c r="D62" s="46">
        <v>3472</v>
      </c>
      <c r="E62" s="46">
        <v>3459</v>
      </c>
      <c r="F62" s="130">
        <f t="shared" si="13"/>
        <v>-13</v>
      </c>
      <c r="G62" s="46">
        <v>3419</v>
      </c>
      <c r="H62" s="130">
        <f t="shared" si="14"/>
        <v>-40</v>
      </c>
      <c r="I62" s="46">
        <v>3388</v>
      </c>
      <c r="J62" s="130">
        <f t="shared" si="15"/>
        <v>-31</v>
      </c>
      <c r="K62" s="21">
        <v>3363</v>
      </c>
      <c r="L62" s="131">
        <v>-25</v>
      </c>
      <c r="M62" s="132"/>
      <c r="N62" s="130"/>
      <c r="O62" s="130"/>
      <c r="P62" s="130"/>
      <c r="Q62" s="130"/>
      <c r="R62" s="130"/>
    </row>
    <row r="63" spans="2:18" ht="13.5" customHeight="1">
      <c r="B63" s="124"/>
      <c r="C63" s="129" t="s">
        <v>84</v>
      </c>
      <c r="D63" s="46">
        <v>4789</v>
      </c>
      <c r="E63" s="46">
        <v>4776</v>
      </c>
      <c r="F63" s="130">
        <f t="shared" si="13"/>
        <v>-13</v>
      </c>
      <c r="G63" s="46">
        <v>4770</v>
      </c>
      <c r="H63" s="130">
        <f t="shared" si="14"/>
        <v>-6</v>
      </c>
      <c r="I63" s="46">
        <v>4759</v>
      </c>
      <c r="J63" s="130">
        <f t="shared" si="15"/>
        <v>-11</v>
      </c>
      <c r="K63" s="21">
        <v>4759</v>
      </c>
      <c r="L63" s="131">
        <v>0</v>
      </c>
      <c r="M63" s="132"/>
      <c r="N63" s="130"/>
      <c r="O63" s="130"/>
      <c r="P63" s="130"/>
      <c r="Q63" s="130"/>
      <c r="R63" s="130"/>
    </row>
    <row r="64" spans="2:18" ht="13.5" customHeight="1">
      <c r="B64" s="124"/>
      <c r="C64" s="129" t="s">
        <v>86</v>
      </c>
      <c r="D64" s="46">
        <v>1889</v>
      </c>
      <c r="E64" s="46">
        <v>1888</v>
      </c>
      <c r="F64" s="130">
        <f t="shared" si="13"/>
        <v>-1</v>
      </c>
      <c r="G64" s="46">
        <v>1905</v>
      </c>
      <c r="H64" s="130">
        <f t="shared" si="14"/>
        <v>17</v>
      </c>
      <c r="I64" s="46">
        <v>1921</v>
      </c>
      <c r="J64" s="130">
        <f t="shared" si="15"/>
        <v>16</v>
      </c>
      <c r="K64" s="21">
        <v>1915</v>
      </c>
      <c r="L64" s="131">
        <v>-6</v>
      </c>
      <c r="M64" s="132"/>
      <c r="N64" s="130"/>
      <c r="O64" s="130"/>
      <c r="P64" s="130"/>
      <c r="Q64" s="130"/>
      <c r="R64" s="130"/>
    </row>
    <row r="65" spans="2:18" ht="13.5" customHeight="1">
      <c r="B65" s="124"/>
      <c r="C65" s="129" t="s">
        <v>87</v>
      </c>
      <c r="D65" s="46">
        <v>1479</v>
      </c>
      <c r="E65" s="46">
        <v>1471</v>
      </c>
      <c r="F65" s="130">
        <f t="shared" si="13"/>
        <v>-8</v>
      </c>
      <c r="G65" s="46">
        <v>1458</v>
      </c>
      <c r="H65" s="130">
        <f t="shared" si="14"/>
        <v>-13</v>
      </c>
      <c r="I65" s="46">
        <v>1461</v>
      </c>
      <c r="J65" s="130">
        <f t="shared" si="15"/>
        <v>3</v>
      </c>
      <c r="K65" s="21">
        <v>1508</v>
      </c>
      <c r="L65" s="131">
        <v>47</v>
      </c>
      <c r="M65" s="132"/>
      <c r="N65" s="130"/>
      <c r="O65" s="130"/>
      <c r="P65" s="130"/>
      <c r="Q65" s="130"/>
      <c r="R65" s="130"/>
    </row>
    <row r="66" spans="2:18" ht="13.5" customHeight="1">
      <c r="B66" s="133"/>
      <c r="C66" s="134" t="s">
        <v>88</v>
      </c>
      <c r="D66" s="135">
        <v>1859</v>
      </c>
      <c r="E66" s="135">
        <v>1883</v>
      </c>
      <c r="F66" s="136">
        <f t="shared" si="13"/>
        <v>24</v>
      </c>
      <c r="G66" s="135">
        <v>1879</v>
      </c>
      <c r="H66" s="136">
        <f t="shared" si="14"/>
        <v>-4</v>
      </c>
      <c r="I66" s="135">
        <v>1877</v>
      </c>
      <c r="J66" s="136">
        <f t="shared" si="15"/>
        <v>-2</v>
      </c>
      <c r="K66" s="50">
        <v>1882</v>
      </c>
      <c r="L66" s="137">
        <v>5</v>
      </c>
      <c r="M66" s="132"/>
      <c r="N66" s="130"/>
      <c r="O66" s="130"/>
      <c r="P66" s="130"/>
      <c r="Q66" s="130"/>
      <c r="R66" s="130"/>
    </row>
    <row r="67" spans="2:12" ht="12">
      <c r="B67" s="100" t="s">
        <v>138</v>
      </c>
      <c r="H67" s="103"/>
      <c r="I67" s="103"/>
      <c r="J67" s="103"/>
      <c r="K67" s="103"/>
      <c r="L67" s="126"/>
    </row>
    <row r="68" spans="8:12" ht="12">
      <c r="H68" s="103"/>
      <c r="I68" s="103"/>
      <c r="J68" s="103"/>
      <c r="K68" s="103"/>
      <c r="L68" s="126"/>
    </row>
    <row r="69" spans="8:12" ht="12">
      <c r="H69" s="103"/>
      <c r="I69" s="103"/>
      <c r="J69" s="103"/>
      <c r="K69" s="103"/>
      <c r="L69" s="126"/>
    </row>
    <row r="70" spans="8:12" ht="12">
      <c r="H70" s="103"/>
      <c r="I70" s="103"/>
      <c r="J70" s="103"/>
      <c r="K70" s="103"/>
      <c r="L70" s="126"/>
    </row>
  </sheetData>
  <mergeCells count="17">
    <mergeCell ref="B13:C13"/>
    <mergeCell ref="B14:C14"/>
    <mergeCell ref="B15:C15"/>
    <mergeCell ref="B4:C6"/>
    <mergeCell ref="B7:C7"/>
    <mergeCell ref="B9:C9"/>
    <mergeCell ref="B10:C10"/>
    <mergeCell ref="B12:C12"/>
    <mergeCell ref="K4:L5"/>
    <mergeCell ref="M4:R4"/>
    <mergeCell ref="M5:N5"/>
    <mergeCell ref="O5:P5"/>
    <mergeCell ref="Q5:R5"/>
    <mergeCell ref="D4:D5"/>
    <mergeCell ref="E4:F5"/>
    <mergeCell ref="G4:H5"/>
    <mergeCell ref="I4:J5"/>
  </mergeCells>
  <printOptions/>
  <pageMargins left="0.75" right="0.75" top="1" bottom="1" header="0.512" footer="0.512"/>
  <pageSetup orientation="portrait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65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8.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1362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13</v>
      </c>
      <c r="C3" s="1"/>
      <c r="E3" s="1"/>
      <c r="F3" s="1"/>
    </row>
    <row r="4" spans="2:6" ht="12" customHeight="1">
      <c r="B4" s="3" t="s">
        <v>16</v>
      </c>
      <c r="C4" s="1" t="s">
        <v>1347</v>
      </c>
      <c r="E4" s="1"/>
      <c r="F4" s="1"/>
    </row>
    <row r="5" spans="2:3" ht="26.25" customHeight="1">
      <c r="B5" s="3" t="s">
        <v>17</v>
      </c>
      <c r="C5" s="5" t="s">
        <v>1354</v>
      </c>
    </row>
    <row r="6" spans="2:6" ht="12" customHeight="1">
      <c r="B6" s="3" t="s">
        <v>20</v>
      </c>
      <c r="C6" s="5" t="s">
        <v>1355</v>
      </c>
      <c r="E6" s="1"/>
      <c r="F6" s="1"/>
    </row>
    <row r="7" spans="2:6" ht="12" customHeight="1">
      <c r="B7" s="3"/>
      <c r="C7" s="5" t="s">
        <v>33</v>
      </c>
      <c r="E7" s="1"/>
      <c r="F7" s="1"/>
    </row>
    <row r="8" spans="2:6" ht="12" customHeight="1">
      <c r="B8" s="3"/>
      <c r="C8" s="5" t="s">
        <v>1356</v>
      </c>
      <c r="E8" s="1"/>
      <c r="F8" s="1"/>
    </row>
    <row r="9" spans="2:6" ht="12" customHeight="1">
      <c r="B9" s="3"/>
      <c r="C9" s="5" t="s">
        <v>34</v>
      </c>
      <c r="E9" s="1"/>
      <c r="F9" s="1"/>
    </row>
    <row r="10" spans="2:6" ht="12" customHeight="1">
      <c r="B10" s="3"/>
      <c r="C10" s="5" t="s">
        <v>35</v>
      </c>
      <c r="E10" s="1"/>
      <c r="F10" s="1"/>
    </row>
    <row r="11" spans="2:6" ht="12" customHeight="1">
      <c r="B11" s="3"/>
      <c r="C11" s="5" t="s">
        <v>36</v>
      </c>
      <c r="E11" s="1"/>
      <c r="F11" s="1"/>
    </row>
    <row r="12" spans="2:6" ht="12" customHeight="1">
      <c r="B12" s="3" t="s">
        <v>21</v>
      </c>
      <c r="C12" s="4" t="s">
        <v>1363</v>
      </c>
      <c r="E12" s="1"/>
      <c r="F12" s="1"/>
    </row>
    <row r="13" spans="2:3" ht="12" customHeight="1">
      <c r="B13" s="3" t="s">
        <v>22</v>
      </c>
      <c r="C13" s="5" t="s">
        <v>1364</v>
      </c>
    </row>
    <row r="14" spans="2:3" ht="12" customHeight="1">
      <c r="B14" s="3"/>
      <c r="C14" s="5" t="s">
        <v>499</v>
      </c>
    </row>
    <row r="15" spans="2:3" ht="12" customHeight="1">
      <c r="B15" s="3"/>
      <c r="C15" s="5" t="s">
        <v>496</v>
      </c>
    </row>
    <row r="16" spans="2:3" ht="12" customHeight="1">
      <c r="B16" s="3"/>
      <c r="C16" s="5" t="s">
        <v>1357</v>
      </c>
    </row>
    <row r="17" spans="2:3" ht="12" customHeight="1">
      <c r="B17" s="3"/>
      <c r="C17" s="5" t="s">
        <v>497</v>
      </c>
    </row>
    <row r="18" spans="2:3" ht="24.75" customHeight="1">
      <c r="B18" s="3" t="s">
        <v>500</v>
      </c>
      <c r="C18" s="5" t="s">
        <v>1358</v>
      </c>
    </row>
    <row r="19" spans="2:3" ht="24" customHeight="1">
      <c r="B19" s="3" t="s">
        <v>23</v>
      </c>
      <c r="C19" s="5" t="s">
        <v>498</v>
      </c>
    </row>
    <row r="20" spans="2:3" ht="12" customHeight="1">
      <c r="B20" s="1"/>
      <c r="C20" s="5"/>
    </row>
    <row r="21" spans="2:6" ht="12" customHeight="1">
      <c r="B21" s="1"/>
      <c r="C21" s="1" t="s">
        <v>1361</v>
      </c>
      <c r="F21" s="1"/>
    </row>
    <row r="22" spans="2:6" ht="12">
      <c r="B22" s="1"/>
      <c r="C22" s="1" t="s">
        <v>673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</v>
      </c>
      <c r="C25" s="1"/>
      <c r="D25" s="1"/>
    </row>
    <row r="26" ht="12">
      <c r="B26" s="2" t="s">
        <v>502</v>
      </c>
    </row>
    <row r="27" spans="2:3" ht="12">
      <c r="B27" s="2">
        <v>1</v>
      </c>
      <c r="C27" s="6" t="s">
        <v>15</v>
      </c>
    </row>
    <row r="28" spans="2:3" ht="12">
      <c r="B28" s="2">
        <v>2</v>
      </c>
      <c r="C28" s="6" t="s">
        <v>1365</v>
      </c>
    </row>
    <row r="29" spans="2:3" ht="12">
      <c r="B29" s="2">
        <v>3</v>
      </c>
      <c r="C29" s="6" t="s">
        <v>1366</v>
      </c>
    </row>
    <row r="30" spans="2:3" ht="12">
      <c r="B30" s="2">
        <v>4</v>
      </c>
      <c r="C30" s="6" t="s">
        <v>1367</v>
      </c>
    </row>
    <row r="31" spans="2:3" ht="12">
      <c r="B31" s="2">
        <v>5</v>
      </c>
      <c r="C31" s="6" t="s">
        <v>690</v>
      </c>
    </row>
    <row r="32" spans="2:3" ht="12">
      <c r="B32" s="2">
        <v>6</v>
      </c>
      <c r="C32" s="6" t="s">
        <v>467</v>
      </c>
    </row>
    <row r="33" spans="2:3" ht="12">
      <c r="B33" s="2">
        <v>7</v>
      </c>
      <c r="C33" s="6" t="s">
        <v>1359</v>
      </c>
    </row>
    <row r="34" spans="2:3" ht="12">
      <c r="B34" s="2">
        <v>8</v>
      </c>
      <c r="C34" s="2" t="s">
        <v>674</v>
      </c>
    </row>
    <row r="35" spans="2:3" ht="12">
      <c r="B35" s="2">
        <v>9</v>
      </c>
      <c r="C35" s="2" t="s">
        <v>1360</v>
      </c>
    </row>
    <row r="36" spans="2:3" ht="12">
      <c r="B36" s="2">
        <v>10</v>
      </c>
      <c r="C36" s="2" t="s">
        <v>675</v>
      </c>
    </row>
    <row r="37" ht="12">
      <c r="C37" s="2" t="s">
        <v>676</v>
      </c>
    </row>
    <row r="38" ht="12">
      <c r="C38" s="6" t="s">
        <v>1344</v>
      </c>
    </row>
    <row r="39" ht="12">
      <c r="C39" s="6" t="s">
        <v>677</v>
      </c>
    </row>
    <row r="40" ht="12">
      <c r="C40" s="2" t="s">
        <v>1345</v>
      </c>
    </row>
    <row r="41" spans="2:3" ht="12">
      <c r="B41" s="2">
        <v>11</v>
      </c>
      <c r="C41" s="6" t="s">
        <v>678</v>
      </c>
    </row>
    <row r="43" ht="12">
      <c r="B43" s="2" t="s">
        <v>24</v>
      </c>
    </row>
    <row r="44" spans="2:3" ht="12">
      <c r="B44" s="2">
        <v>1</v>
      </c>
      <c r="C44" s="6" t="s">
        <v>1368</v>
      </c>
    </row>
    <row r="45" spans="2:3" ht="12">
      <c r="B45" s="11">
        <v>2</v>
      </c>
      <c r="C45" s="12" t="s">
        <v>1369</v>
      </c>
    </row>
    <row r="46" spans="2:3" ht="12">
      <c r="B46" s="2">
        <v>3</v>
      </c>
      <c r="C46" s="6" t="s">
        <v>1370</v>
      </c>
    </row>
    <row r="47" spans="2:3" ht="12">
      <c r="B47" s="2">
        <v>4</v>
      </c>
      <c r="C47" s="2" t="s">
        <v>1371</v>
      </c>
    </row>
    <row r="48" spans="2:3" ht="12">
      <c r="B48" s="11">
        <v>5</v>
      </c>
      <c r="C48" s="11" t="s">
        <v>1372</v>
      </c>
    </row>
    <row r="49" spans="2:3" ht="12">
      <c r="B49" s="2">
        <v>6</v>
      </c>
      <c r="C49" s="2" t="s">
        <v>1373</v>
      </c>
    </row>
    <row r="50" ht="12">
      <c r="C50" s="2" t="s">
        <v>671</v>
      </c>
    </row>
    <row r="51" ht="12">
      <c r="C51" s="2" t="s">
        <v>672</v>
      </c>
    </row>
    <row r="52" spans="2:3" ht="12">
      <c r="B52" s="2">
        <v>7</v>
      </c>
      <c r="C52" s="2" t="s">
        <v>1374</v>
      </c>
    </row>
    <row r="53" spans="2:3" ht="12">
      <c r="B53" s="2">
        <v>8</v>
      </c>
      <c r="C53" s="2" t="s">
        <v>1375</v>
      </c>
    </row>
    <row r="54" spans="2:3" ht="12">
      <c r="B54" s="2">
        <v>9</v>
      </c>
      <c r="C54" s="2" t="s">
        <v>1376</v>
      </c>
    </row>
    <row r="55" spans="2:3" ht="12">
      <c r="B55" s="2">
        <v>10</v>
      </c>
      <c r="C55" s="2" t="s">
        <v>1377</v>
      </c>
    </row>
    <row r="56" spans="2:3" ht="12">
      <c r="B56" s="2">
        <v>11</v>
      </c>
      <c r="C56" s="2" t="s">
        <v>1378</v>
      </c>
    </row>
    <row r="57" spans="2:3" ht="12">
      <c r="B57" s="2">
        <v>12</v>
      </c>
      <c r="C57" s="2" t="s">
        <v>691</v>
      </c>
    </row>
    <row r="58" spans="2:3" ht="12">
      <c r="B58" s="2">
        <v>13</v>
      </c>
      <c r="C58" s="2" t="s">
        <v>692</v>
      </c>
    </row>
    <row r="59" spans="2:3" ht="12">
      <c r="B59" s="2">
        <v>14</v>
      </c>
      <c r="C59" s="2" t="s">
        <v>694</v>
      </c>
    </row>
    <row r="60" spans="2:3" ht="12">
      <c r="B60" s="2">
        <v>15</v>
      </c>
      <c r="C60" s="2" t="s">
        <v>695</v>
      </c>
    </row>
    <row r="61" spans="2:3" ht="12">
      <c r="B61" s="2">
        <v>16</v>
      </c>
      <c r="C61" s="2" t="s">
        <v>1346</v>
      </c>
    </row>
    <row r="62" spans="2:3" ht="12">
      <c r="B62" s="2">
        <v>17</v>
      </c>
      <c r="C62" s="2" t="s">
        <v>696</v>
      </c>
    </row>
    <row r="63" spans="2:3" ht="12">
      <c r="B63" s="2">
        <v>18</v>
      </c>
      <c r="C63" s="7" t="s">
        <v>693</v>
      </c>
    </row>
    <row r="64" spans="2:3" ht="12">
      <c r="B64" s="2">
        <v>19</v>
      </c>
      <c r="C64" s="2" t="s">
        <v>697</v>
      </c>
    </row>
    <row r="65" spans="2:3" ht="12">
      <c r="B65" s="2">
        <v>20</v>
      </c>
      <c r="C65" s="2" t="s">
        <v>1334</v>
      </c>
    </row>
    <row r="66" spans="2:3" ht="12">
      <c r="B66" s="11">
        <v>21</v>
      </c>
      <c r="C66" s="11" t="s">
        <v>1348</v>
      </c>
    </row>
    <row r="68" ht="12">
      <c r="B68" s="2" t="s">
        <v>25</v>
      </c>
    </row>
    <row r="69" spans="2:3" ht="12">
      <c r="B69" s="11">
        <v>1</v>
      </c>
      <c r="C69" s="11" t="s">
        <v>1353</v>
      </c>
    </row>
    <row r="70" spans="2:3" ht="12">
      <c r="B70" s="2">
        <v>2</v>
      </c>
      <c r="C70" s="2" t="s">
        <v>1349</v>
      </c>
    </row>
    <row r="71" spans="2:3" ht="12">
      <c r="B71" s="2">
        <v>3</v>
      </c>
      <c r="C71" s="2" t="s">
        <v>1350</v>
      </c>
    </row>
    <row r="72" spans="2:3" ht="12">
      <c r="B72" s="2">
        <v>4</v>
      </c>
      <c r="C72" s="2" t="s">
        <v>1351</v>
      </c>
    </row>
    <row r="73" spans="2:3" ht="12">
      <c r="B73" s="2">
        <v>5</v>
      </c>
      <c r="C73" s="2" t="s">
        <v>1352</v>
      </c>
    </row>
    <row r="75" ht="12">
      <c r="B75" s="2" t="s">
        <v>26</v>
      </c>
    </row>
    <row r="76" spans="2:3" ht="12">
      <c r="B76" s="11">
        <v>1</v>
      </c>
      <c r="C76" s="11" t="s">
        <v>709</v>
      </c>
    </row>
    <row r="77" spans="2:3" ht="12">
      <c r="B77" s="11">
        <v>2</v>
      </c>
      <c r="C77" s="13" t="s">
        <v>712</v>
      </c>
    </row>
    <row r="78" spans="2:3" ht="12">
      <c r="B78" s="2">
        <v>3</v>
      </c>
      <c r="C78" s="8" t="s">
        <v>710</v>
      </c>
    </row>
    <row r="79" spans="2:3" ht="12">
      <c r="B79" s="2">
        <v>4</v>
      </c>
      <c r="C79" s="8" t="s">
        <v>711</v>
      </c>
    </row>
    <row r="80" spans="2:3" ht="12">
      <c r="B80" s="2">
        <v>5</v>
      </c>
      <c r="C80" s="8" t="s">
        <v>714</v>
      </c>
    </row>
    <row r="81" spans="2:3" ht="12">
      <c r="B81" s="2">
        <v>6</v>
      </c>
      <c r="C81" s="8" t="s">
        <v>713</v>
      </c>
    </row>
    <row r="82" spans="2:3" ht="12">
      <c r="B82" s="2">
        <v>7</v>
      </c>
      <c r="C82" s="8" t="s">
        <v>715</v>
      </c>
    </row>
    <row r="83" spans="2:3" ht="12">
      <c r="B83" s="2">
        <v>8</v>
      </c>
      <c r="C83" s="8" t="s">
        <v>716</v>
      </c>
    </row>
    <row r="84" spans="2:3" ht="12">
      <c r="B84" s="2">
        <v>9</v>
      </c>
      <c r="C84" s="2" t="s">
        <v>717</v>
      </c>
    </row>
    <row r="85" ht="12">
      <c r="C85" s="2" t="s">
        <v>699</v>
      </c>
    </row>
    <row r="86" ht="12">
      <c r="C86" s="2" t="s">
        <v>700</v>
      </c>
    </row>
    <row r="87" spans="2:3" ht="12">
      <c r="B87" s="2">
        <v>10</v>
      </c>
      <c r="C87" s="2" t="s">
        <v>718</v>
      </c>
    </row>
    <row r="88" spans="2:3" ht="12">
      <c r="B88" s="2">
        <v>11</v>
      </c>
      <c r="C88" s="2" t="s">
        <v>719</v>
      </c>
    </row>
    <row r="89" spans="2:3" ht="12">
      <c r="B89" s="11">
        <v>12</v>
      </c>
      <c r="C89" s="11" t="s">
        <v>726</v>
      </c>
    </row>
    <row r="90" spans="2:3" ht="12">
      <c r="B90" s="2">
        <v>13</v>
      </c>
      <c r="C90" s="2" t="s">
        <v>1258</v>
      </c>
    </row>
    <row r="91" ht="12">
      <c r="C91" s="2" t="s">
        <v>701</v>
      </c>
    </row>
    <row r="92" ht="12">
      <c r="C92" s="2" t="s">
        <v>702</v>
      </c>
    </row>
    <row r="93" ht="12">
      <c r="C93" s="2" t="s">
        <v>698</v>
      </c>
    </row>
    <row r="94" spans="2:3" ht="12">
      <c r="B94" s="2">
        <v>14</v>
      </c>
      <c r="C94" s="2" t="s">
        <v>1259</v>
      </c>
    </row>
    <row r="95" spans="2:3" ht="12">
      <c r="B95" s="2">
        <v>15</v>
      </c>
      <c r="C95" s="2" t="s">
        <v>1260</v>
      </c>
    </row>
    <row r="96" spans="2:3" ht="12">
      <c r="B96" s="2">
        <v>16</v>
      </c>
      <c r="C96" s="8" t="s">
        <v>1261</v>
      </c>
    </row>
    <row r="97" spans="2:3" ht="12">
      <c r="B97" s="2">
        <v>17</v>
      </c>
      <c r="C97" s="2" t="s">
        <v>684</v>
      </c>
    </row>
    <row r="98" spans="2:3" ht="12">
      <c r="B98" s="2">
        <v>18</v>
      </c>
      <c r="C98" s="8" t="s">
        <v>1262</v>
      </c>
    </row>
    <row r="99" spans="2:3" ht="12">
      <c r="B99" s="2">
        <v>19</v>
      </c>
      <c r="C99" s="2" t="s">
        <v>1263</v>
      </c>
    </row>
    <row r="100" spans="2:3" ht="12">
      <c r="B100" s="2">
        <v>20</v>
      </c>
      <c r="C100" s="2" t="s">
        <v>1264</v>
      </c>
    </row>
    <row r="101" spans="2:3" ht="12">
      <c r="B101" s="2">
        <v>21</v>
      </c>
      <c r="C101" s="2" t="s">
        <v>1265</v>
      </c>
    </row>
    <row r="102" spans="2:3" ht="12">
      <c r="B102" s="2">
        <v>22</v>
      </c>
      <c r="C102" s="2" t="s">
        <v>1266</v>
      </c>
    </row>
    <row r="103" spans="2:3" ht="12">
      <c r="B103" s="2">
        <v>23</v>
      </c>
      <c r="C103" s="2" t="s">
        <v>1267</v>
      </c>
    </row>
    <row r="104" ht="12">
      <c r="C104" s="8"/>
    </row>
    <row r="105" ht="12">
      <c r="B105" s="2" t="s">
        <v>27</v>
      </c>
    </row>
    <row r="106" spans="2:3" ht="12">
      <c r="B106" s="2">
        <v>1</v>
      </c>
      <c r="C106" s="2" t="s">
        <v>685</v>
      </c>
    </row>
    <row r="107" spans="2:3" ht="12">
      <c r="B107" s="2">
        <v>2</v>
      </c>
      <c r="C107" s="2" t="s">
        <v>686</v>
      </c>
    </row>
    <row r="108" spans="2:3" ht="12">
      <c r="B108" s="11">
        <v>3</v>
      </c>
      <c r="C108" s="11" t="s">
        <v>687</v>
      </c>
    </row>
    <row r="109" spans="2:3" ht="12">
      <c r="B109" s="2">
        <v>4</v>
      </c>
      <c r="C109" s="2" t="s">
        <v>688</v>
      </c>
    </row>
    <row r="110" spans="2:3" ht="12">
      <c r="B110" s="2">
        <v>5</v>
      </c>
      <c r="C110" s="2" t="s">
        <v>689</v>
      </c>
    </row>
    <row r="111" spans="2:3" ht="12">
      <c r="B111" s="11">
        <v>6</v>
      </c>
      <c r="C111" s="12" t="s">
        <v>1268</v>
      </c>
    </row>
    <row r="112" spans="2:3" ht="12">
      <c r="B112" s="2">
        <v>7</v>
      </c>
      <c r="C112" s="6" t="s">
        <v>1269</v>
      </c>
    </row>
    <row r="113" ht="12">
      <c r="C113" s="6" t="s">
        <v>703</v>
      </c>
    </row>
    <row r="114" ht="12">
      <c r="C114" s="6" t="s">
        <v>704</v>
      </c>
    </row>
    <row r="115" ht="12">
      <c r="C115" s="6" t="s">
        <v>705</v>
      </c>
    </row>
    <row r="116" spans="2:3" ht="12">
      <c r="B116" s="2">
        <v>8</v>
      </c>
      <c r="C116" s="6" t="s">
        <v>1270</v>
      </c>
    </row>
    <row r="117" ht="12">
      <c r="C117" s="6" t="s">
        <v>706</v>
      </c>
    </row>
    <row r="118" ht="12">
      <c r="C118" s="6" t="s">
        <v>683</v>
      </c>
    </row>
    <row r="119" ht="12">
      <c r="C119" s="6" t="s">
        <v>707</v>
      </c>
    </row>
    <row r="120" ht="12">
      <c r="C120" s="6" t="s">
        <v>708</v>
      </c>
    </row>
    <row r="121" spans="2:3" ht="12">
      <c r="B121" s="2">
        <v>9</v>
      </c>
      <c r="C121" s="6" t="s">
        <v>1271</v>
      </c>
    </row>
    <row r="122" spans="2:3" ht="12">
      <c r="B122" s="2">
        <v>10</v>
      </c>
      <c r="C122" s="6" t="s">
        <v>1272</v>
      </c>
    </row>
    <row r="123" spans="2:3" ht="12">
      <c r="B123" s="2">
        <v>11</v>
      </c>
      <c r="C123" s="6" t="s">
        <v>1273</v>
      </c>
    </row>
    <row r="124" spans="2:3" ht="12">
      <c r="B124" s="2">
        <v>12</v>
      </c>
      <c r="C124" s="6" t="s">
        <v>1274</v>
      </c>
    </row>
    <row r="125" ht="12">
      <c r="C125" s="6"/>
    </row>
    <row r="126" ht="12">
      <c r="B126" s="2" t="s">
        <v>28</v>
      </c>
    </row>
    <row r="127" spans="2:3" ht="12">
      <c r="B127" s="11">
        <v>1</v>
      </c>
      <c r="C127" s="14" t="s">
        <v>1275</v>
      </c>
    </row>
    <row r="128" spans="2:3" ht="12" customHeight="1">
      <c r="B128" s="2">
        <v>2</v>
      </c>
      <c r="C128" s="7" t="s">
        <v>1278</v>
      </c>
    </row>
    <row r="129" spans="2:3" ht="12">
      <c r="B129" s="2">
        <v>3</v>
      </c>
      <c r="C129" s="2" t="s">
        <v>1276</v>
      </c>
    </row>
    <row r="130" spans="2:3" ht="12">
      <c r="B130" s="2">
        <v>4</v>
      </c>
      <c r="C130" s="2" t="s">
        <v>1279</v>
      </c>
    </row>
    <row r="131" spans="2:3" ht="12">
      <c r="B131" s="11">
        <v>5</v>
      </c>
      <c r="C131" s="11" t="s">
        <v>1280</v>
      </c>
    </row>
    <row r="132" spans="2:3" ht="12">
      <c r="B132" s="2">
        <v>6</v>
      </c>
      <c r="C132" s="2" t="s">
        <v>1281</v>
      </c>
    </row>
    <row r="133" spans="2:3" ht="12">
      <c r="B133" s="2">
        <v>7</v>
      </c>
      <c r="C133" s="2" t="s">
        <v>1277</v>
      </c>
    </row>
    <row r="134" spans="2:3" ht="12">
      <c r="B134" s="2">
        <v>8</v>
      </c>
      <c r="C134" s="6" t="s">
        <v>1282</v>
      </c>
    </row>
    <row r="135" spans="2:3" ht="12">
      <c r="B135" s="2">
        <v>9</v>
      </c>
      <c r="C135" s="6" t="s">
        <v>1283</v>
      </c>
    </row>
    <row r="136" ht="12">
      <c r="C136" s="6"/>
    </row>
    <row r="137" ht="12">
      <c r="B137" s="2" t="s">
        <v>12</v>
      </c>
    </row>
    <row r="138" spans="2:3" ht="12">
      <c r="B138" s="2">
        <v>1</v>
      </c>
      <c r="C138" s="2" t="s">
        <v>1289</v>
      </c>
    </row>
    <row r="139" spans="2:3" ht="12">
      <c r="B139" s="2">
        <v>2</v>
      </c>
      <c r="C139" s="2" t="s">
        <v>1290</v>
      </c>
    </row>
    <row r="140" spans="2:3" ht="12">
      <c r="B140" s="2">
        <v>3</v>
      </c>
      <c r="C140" s="2" t="s">
        <v>1291</v>
      </c>
    </row>
    <row r="141" spans="2:3" ht="24" customHeight="1">
      <c r="B141" s="11">
        <v>4</v>
      </c>
      <c r="C141" s="14" t="s">
        <v>1292</v>
      </c>
    </row>
    <row r="142" spans="2:3" ht="12" customHeight="1">
      <c r="B142" s="2">
        <v>5</v>
      </c>
      <c r="C142" s="7" t="s">
        <v>1284</v>
      </c>
    </row>
    <row r="143" spans="2:3" ht="12">
      <c r="B143" s="11">
        <v>6</v>
      </c>
      <c r="C143" s="15" t="s">
        <v>1285</v>
      </c>
    </row>
    <row r="144" spans="2:3" ht="24" customHeight="1">
      <c r="B144" s="2">
        <v>7</v>
      </c>
      <c r="C144" s="9" t="s">
        <v>1286</v>
      </c>
    </row>
    <row r="145" spans="2:3" ht="24" customHeight="1">
      <c r="B145" s="2">
        <v>8</v>
      </c>
      <c r="C145" s="9" t="s">
        <v>1287</v>
      </c>
    </row>
    <row r="146" spans="2:3" ht="12">
      <c r="B146" s="2">
        <v>9</v>
      </c>
      <c r="C146" s="2" t="s">
        <v>1288</v>
      </c>
    </row>
    <row r="147" ht="12">
      <c r="C147" s="2" t="s">
        <v>8</v>
      </c>
    </row>
    <row r="148" ht="12">
      <c r="C148" s="2" t="s">
        <v>9</v>
      </c>
    </row>
    <row r="149" spans="2:3" ht="12">
      <c r="B149" s="2">
        <v>10</v>
      </c>
      <c r="C149" s="2" t="s">
        <v>1293</v>
      </c>
    </row>
    <row r="151" ht="12">
      <c r="B151" s="2" t="s">
        <v>29</v>
      </c>
    </row>
    <row r="152" spans="2:3" ht="12">
      <c r="B152" s="2">
        <v>1</v>
      </c>
      <c r="C152" s="2" t="s">
        <v>1298</v>
      </c>
    </row>
    <row r="153" spans="2:3" ht="12">
      <c r="B153" s="11">
        <v>2</v>
      </c>
      <c r="C153" s="11" t="s">
        <v>721</v>
      </c>
    </row>
    <row r="154" spans="2:3" ht="12">
      <c r="B154" s="2">
        <v>3</v>
      </c>
      <c r="C154" s="2" t="s">
        <v>1294</v>
      </c>
    </row>
    <row r="155" ht="12">
      <c r="C155" s="2" t="s">
        <v>1313</v>
      </c>
    </row>
    <row r="156" ht="12">
      <c r="C156" s="2" t="s">
        <v>1314</v>
      </c>
    </row>
    <row r="157" ht="12">
      <c r="C157" s="2" t="s">
        <v>1315</v>
      </c>
    </row>
    <row r="158" spans="2:3" ht="12">
      <c r="B158" s="2">
        <v>4</v>
      </c>
      <c r="C158" s="2" t="s">
        <v>1299</v>
      </c>
    </row>
    <row r="159" spans="2:3" ht="12" customHeight="1">
      <c r="B159" s="2">
        <v>5</v>
      </c>
      <c r="C159" s="7" t="s">
        <v>1379</v>
      </c>
    </row>
    <row r="160" spans="2:3" ht="12">
      <c r="B160" s="2">
        <v>6</v>
      </c>
      <c r="C160" s="2" t="s">
        <v>1380</v>
      </c>
    </row>
    <row r="161" spans="2:3" ht="12">
      <c r="B161" s="2">
        <v>7</v>
      </c>
      <c r="C161" s="2" t="s">
        <v>1381</v>
      </c>
    </row>
    <row r="162" spans="2:3" ht="12">
      <c r="B162" s="2">
        <v>8</v>
      </c>
      <c r="C162" s="2" t="s">
        <v>1382</v>
      </c>
    </row>
    <row r="163" spans="2:3" ht="12">
      <c r="B163" s="2">
        <v>9</v>
      </c>
      <c r="C163" s="2" t="s">
        <v>1383</v>
      </c>
    </row>
    <row r="164" spans="2:3" ht="12">
      <c r="B164" s="2">
        <v>10</v>
      </c>
      <c r="C164" s="2" t="s">
        <v>1384</v>
      </c>
    </row>
    <row r="165" spans="2:3" ht="24" customHeight="1">
      <c r="B165" s="2">
        <v>11</v>
      </c>
      <c r="C165" s="7" t="s">
        <v>1385</v>
      </c>
    </row>
    <row r="166" spans="2:3" ht="12">
      <c r="B166" s="2">
        <v>12</v>
      </c>
      <c r="C166" s="2" t="s">
        <v>1300</v>
      </c>
    </row>
    <row r="167" spans="2:3" ht="12" customHeight="1">
      <c r="B167" s="2">
        <v>13</v>
      </c>
      <c r="C167" s="7" t="s">
        <v>1295</v>
      </c>
    </row>
    <row r="168" spans="2:3" ht="12">
      <c r="B168" s="2">
        <v>14</v>
      </c>
      <c r="C168" s="2" t="s">
        <v>1296</v>
      </c>
    </row>
    <row r="169" spans="2:3" ht="12" customHeight="1">
      <c r="B169" s="2">
        <v>15</v>
      </c>
      <c r="C169" s="7" t="s">
        <v>1297</v>
      </c>
    </row>
    <row r="170" ht="12" customHeight="1">
      <c r="C170" s="7" t="s">
        <v>1301</v>
      </c>
    </row>
    <row r="171" ht="12" customHeight="1">
      <c r="C171" s="7" t="s">
        <v>1302</v>
      </c>
    </row>
    <row r="173" ht="12">
      <c r="B173" s="2" t="s">
        <v>1303</v>
      </c>
    </row>
    <row r="174" spans="2:3" ht="12">
      <c r="B174" s="2">
        <v>1</v>
      </c>
      <c r="C174" s="2" t="s">
        <v>1306</v>
      </c>
    </row>
    <row r="175" spans="2:3" ht="12">
      <c r="B175" s="2">
        <v>2</v>
      </c>
      <c r="C175" s="2" t="s">
        <v>1307</v>
      </c>
    </row>
    <row r="176" spans="2:3" ht="12">
      <c r="B176" s="11">
        <v>3</v>
      </c>
      <c r="C176" s="11" t="s">
        <v>1308</v>
      </c>
    </row>
    <row r="177" spans="2:3" ht="12">
      <c r="B177" s="2">
        <v>4</v>
      </c>
      <c r="C177" s="2" t="s">
        <v>1304</v>
      </c>
    </row>
    <row r="178" spans="2:3" ht="12">
      <c r="B178" s="2">
        <v>5</v>
      </c>
      <c r="C178" s="2" t="s">
        <v>1309</v>
      </c>
    </row>
    <row r="179" spans="2:3" ht="12">
      <c r="B179" s="2">
        <v>6</v>
      </c>
      <c r="C179" s="2" t="s">
        <v>469</v>
      </c>
    </row>
    <row r="180" spans="2:3" ht="12">
      <c r="B180" s="11">
        <v>7</v>
      </c>
      <c r="C180" s="11" t="s">
        <v>1310</v>
      </c>
    </row>
    <row r="181" spans="2:3" ht="12">
      <c r="B181" s="11"/>
      <c r="C181" s="11" t="s">
        <v>1318</v>
      </c>
    </row>
    <row r="182" ht="12">
      <c r="C182" s="2" t="s">
        <v>1319</v>
      </c>
    </row>
    <row r="183" spans="2:3" ht="12">
      <c r="B183" s="2">
        <v>8</v>
      </c>
      <c r="C183" s="2" t="s">
        <v>1311</v>
      </c>
    </row>
    <row r="184" spans="2:3" ht="12">
      <c r="B184" s="11">
        <v>9</v>
      </c>
      <c r="C184" s="11" t="s">
        <v>1305</v>
      </c>
    </row>
    <row r="186" ht="12">
      <c r="B186" s="2" t="s">
        <v>1320</v>
      </c>
    </row>
    <row r="187" spans="2:3" ht="12">
      <c r="B187" s="2">
        <v>1</v>
      </c>
      <c r="C187" s="2" t="s">
        <v>19</v>
      </c>
    </row>
    <row r="188" spans="2:3" ht="12">
      <c r="B188" s="2">
        <v>2</v>
      </c>
      <c r="C188" s="2" t="s">
        <v>30</v>
      </c>
    </row>
    <row r="189" ht="12">
      <c r="C189" s="2" t="s">
        <v>1316</v>
      </c>
    </row>
    <row r="190" ht="12">
      <c r="C190" s="2" t="s">
        <v>494</v>
      </c>
    </row>
    <row r="191" ht="12">
      <c r="C191" s="2" t="s">
        <v>1317</v>
      </c>
    </row>
    <row r="192" spans="2:3" ht="12">
      <c r="B192" s="2">
        <v>3</v>
      </c>
      <c r="C192" s="2" t="s">
        <v>514</v>
      </c>
    </row>
    <row r="193" ht="12">
      <c r="C193" s="2" t="s">
        <v>1321</v>
      </c>
    </row>
    <row r="194" ht="12">
      <c r="C194" s="2" t="s">
        <v>1322</v>
      </c>
    </row>
    <row r="195" spans="2:3" ht="12">
      <c r="B195" s="2">
        <v>4</v>
      </c>
      <c r="C195" s="2" t="s">
        <v>515</v>
      </c>
    </row>
    <row r="196" ht="12">
      <c r="C196" s="2" t="s">
        <v>1321</v>
      </c>
    </row>
    <row r="197" ht="12">
      <c r="C197" s="2" t="s">
        <v>1322</v>
      </c>
    </row>
    <row r="198" spans="2:3" ht="12">
      <c r="B198" s="2">
        <v>5</v>
      </c>
      <c r="C198" s="2" t="s">
        <v>470</v>
      </c>
    </row>
    <row r="199" spans="2:3" ht="12">
      <c r="B199" s="11">
        <v>6</v>
      </c>
      <c r="C199" s="11" t="s">
        <v>516</v>
      </c>
    </row>
    <row r="200" spans="2:3" ht="12">
      <c r="B200" s="11"/>
      <c r="C200" s="11" t="s">
        <v>471</v>
      </c>
    </row>
    <row r="201" ht="12">
      <c r="C201" s="2" t="s">
        <v>472</v>
      </c>
    </row>
    <row r="202" ht="12">
      <c r="C202" s="2" t="s">
        <v>473</v>
      </c>
    </row>
    <row r="203" ht="12">
      <c r="C203" s="2" t="s">
        <v>474</v>
      </c>
    </row>
    <row r="204" spans="2:3" ht="12">
      <c r="B204" s="11">
        <v>7</v>
      </c>
      <c r="C204" s="11" t="s">
        <v>517</v>
      </c>
    </row>
    <row r="205" spans="2:3" ht="12">
      <c r="B205" s="11"/>
      <c r="C205" s="11" t="s">
        <v>471</v>
      </c>
    </row>
    <row r="206" ht="12">
      <c r="C206" s="2" t="s">
        <v>472</v>
      </c>
    </row>
    <row r="207" ht="12">
      <c r="C207" s="2" t="s">
        <v>473</v>
      </c>
    </row>
    <row r="208" spans="2:3" ht="12">
      <c r="B208" s="2">
        <v>8</v>
      </c>
      <c r="C208" s="2" t="s">
        <v>518</v>
      </c>
    </row>
    <row r="209" spans="2:3" ht="12">
      <c r="B209" s="2">
        <v>9</v>
      </c>
      <c r="C209" s="2" t="s">
        <v>519</v>
      </c>
    </row>
    <row r="210" ht="12">
      <c r="C210" s="2" t="s">
        <v>475</v>
      </c>
    </row>
    <row r="211" ht="12">
      <c r="C211" s="2" t="s">
        <v>476</v>
      </c>
    </row>
    <row r="212" spans="2:3" ht="12">
      <c r="B212" s="2">
        <v>10</v>
      </c>
      <c r="C212" s="2" t="s">
        <v>520</v>
      </c>
    </row>
    <row r="213" spans="2:3" ht="12">
      <c r="B213" s="2">
        <v>11</v>
      </c>
      <c r="C213" s="2" t="s">
        <v>521</v>
      </c>
    </row>
    <row r="214" ht="12">
      <c r="C214" s="2" t="s">
        <v>1323</v>
      </c>
    </row>
    <row r="215" ht="12">
      <c r="C215" s="2" t="s">
        <v>1324</v>
      </c>
    </row>
    <row r="216" ht="12">
      <c r="C216" s="2" t="s">
        <v>1325</v>
      </c>
    </row>
    <row r="217" spans="2:3" ht="12">
      <c r="B217" s="11">
        <v>12</v>
      </c>
      <c r="C217" s="11" t="s">
        <v>522</v>
      </c>
    </row>
    <row r="218" spans="2:3" ht="12">
      <c r="B218" s="11"/>
      <c r="C218" s="11" t="s">
        <v>477</v>
      </c>
    </row>
    <row r="219" ht="12">
      <c r="C219" s="2" t="s">
        <v>478</v>
      </c>
    </row>
    <row r="220" spans="2:3" ht="12">
      <c r="B220" s="2">
        <v>13</v>
      </c>
      <c r="C220" s="2" t="s">
        <v>523</v>
      </c>
    </row>
    <row r="221" spans="2:3" ht="12">
      <c r="B221" s="2">
        <v>14</v>
      </c>
      <c r="C221" s="2" t="s">
        <v>524</v>
      </c>
    </row>
    <row r="222" spans="2:3" ht="12">
      <c r="B222" s="2">
        <v>15</v>
      </c>
      <c r="C222" s="2" t="s">
        <v>513</v>
      </c>
    </row>
    <row r="224" ht="12">
      <c r="B224" s="2" t="s">
        <v>1326</v>
      </c>
    </row>
    <row r="225" spans="2:3" ht="12">
      <c r="B225" s="11">
        <v>1</v>
      </c>
      <c r="C225" s="11" t="s">
        <v>527</v>
      </c>
    </row>
    <row r="226" spans="2:3" ht="24" customHeight="1">
      <c r="B226" s="2">
        <v>2</v>
      </c>
      <c r="C226" s="7" t="s">
        <v>528</v>
      </c>
    </row>
    <row r="227" spans="2:3" ht="12">
      <c r="B227" s="2">
        <v>3</v>
      </c>
      <c r="C227" s="7" t="s">
        <v>529</v>
      </c>
    </row>
    <row r="228" spans="2:3" ht="12">
      <c r="B228" s="2">
        <v>4</v>
      </c>
      <c r="C228" s="7" t="s">
        <v>530</v>
      </c>
    </row>
    <row r="229" spans="2:3" ht="12">
      <c r="B229" s="2">
        <v>5</v>
      </c>
      <c r="C229" s="2" t="s">
        <v>1386</v>
      </c>
    </row>
    <row r="230" spans="2:3" ht="12">
      <c r="B230" s="11">
        <v>6</v>
      </c>
      <c r="C230" s="11" t="s">
        <v>525</v>
      </c>
    </row>
    <row r="231" spans="2:3" ht="12">
      <c r="B231" s="2">
        <v>7</v>
      </c>
      <c r="C231" s="2" t="s">
        <v>526</v>
      </c>
    </row>
    <row r="233" ht="12">
      <c r="B233" s="2" t="s">
        <v>31</v>
      </c>
    </row>
    <row r="234" spans="2:3" ht="12">
      <c r="B234" s="11">
        <v>1</v>
      </c>
      <c r="C234" s="11" t="s">
        <v>2</v>
      </c>
    </row>
    <row r="235" spans="2:3" ht="12">
      <c r="B235" s="2">
        <v>2</v>
      </c>
      <c r="C235" s="2" t="s">
        <v>531</v>
      </c>
    </row>
    <row r="236" spans="2:3" ht="12">
      <c r="B236" s="2">
        <v>3</v>
      </c>
      <c r="C236" s="2" t="s">
        <v>532</v>
      </c>
    </row>
    <row r="237" spans="2:3" ht="12">
      <c r="B237" s="2">
        <v>4</v>
      </c>
      <c r="C237" s="2" t="s">
        <v>533</v>
      </c>
    </row>
    <row r="238" spans="2:3" ht="12">
      <c r="B238" s="2">
        <v>5</v>
      </c>
      <c r="C238" s="2" t="s">
        <v>534</v>
      </c>
    </row>
    <row r="239" spans="2:3" ht="12">
      <c r="B239" s="2">
        <v>6</v>
      </c>
      <c r="C239" s="2" t="s">
        <v>535</v>
      </c>
    </row>
    <row r="240" spans="2:3" ht="12">
      <c r="B240" s="2">
        <v>7</v>
      </c>
      <c r="C240" s="2" t="s">
        <v>536</v>
      </c>
    </row>
    <row r="241" spans="2:3" ht="12">
      <c r="B241" s="2">
        <v>8</v>
      </c>
      <c r="C241" s="2" t="s">
        <v>537</v>
      </c>
    </row>
    <row r="242" spans="2:3" ht="12">
      <c r="B242" s="2">
        <v>9</v>
      </c>
      <c r="C242" s="2" t="s">
        <v>538</v>
      </c>
    </row>
    <row r="243" spans="2:3" ht="12">
      <c r="B243" s="2">
        <v>10</v>
      </c>
      <c r="C243" s="2" t="s">
        <v>548</v>
      </c>
    </row>
    <row r="244" spans="2:3" ht="12">
      <c r="B244" s="2">
        <v>11</v>
      </c>
      <c r="C244" s="2" t="s">
        <v>539</v>
      </c>
    </row>
    <row r="245" spans="2:3" ht="12">
      <c r="B245" s="11">
        <v>12</v>
      </c>
      <c r="C245" s="11" t="s">
        <v>549</v>
      </c>
    </row>
    <row r="246" spans="2:3" ht="12">
      <c r="B246" s="2">
        <v>13</v>
      </c>
      <c r="C246" s="2" t="s">
        <v>540</v>
      </c>
    </row>
    <row r="247" spans="2:3" ht="12">
      <c r="B247" s="2">
        <v>14</v>
      </c>
      <c r="C247" s="2" t="s">
        <v>541</v>
      </c>
    </row>
    <row r="248" spans="2:3" ht="12">
      <c r="B248" s="2">
        <v>15</v>
      </c>
      <c r="C248" s="2" t="s">
        <v>550</v>
      </c>
    </row>
    <row r="249" spans="2:3" ht="12">
      <c r="B249" s="2">
        <v>16</v>
      </c>
      <c r="C249" s="2" t="s">
        <v>3</v>
      </c>
    </row>
    <row r="250" ht="12">
      <c r="C250" s="2" t="s">
        <v>551</v>
      </c>
    </row>
    <row r="251" ht="12">
      <c r="C251" s="2" t="s">
        <v>542</v>
      </c>
    </row>
    <row r="252" ht="12">
      <c r="C252" s="2" t="s">
        <v>543</v>
      </c>
    </row>
    <row r="253" ht="12">
      <c r="C253" s="2" t="s">
        <v>544</v>
      </c>
    </row>
    <row r="254" ht="12">
      <c r="C254" s="2" t="s">
        <v>545</v>
      </c>
    </row>
    <row r="255" ht="12">
      <c r="C255" s="2" t="s">
        <v>546</v>
      </c>
    </row>
    <row r="256" ht="12">
      <c r="C256" s="2" t="s">
        <v>547</v>
      </c>
    </row>
    <row r="257" spans="2:3" ht="12">
      <c r="B257" s="2">
        <v>17</v>
      </c>
      <c r="C257" s="2" t="s">
        <v>552</v>
      </c>
    </row>
    <row r="258" spans="2:3" ht="12">
      <c r="B258" s="2">
        <v>18</v>
      </c>
      <c r="C258" s="2" t="s">
        <v>553</v>
      </c>
    </row>
    <row r="260" ht="12">
      <c r="B260" s="2" t="s">
        <v>10</v>
      </c>
    </row>
    <row r="261" spans="2:3" ht="12">
      <c r="B261" s="11">
        <v>1</v>
      </c>
      <c r="C261" s="11" t="s">
        <v>557</v>
      </c>
    </row>
    <row r="262" spans="2:3" ht="12">
      <c r="B262" s="11"/>
      <c r="C262" s="11" t="s">
        <v>4</v>
      </c>
    </row>
    <row r="263" ht="12">
      <c r="C263" s="2" t="s">
        <v>5</v>
      </c>
    </row>
    <row r="264" spans="2:3" ht="12">
      <c r="B264" s="11">
        <v>2</v>
      </c>
      <c r="C264" s="11" t="s">
        <v>558</v>
      </c>
    </row>
    <row r="265" spans="2:3" ht="12">
      <c r="B265" s="2">
        <v>3</v>
      </c>
      <c r="C265" s="2" t="s">
        <v>559</v>
      </c>
    </row>
    <row r="266" spans="2:3" ht="12">
      <c r="B266" s="2">
        <v>4</v>
      </c>
      <c r="C266" s="2" t="s">
        <v>560</v>
      </c>
    </row>
    <row r="267" spans="2:3" ht="12">
      <c r="B267" s="2">
        <v>5</v>
      </c>
      <c r="C267" s="2" t="s">
        <v>561</v>
      </c>
    </row>
    <row r="268" spans="2:3" ht="12">
      <c r="B268" s="2">
        <v>6</v>
      </c>
      <c r="C268" s="2" t="s">
        <v>554</v>
      </c>
    </row>
    <row r="269" spans="2:3" ht="12">
      <c r="B269" s="2">
        <v>7</v>
      </c>
      <c r="C269" s="2" t="s">
        <v>555</v>
      </c>
    </row>
    <row r="270" spans="2:3" ht="12">
      <c r="B270" s="2">
        <v>8</v>
      </c>
      <c r="C270" s="2" t="s">
        <v>556</v>
      </c>
    </row>
    <row r="272" ht="12">
      <c r="B272" s="2" t="s">
        <v>1327</v>
      </c>
    </row>
    <row r="273" spans="2:3" ht="12">
      <c r="B273" s="2">
        <v>1</v>
      </c>
      <c r="C273" s="2" t="s">
        <v>566</v>
      </c>
    </row>
    <row r="274" ht="12">
      <c r="C274" s="2" t="s">
        <v>1341</v>
      </c>
    </row>
    <row r="275" ht="12">
      <c r="C275" s="2" t="s">
        <v>1342</v>
      </c>
    </row>
    <row r="276" ht="12">
      <c r="C276" s="2" t="s">
        <v>679</v>
      </c>
    </row>
    <row r="277" ht="12">
      <c r="C277" s="2" t="s">
        <v>1335</v>
      </c>
    </row>
    <row r="278" ht="12">
      <c r="C278" s="2" t="s">
        <v>680</v>
      </c>
    </row>
    <row r="279" ht="12">
      <c r="C279" s="2" t="s">
        <v>1337</v>
      </c>
    </row>
    <row r="280" ht="12">
      <c r="C280" s="2" t="s">
        <v>1338</v>
      </c>
    </row>
    <row r="281" ht="12">
      <c r="C281" s="2" t="s">
        <v>1336</v>
      </c>
    </row>
    <row r="282" spans="2:3" ht="12">
      <c r="B282" s="2">
        <v>2</v>
      </c>
      <c r="C282" s="2" t="s">
        <v>567</v>
      </c>
    </row>
    <row r="283" ht="12">
      <c r="C283" s="2" t="s">
        <v>501</v>
      </c>
    </row>
    <row r="284" ht="12">
      <c r="C284" s="2" t="s">
        <v>681</v>
      </c>
    </row>
    <row r="285" spans="2:3" ht="12">
      <c r="B285" s="2">
        <v>3</v>
      </c>
      <c r="C285" s="2" t="s">
        <v>479</v>
      </c>
    </row>
    <row r="286" spans="2:3" ht="12">
      <c r="B286" s="2">
        <v>4</v>
      </c>
      <c r="C286" s="2" t="s">
        <v>564</v>
      </c>
    </row>
    <row r="287" ht="12">
      <c r="C287" s="2" t="s">
        <v>701</v>
      </c>
    </row>
    <row r="288" ht="12">
      <c r="C288" s="2" t="s">
        <v>1343</v>
      </c>
    </row>
    <row r="289" spans="2:3" ht="12">
      <c r="B289" s="2">
        <v>5</v>
      </c>
      <c r="C289" s="2" t="s">
        <v>562</v>
      </c>
    </row>
    <row r="290" spans="2:3" ht="12">
      <c r="B290" s="2">
        <v>6</v>
      </c>
      <c r="C290" s="2" t="s">
        <v>565</v>
      </c>
    </row>
    <row r="291" spans="2:3" ht="11.25" customHeight="1">
      <c r="B291" s="11">
        <v>7</v>
      </c>
      <c r="C291" s="11" t="s">
        <v>563</v>
      </c>
    </row>
    <row r="293" ht="12">
      <c r="B293" s="2" t="s">
        <v>1394</v>
      </c>
    </row>
    <row r="294" spans="2:3" ht="12">
      <c r="B294" s="2">
        <v>1</v>
      </c>
      <c r="C294" s="2" t="s">
        <v>578</v>
      </c>
    </row>
    <row r="295" spans="2:3" ht="12">
      <c r="B295" s="2">
        <v>2</v>
      </c>
      <c r="C295" s="2" t="s">
        <v>568</v>
      </c>
    </row>
    <row r="296" spans="2:3" ht="12">
      <c r="B296" s="2">
        <v>3</v>
      </c>
      <c r="C296" s="2" t="s">
        <v>579</v>
      </c>
    </row>
    <row r="297" spans="2:3" ht="12">
      <c r="B297" s="2">
        <v>4</v>
      </c>
      <c r="C297" s="2" t="s">
        <v>569</v>
      </c>
    </row>
    <row r="298" ht="12">
      <c r="C298" s="2" t="s">
        <v>480</v>
      </c>
    </row>
    <row r="299" ht="12">
      <c r="C299" s="2" t="s">
        <v>481</v>
      </c>
    </row>
    <row r="300" spans="2:3" ht="12">
      <c r="B300" s="2">
        <v>5</v>
      </c>
      <c r="C300" s="2" t="s">
        <v>581</v>
      </c>
    </row>
    <row r="301" spans="2:3" ht="12">
      <c r="B301" s="2">
        <v>6</v>
      </c>
      <c r="C301" s="2" t="s">
        <v>570</v>
      </c>
    </row>
    <row r="302" ht="12">
      <c r="C302" s="2" t="s">
        <v>1395</v>
      </c>
    </row>
    <row r="303" ht="12">
      <c r="C303" s="2" t="s">
        <v>1396</v>
      </c>
    </row>
    <row r="304" spans="2:3" ht="12">
      <c r="B304" s="2">
        <v>7</v>
      </c>
      <c r="C304" s="2" t="s">
        <v>571</v>
      </c>
    </row>
    <row r="305" spans="2:3" ht="12">
      <c r="B305" s="2">
        <v>8</v>
      </c>
      <c r="C305" s="2" t="s">
        <v>572</v>
      </c>
    </row>
    <row r="306" spans="2:3" ht="12">
      <c r="B306" s="2">
        <v>9</v>
      </c>
      <c r="C306" s="2" t="s">
        <v>573</v>
      </c>
    </row>
    <row r="307" ht="12">
      <c r="C307" s="2" t="s">
        <v>1395</v>
      </c>
    </row>
    <row r="308" ht="12">
      <c r="C308" s="2" t="s">
        <v>1396</v>
      </c>
    </row>
    <row r="309" spans="2:3" ht="12">
      <c r="B309" s="2">
        <v>10</v>
      </c>
      <c r="C309" s="2" t="s">
        <v>574</v>
      </c>
    </row>
    <row r="310" ht="12">
      <c r="C310" s="2" t="s">
        <v>1397</v>
      </c>
    </row>
    <row r="311" ht="12">
      <c r="C311" s="2" t="s">
        <v>1398</v>
      </c>
    </row>
    <row r="312" ht="12">
      <c r="C312" s="2" t="s">
        <v>1339</v>
      </c>
    </row>
    <row r="313" spans="2:3" ht="12">
      <c r="B313" s="2">
        <v>11</v>
      </c>
      <c r="C313" s="2" t="s">
        <v>575</v>
      </c>
    </row>
    <row r="314" ht="12">
      <c r="C314" s="2" t="s">
        <v>1397</v>
      </c>
    </row>
    <row r="315" ht="12">
      <c r="C315" s="2" t="s">
        <v>1399</v>
      </c>
    </row>
    <row r="316" ht="12">
      <c r="C316" s="2" t="s">
        <v>1400</v>
      </c>
    </row>
    <row r="317" spans="2:3" ht="12">
      <c r="B317" s="2">
        <v>12</v>
      </c>
      <c r="C317" s="2" t="s">
        <v>576</v>
      </c>
    </row>
    <row r="318" spans="2:3" ht="12">
      <c r="B318" s="11">
        <v>13</v>
      </c>
      <c r="C318" s="11" t="s">
        <v>580</v>
      </c>
    </row>
    <row r="319" spans="2:3" ht="12">
      <c r="B319" s="11">
        <v>14</v>
      </c>
      <c r="C319" s="11" t="s">
        <v>577</v>
      </c>
    </row>
    <row r="320" spans="2:3" ht="12">
      <c r="B320" s="2">
        <v>15</v>
      </c>
      <c r="C320" s="2" t="s">
        <v>582</v>
      </c>
    </row>
    <row r="321" spans="2:3" ht="12">
      <c r="B321" s="2">
        <v>16</v>
      </c>
      <c r="C321" s="2" t="s">
        <v>583</v>
      </c>
    </row>
    <row r="323" ht="12">
      <c r="B323" s="2" t="s">
        <v>11</v>
      </c>
    </row>
    <row r="324" spans="2:3" ht="12">
      <c r="B324" s="11">
        <v>1</v>
      </c>
      <c r="C324" s="11" t="s">
        <v>586</v>
      </c>
    </row>
    <row r="325" spans="2:3" ht="12">
      <c r="B325" s="11"/>
      <c r="C325" s="11" t="s">
        <v>1750</v>
      </c>
    </row>
    <row r="326" ht="12">
      <c r="C326" s="2" t="s">
        <v>1751</v>
      </c>
    </row>
    <row r="327" ht="12">
      <c r="C327" s="2" t="s">
        <v>1752</v>
      </c>
    </row>
    <row r="328" ht="12">
      <c r="C328" s="2" t="s">
        <v>1753</v>
      </c>
    </row>
    <row r="329" spans="2:3" ht="12">
      <c r="B329" s="2">
        <v>2</v>
      </c>
      <c r="C329" s="2" t="s">
        <v>584</v>
      </c>
    </row>
    <row r="330" spans="2:3" ht="12">
      <c r="B330" s="2">
        <v>3</v>
      </c>
      <c r="C330" s="10" t="s">
        <v>585</v>
      </c>
    </row>
    <row r="331" spans="2:3" ht="12">
      <c r="B331" s="2">
        <v>4</v>
      </c>
      <c r="C331" s="2" t="s">
        <v>588</v>
      </c>
    </row>
    <row r="332" spans="2:3" ht="12">
      <c r="B332" s="2">
        <v>5</v>
      </c>
      <c r="C332" s="10" t="s">
        <v>587</v>
      </c>
    </row>
    <row r="333" spans="2:3" ht="12">
      <c r="B333" s="11">
        <v>6</v>
      </c>
      <c r="C333" s="16" t="s">
        <v>594</v>
      </c>
    </row>
    <row r="334" spans="2:3" ht="12">
      <c r="B334" s="2">
        <v>7</v>
      </c>
      <c r="C334" s="10" t="s">
        <v>589</v>
      </c>
    </row>
    <row r="335" spans="2:3" ht="12">
      <c r="B335" s="2">
        <v>8</v>
      </c>
      <c r="C335" s="6" t="s">
        <v>590</v>
      </c>
    </row>
    <row r="336" spans="2:3" ht="12">
      <c r="B336" s="2">
        <v>9</v>
      </c>
      <c r="C336" s="6" t="s">
        <v>591</v>
      </c>
    </row>
    <row r="337" spans="2:3" ht="12">
      <c r="B337" s="2">
        <v>10</v>
      </c>
      <c r="C337" s="6" t="s">
        <v>592</v>
      </c>
    </row>
    <row r="338" spans="2:3" ht="12">
      <c r="B338" s="2">
        <v>11</v>
      </c>
      <c r="C338" s="6" t="s">
        <v>593</v>
      </c>
    </row>
    <row r="339" spans="2:3" ht="12">
      <c r="B339" s="2">
        <v>12</v>
      </c>
      <c r="C339" s="6" t="s">
        <v>482</v>
      </c>
    </row>
    <row r="340" spans="2:3" ht="12">
      <c r="B340" s="2">
        <v>13</v>
      </c>
      <c r="C340" s="6" t="s">
        <v>483</v>
      </c>
    </row>
    <row r="341" spans="2:3" ht="12">
      <c r="B341" s="2">
        <v>14</v>
      </c>
      <c r="C341" s="6" t="s">
        <v>595</v>
      </c>
    </row>
    <row r="342" spans="2:3" ht="12">
      <c r="B342" s="2">
        <v>15</v>
      </c>
      <c r="C342" s="6" t="s">
        <v>596</v>
      </c>
    </row>
    <row r="343" ht="12">
      <c r="C343" s="2" t="s">
        <v>668</v>
      </c>
    </row>
    <row r="344" ht="12">
      <c r="C344" s="2" t="s">
        <v>669</v>
      </c>
    </row>
    <row r="345" ht="12">
      <c r="C345" s="2" t="s">
        <v>670</v>
      </c>
    </row>
    <row r="346" ht="12">
      <c r="C346" s="2" t="s">
        <v>6</v>
      </c>
    </row>
    <row r="347" ht="12">
      <c r="C347" s="2" t="s">
        <v>7</v>
      </c>
    </row>
    <row r="349" ht="12">
      <c r="B349" s="2" t="s">
        <v>0</v>
      </c>
    </row>
    <row r="350" spans="2:3" ht="12">
      <c r="B350" s="2">
        <v>1</v>
      </c>
      <c r="C350" s="2" t="s">
        <v>613</v>
      </c>
    </row>
    <row r="351" spans="2:3" ht="12">
      <c r="B351" s="2">
        <v>2</v>
      </c>
      <c r="C351" s="2" t="s">
        <v>1</v>
      </c>
    </row>
    <row r="352" spans="2:3" ht="12">
      <c r="B352" s="2">
        <v>3</v>
      </c>
      <c r="C352" s="2" t="s">
        <v>616</v>
      </c>
    </row>
    <row r="353" spans="2:3" ht="12">
      <c r="B353" s="11">
        <v>4</v>
      </c>
      <c r="C353" s="11" t="s">
        <v>617</v>
      </c>
    </row>
    <row r="354" spans="2:3" ht="12" customHeight="1">
      <c r="B354" s="2">
        <v>5</v>
      </c>
      <c r="C354" s="7" t="s">
        <v>618</v>
      </c>
    </row>
    <row r="355" spans="2:3" ht="12">
      <c r="B355" s="2">
        <v>6</v>
      </c>
      <c r="C355" s="2" t="s">
        <v>619</v>
      </c>
    </row>
    <row r="356" spans="2:3" ht="12">
      <c r="B356" s="2">
        <v>7</v>
      </c>
      <c r="C356" s="2" t="s">
        <v>614</v>
      </c>
    </row>
    <row r="357" spans="2:3" ht="12">
      <c r="B357" s="2">
        <v>8</v>
      </c>
      <c r="C357" s="2" t="s">
        <v>615</v>
      </c>
    </row>
    <row r="358" spans="2:3" ht="12">
      <c r="B358" s="2">
        <v>9</v>
      </c>
      <c r="C358" s="2" t="s">
        <v>18</v>
      </c>
    </row>
    <row r="359" ht="12">
      <c r="C359" s="2" t="s">
        <v>495</v>
      </c>
    </row>
    <row r="360" ht="12">
      <c r="C360" s="2" t="s">
        <v>651</v>
      </c>
    </row>
    <row r="361" ht="12">
      <c r="C361" s="2" t="s">
        <v>620</v>
      </c>
    </row>
    <row r="362" ht="12">
      <c r="C362" s="2" t="s">
        <v>597</v>
      </c>
    </row>
    <row r="363" ht="12">
      <c r="C363" s="2" t="s">
        <v>598</v>
      </c>
    </row>
    <row r="364" spans="2:3" ht="12">
      <c r="B364" s="2">
        <v>10</v>
      </c>
      <c r="C364" s="2" t="s">
        <v>621</v>
      </c>
    </row>
    <row r="365" ht="12">
      <c r="C365" s="2" t="s">
        <v>622</v>
      </c>
    </row>
    <row r="366" ht="12">
      <c r="C366" s="2" t="s">
        <v>1312</v>
      </c>
    </row>
    <row r="367" spans="2:3" ht="12">
      <c r="B367" s="2">
        <v>11</v>
      </c>
      <c r="C367" s="2" t="s">
        <v>623</v>
      </c>
    </row>
    <row r="368" spans="2:3" ht="12">
      <c r="B368" s="2">
        <v>12</v>
      </c>
      <c r="C368" s="2" t="s">
        <v>599</v>
      </c>
    </row>
    <row r="369" spans="2:3" ht="12">
      <c r="B369" s="2">
        <v>13</v>
      </c>
      <c r="C369" s="2" t="s">
        <v>600</v>
      </c>
    </row>
    <row r="370" spans="2:3" ht="12">
      <c r="B370" s="2">
        <v>14</v>
      </c>
      <c r="C370" s="2" t="s">
        <v>601</v>
      </c>
    </row>
    <row r="371" spans="2:3" ht="12">
      <c r="B371" s="2">
        <v>15</v>
      </c>
      <c r="C371" s="2" t="s">
        <v>602</v>
      </c>
    </row>
    <row r="372" spans="2:3" ht="12">
      <c r="B372" s="2">
        <v>16</v>
      </c>
      <c r="C372" s="2" t="s">
        <v>603</v>
      </c>
    </row>
    <row r="373" spans="2:3" ht="12">
      <c r="B373" s="2">
        <v>17</v>
      </c>
      <c r="C373" s="2" t="s">
        <v>624</v>
      </c>
    </row>
    <row r="374" ht="12">
      <c r="C374" s="2" t="s">
        <v>468</v>
      </c>
    </row>
    <row r="375" ht="12">
      <c r="C375" s="2" t="s">
        <v>484</v>
      </c>
    </row>
    <row r="376" spans="2:3" ht="12">
      <c r="B376" s="2">
        <v>18</v>
      </c>
      <c r="C376" s="2" t="s">
        <v>604</v>
      </c>
    </row>
    <row r="377" spans="2:3" ht="12">
      <c r="B377" s="2">
        <v>19</v>
      </c>
      <c r="C377" s="2" t="s">
        <v>605</v>
      </c>
    </row>
    <row r="378" spans="2:3" ht="12">
      <c r="B378" s="2">
        <v>20</v>
      </c>
      <c r="C378" s="2" t="s">
        <v>606</v>
      </c>
    </row>
    <row r="379" ht="12">
      <c r="C379" s="2" t="s">
        <v>1328</v>
      </c>
    </row>
    <row r="380" ht="12">
      <c r="C380" s="2" t="s">
        <v>682</v>
      </c>
    </row>
    <row r="381" ht="12">
      <c r="C381" s="2" t="s">
        <v>666</v>
      </c>
    </row>
    <row r="382" ht="12">
      <c r="C382" s="2" t="s">
        <v>1329</v>
      </c>
    </row>
    <row r="383" spans="2:3" ht="12">
      <c r="B383" s="2">
        <v>21</v>
      </c>
      <c r="C383" s="2" t="s">
        <v>607</v>
      </c>
    </row>
    <row r="384" ht="12">
      <c r="C384" s="2" t="s">
        <v>485</v>
      </c>
    </row>
    <row r="385" spans="2:3" ht="12">
      <c r="B385" s="2">
        <v>22</v>
      </c>
      <c r="C385" s="2" t="s">
        <v>608</v>
      </c>
    </row>
    <row r="386" spans="2:3" ht="12">
      <c r="B386" s="2">
        <v>23</v>
      </c>
      <c r="C386" s="2" t="s">
        <v>609</v>
      </c>
    </row>
    <row r="387" spans="2:3" ht="12">
      <c r="B387" s="2">
        <v>24</v>
      </c>
      <c r="C387" s="2" t="s">
        <v>625</v>
      </c>
    </row>
    <row r="388" spans="2:3" ht="12">
      <c r="B388" s="2">
        <v>25</v>
      </c>
      <c r="C388" s="2" t="s">
        <v>626</v>
      </c>
    </row>
    <row r="389" spans="2:3" ht="12">
      <c r="B389" s="2">
        <v>26</v>
      </c>
      <c r="C389" s="2" t="s">
        <v>610</v>
      </c>
    </row>
    <row r="390" ht="12">
      <c r="C390" s="2" t="s">
        <v>486</v>
      </c>
    </row>
    <row r="391" ht="12">
      <c r="C391" s="2" t="s">
        <v>487</v>
      </c>
    </row>
    <row r="392" spans="2:3" ht="12">
      <c r="B392" s="2">
        <v>27</v>
      </c>
      <c r="C392" s="2" t="s">
        <v>627</v>
      </c>
    </row>
    <row r="393" spans="2:3" ht="12">
      <c r="B393" s="2">
        <v>28</v>
      </c>
      <c r="C393" s="2" t="s">
        <v>611</v>
      </c>
    </row>
    <row r="394" spans="2:3" ht="12">
      <c r="B394" s="2">
        <v>29</v>
      </c>
      <c r="C394" s="2" t="s">
        <v>612</v>
      </c>
    </row>
    <row r="395" spans="2:3" ht="12">
      <c r="B395" s="11">
        <v>30</v>
      </c>
      <c r="C395" s="11" t="s">
        <v>1257</v>
      </c>
    </row>
    <row r="397" ht="12">
      <c r="B397" s="2" t="s">
        <v>720</v>
      </c>
    </row>
    <row r="398" spans="2:3" ht="12">
      <c r="B398" s="2">
        <v>1</v>
      </c>
      <c r="C398" s="2" t="s">
        <v>632</v>
      </c>
    </row>
    <row r="399" spans="2:3" ht="12">
      <c r="B399" s="11">
        <v>2</v>
      </c>
      <c r="C399" s="11" t="s">
        <v>628</v>
      </c>
    </row>
    <row r="400" spans="2:3" ht="12">
      <c r="B400" s="11">
        <v>3</v>
      </c>
      <c r="C400" s="11" t="s">
        <v>629</v>
      </c>
    </row>
    <row r="401" spans="2:3" ht="12">
      <c r="B401" s="2">
        <v>4</v>
      </c>
      <c r="C401" s="2" t="s">
        <v>630</v>
      </c>
    </row>
    <row r="402" ht="12">
      <c r="C402" s="2" t="s">
        <v>503</v>
      </c>
    </row>
    <row r="403" ht="12">
      <c r="C403" s="2" t="s">
        <v>504</v>
      </c>
    </row>
    <row r="404" spans="2:3" ht="12">
      <c r="B404" s="2">
        <v>5</v>
      </c>
      <c r="C404" s="2" t="s">
        <v>631</v>
      </c>
    </row>
    <row r="405" spans="2:3" ht="12">
      <c r="B405" s="2">
        <v>6</v>
      </c>
      <c r="C405" s="2" t="s">
        <v>1330</v>
      </c>
    </row>
    <row r="406" ht="12">
      <c r="C406" s="2" t="s">
        <v>1331</v>
      </c>
    </row>
    <row r="407" ht="12">
      <c r="C407" s="2" t="s">
        <v>1332</v>
      </c>
    </row>
    <row r="408" spans="2:3" ht="12">
      <c r="B408" s="2">
        <v>7</v>
      </c>
      <c r="C408" s="2" t="s">
        <v>1333</v>
      </c>
    </row>
    <row r="409" ht="12">
      <c r="C409" s="2" t="s">
        <v>1331</v>
      </c>
    </row>
    <row r="410" ht="12">
      <c r="C410" s="2" t="s">
        <v>722</v>
      </c>
    </row>
    <row r="411" spans="2:3" ht="12">
      <c r="B411" s="2">
        <v>8</v>
      </c>
      <c r="C411" s="2" t="s">
        <v>633</v>
      </c>
    </row>
    <row r="412" spans="2:3" ht="12">
      <c r="B412" s="2">
        <v>9</v>
      </c>
      <c r="C412" s="2" t="s">
        <v>488</v>
      </c>
    </row>
    <row r="413" spans="2:3" ht="12">
      <c r="B413" s="2">
        <v>10</v>
      </c>
      <c r="C413" s="2" t="s">
        <v>489</v>
      </c>
    </row>
    <row r="414" spans="2:3" ht="12">
      <c r="B414" s="2">
        <v>11</v>
      </c>
      <c r="C414" s="6" t="s">
        <v>492</v>
      </c>
    </row>
    <row r="415" spans="2:3" ht="12">
      <c r="B415" s="2">
        <v>12</v>
      </c>
      <c r="C415" s="6" t="s">
        <v>634</v>
      </c>
    </row>
    <row r="416" spans="2:3" ht="12">
      <c r="B416" s="2">
        <v>13</v>
      </c>
      <c r="C416" s="2" t="s">
        <v>490</v>
      </c>
    </row>
    <row r="417" spans="2:3" ht="12">
      <c r="B417" s="2">
        <v>14</v>
      </c>
      <c r="C417" s="6" t="s">
        <v>1340</v>
      </c>
    </row>
    <row r="418" spans="2:3" ht="12">
      <c r="B418" s="2">
        <v>15</v>
      </c>
      <c r="C418" s="2" t="s">
        <v>723</v>
      </c>
    </row>
    <row r="419" spans="2:3" ht="12">
      <c r="B419" s="2">
        <v>16</v>
      </c>
      <c r="C419" s="2" t="s">
        <v>491</v>
      </c>
    </row>
    <row r="420" ht="12">
      <c r="C420" s="2" t="s">
        <v>505</v>
      </c>
    </row>
    <row r="421" ht="12">
      <c r="C421" s="2" t="s">
        <v>506</v>
      </c>
    </row>
    <row r="422" spans="2:3" ht="12">
      <c r="B422" s="2">
        <v>17</v>
      </c>
      <c r="C422" s="2" t="s">
        <v>635</v>
      </c>
    </row>
    <row r="423" ht="12">
      <c r="C423" s="2" t="s">
        <v>507</v>
      </c>
    </row>
    <row r="424" ht="12">
      <c r="C424" s="2" t="s">
        <v>508</v>
      </c>
    </row>
    <row r="425" spans="2:3" ht="12">
      <c r="B425" s="2">
        <v>18</v>
      </c>
      <c r="C425" s="2" t="s">
        <v>636</v>
      </c>
    </row>
    <row r="426" spans="2:3" ht="12">
      <c r="B426" s="2">
        <v>19</v>
      </c>
      <c r="C426" s="2" t="s">
        <v>1387</v>
      </c>
    </row>
    <row r="427" spans="2:3" ht="12">
      <c r="B427" s="2">
        <v>20</v>
      </c>
      <c r="C427" s="2" t="s">
        <v>637</v>
      </c>
    </row>
    <row r="428" spans="2:3" ht="12">
      <c r="B428" s="2">
        <v>21</v>
      </c>
      <c r="C428" s="2" t="s">
        <v>1388</v>
      </c>
    </row>
    <row r="429" spans="2:3" ht="12">
      <c r="B429" s="2">
        <v>22</v>
      </c>
      <c r="C429" s="2" t="s">
        <v>1389</v>
      </c>
    </row>
    <row r="430" spans="2:3" ht="12">
      <c r="B430" s="2">
        <v>23</v>
      </c>
      <c r="C430" s="2" t="s">
        <v>638</v>
      </c>
    </row>
    <row r="431" ht="12">
      <c r="C431" s="2" t="s">
        <v>509</v>
      </c>
    </row>
    <row r="432" ht="12">
      <c r="C432" s="2" t="s">
        <v>510</v>
      </c>
    </row>
    <row r="434" ht="12">
      <c r="B434" s="2" t="s">
        <v>32</v>
      </c>
    </row>
    <row r="435" spans="2:3" ht="12">
      <c r="B435" s="2">
        <v>1</v>
      </c>
      <c r="C435" s="2" t="s">
        <v>1390</v>
      </c>
    </row>
    <row r="436" spans="2:3" ht="12">
      <c r="B436" s="11">
        <v>2</v>
      </c>
      <c r="C436" s="11" t="s">
        <v>1391</v>
      </c>
    </row>
    <row r="437" spans="2:3" ht="12">
      <c r="B437" s="11"/>
      <c r="C437" s="11" t="s">
        <v>644</v>
      </c>
    </row>
    <row r="438" ht="12">
      <c r="C438" s="2" t="s">
        <v>650</v>
      </c>
    </row>
    <row r="439" ht="12">
      <c r="C439" s="2" t="s">
        <v>639</v>
      </c>
    </row>
    <row r="440" ht="12">
      <c r="C440" s="2" t="s">
        <v>640</v>
      </c>
    </row>
    <row r="441" ht="12">
      <c r="C441" s="2" t="s">
        <v>641</v>
      </c>
    </row>
    <row r="442" ht="12">
      <c r="C442" s="2" t="s">
        <v>642</v>
      </c>
    </row>
    <row r="443" spans="2:3" ht="12">
      <c r="B443" s="2">
        <v>3</v>
      </c>
      <c r="C443" s="2" t="s">
        <v>643</v>
      </c>
    </row>
    <row r="445" ht="12">
      <c r="B445" s="2" t="s">
        <v>511</v>
      </c>
    </row>
    <row r="446" spans="2:3" ht="12">
      <c r="B446" s="2">
        <v>1</v>
      </c>
      <c r="C446" s="2" t="s">
        <v>649</v>
      </c>
    </row>
    <row r="447" spans="2:3" ht="12">
      <c r="B447" s="11">
        <v>2</v>
      </c>
      <c r="C447" s="11" t="s">
        <v>512</v>
      </c>
    </row>
    <row r="448" ht="12">
      <c r="C448" s="2" t="s">
        <v>1392</v>
      </c>
    </row>
    <row r="449" spans="2:3" ht="12">
      <c r="B449" s="11"/>
      <c r="C449" s="11" t="s">
        <v>653</v>
      </c>
    </row>
    <row r="450" ht="12">
      <c r="C450" s="2" t="s">
        <v>645</v>
      </c>
    </row>
    <row r="451" ht="12">
      <c r="C451" s="2" t="s">
        <v>646</v>
      </c>
    </row>
    <row r="452" spans="2:3" ht="12">
      <c r="B452" s="2">
        <v>3</v>
      </c>
      <c r="C452" s="2" t="s">
        <v>647</v>
      </c>
    </row>
    <row r="453" spans="2:3" ht="12">
      <c r="B453" s="2">
        <v>4</v>
      </c>
      <c r="C453" s="2" t="s">
        <v>648</v>
      </c>
    </row>
    <row r="454" spans="2:3" ht="12">
      <c r="B454" s="11">
        <v>5</v>
      </c>
      <c r="C454" s="11" t="s">
        <v>652</v>
      </c>
    </row>
    <row r="455" ht="12">
      <c r="C455" s="2" t="s">
        <v>663</v>
      </c>
    </row>
    <row r="456" spans="2:3" ht="12">
      <c r="B456" s="11"/>
      <c r="C456" s="11" t="s">
        <v>664</v>
      </c>
    </row>
    <row r="457" ht="12">
      <c r="C457" s="2" t="s">
        <v>665</v>
      </c>
    </row>
    <row r="458" ht="12">
      <c r="C458" s="2" t="s">
        <v>724</v>
      </c>
    </row>
    <row r="459" ht="12">
      <c r="C459" s="2" t="s">
        <v>725</v>
      </c>
    </row>
    <row r="460" ht="12">
      <c r="C460" s="2" t="s">
        <v>493</v>
      </c>
    </row>
    <row r="461" ht="12">
      <c r="C461" s="2" t="s">
        <v>1393</v>
      </c>
    </row>
    <row r="462" ht="12">
      <c r="C462" s="2" t="s">
        <v>667</v>
      </c>
    </row>
    <row r="464" ht="12">
      <c r="B464" s="2" t="s">
        <v>661</v>
      </c>
    </row>
    <row r="465" ht="12">
      <c r="C465" s="2" t="s">
        <v>662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625" style="17" customWidth="1"/>
    <col min="3" max="3" width="8.625" style="17" customWidth="1"/>
    <col min="4" max="4" width="7.625" style="17" customWidth="1"/>
    <col min="5" max="5" width="8.625" style="17" customWidth="1"/>
    <col min="6" max="6" width="7.625" style="17" customWidth="1"/>
    <col min="7" max="7" width="8.25390625" style="17" customWidth="1"/>
    <col min="8" max="8" width="8.625" style="17" customWidth="1"/>
    <col min="9" max="9" width="7.625" style="17" customWidth="1"/>
    <col min="10" max="10" width="8.625" style="17" customWidth="1"/>
    <col min="11" max="11" width="7.625" style="17" customWidth="1"/>
    <col min="12" max="12" width="9.25390625" style="17" customWidth="1"/>
    <col min="13" max="16384" width="9.00390625" style="17" customWidth="1"/>
  </cols>
  <sheetData>
    <row r="1" ht="14.25" customHeight="1">
      <c r="B1" s="18" t="s">
        <v>152</v>
      </c>
    </row>
    <row r="2" spans="5:12" ht="12" customHeight="1">
      <c r="E2" s="138"/>
      <c r="L2" s="20" t="s">
        <v>146</v>
      </c>
    </row>
    <row r="3" ht="7.5" customHeight="1" thickBot="1"/>
    <row r="4" spans="2:12" ht="14.25" thickTop="1">
      <c r="B4" s="1281" t="s">
        <v>90</v>
      </c>
      <c r="C4" s="1270" t="s">
        <v>140</v>
      </c>
      <c r="D4" s="1271"/>
      <c r="E4" s="1271"/>
      <c r="F4" s="1271"/>
      <c r="G4" s="1272"/>
      <c r="H4" s="1270" t="s">
        <v>141</v>
      </c>
      <c r="I4" s="1271"/>
      <c r="J4" s="1271"/>
      <c r="K4" s="1271"/>
      <c r="L4" s="1272"/>
    </row>
    <row r="5" spans="2:12" ht="12" customHeight="1">
      <c r="B5" s="1282"/>
      <c r="C5" s="1273" t="s">
        <v>147</v>
      </c>
      <c r="D5" s="1274"/>
      <c r="E5" s="1273" t="s">
        <v>148</v>
      </c>
      <c r="F5" s="1274"/>
      <c r="G5" s="1275" t="s">
        <v>149</v>
      </c>
      <c r="H5" s="1273">
        <v>61</v>
      </c>
      <c r="I5" s="1274"/>
      <c r="J5" s="1273">
        <v>3</v>
      </c>
      <c r="K5" s="1274"/>
      <c r="L5" s="1275" t="s">
        <v>149</v>
      </c>
    </row>
    <row r="6" spans="2:12" ht="12" customHeight="1">
      <c r="B6" s="1282"/>
      <c r="C6" s="1274"/>
      <c r="D6" s="1274"/>
      <c r="E6" s="1274"/>
      <c r="F6" s="1274"/>
      <c r="G6" s="1276"/>
      <c r="H6" s="1274"/>
      <c r="I6" s="1274"/>
      <c r="J6" s="1274"/>
      <c r="K6" s="1274"/>
      <c r="L6" s="1276"/>
    </row>
    <row r="7" spans="2:12" ht="12">
      <c r="B7" s="1283"/>
      <c r="C7" s="139" t="s">
        <v>142</v>
      </c>
      <c r="D7" s="139" t="s">
        <v>143</v>
      </c>
      <c r="E7" s="139" t="s">
        <v>142</v>
      </c>
      <c r="F7" s="139" t="s">
        <v>143</v>
      </c>
      <c r="G7" s="52" t="s">
        <v>150</v>
      </c>
      <c r="H7" s="139" t="s">
        <v>142</v>
      </c>
      <c r="I7" s="139" t="s">
        <v>143</v>
      </c>
      <c r="J7" s="139" t="s">
        <v>142</v>
      </c>
      <c r="K7" s="139" t="s">
        <v>143</v>
      </c>
      <c r="L7" s="52" t="s">
        <v>150</v>
      </c>
    </row>
    <row r="8" spans="2:12" s="140" customFormat="1" ht="16.5" customHeight="1">
      <c r="B8" s="141" t="s">
        <v>38</v>
      </c>
      <c r="C8" s="118">
        <f>SUM(C18:C61)</f>
        <v>73713</v>
      </c>
      <c r="D8" s="142">
        <f>SUM(D18:D61)</f>
        <v>100.00000000000003</v>
      </c>
      <c r="E8" s="143">
        <f>SUM(E18:E61)</f>
        <v>74246</v>
      </c>
      <c r="F8" s="144">
        <f>SUM(F18:F61)</f>
        <v>100</v>
      </c>
      <c r="G8" s="145">
        <v>0.7</v>
      </c>
      <c r="H8" s="146">
        <f>SUM(H18:H61)</f>
        <v>537981</v>
      </c>
      <c r="I8" s="144">
        <f>SUM(I18:I61)</f>
        <v>100.00000000000001</v>
      </c>
      <c r="J8" s="146">
        <f>SUM(J18:J61)</f>
        <v>577863</v>
      </c>
      <c r="K8" s="144">
        <v>100</v>
      </c>
      <c r="L8" s="147">
        <v>7.4</v>
      </c>
    </row>
    <row r="9" spans="2:12" s="140" customFormat="1" ht="16.5" customHeight="1">
      <c r="B9" s="25"/>
      <c r="C9" s="117"/>
      <c r="D9" s="142"/>
      <c r="E9" s="118"/>
      <c r="F9" s="142"/>
      <c r="G9" s="148"/>
      <c r="H9" s="118"/>
      <c r="I9" s="142"/>
      <c r="J9" s="118"/>
      <c r="K9" s="142"/>
      <c r="L9" s="149"/>
    </row>
    <row r="10" spans="2:12" s="140" customFormat="1" ht="16.5" customHeight="1">
      <c r="B10" s="25" t="s">
        <v>42</v>
      </c>
      <c r="C10" s="117">
        <v>54857</v>
      </c>
      <c r="D10" s="142">
        <f>C10/$C$8*100</f>
        <v>74.41970887089116</v>
      </c>
      <c r="E10" s="118">
        <v>55851</v>
      </c>
      <c r="F10" s="142">
        <f>E10/$E$8*100</f>
        <v>75.22425450529322</v>
      </c>
      <c r="G10" s="148">
        <v>1.8</v>
      </c>
      <c r="H10" s="118">
        <v>415970</v>
      </c>
      <c r="I10" s="142">
        <f>H10/$H$8*100</f>
        <v>77.32057451843094</v>
      </c>
      <c r="J10" s="118">
        <v>452907</v>
      </c>
      <c r="K10" s="142">
        <v>78.4</v>
      </c>
      <c r="L10" s="149">
        <v>8.9</v>
      </c>
    </row>
    <row r="11" spans="2:12" s="140" customFormat="1" ht="16.5" customHeight="1">
      <c r="B11" s="25" t="s">
        <v>44</v>
      </c>
      <c r="C11" s="117">
        <v>18856</v>
      </c>
      <c r="D11" s="142">
        <f>C11/$C$8*100</f>
        <v>25.58029112910884</v>
      </c>
      <c r="E11" s="118">
        <v>18395</v>
      </c>
      <c r="F11" s="142">
        <f>E11/$E$8*100</f>
        <v>24.775745494706786</v>
      </c>
      <c r="G11" s="148">
        <v>-2.4</v>
      </c>
      <c r="H11" s="118">
        <v>122011</v>
      </c>
      <c r="I11" s="142">
        <f>H11/$H$8*100</f>
        <v>22.67942548156905</v>
      </c>
      <c r="J11" s="118">
        <v>124956</v>
      </c>
      <c r="K11" s="142">
        <v>21.6</v>
      </c>
      <c r="L11" s="149">
        <v>2.4</v>
      </c>
    </row>
    <row r="12" spans="2:12" s="140" customFormat="1" ht="16.5" customHeight="1">
      <c r="B12" s="25"/>
      <c r="C12" s="117"/>
      <c r="D12" s="142"/>
      <c r="E12" s="118"/>
      <c r="F12" s="142"/>
      <c r="G12" s="148"/>
      <c r="H12" s="118"/>
      <c r="I12" s="142"/>
      <c r="J12" s="118"/>
      <c r="K12" s="142"/>
      <c r="L12" s="149"/>
    </row>
    <row r="13" spans="2:12" s="140" customFormat="1" ht="16.5" customHeight="1">
      <c r="B13" s="25" t="s">
        <v>47</v>
      </c>
      <c r="C13" s="117">
        <v>32742</v>
      </c>
      <c r="D13" s="142">
        <f>C13/$C$8*100</f>
        <v>44.41821659680111</v>
      </c>
      <c r="E13" s="118">
        <v>33396</v>
      </c>
      <c r="F13" s="142">
        <f>E13/$E$8*100</f>
        <v>44.980200953586724</v>
      </c>
      <c r="G13" s="148">
        <v>2</v>
      </c>
      <c r="H13" s="118">
        <v>246684</v>
      </c>
      <c r="I13" s="142">
        <f>H13/$H$8*100</f>
        <v>45.8536639769806</v>
      </c>
      <c r="J13" s="118">
        <v>267554</v>
      </c>
      <c r="K13" s="142">
        <v>46.3</v>
      </c>
      <c r="L13" s="149">
        <v>8.5</v>
      </c>
    </row>
    <row r="14" spans="2:12" s="140" customFormat="1" ht="16.5" customHeight="1">
      <c r="B14" s="25" t="s">
        <v>49</v>
      </c>
      <c r="C14" s="117">
        <v>5908</v>
      </c>
      <c r="D14" s="142">
        <f>C14/$C$8*100</f>
        <v>8.014868476388154</v>
      </c>
      <c r="E14" s="118">
        <v>6141</v>
      </c>
      <c r="F14" s="142">
        <f>E14/$E$8*100</f>
        <v>8.271152654688468</v>
      </c>
      <c r="G14" s="148">
        <v>3.9</v>
      </c>
      <c r="H14" s="118">
        <v>40917</v>
      </c>
      <c r="I14" s="142">
        <f>H14/$H$8*100</f>
        <v>7.605658935910375</v>
      </c>
      <c r="J14" s="118">
        <v>44323</v>
      </c>
      <c r="K14" s="142">
        <v>7.7</v>
      </c>
      <c r="L14" s="149">
        <v>8.3</v>
      </c>
    </row>
    <row r="15" spans="2:12" s="140" customFormat="1" ht="16.5" customHeight="1">
      <c r="B15" s="25" t="s">
        <v>51</v>
      </c>
      <c r="C15" s="117">
        <v>14899</v>
      </c>
      <c r="D15" s="142">
        <f>C15/$C$8*100</f>
        <v>20.212174243349207</v>
      </c>
      <c r="E15" s="118">
        <v>14880</v>
      </c>
      <c r="F15" s="142">
        <f>E15/$E$8*100</f>
        <v>20.04148371629448</v>
      </c>
      <c r="G15" s="148">
        <v>-0.1</v>
      </c>
      <c r="H15" s="118">
        <v>111379</v>
      </c>
      <c r="I15" s="142">
        <f>H15/$H$8*100</f>
        <v>20.703147508926893</v>
      </c>
      <c r="J15" s="118">
        <v>117386</v>
      </c>
      <c r="K15" s="142">
        <v>20.3</v>
      </c>
      <c r="L15" s="149">
        <v>5.4</v>
      </c>
    </row>
    <row r="16" spans="2:12" s="140" customFormat="1" ht="16.5" customHeight="1">
      <c r="B16" s="25" t="s">
        <v>53</v>
      </c>
      <c r="C16" s="117">
        <v>20164</v>
      </c>
      <c r="D16" s="142">
        <f>C16/$C$8*100</f>
        <v>27.354740683461532</v>
      </c>
      <c r="E16" s="118">
        <v>19829</v>
      </c>
      <c r="F16" s="142">
        <f>E16/$E$8*100</f>
        <v>26.707162675430325</v>
      </c>
      <c r="G16" s="148">
        <v>-1.7</v>
      </c>
      <c r="H16" s="118">
        <v>139001</v>
      </c>
      <c r="I16" s="142">
        <f>H16/$H$8*100</f>
        <v>25.837529578182128</v>
      </c>
      <c r="J16" s="118">
        <v>148600</v>
      </c>
      <c r="K16" s="142">
        <v>25.7</v>
      </c>
      <c r="L16" s="149">
        <v>6.9</v>
      </c>
    </row>
    <row r="17" spans="2:12" s="140" customFormat="1" ht="16.5" customHeight="1">
      <c r="B17" s="25"/>
      <c r="C17" s="117"/>
      <c r="D17" s="142"/>
      <c r="E17" s="118"/>
      <c r="F17" s="142"/>
      <c r="G17" s="148"/>
      <c r="H17" s="118"/>
      <c r="I17" s="142"/>
      <c r="J17" s="118"/>
      <c r="K17" s="142"/>
      <c r="L17" s="149"/>
    </row>
    <row r="18" spans="2:12" ht="15" customHeight="1">
      <c r="B18" s="32" t="s">
        <v>56</v>
      </c>
      <c r="C18" s="44">
        <v>14968</v>
      </c>
      <c r="D18" s="150">
        <f aca="true" t="shared" si="0" ref="D18:D61">C18/$C$8*100</f>
        <v>20.30578052717974</v>
      </c>
      <c r="E18" s="21">
        <v>15561</v>
      </c>
      <c r="F18" s="150">
        <f aca="true" t="shared" si="1" ref="F18:F61">E18/$E$8*100</f>
        <v>20.958704846052314</v>
      </c>
      <c r="G18" s="151">
        <v>4</v>
      </c>
      <c r="H18" s="21">
        <v>120294</v>
      </c>
      <c r="I18" s="150">
        <f aca="true" t="shared" si="2" ref="I18:I61">H18/$H$8*100</f>
        <v>22.360269228838938</v>
      </c>
      <c r="J18" s="21">
        <v>132837</v>
      </c>
      <c r="K18" s="150">
        <v>23</v>
      </c>
      <c r="L18" s="152">
        <v>10.4</v>
      </c>
    </row>
    <row r="19" spans="2:12" ht="15" customHeight="1">
      <c r="B19" s="32" t="s">
        <v>58</v>
      </c>
      <c r="C19" s="44">
        <v>5823</v>
      </c>
      <c r="D19" s="150">
        <f t="shared" si="0"/>
        <v>7.899556387611412</v>
      </c>
      <c r="E19" s="21">
        <v>6011</v>
      </c>
      <c r="F19" s="150">
        <f t="shared" si="1"/>
        <v>8.096059046952025</v>
      </c>
      <c r="G19" s="151">
        <v>3.2</v>
      </c>
      <c r="H19" s="21">
        <v>48230</v>
      </c>
      <c r="I19" s="150">
        <f t="shared" si="2"/>
        <v>8.965000622698572</v>
      </c>
      <c r="J19" s="21">
        <v>51976</v>
      </c>
      <c r="K19" s="150">
        <v>9</v>
      </c>
      <c r="L19" s="152">
        <v>7.8</v>
      </c>
    </row>
    <row r="20" spans="2:12" ht="15" customHeight="1">
      <c r="B20" s="32" t="s">
        <v>59</v>
      </c>
      <c r="C20" s="44">
        <v>6599</v>
      </c>
      <c r="D20" s="150">
        <f t="shared" si="0"/>
        <v>8.952287927502612</v>
      </c>
      <c r="E20" s="21">
        <v>6591</v>
      </c>
      <c r="F20" s="150">
        <f t="shared" si="1"/>
        <v>8.877245912237697</v>
      </c>
      <c r="G20" s="151">
        <v>-0.1</v>
      </c>
      <c r="H20" s="21">
        <v>46926</v>
      </c>
      <c r="I20" s="150">
        <f t="shared" si="2"/>
        <v>8.722612880380535</v>
      </c>
      <c r="J20" s="21">
        <v>51652</v>
      </c>
      <c r="K20" s="150">
        <v>8.9</v>
      </c>
      <c r="L20" s="152">
        <v>10.1</v>
      </c>
    </row>
    <row r="21" spans="2:12" ht="15" customHeight="1">
      <c r="B21" s="32" t="s">
        <v>61</v>
      </c>
      <c r="C21" s="44">
        <v>7016</v>
      </c>
      <c r="D21" s="150">
        <f t="shared" si="0"/>
        <v>9.517995468913218</v>
      </c>
      <c r="E21" s="21">
        <v>6850</v>
      </c>
      <c r="F21" s="150">
        <f t="shared" si="1"/>
        <v>9.226086253804919</v>
      </c>
      <c r="G21" s="151">
        <v>-2.4</v>
      </c>
      <c r="H21" s="21">
        <v>51299</v>
      </c>
      <c r="I21" s="150">
        <f t="shared" si="2"/>
        <v>9.535466865930209</v>
      </c>
      <c r="J21" s="21">
        <v>53743</v>
      </c>
      <c r="K21" s="150">
        <v>9.3</v>
      </c>
      <c r="L21" s="152">
        <v>4.8</v>
      </c>
    </row>
    <row r="22" spans="2:12" ht="15" customHeight="1">
      <c r="B22" s="32" t="s">
        <v>64</v>
      </c>
      <c r="C22" s="44">
        <v>2953</v>
      </c>
      <c r="D22" s="150">
        <f t="shared" si="0"/>
        <v>4.006077625384939</v>
      </c>
      <c r="E22" s="21">
        <v>3225</v>
      </c>
      <c r="F22" s="150">
        <f t="shared" si="1"/>
        <v>4.343668345769469</v>
      </c>
      <c r="G22" s="151">
        <v>9.2</v>
      </c>
      <c r="H22" s="21">
        <v>21922</v>
      </c>
      <c r="I22" s="150">
        <f t="shared" si="2"/>
        <v>4.074865097466267</v>
      </c>
      <c r="J22" s="21">
        <v>24161</v>
      </c>
      <c r="K22" s="150">
        <v>4.2</v>
      </c>
      <c r="L22" s="152">
        <v>10.2</v>
      </c>
    </row>
    <row r="23" spans="2:12" ht="15" customHeight="1">
      <c r="B23" s="32" t="s">
        <v>66</v>
      </c>
      <c r="C23" s="44">
        <v>2374</v>
      </c>
      <c r="D23" s="150">
        <f t="shared" si="0"/>
        <v>3.2205988088939534</v>
      </c>
      <c r="E23" s="21">
        <v>2453</v>
      </c>
      <c r="F23" s="150">
        <f t="shared" si="1"/>
        <v>3.303881690596126</v>
      </c>
      <c r="G23" s="151">
        <v>3.3</v>
      </c>
      <c r="H23" s="21">
        <v>18971</v>
      </c>
      <c r="I23" s="150">
        <f t="shared" si="2"/>
        <v>3.5263327143523657</v>
      </c>
      <c r="J23" s="21">
        <v>19701</v>
      </c>
      <c r="K23" s="150">
        <v>3.4</v>
      </c>
      <c r="L23" s="152">
        <v>3.8</v>
      </c>
    </row>
    <row r="24" spans="2:12" ht="15" customHeight="1">
      <c r="B24" s="32" t="s">
        <v>144</v>
      </c>
      <c r="C24" s="44">
        <v>2000</v>
      </c>
      <c r="D24" s="150">
        <f t="shared" si="0"/>
        <v>2.713225618276288</v>
      </c>
      <c r="E24" s="21">
        <v>1957</v>
      </c>
      <c r="F24" s="150">
        <f t="shared" si="1"/>
        <v>2.6358322333863105</v>
      </c>
      <c r="G24" s="151">
        <v>-2.2</v>
      </c>
      <c r="H24" s="21">
        <v>13852</v>
      </c>
      <c r="I24" s="150">
        <f t="shared" si="2"/>
        <v>2.574812121617678</v>
      </c>
      <c r="J24" s="21">
        <v>14601</v>
      </c>
      <c r="K24" s="150">
        <v>2.5</v>
      </c>
      <c r="L24" s="152">
        <v>5.4</v>
      </c>
    </row>
    <row r="25" spans="2:12" ht="15" customHeight="1">
      <c r="B25" s="32" t="s">
        <v>69</v>
      </c>
      <c r="C25" s="44">
        <v>1819</v>
      </c>
      <c r="D25" s="150">
        <f t="shared" si="0"/>
        <v>2.4676786998222835</v>
      </c>
      <c r="E25" s="21">
        <v>1778</v>
      </c>
      <c r="F25" s="150">
        <f t="shared" si="1"/>
        <v>2.394741804272284</v>
      </c>
      <c r="G25" s="151">
        <v>-2.3</v>
      </c>
      <c r="H25" s="21">
        <v>12270</v>
      </c>
      <c r="I25" s="150">
        <f t="shared" si="2"/>
        <v>2.280749691903617</v>
      </c>
      <c r="J25" s="21">
        <v>12406</v>
      </c>
      <c r="K25" s="150">
        <v>2.1</v>
      </c>
      <c r="L25" s="152">
        <v>1.1</v>
      </c>
    </row>
    <row r="26" spans="2:12" ht="15" customHeight="1">
      <c r="B26" s="32" t="s">
        <v>72</v>
      </c>
      <c r="C26" s="44">
        <v>2237</v>
      </c>
      <c r="D26" s="150">
        <f t="shared" si="0"/>
        <v>3.034742854042028</v>
      </c>
      <c r="E26" s="21">
        <v>2224</v>
      </c>
      <c r="F26" s="150">
        <f t="shared" si="1"/>
        <v>2.995447566198852</v>
      </c>
      <c r="G26" s="151">
        <v>-0.6</v>
      </c>
      <c r="H26" s="21">
        <v>17348</v>
      </c>
      <c r="I26" s="150">
        <f t="shared" si="2"/>
        <v>3.224649197648244</v>
      </c>
      <c r="J26" s="21">
        <v>17983</v>
      </c>
      <c r="K26" s="150">
        <v>3.1</v>
      </c>
      <c r="L26" s="152">
        <v>3.7</v>
      </c>
    </row>
    <row r="27" spans="2:12" ht="15" customHeight="1">
      <c r="B27" s="32" t="s">
        <v>74</v>
      </c>
      <c r="C27" s="44">
        <v>3421</v>
      </c>
      <c r="D27" s="150">
        <f t="shared" si="0"/>
        <v>4.6409724200615905</v>
      </c>
      <c r="E27" s="21">
        <v>3548</v>
      </c>
      <c r="F27" s="150">
        <f t="shared" si="1"/>
        <v>4.778708617299249</v>
      </c>
      <c r="G27" s="151">
        <v>3.7</v>
      </c>
      <c r="H27" s="21">
        <v>24204</v>
      </c>
      <c r="I27" s="150">
        <f t="shared" si="2"/>
        <v>4.499043646522832</v>
      </c>
      <c r="J27" s="21">
        <v>28074</v>
      </c>
      <c r="K27" s="150">
        <v>4.9</v>
      </c>
      <c r="L27" s="152">
        <v>16</v>
      </c>
    </row>
    <row r="28" spans="2:12" ht="15" customHeight="1">
      <c r="B28" s="32" t="s">
        <v>76</v>
      </c>
      <c r="C28" s="44">
        <v>2073</v>
      </c>
      <c r="D28" s="150">
        <f t="shared" si="0"/>
        <v>2.8122583533433723</v>
      </c>
      <c r="E28" s="21">
        <v>2113</v>
      </c>
      <c r="F28" s="150">
        <f t="shared" si="1"/>
        <v>2.845944562670043</v>
      </c>
      <c r="G28" s="151">
        <v>1.9</v>
      </c>
      <c r="H28" s="21">
        <v>18567</v>
      </c>
      <c r="I28" s="150">
        <f t="shared" si="2"/>
        <v>3.451237125474692</v>
      </c>
      <c r="J28" s="21">
        <v>21833</v>
      </c>
      <c r="K28" s="150">
        <v>3.8</v>
      </c>
      <c r="L28" s="152">
        <v>17.6</v>
      </c>
    </row>
    <row r="29" spans="2:12" ht="15" customHeight="1">
      <c r="B29" s="32" t="s">
        <v>78</v>
      </c>
      <c r="C29" s="44">
        <v>1226</v>
      </c>
      <c r="D29" s="150">
        <f t="shared" si="0"/>
        <v>1.6632073040033644</v>
      </c>
      <c r="E29" s="21">
        <v>1225</v>
      </c>
      <c r="F29" s="150">
        <f t="shared" si="1"/>
        <v>1.6499205344395658</v>
      </c>
      <c r="G29" s="151">
        <v>-0.1</v>
      </c>
      <c r="H29" s="21">
        <v>8004</v>
      </c>
      <c r="I29" s="150">
        <f t="shared" si="2"/>
        <v>1.4877848845962962</v>
      </c>
      <c r="J29" s="21">
        <v>8553</v>
      </c>
      <c r="K29" s="150">
        <v>1.5</v>
      </c>
      <c r="L29" s="152">
        <v>6.9</v>
      </c>
    </row>
    <row r="30" spans="2:12" ht="15" customHeight="1">
      <c r="B30" s="32" t="s">
        <v>80</v>
      </c>
      <c r="C30" s="44">
        <v>2348</v>
      </c>
      <c r="D30" s="150">
        <f t="shared" si="0"/>
        <v>3.185326875856362</v>
      </c>
      <c r="E30" s="21">
        <v>2315</v>
      </c>
      <c r="F30" s="150">
        <f t="shared" si="1"/>
        <v>3.118013091614363</v>
      </c>
      <c r="G30" s="151">
        <v>-1.4</v>
      </c>
      <c r="H30" s="21">
        <v>14083</v>
      </c>
      <c r="I30" s="150">
        <f t="shared" si="2"/>
        <v>2.6177504410007044</v>
      </c>
      <c r="J30" s="21">
        <v>15387</v>
      </c>
      <c r="K30" s="150">
        <v>2.7</v>
      </c>
      <c r="L30" s="152">
        <v>9.3</v>
      </c>
    </row>
    <row r="31" spans="2:12" ht="15" customHeight="1">
      <c r="B31" s="32" t="s">
        <v>83</v>
      </c>
      <c r="C31" s="44">
        <v>729</v>
      </c>
      <c r="D31" s="150">
        <f t="shared" si="0"/>
        <v>0.988970737861707</v>
      </c>
      <c r="E31" s="21">
        <v>716</v>
      </c>
      <c r="F31" s="150">
        <f t="shared" si="1"/>
        <v>0.9643617164561055</v>
      </c>
      <c r="G31" s="151">
        <v>-1.8</v>
      </c>
      <c r="H31" s="21">
        <v>4703</v>
      </c>
      <c r="I31" s="150">
        <f t="shared" si="2"/>
        <v>0.874194441811142</v>
      </c>
      <c r="J31" s="21">
        <v>4556</v>
      </c>
      <c r="K31" s="150">
        <v>0.8</v>
      </c>
      <c r="L31" s="152">
        <v>-3.1</v>
      </c>
    </row>
    <row r="32" spans="2:12" ht="15" customHeight="1">
      <c r="B32" s="32" t="s">
        <v>85</v>
      </c>
      <c r="C32" s="44">
        <v>561</v>
      </c>
      <c r="D32" s="150">
        <f t="shared" si="0"/>
        <v>0.7610597859264987</v>
      </c>
      <c r="E32" s="21">
        <v>545</v>
      </c>
      <c r="F32" s="150">
        <f t="shared" si="1"/>
        <v>0.7340462785873987</v>
      </c>
      <c r="G32" s="151">
        <v>-2.9</v>
      </c>
      <c r="H32" s="21">
        <v>2653</v>
      </c>
      <c r="I32" s="150">
        <f t="shared" si="2"/>
        <v>0.49314009230809264</v>
      </c>
      <c r="J32" s="21">
        <v>2887</v>
      </c>
      <c r="K32" s="150">
        <v>0.5</v>
      </c>
      <c r="L32" s="152">
        <v>8.8</v>
      </c>
    </row>
    <row r="33" spans="2:12" ht="15" customHeight="1">
      <c r="B33" s="32" t="s">
        <v>39</v>
      </c>
      <c r="C33" s="44">
        <v>1291</v>
      </c>
      <c r="D33" s="150">
        <f t="shared" si="0"/>
        <v>1.7513871365973437</v>
      </c>
      <c r="E33" s="21">
        <v>1297</v>
      </c>
      <c r="F33" s="150">
        <f t="shared" si="1"/>
        <v>1.7468954556474423</v>
      </c>
      <c r="G33" s="151">
        <v>0.5</v>
      </c>
      <c r="H33" s="21">
        <v>8854</v>
      </c>
      <c r="I33" s="150">
        <f t="shared" si="2"/>
        <v>1.6457830295121947</v>
      </c>
      <c r="J33" s="21">
        <v>8552</v>
      </c>
      <c r="K33" s="150">
        <v>1.5</v>
      </c>
      <c r="L33" s="152">
        <v>-3.4</v>
      </c>
    </row>
    <row r="34" spans="2:12" ht="15" customHeight="1">
      <c r="B34" s="32" t="s">
        <v>40</v>
      </c>
      <c r="C34" s="44">
        <v>528</v>
      </c>
      <c r="D34" s="150">
        <f t="shared" si="0"/>
        <v>0.7162915632249399</v>
      </c>
      <c r="E34" s="21">
        <v>496</v>
      </c>
      <c r="F34" s="150">
        <f t="shared" si="1"/>
        <v>0.668049457209816</v>
      </c>
      <c r="G34" s="151">
        <v>-6.1</v>
      </c>
      <c r="H34" s="21">
        <v>3875</v>
      </c>
      <c r="I34" s="150">
        <f t="shared" si="2"/>
        <v>0.720285660646008</v>
      </c>
      <c r="J34" s="21">
        <v>3206</v>
      </c>
      <c r="K34" s="150">
        <v>0.6</v>
      </c>
      <c r="L34" s="152">
        <v>-17.3</v>
      </c>
    </row>
    <row r="35" spans="2:12" ht="15" customHeight="1">
      <c r="B35" s="32" t="s">
        <v>145</v>
      </c>
      <c r="C35" s="44">
        <v>584</v>
      </c>
      <c r="D35" s="150">
        <f t="shared" si="0"/>
        <v>0.792261880536676</v>
      </c>
      <c r="E35" s="21">
        <v>589</v>
      </c>
      <c r="F35" s="150">
        <f t="shared" si="1"/>
        <v>0.7933087304366565</v>
      </c>
      <c r="G35" s="151">
        <v>0.9</v>
      </c>
      <c r="H35" s="21">
        <v>3305</v>
      </c>
      <c r="I35" s="150">
        <f t="shared" si="2"/>
        <v>0.6143339634671113</v>
      </c>
      <c r="J35" s="21">
        <v>3323</v>
      </c>
      <c r="K35" s="150">
        <v>0.6</v>
      </c>
      <c r="L35" s="152">
        <v>0.5</v>
      </c>
    </row>
    <row r="36" spans="2:12" ht="15" customHeight="1">
      <c r="B36" s="32" t="s">
        <v>43</v>
      </c>
      <c r="C36" s="44">
        <v>645</v>
      </c>
      <c r="D36" s="150">
        <f t="shared" si="0"/>
        <v>0.8750152618941027</v>
      </c>
      <c r="E36" s="21">
        <v>621</v>
      </c>
      <c r="F36" s="150">
        <f t="shared" si="1"/>
        <v>0.8364086954179349</v>
      </c>
      <c r="G36" s="151">
        <v>-3.7</v>
      </c>
      <c r="H36" s="21">
        <v>3882</v>
      </c>
      <c r="I36" s="150">
        <f t="shared" si="2"/>
        <v>0.721586821839433</v>
      </c>
      <c r="J36" s="21">
        <v>3862</v>
      </c>
      <c r="K36" s="150">
        <v>0.7</v>
      </c>
      <c r="L36" s="152">
        <v>-0.5</v>
      </c>
    </row>
    <row r="37" spans="2:12" ht="15" customHeight="1">
      <c r="B37" s="32" t="s">
        <v>45</v>
      </c>
      <c r="C37" s="44">
        <v>523</v>
      </c>
      <c r="D37" s="150">
        <f t="shared" si="0"/>
        <v>0.7095084991792493</v>
      </c>
      <c r="E37" s="21">
        <v>497</v>
      </c>
      <c r="F37" s="150">
        <f t="shared" si="1"/>
        <v>0.669396331115481</v>
      </c>
      <c r="G37" s="151">
        <v>-5</v>
      </c>
      <c r="H37" s="21">
        <v>3250</v>
      </c>
      <c r="I37" s="150">
        <f t="shared" si="2"/>
        <v>0.6041105540902002</v>
      </c>
      <c r="J37" s="21">
        <v>3163</v>
      </c>
      <c r="K37" s="150">
        <v>0.5</v>
      </c>
      <c r="L37" s="152">
        <v>-2.7</v>
      </c>
    </row>
    <row r="38" spans="2:12" ht="15" customHeight="1">
      <c r="B38" s="32" t="s">
        <v>46</v>
      </c>
      <c r="C38" s="44">
        <v>396</v>
      </c>
      <c r="D38" s="150">
        <f t="shared" si="0"/>
        <v>0.537218672418705</v>
      </c>
      <c r="E38" s="21">
        <v>390</v>
      </c>
      <c r="F38" s="150">
        <f t="shared" si="1"/>
        <v>0.5252808232093311</v>
      </c>
      <c r="G38" s="151">
        <v>-1.5</v>
      </c>
      <c r="H38" s="21">
        <v>2519</v>
      </c>
      <c r="I38" s="150">
        <f t="shared" si="2"/>
        <v>0.46823214946252745</v>
      </c>
      <c r="J38" s="21">
        <v>3098</v>
      </c>
      <c r="K38" s="150">
        <v>0.5</v>
      </c>
      <c r="L38" s="152">
        <v>23</v>
      </c>
    </row>
    <row r="39" spans="2:12" ht="15" customHeight="1">
      <c r="B39" s="32" t="s">
        <v>48</v>
      </c>
      <c r="C39" s="44">
        <v>649</v>
      </c>
      <c r="D39" s="150">
        <f t="shared" si="0"/>
        <v>0.8804417131306554</v>
      </c>
      <c r="E39" s="21">
        <v>612</v>
      </c>
      <c r="F39" s="150">
        <f t="shared" si="1"/>
        <v>0.8242868302669505</v>
      </c>
      <c r="G39" s="151">
        <v>-5.7</v>
      </c>
      <c r="H39" s="21">
        <v>4283</v>
      </c>
      <c r="I39" s="150">
        <f t="shared" si="2"/>
        <v>0.7961247702056392</v>
      </c>
      <c r="J39" s="21">
        <v>4685</v>
      </c>
      <c r="K39" s="150">
        <v>0.8</v>
      </c>
      <c r="L39" s="152">
        <v>9.4</v>
      </c>
    </row>
    <row r="40" spans="2:12" ht="15" customHeight="1">
      <c r="B40" s="32" t="s">
        <v>50</v>
      </c>
      <c r="C40" s="44">
        <v>406</v>
      </c>
      <c r="D40" s="150">
        <f t="shared" si="0"/>
        <v>0.5507848005100864</v>
      </c>
      <c r="E40" s="21">
        <v>368</v>
      </c>
      <c r="F40" s="150">
        <f t="shared" si="1"/>
        <v>0.49564959728470215</v>
      </c>
      <c r="G40" s="151">
        <v>-9.4</v>
      </c>
      <c r="H40" s="21">
        <v>2124</v>
      </c>
      <c r="I40" s="150">
        <f t="shared" si="2"/>
        <v>0.394809482119257</v>
      </c>
      <c r="J40" s="21">
        <v>2253</v>
      </c>
      <c r="K40" s="150">
        <v>0.4</v>
      </c>
      <c r="L40" s="152">
        <v>6.1</v>
      </c>
    </row>
    <row r="41" spans="2:12" ht="15" customHeight="1">
      <c r="B41" s="32" t="s">
        <v>52</v>
      </c>
      <c r="C41" s="44">
        <v>634</v>
      </c>
      <c r="D41" s="150">
        <f t="shared" si="0"/>
        <v>0.8600925209935831</v>
      </c>
      <c r="E41" s="21">
        <v>630</v>
      </c>
      <c r="F41" s="150">
        <f t="shared" si="1"/>
        <v>0.8485305605689195</v>
      </c>
      <c r="G41" s="151">
        <v>-0.6</v>
      </c>
      <c r="H41" s="21">
        <v>4165</v>
      </c>
      <c r="I41" s="150">
        <f t="shared" si="2"/>
        <v>0.7741909100879028</v>
      </c>
      <c r="J41" s="21">
        <v>4415</v>
      </c>
      <c r="K41" s="150">
        <v>0.8</v>
      </c>
      <c r="L41" s="152">
        <v>6</v>
      </c>
    </row>
    <row r="42" spans="2:12" ht="15" customHeight="1">
      <c r="B42" s="32" t="s">
        <v>54</v>
      </c>
      <c r="C42" s="44">
        <v>276</v>
      </c>
      <c r="D42" s="150">
        <f t="shared" si="0"/>
        <v>0.3744251353221277</v>
      </c>
      <c r="E42" s="21">
        <v>271</v>
      </c>
      <c r="F42" s="150">
        <f t="shared" si="1"/>
        <v>0.3650028284352019</v>
      </c>
      <c r="G42" s="151">
        <v>-1.8</v>
      </c>
      <c r="H42" s="21">
        <v>1339</v>
      </c>
      <c r="I42" s="150">
        <f t="shared" si="2"/>
        <v>0.2488935482851625</v>
      </c>
      <c r="J42" s="21">
        <v>1514</v>
      </c>
      <c r="K42" s="150">
        <v>0.3</v>
      </c>
      <c r="L42" s="152">
        <v>13.1</v>
      </c>
    </row>
    <row r="43" spans="2:12" ht="15" customHeight="1">
      <c r="B43" s="32" t="s">
        <v>55</v>
      </c>
      <c r="C43" s="44">
        <v>246</v>
      </c>
      <c r="D43" s="150">
        <f t="shared" si="0"/>
        <v>0.3337267510479834</v>
      </c>
      <c r="E43" s="21">
        <v>250</v>
      </c>
      <c r="F43" s="150">
        <f t="shared" si="1"/>
        <v>0.3367184764162379</v>
      </c>
      <c r="G43" s="151">
        <v>1.6</v>
      </c>
      <c r="H43" s="21">
        <v>1825</v>
      </c>
      <c r="I43" s="150">
        <f t="shared" si="2"/>
        <v>0.33923131114295857</v>
      </c>
      <c r="J43" s="21">
        <v>1654</v>
      </c>
      <c r="K43" s="150">
        <v>0.3</v>
      </c>
      <c r="L43" s="152">
        <v>-9.4</v>
      </c>
    </row>
    <row r="44" spans="2:12" ht="15" customHeight="1">
      <c r="B44" s="32" t="s">
        <v>57</v>
      </c>
      <c r="C44" s="44">
        <v>348</v>
      </c>
      <c r="D44" s="150">
        <f t="shared" si="0"/>
        <v>0.47210125758007404</v>
      </c>
      <c r="E44" s="21">
        <v>395</v>
      </c>
      <c r="F44" s="150">
        <f t="shared" si="1"/>
        <v>0.5320151927376559</v>
      </c>
      <c r="G44" s="151">
        <v>13.5</v>
      </c>
      <c r="H44" s="21">
        <v>2740</v>
      </c>
      <c r="I44" s="150">
        <f t="shared" si="2"/>
        <v>0.5093116671406611</v>
      </c>
      <c r="J44" s="21">
        <v>2543</v>
      </c>
      <c r="K44" s="150">
        <v>0.4</v>
      </c>
      <c r="L44" s="152">
        <v>-7.2</v>
      </c>
    </row>
    <row r="45" spans="2:12" ht="15" customHeight="1">
      <c r="B45" s="32" t="s">
        <v>60</v>
      </c>
      <c r="C45" s="44">
        <v>1407</v>
      </c>
      <c r="D45" s="150">
        <f t="shared" si="0"/>
        <v>1.9087542224573686</v>
      </c>
      <c r="E45" s="21">
        <v>1349</v>
      </c>
      <c r="F45" s="150">
        <f t="shared" si="1"/>
        <v>1.8169328987420197</v>
      </c>
      <c r="G45" s="151">
        <v>-4.1</v>
      </c>
      <c r="H45" s="21">
        <v>10666</v>
      </c>
      <c r="I45" s="150">
        <f t="shared" si="2"/>
        <v>1.9825978984387922</v>
      </c>
      <c r="J45" s="21">
        <v>10544</v>
      </c>
      <c r="K45" s="150">
        <v>1.8</v>
      </c>
      <c r="L45" s="152">
        <v>-1.1</v>
      </c>
    </row>
    <row r="46" spans="2:12" ht="15" customHeight="1">
      <c r="B46" s="32" t="s">
        <v>62</v>
      </c>
      <c r="C46" s="44">
        <v>1008</v>
      </c>
      <c r="D46" s="150">
        <f t="shared" si="0"/>
        <v>1.3674657116112492</v>
      </c>
      <c r="E46" s="21">
        <v>954</v>
      </c>
      <c r="F46" s="150">
        <f t="shared" si="1"/>
        <v>1.2849177060043637</v>
      </c>
      <c r="G46" s="151">
        <v>-5.4</v>
      </c>
      <c r="H46" s="21">
        <v>6051</v>
      </c>
      <c r="I46" s="150">
        <f t="shared" si="2"/>
        <v>1.124760911630708</v>
      </c>
      <c r="J46" s="21">
        <v>6242</v>
      </c>
      <c r="K46" s="150">
        <v>1.1</v>
      </c>
      <c r="L46" s="152">
        <v>3.2</v>
      </c>
    </row>
    <row r="47" spans="2:12" ht="15" customHeight="1">
      <c r="B47" s="32" t="s">
        <v>63</v>
      </c>
      <c r="C47" s="44">
        <v>639</v>
      </c>
      <c r="D47" s="150">
        <f t="shared" si="0"/>
        <v>0.8668755850392739</v>
      </c>
      <c r="E47" s="21">
        <v>628</v>
      </c>
      <c r="F47" s="150">
        <f t="shared" si="1"/>
        <v>0.8458368127575897</v>
      </c>
      <c r="G47" s="151">
        <v>-1.7</v>
      </c>
      <c r="H47" s="21">
        <v>6118</v>
      </c>
      <c r="I47" s="150">
        <f t="shared" si="2"/>
        <v>1.1372148830534907</v>
      </c>
      <c r="J47" s="21">
        <v>5848</v>
      </c>
      <c r="K47" s="150">
        <v>1</v>
      </c>
      <c r="L47" s="152">
        <v>-4.4</v>
      </c>
    </row>
    <row r="48" spans="2:12" ht="15" customHeight="1">
      <c r="B48" s="32" t="s">
        <v>65</v>
      </c>
      <c r="C48" s="44">
        <v>972</v>
      </c>
      <c r="D48" s="150">
        <f t="shared" si="0"/>
        <v>1.3186276504822758</v>
      </c>
      <c r="E48" s="21">
        <v>942</v>
      </c>
      <c r="F48" s="150">
        <f t="shared" si="1"/>
        <v>1.2687552191363844</v>
      </c>
      <c r="G48" s="151">
        <v>-3.1</v>
      </c>
      <c r="H48" s="21">
        <v>5977</v>
      </c>
      <c r="I48" s="150">
        <f t="shared" si="2"/>
        <v>1.1110057790145005</v>
      </c>
      <c r="J48" s="21">
        <v>6149</v>
      </c>
      <c r="K48" s="150">
        <v>1.1</v>
      </c>
      <c r="L48" s="152">
        <v>2.9</v>
      </c>
    </row>
    <row r="49" spans="2:12" ht="15" customHeight="1">
      <c r="B49" s="32" t="s">
        <v>67</v>
      </c>
      <c r="C49" s="44">
        <v>465</v>
      </c>
      <c r="D49" s="150">
        <f t="shared" si="0"/>
        <v>0.6308249562492368</v>
      </c>
      <c r="E49" s="21">
        <v>457</v>
      </c>
      <c r="F49" s="150">
        <f t="shared" si="1"/>
        <v>0.6155213748888829</v>
      </c>
      <c r="G49" s="151">
        <v>-1.7</v>
      </c>
      <c r="H49" s="21">
        <v>2906</v>
      </c>
      <c r="I49" s="150">
        <f t="shared" si="2"/>
        <v>0.5401677754418837</v>
      </c>
      <c r="J49" s="21">
        <v>3257</v>
      </c>
      <c r="K49" s="150">
        <v>0.6</v>
      </c>
      <c r="L49" s="152">
        <v>12.1</v>
      </c>
    </row>
    <row r="50" spans="2:12" ht="15" customHeight="1">
      <c r="B50" s="32" t="s">
        <v>70</v>
      </c>
      <c r="C50" s="44">
        <v>410</v>
      </c>
      <c r="D50" s="150">
        <f t="shared" si="0"/>
        <v>0.556211251746639</v>
      </c>
      <c r="E50" s="21">
        <v>386</v>
      </c>
      <c r="F50" s="150">
        <f t="shared" si="1"/>
        <v>0.5198933275866713</v>
      </c>
      <c r="G50" s="151">
        <v>-5.9</v>
      </c>
      <c r="H50" s="21">
        <v>2414</v>
      </c>
      <c r="I50" s="150">
        <f t="shared" si="2"/>
        <v>0.4487147315611518</v>
      </c>
      <c r="J50" s="21">
        <v>2326</v>
      </c>
      <c r="K50" s="150">
        <v>0.4</v>
      </c>
      <c r="L50" s="152">
        <v>-3.6</v>
      </c>
    </row>
    <row r="51" spans="2:12" ht="15" customHeight="1">
      <c r="B51" s="32" t="s">
        <v>71</v>
      </c>
      <c r="C51" s="44">
        <v>1048</v>
      </c>
      <c r="D51" s="150">
        <f t="shared" si="0"/>
        <v>1.4217302239767748</v>
      </c>
      <c r="E51" s="21">
        <v>1042</v>
      </c>
      <c r="F51" s="150">
        <f t="shared" si="1"/>
        <v>1.4034426097028796</v>
      </c>
      <c r="G51" s="151">
        <v>-0.6</v>
      </c>
      <c r="H51" s="21">
        <v>6631</v>
      </c>
      <c r="I51" s="150">
        <f t="shared" si="2"/>
        <v>1.2325714105144978</v>
      </c>
      <c r="J51" s="21">
        <v>7087</v>
      </c>
      <c r="K51" s="150">
        <v>1.2</v>
      </c>
      <c r="L51" s="152">
        <v>6.9</v>
      </c>
    </row>
    <row r="52" spans="2:12" ht="15" customHeight="1">
      <c r="B52" s="32" t="s">
        <v>73</v>
      </c>
      <c r="C52" s="44">
        <v>515</v>
      </c>
      <c r="D52" s="150">
        <f t="shared" si="0"/>
        <v>0.6986555967061441</v>
      </c>
      <c r="E52" s="21">
        <v>511</v>
      </c>
      <c r="F52" s="150">
        <f t="shared" si="1"/>
        <v>0.6882525657947903</v>
      </c>
      <c r="G52" s="151">
        <v>-0.8</v>
      </c>
      <c r="H52" s="21">
        <v>3364</v>
      </c>
      <c r="I52" s="150">
        <f t="shared" si="2"/>
        <v>0.6253008935259796</v>
      </c>
      <c r="J52" s="21">
        <v>3982</v>
      </c>
      <c r="K52" s="150">
        <v>0.7</v>
      </c>
      <c r="L52" s="152">
        <v>18.4</v>
      </c>
    </row>
    <row r="53" spans="2:12" ht="15" customHeight="1">
      <c r="B53" s="32" t="s">
        <v>75</v>
      </c>
      <c r="C53" s="44">
        <v>384</v>
      </c>
      <c r="D53" s="150">
        <f t="shared" si="0"/>
        <v>0.5209393187090472</v>
      </c>
      <c r="E53" s="21">
        <v>428</v>
      </c>
      <c r="F53" s="150">
        <f t="shared" si="1"/>
        <v>0.5764620316245993</v>
      </c>
      <c r="G53" s="151">
        <v>11.5</v>
      </c>
      <c r="H53" s="21">
        <v>2466</v>
      </c>
      <c r="I53" s="150">
        <f t="shared" si="2"/>
        <v>0.458380500426595</v>
      </c>
      <c r="J53" s="21">
        <v>2911</v>
      </c>
      <c r="K53" s="150">
        <v>0.5</v>
      </c>
      <c r="L53" s="152">
        <v>18</v>
      </c>
    </row>
    <row r="54" spans="2:12" ht="15" customHeight="1">
      <c r="B54" s="32" t="s">
        <v>77</v>
      </c>
      <c r="C54" s="44">
        <v>394</v>
      </c>
      <c r="D54" s="150">
        <f t="shared" si="0"/>
        <v>0.5345054468004287</v>
      </c>
      <c r="E54" s="21">
        <v>377</v>
      </c>
      <c r="F54" s="150">
        <f t="shared" si="1"/>
        <v>0.5077714624356868</v>
      </c>
      <c r="G54" s="151">
        <v>-4.3</v>
      </c>
      <c r="H54" s="21">
        <v>2703</v>
      </c>
      <c r="I54" s="150">
        <f t="shared" si="2"/>
        <v>0.5024341008325572</v>
      </c>
      <c r="J54" s="21">
        <v>2808</v>
      </c>
      <c r="K54" s="150">
        <v>0.5</v>
      </c>
      <c r="L54" s="152">
        <v>3.9</v>
      </c>
    </row>
    <row r="55" spans="2:12" ht="15" customHeight="1">
      <c r="B55" s="32" t="s">
        <v>79</v>
      </c>
      <c r="C55" s="44">
        <v>456</v>
      </c>
      <c r="D55" s="150">
        <f t="shared" si="0"/>
        <v>0.6186154409669936</v>
      </c>
      <c r="E55" s="21">
        <v>468</v>
      </c>
      <c r="F55" s="150">
        <f t="shared" si="1"/>
        <v>0.6303369878511974</v>
      </c>
      <c r="G55" s="151">
        <v>2.6</v>
      </c>
      <c r="H55" s="21">
        <v>3155</v>
      </c>
      <c r="I55" s="150">
        <f t="shared" si="2"/>
        <v>0.5864519378937174</v>
      </c>
      <c r="J55" s="21">
        <v>3607</v>
      </c>
      <c r="K55" s="150">
        <v>0.6</v>
      </c>
      <c r="L55" s="152">
        <v>14.3</v>
      </c>
    </row>
    <row r="56" spans="2:12" ht="15" customHeight="1">
      <c r="B56" s="32" t="s">
        <v>81</v>
      </c>
      <c r="C56" s="44">
        <v>352</v>
      </c>
      <c r="D56" s="150">
        <f t="shared" si="0"/>
        <v>0.47752770881662665</v>
      </c>
      <c r="E56" s="21">
        <v>336</v>
      </c>
      <c r="F56" s="150">
        <f t="shared" si="1"/>
        <v>0.45254963230342377</v>
      </c>
      <c r="G56" s="151">
        <v>-4.5</v>
      </c>
      <c r="H56" s="21">
        <v>2364</v>
      </c>
      <c r="I56" s="150">
        <f t="shared" si="2"/>
        <v>0.4394207230366872</v>
      </c>
      <c r="J56" s="21">
        <v>2276</v>
      </c>
      <c r="K56" s="150">
        <v>0.4</v>
      </c>
      <c r="L56" s="152">
        <v>-3.7</v>
      </c>
    </row>
    <row r="57" spans="2:12" ht="15" customHeight="1">
      <c r="B57" s="32" t="s">
        <v>82</v>
      </c>
      <c r="C57" s="44">
        <v>942</v>
      </c>
      <c r="D57" s="150">
        <f t="shared" si="0"/>
        <v>1.2779292662081314</v>
      </c>
      <c r="E57" s="21">
        <v>880</v>
      </c>
      <c r="F57" s="150">
        <f t="shared" si="1"/>
        <v>1.1852490369851576</v>
      </c>
      <c r="G57" s="151">
        <v>-6.6</v>
      </c>
      <c r="H57" s="21">
        <v>5278</v>
      </c>
      <c r="I57" s="150">
        <f t="shared" si="2"/>
        <v>0.9810755398424851</v>
      </c>
      <c r="J57" s="21">
        <v>5236</v>
      </c>
      <c r="K57" s="150">
        <v>0.9</v>
      </c>
      <c r="L57" s="152">
        <v>-0.8</v>
      </c>
    </row>
    <row r="58" spans="2:12" ht="15" customHeight="1">
      <c r="B58" s="32" t="s">
        <v>84</v>
      </c>
      <c r="C58" s="44">
        <v>950</v>
      </c>
      <c r="D58" s="150">
        <f t="shared" si="0"/>
        <v>1.2887821686812366</v>
      </c>
      <c r="E58" s="21">
        <v>919</v>
      </c>
      <c r="F58" s="150">
        <f t="shared" si="1"/>
        <v>1.2377771193060905</v>
      </c>
      <c r="G58" s="151">
        <v>-3.3</v>
      </c>
      <c r="H58" s="21">
        <v>5371</v>
      </c>
      <c r="I58" s="150">
        <f t="shared" si="2"/>
        <v>0.9983623956979893</v>
      </c>
      <c r="J58" s="21">
        <v>5666</v>
      </c>
      <c r="K58" s="150">
        <v>1</v>
      </c>
      <c r="L58" s="152">
        <v>5.5</v>
      </c>
    </row>
    <row r="59" spans="2:12" ht="15" customHeight="1">
      <c r="B59" s="32" t="s">
        <v>86</v>
      </c>
      <c r="C59" s="44">
        <v>440</v>
      </c>
      <c r="D59" s="150">
        <f t="shared" si="0"/>
        <v>0.5969096360207833</v>
      </c>
      <c r="E59" s="21">
        <v>400</v>
      </c>
      <c r="F59" s="150">
        <f t="shared" si="1"/>
        <v>0.5387495622659807</v>
      </c>
      <c r="G59" s="151">
        <v>-9.1</v>
      </c>
      <c r="H59" s="21">
        <v>2811</v>
      </c>
      <c r="I59" s="150">
        <f t="shared" si="2"/>
        <v>0.5225091592454009</v>
      </c>
      <c r="J59" s="21">
        <v>2855</v>
      </c>
      <c r="K59" s="150">
        <v>0.5</v>
      </c>
      <c r="L59" s="152">
        <v>1.6</v>
      </c>
    </row>
    <row r="60" spans="2:12" ht="15" customHeight="1">
      <c r="B60" s="32" t="s">
        <v>87</v>
      </c>
      <c r="C60" s="44">
        <v>355</v>
      </c>
      <c r="D60" s="150">
        <f t="shared" si="0"/>
        <v>0.4815975472440411</v>
      </c>
      <c r="E60" s="21">
        <v>338</v>
      </c>
      <c r="F60" s="150">
        <f t="shared" si="1"/>
        <v>0.4552433801147536</v>
      </c>
      <c r="G60" s="151">
        <v>-4.8</v>
      </c>
      <c r="H60" s="21">
        <v>2037</v>
      </c>
      <c r="I60" s="150">
        <f t="shared" si="2"/>
        <v>0.37863790728668856</v>
      </c>
      <c r="J60" s="21">
        <v>2109</v>
      </c>
      <c r="K60" s="150">
        <v>0.4</v>
      </c>
      <c r="L60" s="152">
        <v>3.5</v>
      </c>
    </row>
    <row r="61" spans="2:12" ht="15" customHeight="1">
      <c r="B61" s="52" t="s">
        <v>88</v>
      </c>
      <c r="C61" s="49">
        <v>303</v>
      </c>
      <c r="D61" s="153">
        <f t="shared" si="0"/>
        <v>0.41105368116885765</v>
      </c>
      <c r="E61" s="50">
        <v>303</v>
      </c>
      <c r="F61" s="153">
        <f t="shared" si="1"/>
        <v>0.40810279341648037</v>
      </c>
      <c r="G61" s="154">
        <v>0</v>
      </c>
      <c r="H61" s="50">
        <v>2182</v>
      </c>
      <c r="I61" s="153">
        <f t="shared" si="2"/>
        <v>0.40559053200763595</v>
      </c>
      <c r="J61" s="50">
        <v>2342</v>
      </c>
      <c r="K61" s="153">
        <v>0.4</v>
      </c>
      <c r="L61" s="155">
        <v>7.3</v>
      </c>
    </row>
    <row r="62" ht="12">
      <c r="B62" s="17" t="s">
        <v>151</v>
      </c>
    </row>
  </sheetData>
  <mergeCells count="9">
    <mergeCell ref="B4:B7"/>
    <mergeCell ref="C4:G4"/>
    <mergeCell ref="H4:L4"/>
    <mergeCell ref="C5:D6"/>
    <mergeCell ref="E5:F6"/>
    <mergeCell ref="G5:G6"/>
    <mergeCell ref="H5:I6"/>
    <mergeCell ref="J5:K6"/>
    <mergeCell ref="L5:L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A1" sqref="A1"/>
    </sheetView>
  </sheetViews>
  <sheetFormatPr defaultColWidth="9.00390625" defaultRowHeight="13.5"/>
  <cols>
    <col min="1" max="1" width="8.625" style="157" customWidth="1"/>
    <col min="2" max="2" width="8.75390625" style="157" customWidth="1"/>
    <col min="3" max="3" width="7.50390625" style="157" customWidth="1"/>
    <col min="4" max="5" width="8.25390625" style="157" customWidth="1"/>
    <col min="6" max="6" width="7.625" style="157" customWidth="1"/>
    <col min="7" max="7" width="8.125" style="157" customWidth="1"/>
    <col min="8" max="8" width="7.625" style="157" customWidth="1"/>
    <col min="9" max="10" width="8.25390625" style="157" customWidth="1"/>
    <col min="11" max="13" width="7.50390625" style="157" customWidth="1"/>
    <col min="14" max="16384" width="9.00390625" style="157" customWidth="1"/>
  </cols>
  <sheetData>
    <row r="1" ht="14.25">
      <c r="A1" s="156" t="s">
        <v>177</v>
      </c>
    </row>
    <row r="2" ht="12.75" thickBot="1">
      <c r="M2" s="158" t="s">
        <v>156</v>
      </c>
    </row>
    <row r="3" spans="1:13" ht="12.75" thickTop="1">
      <c r="A3" s="159" t="s">
        <v>153</v>
      </c>
      <c r="B3" s="160"/>
      <c r="C3" s="161" t="s">
        <v>157</v>
      </c>
      <c r="D3" s="1269" t="s">
        <v>158</v>
      </c>
      <c r="E3" s="1261"/>
      <c r="F3" s="161" t="s">
        <v>159</v>
      </c>
      <c r="G3" s="1269" t="s">
        <v>160</v>
      </c>
      <c r="H3" s="1262"/>
      <c r="I3" s="1262"/>
      <c r="J3" s="1262"/>
      <c r="K3" s="1262"/>
      <c r="L3" s="1262"/>
      <c r="M3" s="1261"/>
    </row>
    <row r="4" spans="1:13" ht="24">
      <c r="A4" s="162" t="s">
        <v>154</v>
      </c>
      <c r="B4" s="163" t="s">
        <v>161</v>
      </c>
      <c r="C4" s="164" t="s">
        <v>155</v>
      </c>
      <c r="D4" s="165" t="s">
        <v>162</v>
      </c>
      <c r="E4" s="165" t="s">
        <v>163</v>
      </c>
      <c r="F4" s="165" t="s">
        <v>164</v>
      </c>
      <c r="G4" s="166" t="s">
        <v>165</v>
      </c>
      <c r="H4" s="165" t="s">
        <v>166</v>
      </c>
      <c r="I4" s="165" t="s">
        <v>167</v>
      </c>
      <c r="J4" s="165" t="s">
        <v>168</v>
      </c>
      <c r="K4" s="165" t="s">
        <v>169</v>
      </c>
      <c r="L4" s="165" t="s">
        <v>170</v>
      </c>
      <c r="M4" s="167" t="s">
        <v>171</v>
      </c>
    </row>
    <row r="5" spans="1:13" ht="6.75" customHeight="1">
      <c r="A5" s="168"/>
      <c r="B5" s="169"/>
      <c r="C5" s="170"/>
      <c r="D5" s="171"/>
      <c r="E5" s="172"/>
      <c r="F5" s="171"/>
      <c r="G5" s="173"/>
      <c r="H5" s="171"/>
      <c r="I5" s="171"/>
      <c r="J5" s="172"/>
      <c r="K5" s="171"/>
      <c r="L5" s="171"/>
      <c r="M5" s="174"/>
    </row>
    <row r="6" spans="1:13" s="179" customFormat="1" ht="15" customHeight="1">
      <c r="A6" s="175" t="s">
        <v>172</v>
      </c>
      <c r="B6" s="176">
        <f aca="true" t="shared" si="0" ref="B6:M6">SUM(B16:B65)</f>
        <v>83999</v>
      </c>
      <c r="C6" s="177">
        <f t="shared" si="0"/>
        <v>6663</v>
      </c>
      <c r="D6" s="177">
        <f t="shared" si="0"/>
        <v>21151</v>
      </c>
      <c r="E6" s="177">
        <f t="shared" si="0"/>
        <v>56185</v>
      </c>
      <c r="F6" s="177">
        <f t="shared" si="0"/>
        <v>12408</v>
      </c>
      <c r="G6" s="177">
        <f t="shared" si="0"/>
        <v>10030</v>
      </c>
      <c r="H6" s="177">
        <f t="shared" si="0"/>
        <v>18436</v>
      </c>
      <c r="I6" s="177">
        <f t="shared" si="0"/>
        <v>21866</v>
      </c>
      <c r="J6" s="177">
        <f t="shared" si="0"/>
        <v>10734</v>
      </c>
      <c r="K6" s="177">
        <f t="shared" si="0"/>
        <v>5641</v>
      </c>
      <c r="L6" s="177">
        <f t="shared" si="0"/>
        <v>2818</v>
      </c>
      <c r="M6" s="178">
        <f t="shared" si="0"/>
        <v>2066</v>
      </c>
    </row>
    <row r="7" spans="1:13" s="185" customFormat="1" ht="8.25" customHeight="1">
      <c r="A7" s="180"/>
      <c r="B7" s="181"/>
      <c r="C7" s="182"/>
      <c r="D7" s="182"/>
      <c r="E7" s="182"/>
      <c r="F7" s="182"/>
      <c r="G7" s="183"/>
      <c r="H7" s="182"/>
      <c r="I7" s="182"/>
      <c r="J7" s="182"/>
      <c r="K7" s="182"/>
      <c r="L7" s="182"/>
      <c r="M7" s="184"/>
    </row>
    <row r="8" spans="1:13" s="179" customFormat="1" ht="15" customHeight="1">
      <c r="A8" s="175" t="s">
        <v>47</v>
      </c>
      <c r="B8" s="186">
        <f aca="true" t="shared" si="1" ref="B8:M8">B16+B22+B23+B24+B27+B28+B29+B32+B33+B34+B35+B36+B37+B38</f>
        <v>35940</v>
      </c>
      <c r="C8" s="187">
        <f t="shared" si="1"/>
        <v>3367</v>
      </c>
      <c r="D8" s="187">
        <f t="shared" si="1"/>
        <v>7523</v>
      </c>
      <c r="E8" s="187">
        <f t="shared" si="1"/>
        <v>25050</v>
      </c>
      <c r="F8" s="187">
        <f t="shared" si="1"/>
        <v>5977</v>
      </c>
      <c r="G8" s="188">
        <f t="shared" si="1"/>
        <v>5275</v>
      </c>
      <c r="H8" s="187">
        <f t="shared" si="1"/>
        <v>10011</v>
      </c>
      <c r="I8" s="187">
        <f t="shared" si="1"/>
        <v>10416</v>
      </c>
      <c r="J8" s="187">
        <f t="shared" si="1"/>
        <v>3057</v>
      </c>
      <c r="K8" s="187">
        <f t="shared" si="1"/>
        <v>813</v>
      </c>
      <c r="L8" s="187">
        <f t="shared" si="1"/>
        <v>245</v>
      </c>
      <c r="M8" s="189">
        <f t="shared" si="1"/>
        <v>146</v>
      </c>
    </row>
    <row r="9" spans="1:13" s="179" customFormat="1" ht="7.5" customHeight="1">
      <c r="A9" s="175"/>
      <c r="B9" s="186"/>
      <c r="C9" s="187"/>
      <c r="D9" s="187"/>
      <c r="E9" s="187"/>
      <c r="F9" s="187"/>
      <c r="G9" s="188"/>
      <c r="H9" s="187"/>
      <c r="I9" s="187"/>
      <c r="J9" s="187"/>
      <c r="K9" s="187"/>
      <c r="L9" s="187"/>
      <c r="M9" s="189"/>
    </row>
    <row r="10" spans="1:13" s="179" customFormat="1" ht="15" customHeight="1">
      <c r="A10" s="175" t="s">
        <v>49</v>
      </c>
      <c r="B10" s="186">
        <f aca="true" t="shared" si="2" ref="B10:M10">B21+B40+B41+B42+B43+B44+B45+B46</f>
        <v>9523</v>
      </c>
      <c r="C10" s="187">
        <f t="shared" si="2"/>
        <v>439</v>
      </c>
      <c r="D10" s="187">
        <f t="shared" si="2"/>
        <v>2235</v>
      </c>
      <c r="E10" s="187">
        <f t="shared" si="2"/>
        <v>6849</v>
      </c>
      <c r="F10" s="187">
        <f t="shared" si="2"/>
        <v>943</v>
      </c>
      <c r="G10" s="188">
        <f t="shared" si="2"/>
        <v>817</v>
      </c>
      <c r="H10" s="187">
        <f t="shared" si="2"/>
        <v>1720</v>
      </c>
      <c r="I10" s="187">
        <f t="shared" si="2"/>
        <v>2725</v>
      </c>
      <c r="J10" s="187">
        <f t="shared" si="2"/>
        <v>1706</v>
      </c>
      <c r="K10" s="187">
        <f t="shared" si="2"/>
        <v>825</v>
      </c>
      <c r="L10" s="187">
        <f t="shared" si="2"/>
        <v>419</v>
      </c>
      <c r="M10" s="189">
        <f t="shared" si="2"/>
        <v>368</v>
      </c>
    </row>
    <row r="11" spans="1:13" s="179" customFormat="1" ht="9" customHeight="1">
      <c r="A11" s="175"/>
      <c r="B11" s="186"/>
      <c r="C11" s="187"/>
      <c r="D11" s="187"/>
      <c r="E11" s="187"/>
      <c r="F11" s="187"/>
      <c r="G11" s="188"/>
      <c r="H11" s="187"/>
      <c r="I11" s="187"/>
      <c r="J11" s="187"/>
      <c r="K11" s="187"/>
      <c r="L11" s="187"/>
      <c r="M11" s="189"/>
    </row>
    <row r="12" spans="1:13" s="179" customFormat="1" ht="15" customHeight="1">
      <c r="A12" s="175" t="s">
        <v>51</v>
      </c>
      <c r="B12" s="186">
        <f aca="true" t="shared" si="3" ref="B12:M12">B17+B26+B30+B48+B49+B50+B51+B52</f>
        <v>17608</v>
      </c>
      <c r="C12" s="187">
        <f t="shared" si="3"/>
        <v>1252</v>
      </c>
      <c r="D12" s="187">
        <f t="shared" si="3"/>
        <v>4639</v>
      </c>
      <c r="E12" s="187">
        <f t="shared" si="3"/>
        <v>11717</v>
      </c>
      <c r="F12" s="187">
        <f t="shared" si="3"/>
        <v>3013</v>
      </c>
      <c r="G12" s="188">
        <f t="shared" si="3"/>
        <v>2057</v>
      </c>
      <c r="H12" s="187">
        <f t="shared" si="3"/>
        <v>3527</v>
      </c>
      <c r="I12" s="187">
        <f t="shared" si="3"/>
        <v>4467</v>
      </c>
      <c r="J12" s="187">
        <f t="shared" si="3"/>
        <v>2391</v>
      </c>
      <c r="K12" s="187">
        <f t="shared" si="3"/>
        <v>1128</v>
      </c>
      <c r="L12" s="187">
        <f t="shared" si="3"/>
        <v>562</v>
      </c>
      <c r="M12" s="189">
        <f t="shared" si="3"/>
        <v>463</v>
      </c>
    </row>
    <row r="13" spans="1:13" s="179" customFormat="1" ht="8.25" customHeight="1">
      <c r="A13" s="175"/>
      <c r="B13" s="186"/>
      <c r="C13" s="187"/>
      <c r="D13" s="187"/>
      <c r="E13" s="187"/>
      <c r="F13" s="187"/>
      <c r="G13" s="188"/>
      <c r="H13" s="187"/>
      <c r="I13" s="187"/>
      <c r="J13" s="187"/>
      <c r="K13" s="187"/>
      <c r="L13" s="187"/>
      <c r="M13" s="189"/>
    </row>
    <row r="14" spans="1:13" s="179" customFormat="1" ht="15" customHeight="1">
      <c r="A14" s="175" t="s">
        <v>53</v>
      </c>
      <c r="B14" s="186">
        <v>20928</v>
      </c>
      <c r="C14" s="187">
        <v>1605</v>
      </c>
      <c r="D14" s="187">
        <v>6754</v>
      </c>
      <c r="E14" s="187">
        <v>12569</v>
      </c>
      <c r="F14" s="187">
        <v>2475</v>
      </c>
      <c r="G14" s="188">
        <v>1881</v>
      </c>
      <c r="H14" s="187">
        <v>3178</v>
      </c>
      <c r="I14" s="187">
        <v>4258</v>
      </c>
      <c r="J14" s="187">
        <v>3580</v>
      </c>
      <c r="K14" s="187">
        <v>2875</v>
      </c>
      <c r="L14" s="187">
        <v>1592</v>
      </c>
      <c r="M14" s="189">
        <v>1089</v>
      </c>
    </row>
    <row r="15" spans="1:13" ht="8.25" customHeight="1">
      <c r="A15" s="168"/>
      <c r="B15" s="190"/>
      <c r="C15" s="191"/>
      <c r="D15" s="191"/>
      <c r="E15" s="191"/>
      <c r="F15" s="191"/>
      <c r="G15" s="192"/>
      <c r="H15" s="191"/>
      <c r="I15" s="191"/>
      <c r="J15" s="191"/>
      <c r="K15" s="191"/>
      <c r="L15" s="191"/>
      <c r="M15" s="193"/>
    </row>
    <row r="16" spans="1:13" ht="12">
      <c r="A16" s="168" t="s">
        <v>56</v>
      </c>
      <c r="B16" s="190">
        <v>7188</v>
      </c>
      <c r="C16" s="194">
        <v>775</v>
      </c>
      <c r="D16" s="191">
        <v>1151</v>
      </c>
      <c r="E16" s="191">
        <v>5262</v>
      </c>
      <c r="F16" s="191">
        <v>1493</v>
      </c>
      <c r="G16" s="192">
        <v>1198</v>
      </c>
      <c r="H16" s="191">
        <v>2143</v>
      </c>
      <c r="I16" s="191">
        <v>1856</v>
      </c>
      <c r="J16" s="191">
        <v>365</v>
      </c>
      <c r="K16" s="191">
        <v>77</v>
      </c>
      <c r="L16" s="191">
        <v>37</v>
      </c>
      <c r="M16" s="193">
        <v>19</v>
      </c>
    </row>
    <row r="17" spans="1:13" ht="12">
      <c r="A17" s="168" t="s">
        <v>58</v>
      </c>
      <c r="B17" s="190">
        <v>3087</v>
      </c>
      <c r="C17" s="194">
        <v>211</v>
      </c>
      <c r="D17" s="191">
        <v>721</v>
      </c>
      <c r="E17" s="191">
        <v>2155</v>
      </c>
      <c r="F17" s="191">
        <v>602</v>
      </c>
      <c r="G17" s="192">
        <v>336</v>
      </c>
      <c r="H17" s="191">
        <v>611</v>
      </c>
      <c r="I17" s="191">
        <v>694</v>
      </c>
      <c r="J17" s="191">
        <v>383</v>
      </c>
      <c r="K17" s="191">
        <v>214</v>
      </c>
      <c r="L17" s="191">
        <v>121</v>
      </c>
      <c r="M17" s="193">
        <v>126</v>
      </c>
    </row>
    <row r="18" spans="1:13" ht="12">
      <c r="A18" s="168" t="s">
        <v>59</v>
      </c>
      <c r="B18" s="190">
        <v>3050</v>
      </c>
      <c r="C18" s="194">
        <v>263</v>
      </c>
      <c r="D18" s="191">
        <v>1070</v>
      </c>
      <c r="E18" s="191">
        <v>1717</v>
      </c>
      <c r="F18" s="191">
        <v>320</v>
      </c>
      <c r="G18" s="192">
        <v>242</v>
      </c>
      <c r="H18" s="191">
        <v>399</v>
      </c>
      <c r="I18" s="191">
        <v>573</v>
      </c>
      <c r="J18" s="191">
        <v>504</v>
      </c>
      <c r="K18" s="191">
        <v>482</v>
      </c>
      <c r="L18" s="191">
        <v>314</v>
      </c>
      <c r="M18" s="193">
        <v>216</v>
      </c>
    </row>
    <row r="19" spans="1:13" ht="12">
      <c r="A19" s="168" t="s">
        <v>61</v>
      </c>
      <c r="B19" s="190">
        <v>4116</v>
      </c>
      <c r="C19" s="194">
        <v>543</v>
      </c>
      <c r="D19" s="191">
        <v>1494</v>
      </c>
      <c r="E19" s="191">
        <v>2079</v>
      </c>
      <c r="F19" s="191">
        <v>484</v>
      </c>
      <c r="G19" s="192">
        <v>331</v>
      </c>
      <c r="H19" s="191">
        <v>585</v>
      </c>
      <c r="I19" s="191">
        <v>761</v>
      </c>
      <c r="J19" s="191">
        <v>753</v>
      </c>
      <c r="K19" s="191">
        <v>691</v>
      </c>
      <c r="L19" s="191">
        <v>330</v>
      </c>
      <c r="M19" s="193">
        <v>181</v>
      </c>
    </row>
    <row r="20" spans="1:13" ht="8.25" customHeight="1">
      <c r="A20" s="168"/>
      <c r="B20" s="190"/>
      <c r="C20" s="191"/>
      <c r="D20" s="191"/>
      <c r="E20" s="191"/>
      <c r="F20" s="191"/>
      <c r="G20" s="192"/>
      <c r="H20" s="191"/>
      <c r="I20" s="191"/>
      <c r="J20" s="191"/>
      <c r="K20" s="191"/>
      <c r="L20" s="191"/>
      <c r="M20" s="193"/>
    </row>
    <row r="21" spans="1:13" ht="12">
      <c r="A21" s="168" t="s">
        <v>64</v>
      </c>
      <c r="B21" s="190">
        <v>2364</v>
      </c>
      <c r="C21" s="194">
        <v>161</v>
      </c>
      <c r="D21" s="191">
        <v>667</v>
      </c>
      <c r="E21" s="191">
        <v>1536</v>
      </c>
      <c r="F21" s="191">
        <v>215</v>
      </c>
      <c r="G21" s="192">
        <v>157</v>
      </c>
      <c r="H21" s="191">
        <v>339</v>
      </c>
      <c r="I21" s="191">
        <v>578</v>
      </c>
      <c r="J21" s="191">
        <v>473</v>
      </c>
      <c r="K21" s="191">
        <v>274</v>
      </c>
      <c r="L21" s="191">
        <v>157</v>
      </c>
      <c r="M21" s="193">
        <v>171</v>
      </c>
    </row>
    <row r="22" spans="1:13" ht="12">
      <c r="A22" s="168" t="s">
        <v>66</v>
      </c>
      <c r="B22" s="190">
        <v>3047</v>
      </c>
      <c r="C22" s="194">
        <v>231</v>
      </c>
      <c r="D22" s="191">
        <v>724</v>
      </c>
      <c r="E22" s="191">
        <v>2092</v>
      </c>
      <c r="F22" s="191">
        <v>547</v>
      </c>
      <c r="G22" s="192">
        <v>466</v>
      </c>
      <c r="H22" s="191">
        <v>869</v>
      </c>
      <c r="I22" s="191">
        <v>874</v>
      </c>
      <c r="J22" s="191">
        <v>187</v>
      </c>
      <c r="K22" s="191">
        <v>65</v>
      </c>
      <c r="L22" s="191">
        <v>26</v>
      </c>
      <c r="M22" s="193">
        <v>13</v>
      </c>
    </row>
    <row r="23" spans="1:13" ht="12">
      <c r="A23" s="168" t="s">
        <v>68</v>
      </c>
      <c r="B23" s="190">
        <v>2620</v>
      </c>
      <c r="C23" s="194">
        <v>287</v>
      </c>
      <c r="D23" s="191">
        <v>543</v>
      </c>
      <c r="E23" s="191">
        <v>1790</v>
      </c>
      <c r="F23" s="191">
        <v>386</v>
      </c>
      <c r="G23" s="192">
        <v>407</v>
      </c>
      <c r="H23" s="191">
        <v>845</v>
      </c>
      <c r="I23" s="191">
        <v>733</v>
      </c>
      <c r="J23" s="191">
        <v>180</v>
      </c>
      <c r="K23" s="191">
        <v>47</v>
      </c>
      <c r="L23" s="191">
        <v>12</v>
      </c>
      <c r="M23" s="193">
        <v>10</v>
      </c>
    </row>
    <row r="24" spans="1:13" ht="12">
      <c r="A24" s="168" t="s">
        <v>69</v>
      </c>
      <c r="B24" s="190">
        <v>3922</v>
      </c>
      <c r="C24" s="194">
        <v>293</v>
      </c>
      <c r="D24" s="191">
        <v>666</v>
      </c>
      <c r="E24" s="191">
        <v>2963</v>
      </c>
      <c r="F24" s="191">
        <v>543</v>
      </c>
      <c r="G24" s="192">
        <v>513</v>
      </c>
      <c r="H24" s="191">
        <v>1123</v>
      </c>
      <c r="I24" s="191">
        <v>1209</v>
      </c>
      <c r="J24" s="191">
        <v>367</v>
      </c>
      <c r="K24" s="191">
        <v>126</v>
      </c>
      <c r="L24" s="191">
        <v>28</v>
      </c>
      <c r="M24" s="193">
        <v>13</v>
      </c>
    </row>
    <row r="25" spans="1:13" ht="8.25" customHeight="1">
      <c r="A25" s="168"/>
      <c r="B25" s="190"/>
      <c r="C25" s="191"/>
      <c r="D25" s="191"/>
      <c r="E25" s="191"/>
      <c r="F25" s="191"/>
      <c r="G25" s="192"/>
      <c r="H25" s="191"/>
      <c r="I25" s="191"/>
      <c r="J25" s="191"/>
      <c r="K25" s="191"/>
      <c r="L25" s="191"/>
      <c r="M25" s="193"/>
    </row>
    <row r="26" spans="1:13" ht="12">
      <c r="A26" s="168" t="s">
        <v>72</v>
      </c>
      <c r="B26" s="190">
        <v>2408</v>
      </c>
      <c r="C26" s="194">
        <v>123</v>
      </c>
      <c r="D26" s="191">
        <v>571</v>
      </c>
      <c r="E26" s="191">
        <v>1714</v>
      </c>
      <c r="F26" s="191">
        <v>395</v>
      </c>
      <c r="G26" s="192">
        <v>292</v>
      </c>
      <c r="H26" s="191">
        <v>472</v>
      </c>
      <c r="I26" s="191">
        <v>669</v>
      </c>
      <c r="J26" s="191">
        <v>326</v>
      </c>
      <c r="K26" s="191">
        <v>136</v>
      </c>
      <c r="L26" s="191">
        <v>68</v>
      </c>
      <c r="M26" s="193">
        <v>50</v>
      </c>
    </row>
    <row r="27" spans="1:13" ht="12">
      <c r="A27" s="168" t="s">
        <v>74</v>
      </c>
      <c r="B27" s="190">
        <v>3547</v>
      </c>
      <c r="C27" s="194">
        <v>408</v>
      </c>
      <c r="D27" s="191">
        <v>872</v>
      </c>
      <c r="E27" s="191">
        <v>2267</v>
      </c>
      <c r="F27" s="191">
        <v>544</v>
      </c>
      <c r="G27" s="192">
        <v>507</v>
      </c>
      <c r="H27" s="191">
        <v>919</v>
      </c>
      <c r="I27" s="191">
        <v>1143</v>
      </c>
      <c r="J27" s="191">
        <v>343</v>
      </c>
      <c r="K27" s="191">
        <v>73</v>
      </c>
      <c r="L27" s="191">
        <v>9</v>
      </c>
      <c r="M27" s="193">
        <v>9</v>
      </c>
    </row>
    <row r="28" spans="1:13" ht="12">
      <c r="A28" s="168" t="s">
        <v>76</v>
      </c>
      <c r="B28" s="190">
        <v>3440</v>
      </c>
      <c r="C28" s="194">
        <v>464</v>
      </c>
      <c r="D28" s="191">
        <v>727</v>
      </c>
      <c r="E28" s="191">
        <v>2249</v>
      </c>
      <c r="F28" s="191">
        <v>523</v>
      </c>
      <c r="G28" s="192">
        <v>508</v>
      </c>
      <c r="H28" s="191">
        <v>909</v>
      </c>
      <c r="I28" s="191">
        <v>1160</v>
      </c>
      <c r="J28" s="191">
        <v>282</v>
      </c>
      <c r="K28" s="191">
        <v>46</v>
      </c>
      <c r="L28" s="191">
        <v>9</v>
      </c>
      <c r="M28" s="193">
        <v>3</v>
      </c>
    </row>
    <row r="29" spans="1:13" ht="12">
      <c r="A29" s="168" t="s">
        <v>78</v>
      </c>
      <c r="B29" s="190">
        <v>3209</v>
      </c>
      <c r="C29" s="194">
        <v>162</v>
      </c>
      <c r="D29" s="191">
        <v>1121</v>
      </c>
      <c r="E29" s="191">
        <v>1926</v>
      </c>
      <c r="F29" s="191">
        <v>252</v>
      </c>
      <c r="G29" s="192">
        <v>217</v>
      </c>
      <c r="H29" s="191">
        <v>615</v>
      </c>
      <c r="I29" s="191">
        <v>1195</v>
      </c>
      <c r="J29" s="191">
        <v>662</v>
      </c>
      <c r="K29" s="191">
        <v>180</v>
      </c>
      <c r="L29" s="191">
        <v>56</v>
      </c>
      <c r="M29" s="193">
        <v>32</v>
      </c>
    </row>
    <row r="30" spans="1:13" ht="12">
      <c r="A30" s="168" t="s">
        <v>80</v>
      </c>
      <c r="B30" s="190">
        <v>2482</v>
      </c>
      <c r="C30" s="194">
        <v>272</v>
      </c>
      <c r="D30" s="191">
        <v>860</v>
      </c>
      <c r="E30" s="191">
        <v>1350</v>
      </c>
      <c r="F30" s="191">
        <v>425</v>
      </c>
      <c r="G30" s="192">
        <v>315</v>
      </c>
      <c r="H30" s="191">
        <v>497</v>
      </c>
      <c r="I30" s="191">
        <v>728</v>
      </c>
      <c r="J30" s="191">
        <v>325</v>
      </c>
      <c r="K30" s="191">
        <v>137</v>
      </c>
      <c r="L30" s="191">
        <v>37</v>
      </c>
      <c r="M30" s="193">
        <v>18</v>
      </c>
    </row>
    <row r="31" spans="1:13" ht="7.5" customHeight="1">
      <c r="A31" s="168"/>
      <c r="B31" s="190"/>
      <c r="C31" s="191"/>
      <c r="D31" s="191"/>
      <c r="E31" s="191"/>
      <c r="F31" s="191"/>
      <c r="G31" s="192"/>
      <c r="H31" s="191"/>
      <c r="I31" s="191"/>
      <c r="J31" s="191"/>
      <c r="K31" s="191"/>
      <c r="L31" s="191"/>
      <c r="M31" s="193"/>
    </row>
    <row r="32" spans="1:13" ht="12">
      <c r="A32" s="168" t="s">
        <v>83</v>
      </c>
      <c r="B32" s="190">
        <v>1061</v>
      </c>
      <c r="C32" s="194">
        <v>106</v>
      </c>
      <c r="D32" s="191">
        <v>175</v>
      </c>
      <c r="E32" s="191">
        <v>780</v>
      </c>
      <c r="F32" s="191">
        <v>205</v>
      </c>
      <c r="G32" s="192">
        <v>193</v>
      </c>
      <c r="H32" s="191">
        <v>387</v>
      </c>
      <c r="I32" s="191">
        <v>217</v>
      </c>
      <c r="J32" s="191">
        <v>41</v>
      </c>
      <c r="K32" s="191">
        <v>10</v>
      </c>
      <c r="L32" s="191">
        <v>6</v>
      </c>
      <c r="M32" s="193">
        <v>2</v>
      </c>
    </row>
    <row r="33" spans="1:13" ht="12">
      <c r="A33" s="168" t="s">
        <v>85</v>
      </c>
      <c r="B33" s="190">
        <v>1041</v>
      </c>
      <c r="C33" s="194">
        <v>96</v>
      </c>
      <c r="D33" s="191">
        <v>172</v>
      </c>
      <c r="E33" s="191">
        <v>773</v>
      </c>
      <c r="F33" s="191">
        <v>196</v>
      </c>
      <c r="G33" s="192">
        <v>171</v>
      </c>
      <c r="H33" s="191">
        <v>321</v>
      </c>
      <c r="I33" s="191">
        <v>260</v>
      </c>
      <c r="J33" s="191">
        <v>52</v>
      </c>
      <c r="K33" s="191">
        <v>23</v>
      </c>
      <c r="L33" s="191">
        <v>11</v>
      </c>
      <c r="M33" s="193">
        <v>7</v>
      </c>
    </row>
    <row r="34" spans="1:13" ht="12">
      <c r="A34" s="168" t="s">
        <v>39</v>
      </c>
      <c r="B34" s="190">
        <v>2036</v>
      </c>
      <c r="C34" s="194">
        <v>118</v>
      </c>
      <c r="D34" s="191">
        <v>345</v>
      </c>
      <c r="E34" s="191">
        <v>1573</v>
      </c>
      <c r="F34" s="191">
        <v>372</v>
      </c>
      <c r="G34" s="192">
        <v>343</v>
      </c>
      <c r="H34" s="191">
        <v>579</v>
      </c>
      <c r="I34" s="191">
        <v>568</v>
      </c>
      <c r="J34" s="191">
        <v>114</v>
      </c>
      <c r="K34" s="191">
        <v>38</v>
      </c>
      <c r="L34" s="191">
        <v>9</v>
      </c>
      <c r="M34" s="193">
        <v>13</v>
      </c>
    </row>
    <row r="35" spans="1:13" ht="12">
      <c r="A35" s="168" t="s">
        <v>40</v>
      </c>
      <c r="B35" s="190">
        <v>1008</v>
      </c>
      <c r="C35" s="194">
        <v>53</v>
      </c>
      <c r="D35" s="191">
        <v>36</v>
      </c>
      <c r="E35" s="191">
        <v>919</v>
      </c>
      <c r="F35" s="191">
        <v>279</v>
      </c>
      <c r="G35" s="192">
        <v>252</v>
      </c>
      <c r="H35" s="191">
        <v>326</v>
      </c>
      <c r="I35" s="191">
        <v>120</v>
      </c>
      <c r="J35" s="191">
        <v>24</v>
      </c>
      <c r="K35" s="191">
        <v>4</v>
      </c>
      <c r="L35" s="191">
        <v>2</v>
      </c>
      <c r="M35" s="193">
        <v>1</v>
      </c>
    </row>
    <row r="36" spans="1:13" ht="12">
      <c r="A36" s="168" t="s">
        <v>41</v>
      </c>
      <c r="B36" s="190">
        <v>1522</v>
      </c>
      <c r="C36" s="194">
        <v>242</v>
      </c>
      <c r="D36" s="191">
        <v>367</v>
      </c>
      <c r="E36" s="191">
        <v>913</v>
      </c>
      <c r="F36" s="191">
        <v>270</v>
      </c>
      <c r="G36" s="192">
        <v>231</v>
      </c>
      <c r="H36" s="191">
        <v>424</v>
      </c>
      <c r="I36" s="191">
        <v>403</v>
      </c>
      <c r="J36" s="191">
        <v>151</v>
      </c>
      <c r="K36" s="191">
        <v>33</v>
      </c>
      <c r="L36" s="191">
        <v>9</v>
      </c>
      <c r="M36" s="193">
        <v>1</v>
      </c>
    </row>
    <row r="37" spans="1:13" ht="12">
      <c r="A37" s="168" t="s">
        <v>43</v>
      </c>
      <c r="B37" s="190">
        <v>1031</v>
      </c>
      <c r="C37" s="194">
        <v>75</v>
      </c>
      <c r="D37" s="191">
        <v>252</v>
      </c>
      <c r="E37" s="191">
        <v>704</v>
      </c>
      <c r="F37" s="191">
        <v>202</v>
      </c>
      <c r="G37" s="192">
        <v>155</v>
      </c>
      <c r="H37" s="191">
        <v>293</v>
      </c>
      <c r="I37" s="191">
        <v>260</v>
      </c>
      <c r="J37" s="191">
        <v>92</v>
      </c>
      <c r="K37" s="191">
        <v>19</v>
      </c>
      <c r="L37" s="191">
        <v>7</v>
      </c>
      <c r="M37" s="193">
        <v>3</v>
      </c>
    </row>
    <row r="38" spans="1:13" ht="12">
      <c r="A38" s="168" t="s">
        <v>45</v>
      </c>
      <c r="B38" s="190">
        <v>1268</v>
      </c>
      <c r="C38" s="194">
        <v>57</v>
      </c>
      <c r="D38" s="191">
        <v>372</v>
      </c>
      <c r="E38" s="191">
        <v>839</v>
      </c>
      <c r="F38" s="191">
        <v>165</v>
      </c>
      <c r="G38" s="192">
        <v>114</v>
      </c>
      <c r="H38" s="191">
        <v>258</v>
      </c>
      <c r="I38" s="191">
        <v>418</v>
      </c>
      <c r="J38" s="191">
        <v>197</v>
      </c>
      <c r="K38" s="191">
        <v>72</v>
      </c>
      <c r="L38" s="191">
        <v>24</v>
      </c>
      <c r="M38" s="193">
        <v>20</v>
      </c>
    </row>
    <row r="39" spans="1:13" ht="8.25" customHeight="1">
      <c r="A39" s="168"/>
      <c r="B39" s="190"/>
      <c r="C39" s="191"/>
      <c r="D39" s="191"/>
      <c r="E39" s="191"/>
      <c r="F39" s="191"/>
      <c r="G39" s="192"/>
      <c r="H39" s="191"/>
      <c r="I39" s="191"/>
      <c r="J39" s="191"/>
      <c r="K39" s="191"/>
      <c r="L39" s="191"/>
      <c r="M39" s="193"/>
    </row>
    <row r="40" spans="1:13" ht="12">
      <c r="A40" s="168" t="s">
        <v>46</v>
      </c>
      <c r="B40" s="190">
        <v>944</v>
      </c>
      <c r="C40" s="194">
        <v>31</v>
      </c>
      <c r="D40" s="191">
        <v>193</v>
      </c>
      <c r="E40" s="191">
        <v>720</v>
      </c>
      <c r="F40" s="191">
        <v>78</v>
      </c>
      <c r="G40" s="192">
        <v>64</v>
      </c>
      <c r="H40" s="191">
        <v>190</v>
      </c>
      <c r="I40" s="191">
        <v>281</v>
      </c>
      <c r="J40" s="191">
        <v>166</v>
      </c>
      <c r="K40" s="191">
        <v>95</v>
      </c>
      <c r="L40" s="191">
        <v>41</v>
      </c>
      <c r="M40" s="193">
        <v>29</v>
      </c>
    </row>
    <row r="41" spans="1:13" ht="12">
      <c r="A41" s="168" t="s">
        <v>48</v>
      </c>
      <c r="B41" s="190">
        <v>1421</v>
      </c>
      <c r="C41" s="194">
        <v>50</v>
      </c>
      <c r="D41" s="191">
        <v>264</v>
      </c>
      <c r="E41" s="191">
        <v>1107</v>
      </c>
      <c r="F41" s="191">
        <v>105</v>
      </c>
      <c r="G41" s="192">
        <v>153</v>
      </c>
      <c r="H41" s="191">
        <v>262</v>
      </c>
      <c r="I41" s="191">
        <v>477</v>
      </c>
      <c r="J41" s="191">
        <v>272</v>
      </c>
      <c r="K41" s="191">
        <v>104</v>
      </c>
      <c r="L41" s="191">
        <v>32</v>
      </c>
      <c r="M41" s="193">
        <v>16</v>
      </c>
    </row>
    <row r="42" spans="1:13" ht="12">
      <c r="A42" s="168" t="s">
        <v>50</v>
      </c>
      <c r="B42" s="190">
        <v>947</v>
      </c>
      <c r="C42" s="194">
        <v>36</v>
      </c>
      <c r="D42" s="191">
        <v>225</v>
      </c>
      <c r="E42" s="191">
        <v>686</v>
      </c>
      <c r="F42" s="191">
        <v>103</v>
      </c>
      <c r="G42" s="192">
        <v>77</v>
      </c>
      <c r="H42" s="191">
        <v>183</v>
      </c>
      <c r="I42" s="191">
        <v>262</v>
      </c>
      <c r="J42" s="191">
        <v>192</v>
      </c>
      <c r="K42" s="191">
        <v>75</v>
      </c>
      <c r="L42" s="191">
        <v>36</v>
      </c>
      <c r="M42" s="193">
        <v>19</v>
      </c>
    </row>
    <row r="43" spans="1:13" ht="12">
      <c r="A43" s="168" t="s">
        <v>52</v>
      </c>
      <c r="B43" s="190">
        <v>1250</v>
      </c>
      <c r="C43" s="194">
        <v>54</v>
      </c>
      <c r="D43" s="191">
        <v>203</v>
      </c>
      <c r="E43" s="191">
        <v>993</v>
      </c>
      <c r="F43" s="191">
        <v>191</v>
      </c>
      <c r="G43" s="192">
        <v>144</v>
      </c>
      <c r="H43" s="191">
        <v>250</v>
      </c>
      <c r="I43" s="191">
        <v>309</v>
      </c>
      <c r="J43" s="191">
        <v>157</v>
      </c>
      <c r="K43" s="191">
        <v>81</v>
      </c>
      <c r="L43" s="191">
        <v>58</v>
      </c>
      <c r="M43" s="193">
        <v>60</v>
      </c>
    </row>
    <row r="44" spans="1:13" ht="12">
      <c r="A44" s="168" t="s">
        <v>54</v>
      </c>
      <c r="B44" s="190">
        <v>696</v>
      </c>
      <c r="C44" s="194">
        <v>18</v>
      </c>
      <c r="D44" s="191">
        <v>120</v>
      </c>
      <c r="E44" s="191">
        <v>558</v>
      </c>
      <c r="F44" s="191">
        <v>73</v>
      </c>
      <c r="G44" s="192">
        <v>59</v>
      </c>
      <c r="H44" s="191">
        <v>144</v>
      </c>
      <c r="I44" s="191">
        <v>245</v>
      </c>
      <c r="J44" s="191">
        <v>116</v>
      </c>
      <c r="K44" s="191">
        <v>30</v>
      </c>
      <c r="L44" s="191">
        <v>12</v>
      </c>
      <c r="M44" s="193">
        <v>17</v>
      </c>
    </row>
    <row r="45" spans="1:13" ht="12">
      <c r="A45" s="168" t="s">
        <v>55</v>
      </c>
      <c r="B45" s="190">
        <v>899</v>
      </c>
      <c r="C45" s="194">
        <v>60</v>
      </c>
      <c r="D45" s="191">
        <v>349</v>
      </c>
      <c r="E45" s="191">
        <v>490</v>
      </c>
      <c r="F45" s="191">
        <v>54</v>
      </c>
      <c r="G45" s="192">
        <v>71</v>
      </c>
      <c r="H45" s="191">
        <v>123</v>
      </c>
      <c r="I45" s="191">
        <v>257</v>
      </c>
      <c r="J45" s="191">
        <v>186</v>
      </c>
      <c r="K45" s="191">
        <v>102</v>
      </c>
      <c r="L45" s="191">
        <v>55</v>
      </c>
      <c r="M45" s="193">
        <v>51</v>
      </c>
    </row>
    <row r="46" spans="1:13" ht="12">
      <c r="A46" s="168" t="s">
        <v>57</v>
      </c>
      <c r="B46" s="190">
        <v>1002</v>
      </c>
      <c r="C46" s="194">
        <v>29</v>
      </c>
      <c r="D46" s="191">
        <v>214</v>
      </c>
      <c r="E46" s="191">
        <v>759</v>
      </c>
      <c r="F46" s="191">
        <v>124</v>
      </c>
      <c r="G46" s="192">
        <v>92</v>
      </c>
      <c r="H46" s="191">
        <v>229</v>
      </c>
      <c r="I46" s="191">
        <v>316</v>
      </c>
      <c r="J46" s="191">
        <v>144</v>
      </c>
      <c r="K46" s="191">
        <v>64</v>
      </c>
      <c r="L46" s="191">
        <v>28</v>
      </c>
      <c r="M46" s="193">
        <v>5</v>
      </c>
    </row>
    <row r="47" spans="1:13" ht="8.25" customHeight="1">
      <c r="A47" s="168"/>
      <c r="B47" s="190"/>
      <c r="C47" s="191"/>
      <c r="D47" s="191"/>
      <c r="E47" s="191"/>
      <c r="F47" s="191"/>
      <c r="G47" s="192"/>
      <c r="H47" s="191"/>
      <c r="I47" s="191"/>
      <c r="J47" s="191"/>
      <c r="K47" s="191"/>
      <c r="L47" s="191"/>
      <c r="M47" s="193"/>
    </row>
    <row r="48" spans="1:13" ht="12">
      <c r="A48" s="168" t="s">
        <v>60</v>
      </c>
      <c r="B48" s="190">
        <v>2608</v>
      </c>
      <c r="C48" s="194">
        <v>246</v>
      </c>
      <c r="D48" s="191">
        <v>825</v>
      </c>
      <c r="E48" s="191">
        <v>1537</v>
      </c>
      <c r="F48" s="191">
        <v>340</v>
      </c>
      <c r="G48" s="192">
        <v>266</v>
      </c>
      <c r="H48" s="191">
        <v>540</v>
      </c>
      <c r="I48" s="191">
        <v>732</v>
      </c>
      <c r="J48" s="191">
        <v>394</v>
      </c>
      <c r="K48" s="191">
        <v>191</v>
      </c>
      <c r="L48" s="191">
        <v>82</v>
      </c>
      <c r="M48" s="193">
        <v>63</v>
      </c>
    </row>
    <row r="49" spans="1:13" ht="12">
      <c r="A49" s="168" t="s">
        <v>173</v>
      </c>
      <c r="B49" s="190">
        <v>2416</v>
      </c>
      <c r="C49" s="194">
        <v>132</v>
      </c>
      <c r="D49" s="191">
        <v>871</v>
      </c>
      <c r="E49" s="191">
        <v>1413</v>
      </c>
      <c r="F49" s="191">
        <v>258</v>
      </c>
      <c r="G49" s="192">
        <v>191</v>
      </c>
      <c r="H49" s="191">
        <v>383</v>
      </c>
      <c r="I49" s="191">
        <v>559</v>
      </c>
      <c r="J49" s="191">
        <v>458</v>
      </c>
      <c r="K49" s="191">
        <v>261</v>
      </c>
      <c r="L49" s="191">
        <v>173</v>
      </c>
      <c r="M49" s="193">
        <v>133</v>
      </c>
    </row>
    <row r="50" spans="1:13" ht="12">
      <c r="A50" s="168" t="s">
        <v>63</v>
      </c>
      <c r="B50" s="190">
        <v>949</v>
      </c>
      <c r="C50" s="194">
        <v>65</v>
      </c>
      <c r="D50" s="191">
        <v>70</v>
      </c>
      <c r="E50" s="191">
        <v>814</v>
      </c>
      <c r="F50" s="191">
        <v>191</v>
      </c>
      <c r="G50" s="192">
        <v>107</v>
      </c>
      <c r="H50" s="191">
        <v>229</v>
      </c>
      <c r="I50" s="191">
        <v>274</v>
      </c>
      <c r="J50" s="191">
        <v>82</v>
      </c>
      <c r="K50" s="191">
        <v>23</v>
      </c>
      <c r="L50" s="191">
        <v>14</v>
      </c>
      <c r="M50" s="193">
        <v>29</v>
      </c>
    </row>
    <row r="51" spans="1:13" ht="12">
      <c r="A51" s="168" t="s">
        <v>65</v>
      </c>
      <c r="B51" s="190">
        <v>2276</v>
      </c>
      <c r="C51" s="194">
        <v>137</v>
      </c>
      <c r="D51" s="191">
        <v>397</v>
      </c>
      <c r="E51" s="191">
        <v>1742</v>
      </c>
      <c r="F51" s="191">
        <v>607</v>
      </c>
      <c r="G51" s="192">
        <v>404</v>
      </c>
      <c r="H51" s="191">
        <v>519</v>
      </c>
      <c r="I51" s="191">
        <v>468</v>
      </c>
      <c r="J51" s="191">
        <v>184</v>
      </c>
      <c r="K51" s="191">
        <v>53</v>
      </c>
      <c r="L51" s="191">
        <v>23</v>
      </c>
      <c r="M51" s="193">
        <v>18</v>
      </c>
    </row>
    <row r="52" spans="1:13" ht="12">
      <c r="A52" s="168" t="s">
        <v>67</v>
      </c>
      <c r="B52" s="190">
        <v>1382</v>
      </c>
      <c r="C52" s="194">
        <v>66</v>
      </c>
      <c r="D52" s="191">
        <v>324</v>
      </c>
      <c r="E52" s="191">
        <v>992</v>
      </c>
      <c r="F52" s="191">
        <v>195</v>
      </c>
      <c r="G52" s="192">
        <v>146</v>
      </c>
      <c r="H52" s="191">
        <v>276</v>
      </c>
      <c r="I52" s="191">
        <v>343</v>
      </c>
      <c r="J52" s="191">
        <v>239</v>
      </c>
      <c r="K52" s="191">
        <v>113</v>
      </c>
      <c r="L52" s="191">
        <v>44</v>
      </c>
      <c r="M52" s="193">
        <v>26</v>
      </c>
    </row>
    <row r="53" spans="1:13" ht="8.25" customHeight="1">
      <c r="A53" s="168"/>
      <c r="B53" s="190"/>
      <c r="C53" s="191"/>
      <c r="D53" s="191"/>
      <c r="E53" s="191"/>
      <c r="F53" s="191"/>
      <c r="G53" s="192"/>
      <c r="H53" s="191"/>
      <c r="I53" s="191"/>
      <c r="J53" s="191"/>
      <c r="K53" s="191"/>
      <c r="L53" s="191"/>
      <c r="M53" s="193"/>
    </row>
    <row r="54" spans="1:13" ht="12">
      <c r="A54" s="168" t="s">
        <v>70</v>
      </c>
      <c r="B54" s="190">
        <v>892</v>
      </c>
      <c r="C54" s="194">
        <v>40</v>
      </c>
      <c r="D54" s="191">
        <v>227</v>
      </c>
      <c r="E54" s="191">
        <v>625</v>
      </c>
      <c r="F54" s="191">
        <v>107</v>
      </c>
      <c r="G54" s="192">
        <v>113</v>
      </c>
      <c r="H54" s="191">
        <v>170</v>
      </c>
      <c r="I54" s="191">
        <v>171</v>
      </c>
      <c r="J54" s="191">
        <v>122</v>
      </c>
      <c r="K54" s="191">
        <v>86</v>
      </c>
      <c r="L54" s="191">
        <v>66</v>
      </c>
      <c r="M54" s="193">
        <v>57</v>
      </c>
    </row>
    <row r="55" spans="1:13" ht="12">
      <c r="A55" s="168" t="s">
        <v>71</v>
      </c>
      <c r="B55" s="190">
        <v>1715</v>
      </c>
      <c r="C55" s="194">
        <v>97</v>
      </c>
      <c r="D55" s="191">
        <v>761</v>
      </c>
      <c r="E55" s="191">
        <v>857</v>
      </c>
      <c r="F55" s="191">
        <v>118</v>
      </c>
      <c r="G55" s="192">
        <v>127</v>
      </c>
      <c r="H55" s="191">
        <v>218</v>
      </c>
      <c r="I55" s="191">
        <v>311</v>
      </c>
      <c r="J55" s="191">
        <v>373</v>
      </c>
      <c r="K55" s="191">
        <v>324</v>
      </c>
      <c r="L55" s="191">
        <v>158</v>
      </c>
      <c r="M55" s="193">
        <v>86</v>
      </c>
    </row>
    <row r="56" spans="1:13" ht="12">
      <c r="A56" s="168" t="s">
        <v>73</v>
      </c>
      <c r="B56" s="190">
        <v>1395</v>
      </c>
      <c r="C56" s="194">
        <v>98</v>
      </c>
      <c r="D56" s="191">
        <v>645</v>
      </c>
      <c r="E56" s="191">
        <v>652</v>
      </c>
      <c r="F56" s="191">
        <v>100</v>
      </c>
      <c r="G56" s="192">
        <v>82</v>
      </c>
      <c r="H56" s="191">
        <v>130</v>
      </c>
      <c r="I56" s="191">
        <v>246</v>
      </c>
      <c r="J56" s="191">
        <v>247</v>
      </c>
      <c r="K56" s="191">
        <v>266</v>
      </c>
      <c r="L56" s="191">
        <v>173</v>
      </c>
      <c r="M56" s="193">
        <v>151</v>
      </c>
    </row>
    <row r="57" spans="1:13" ht="12">
      <c r="A57" s="168" t="s">
        <v>75</v>
      </c>
      <c r="B57" s="190">
        <v>1319</v>
      </c>
      <c r="C57" s="194">
        <v>93</v>
      </c>
      <c r="D57" s="191">
        <v>537</v>
      </c>
      <c r="E57" s="191">
        <v>689</v>
      </c>
      <c r="F57" s="191">
        <v>119</v>
      </c>
      <c r="G57" s="192">
        <v>87</v>
      </c>
      <c r="H57" s="191">
        <v>152</v>
      </c>
      <c r="I57" s="191">
        <v>232</v>
      </c>
      <c r="J57" s="191">
        <v>253</v>
      </c>
      <c r="K57" s="191">
        <v>213</v>
      </c>
      <c r="L57" s="191">
        <v>132</v>
      </c>
      <c r="M57" s="193">
        <v>131</v>
      </c>
    </row>
    <row r="58" spans="1:13" ht="12">
      <c r="A58" s="168" t="s">
        <v>77</v>
      </c>
      <c r="B58" s="190">
        <v>1055</v>
      </c>
      <c r="C58" s="194">
        <v>43</v>
      </c>
      <c r="D58" s="191">
        <v>358</v>
      </c>
      <c r="E58" s="191">
        <v>654</v>
      </c>
      <c r="F58" s="191">
        <v>105</v>
      </c>
      <c r="G58" s="192">
        <v>96</v>
      </c>
      <c r="H58" s="191">
        <v>126</v>
      </c>
      <c r="I58" s="191">
        <v>249</v>
      </c>
      <c r="J58" s="191">
        <v>245</v>
      </c>
      <c r="K58" s="191">
        <v>133</v>
      </c>
      <c r="L58" s="191">
        <v>61</v>
      </c>
      <c r="M58" s="193">
        <v>40</v>
      </c>
    </row>
    <row r="59" spans="1:13" ht="12">
      <c r="A59" s="168" t="s">
        <v>79</v>
      </c>
      <c r="B59" s="190">
        <v>844</v>
      </c>
      <c r="C59" s="194">
        <v>51</v>
      </c>
      <c r="D59" s="191">
        <v>394</v>
      </c>
      <c r="E59" s="191">
        <v>399</v>
      </c>
      <c r="F59" s="191">
        <v>59</v>
      </c>
      <c r="G59" s="192">
        <v>45</v>
      </c>
      <c r="H59" s="191">
        <v>77</v>
      </c>
      <c r="I59" s="191">
        <v>112</v>
      </c>
      <c r="J59" s="191">
        <v>155</v>
      </c>
      <c r="K59" s="191">
        <v>191</v>
      </c>
      <c r="L59" s="191">
        <v>115</v>
      </c>
      <c r="M59" s="193">
        <v>90</v>
      </c>
    </row>
    <row r="60" spans="1:13" ht="12">
      <c r="A60" s="168" t="s">
        <v>81</v>
      </c>
      <c r="B60" s="190">
        <v>803</v>
      </c>
      <c r="C60" s="194">
        <v>13</v>
      </c>
      <c r="D60" s="191">
        <v>36</v>
      </c>
      <c r="E60" s="191">
        <v>754</v>
      </c>
      <c r="F60" s="191">
        <v>80</v>
      </c>
      <c r="G60" s="192">
        <v>52</v>
      </c>
      <c r="H60" s="191">
        <v>185</v>
      </c>
      <c r="I60" s="191">
        <v>278</v>
      </c>
      <c r="J60" s="191">
        <v>137</v>
      </c>
      <c r="K60" s="191">
        <v>36</v>
      </c>
      <c r="L60" s="191">
        <v>19</v>
      </c>
      <c r="M60" s="193">
        <v>16</v>
      </c>
    </row>
    <row r="61" spans="1:13" ht="12">
      <c r="A61" s="168" t="s">
        <v>82</v>
      </c>
      <c r="B61" s="190">
        <v>987</v>
      </c>
      <c r="C61" s="194">
        <v>37</v>
      </c>
      <c r="D61" s="191">
        <v>77</v>
      </c>
      <c r="E61" s="191">
        <v>873</v>
      </c>
      <c r="F61" s="191">
        <v>244</v>
      </c>
      <c r="G61" s="192">
        <v>179</v>
      </c>
      <c r="H61" s="191">
        <v>264</v>
      </c>
      <c r="I61" s="191">
        <v>216</v>
      </c>
      <c r="J61" s="191">
        <v>59</v>
      </c>
      <c r="K61" s="191">
        <v>21</v>
      </c>
      <c r="L61" s="191">
        <v>2</v>
      </c>
      <c r="M61" s="193">
        <v>2</v>
      </c>
    </row>
    <row r="62" spans="1:13" ht="12">
      <c r="A62" s="168" t="s">
        <v>84</v>
      </c>
      <c r="B62" s="190">
        <v>2257</v>
      </c>
      <c r="C62" s="194">
        <v>198</v>
      </c>
      <c r="D62" s="191">
        <v>603</v>
      </c>
      <c r="E62" s="191">
        <v>1456</v>
      </c>
      <c r="F62" s="191">
        <v>389</v>
      </c>
      <c r="G62" s="192">
        <v>236</v>
      </c>
      <c r="H62" s="191">
        <v>412</v>
      </c>
      <c r="I62" s="191">
        <v>455</v>
      </c>
      <c r="J62" s="191">
        <v>337</v>
      </c>
      <c r="K62" s="191">
        <v>236</v>
      </c>
      <c r="L62" s="191">
        <v>125</v>
      </c>
      <c r="M62" s="193">
        <v>67</v>
      </c>
    </row>
    <row r="63" spans="1:13" ht="12">
      <c r="A63" s="168" t="s">
        <v>86</v>
      </c>
      <c r="B63" s="190">
        <v>832</v>
      </c>
      <c r="C63" s="194">
        <v>27</v>
      </c>
      <c r="D63" s="191">
        <v>233</v>
      </c>
      <c r="E63" s="191">
        <v>572</v>
      </c>
      <c r="F63" s="191">
        <v>108</v>
      </c>
      <c r="G63" s="192">
        <v>99</v>
      </c>
      <c r="H63" s="191">
        <v>149</v>
      </c>
      <c r="I63" s="191">
        <v>213</v>
      </c>
      <c r="J63" s="191">
        <v>140</v>
      </c>
      <c r="K63" s="191">
        <v>69</v>
      </c>
      <c r="L63" s="191">
        <v>32</v>
      </c>
      <c r="M63" s="193">
        <v>22</v>
      </c>
    </row>
    <row r="64" spans="1:13" ht="12">
      <c r="A64" s="168" t="s">
        <v>87</v>
      </c>
      <c r="B64" s="190">
        <v>664</v>
      </c>
      <c r="C64" s="194">
        <v>31</v>
      </c>
      <c r="D64" s="191">
        <v>125</v>
      </c>
      <c r="E64" s="191">
        <v>508</v>
      </c>
      <c r="F64" s="191">
        <v>108</v>
      </c>
      <c r="G64" s="192">
        <v>62</v>
      </c>
      <c r="H64" s="191">
        <v>110</v>
      </c>
      <c r="I64" s="191">
        <v>166</v>
      </c>
      <c r="J64" s="191">
        <v>112</v>
      </c>
      <c r="K64" s="191">
        <v>59</v>
      </c>
      <c r="L64" s="191">
        <v>29</v>
      </c>
      <c r="M64" s="193">
        <v>18</v>
      </c>
    </row>
    <row r="65" spans="1:13" ht="12">
      <c r="A65" s="162" t="s">
        <v>88</v>
      </c>
      <c r="B65" s="195">
        <v>999</v>
      </c>
      <c r="C65" s="196">
        <v>71</v>
      </c>
      <c r="D65" s="197">
        <v>194</v>
      </c>
      <c r="E65" s="197">
        <v>734</v>
      </c>
      <c r="F65" s="197">
        <v>134</v>
      </c>
      <c r="G65" s="198">
        <v>130</v>
      </c>
      <c r="H65" s="197">
        <v>201</v>
      </c>
      <c r="I65" s="197">
        <v>275</v>
      </c>
      <c r="J65" s="197">
        <v>143</v>
      </c>
      <c r="K65" s="197">
        <v>68</v>
      </c>
      <c r="L65" s="197">
        <v>36</v>
      </c>
      <c r="M65" s="199">
        <v>12</v>
      </c>
    </row>
    <row r="66" spans="1:13" ht="12">
      <c r="A66" s="200" t="s">
        <v>174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 ht="12">
      <c r="A67" s="200" t="s">
        <v>175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ht="12">
      <c r="A68" s="200" t="s">
        <v>176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3" ht="1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</row>
    <row r="71" spans="1:13" ht="1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</row>
    <row r="72" spans="1:13" ht="1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</row>
    <row r="73" spans="1:13" ht="1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ht="1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</row>
    <row r="75" spans="1:13" ht="1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</row>
    <row r="76" spans="1:13" ht="1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</row>
    <row r="77" spans="1:13" ht="1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</row>
    <row r="78" spans="1:13" ht="1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</row>
    <row r="79" spans="1:13" ht="1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</row>
    <row r="80" spans="1:13" ht="1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</row>
    <row r="81" spans="1:13" ht="1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</row>
    <row r="82" spans="1:13" ht="1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</row>
    <row r="83" spans="1:13" ht="1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</row>
    <row r="84" spans="1:13" ht="1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</row>
    <row r="85" spans="1:13" ht="1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</row>
    <row r="86" spans="1:13" ht="1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</row>
    <row r="87" spans="1:13" ht="1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</row>
    <row r="88" spans="1:13" ht="1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</row>
    <row r="89" spans="1:13" ht="1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</row>
    <row r="90" spans="1:13" ht="1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</row>
    <row r="91" spans="1:13" ht="1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</row>
    <row r="92" spans="1:13" ht="1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</row>
    <row r="93" spans="1:13" ht="1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</row>
    <row r="94" spans="1:13" ht="1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</row>
    <row r="95" spans="1:13" ht="1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</row>
    <row r="96" spans="1:13" ht="1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</row>
    <row r="97" spans="1:13" ht="1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</row>
    <row r="98" spans="1:13" ht="1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</row>
    <row r="99" spans="1:13" ht="1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</row>
    <row r="100" spans="1:13" ht="1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</row>
    <row r="101" spans="1:13" ht="1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</row>
    <row r="102" spans="1:13" ht="1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</row>
    <row r="103" spans="1:13" ht="1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</row>
    <row r="104" spans="1:13" ht="1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</row>
    <row r="105" spans="1:13" ht="1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</row>
    <row r="106" spans="1:13" ht="12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</row>
    <row r="107" spans="1:13" ht="12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</row>
    <row r="108" spans="1:13" ht="12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</row>
    <row r="109" spans="1:13" ht="12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</row>
    <row r="110" spans="1:13" ht="12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1:13" ht="12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</row>
    <row r="112" spans="1:13" ht="1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</row>
    <row r="113" spans="1:13" ht="12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</row>
    <row r="114" spans="1:13" ht="12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</row>
    <row r="115" spans="1:13" ht="12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</row>
    <row r="116" spans="1:13" ht="12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</row>
    <row r="117" spans="1:13" ht="12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</row>
  </sheetData>
  <mergeCells count="2">
    <mergeCell ref="D3:E3"/>
    <mergeCell ref="G3:M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6"/>
  <sheetViews>
    <sheetView workbookViewId="0" topLeftCell="A1">
      <selection activeCell="A1" sqref="A1"/>
    </sheetView>
  </sheetViews>
  <sheetFormatPr defaultColWidth="9.00390625" defaultRowHeight="13.5"/>
  <cols>
    <col min="1" max="1" width="2.625" style="201" customWidth="1"/>
    <col min="2" max="2" width="11.00390625" style="201" customWidth="1"/>
    <col min="3" max="3" width="9.625" style="203" customWidth="1"/>
    <col min="4" max="4" width="13.125" style="201" bestFit="1" customWidth="1"/>
    <col min="5" max="5" width="9.625" style="201" customWidth="1"/>
    <col min="6" max="6" width="12.125" style="201" customWidth="1"/>
    <col min="7" max="7" width="9.625" style="201" customWidth="1"/>
    <col min="8" max="8" width="12.00390625" style="201" customWidth="1"/>
    <col min="9" max="9" width="9.625" style="201" customWidth="1"/>
    <col min="10" max="10" width="11.625" style="201" customWidth="1"/>
    <col min="11" max="17" width="9.625" style="201" customWidth="1"/>
    <col min="18" max="18" width="11.75390625" style="201" customWidth="1"/>
    <col min="19" max="19" width="9.625" style="201" customWidth="1"/>
    <col min="20" max="20" width="11.125" style="201" customWidth="1"/>
    <col min="21" max="22" width="9.625" style="201" customWidth="1"/>
    <col min="23" max="24" width="10.00390625" style="201" customWidth="1"/>
    <col min="25" max="26" width="10.125" style="201" customWidth="1"/>
    <col min="27" max="16384" width="9.00390625" style="201" customWidth="1"/>
  </cols>
  <sheetData>
    <row r="1" ht="14.25">
      <c r="B1" s="202" t="s">
        <v>208</v>
      </c>
    </row>
    <row r="2" spans="25:26" ht="12.75" thickBot="1">
      <c r="Y2" s="203"/>
      <c r="Z2" s="203" t="s">
        <v>178</v>
      </c>
    </row>
    <row r="3" spans="2:26" ht="14.25" customHeight="1" thickTop="1">
      <c r="B3" s="204"/>
      <c r="C3" s="1259" t="s">
        <v>179</v>
      </c>
      <c r="D3" s="1260"/>
      <c r="E3" s="1255" t="s">
        <v>180</v>
      </c>
      <c r="F3" s="1256"/>
      <c r="G3" s="1256"/>
      <c r="H3" s="1257"/>
      <c r="I3" s="1255" t="s">
        <v>181</v>
      </c>
      <c r="J3" s="1256"/>
      <c r="K3" s="1256"/>
      <c r="L3" s="1256"/>
      <c r="M3" s="1256"/>
      <c r="N3" s="1256"/>
      <c r="O3" s="1256"/>
      <c r="P3" s="1257"/>
      <c r="Q3" s="1258" t="s">
        <v>182</v>
      </c>
      <c r="R3" s="1253"/>
      <c r="S3" s="1253"/>
      <c r="T3" s="1253"/>
      <c r="U3" s="1253"/>
      <c r="V3" s="1253"/>
      <c r="W3" s="1253"/>
      <c r="X3" s="1253"/>
      <c r="Y3" s="1253"/>
      <c r="Z3" s="1254"/>
    </row>
    <row r="4" spans="2:26" ht="12">
      <c r="B4" s="205" t="s">
        <v>183</v>
      </c>
      <c r="C4" s="1265" t="s">
        <v>184</v>
      </c>
      <c r="D4" s="1265" t="s">
        <v>185</v>
      </c>
      <c r="E4" s="1263" t="s">
        <v>186</v>
      </c>
      <c r="F4" s="1264"/>
      <c r="G4" s="1263" t="s">
        <v>187</v>
      </c>
      <c r="H4" s="1264"/>
      <c r="I4" s="1267" t="s">
        <v>188</v>
      </c>
      <c r="J4" s="1268"/>
      <c r="K4" s="1263" t="s">
        <v>189</v>
      </c>
      <c r="L4" s="1264"/>
      <c r="M4" s="1263" t="s">
        <v>190</v>
      </c>
      <c r="N4" s="1264"/>
      <c r="O4" s="1263" t="s">
        <v>191</v>
      </c>
      <c r="P4" s="1264"/>
      <c r="Q4" s="1263" t="s">
        <v>192</v>
      </c>
      <c r="R4" s="1264"/>
      <c r="S4" s="1263" t="s">
        <v>193</v>
      </c>
      <c r="T4" s="1249"/>
      <c r="U4" s="1249"/>
      <c r="V4" s="1264"/>
      <c r="W4" s="1263" t="s">
        <v>194</v>
      </c>
      <c r="X4" s="1264"/>
      <c r="Y4" s="1243" t="s">
        <v>195</v>
      </c>
      <c r="Z4" s="1244"/>
    </row>
    <row r="5" spans="2:26" ht="23.25" customHeight="1">
      <c r="B5" s="207" t="s">
        <v>154</v>
      </c>
      <c r="C5" s="1266"/>
      <c r="D5" s="1266"/>
      <c r="E5" s="1265" t="s">
        <v>155</v>
      </c>
      <c r="F5" s="1265" t="s">
        <v>196</v>
      </c>
      <c r="G5" s="1265" t="s">
        <v>155</v>
      </c>
      <c r="H5" s="1265" t="s">
        <v>196</v>
      </c>
      <c r="I5" s="1265" t="s">
        <v>155</v>
      </c>
      <c r="J5" s="1265" t="s">
        <v>197</v>
      </c>
      <c r="K5" s="1265" t="s">
        <v>155</v>
      </c>
      <c r="L5" s="1265" t="s">
        <v>197</v>
      </c>
      <c r="M5" s="1265" t="s">
        <v>155</v>
      </c>
      <c r="N5" s="1265" t="s">
        <v>197</v>
      </c>
      <c r="O5" s="1265" t="s">
        <v>155</v>
      </c>
      <c r="P5" s="1265" t="s">
        <v>197</v>
      </c>
      <c r="Q5" s="1265" t="s">
        <v>155</v>
      </c>
      <c r="R5" s="1265" t="s">
        <v>197</v>
      </c>
      <c r="S5" s="1250" t="s">
        <v>155</v>
      </c>
      <c r="T5" s="1250" t="s">
        <v>197</v>
      </c>
      <c r="U5" s="1247" t="s">
        <v>198</v>
      </c>
      <c r="V5" s="1248"/>
      <c r="W5" s="1265" t="s">
        <v>155</v>
      </c>
      <c r="X5" s="1265" t="s">
        <v>199</v>
      </c>
      <c r="Y5" s="1245" t="s">
        <v>200</v>
      </c>
      <c r="Z5" s="1246"/>
    </row>
    <row r="6" spans="2:26" ht="14.25" customHeight="1">
      <c r="B6" s="208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206" t="s">
        <v>155</v>
      </c>
      <c r="V6" s="206" t="s">
        <v>199</v>
      </c>
      <c r="W6" s="1266"/>
      <c r="X6" s="1266"/>
      <c r="Y6" s="206" t="s">
        <v>155</v>
      </c>
      <c r="Z6" s="206" t="s">
        <v>199</v>
      </c>
    </row>
    <row r="7" spans="2:26" ht="14.25" customHeight="1">
      <c r="B7" s="209" t="s">
        <v>201</v>
      </c>
      <c r="C7" s="210">
        <v>96641</v>
      </c>
      <c r="D7" s="211">
        <v>12924756</v>
      </c>
      <c r="E7" s="211">
        <v>89622</v>
      </c>
      <c r="F7" s="211">
        <v>10237416</v>
      </c>
      <c r="G7" s="211">
        <v>87797</v>
      </c>
      <c r="H7" s="211">
        <v>8806287</v>
      </c>
      <c r="I7" s="211">
        <v>34511</v>
      </c>
      <c r="J7" s="211">
        <v>1287227</v>
      </c>
      <c r="K7" s="211">
        <v>27721</v>
      </c>
      <c r="L7" s="211">
        <v>971263</v>
      </c>
      <c r="M7" s="211">
        <v>7050</v>
      </c>
      <c r="N7" s="211">
        <v>276926</v>
      </c>
      <c r="O7" s="211">
        <v>1472</v>
      </c>
      <c r="P7" s="211">
        <v>39038</v>
      </c>
      <c r="Q7" s="211">
        <v>84636</v>
      </c>
      <c r="R7" s="211">
        <v>1400113</v>
      </c>
      <c r="S7" s="211">
        <v>83285</v>
      </c>
      <c r="T7" s="211">
        <v>1098773</v>
      </c>
      <c r="U7" s="211">
        <v>2594</v>
      </c>
      <c r="V7" s="211">
        <v>77644</v>
      </c>
      <c r="W7" s="211">
        <v>1971</v>
      </c>
      <c r="X7" s="211">
        <v>128981</v>
      </c>
      <c r="Y7" s="211">
        <v>12388</v>
      </c>
      <c r="Z7" s="212">
        <v>172359</v>
      </c>
    </row>
    <row r="8" spans="2:26" ht="12.75" customHeight="1">
      <c r="B8" s="213" t="s">
        <v>202</v>
      </c>
      <c r="C8" s="214">
        <v>92776</v>
      </c>
      <c r="D8" s="215">
        <v>12708485</v>
      </c>
      <c r="E8" s="215">
        <v>85391</v>
      </c>
      <c r="F8" s="215">
        <v>10173133</v>
      </c>
      <c r="G8" s="215">
        <v>84006</v>
      </c>
      <c r="H8" s="215">
        <v>9132182</v>
      </c>
      <c r="I8" s="215">
        <v>32169</v>
      </c>
      <c r="J8" s="215">
        <v>1228136</v>
      </c>
      <c r="K8" s="215">
        <v>26931</v>
      </c>
      <c r="L8" s="215">
        <v>960044</v>
      </c>
      <c r="M8" s="215">
        <v>5204</v>
      </c>
      <c r="N8" s="215">
        <v>229763</v>
      </c>
      <c r="O8" s="215">
        <v>1248</v>
      </c>
      <c r="P8" s="215">
        <v>38329</v>
      </c>
      <c r="Q8" s="215">
        <v>81729</v>
      </c>
      <c r="R8" s="215">
        <v>1307216</v>
      </c>
      <c r="S8" s="215">
        <v>80858</v>
      </c>
      <c r="T8" s="215">
        <v>1077300</v>
      </c>
      <c r="U8" s="215">
        <v>2283</v>
      </c>
      <c r="V8" s="215">
        <v>84147</v>
      </c>
      <c r="W8" s="215">
        <v>1685</v>
      </c>
      <c r="X8" s="215">
        <v>117969</v>
      </c>
      <c r="Y8" s="215">
        <v>7896</v>
      </c>
      <c r="Z8" s="216">
        <v>111947</v>
      </c>
    </row>
    <row r="9" spans="2:26" s="217" customFormat="1" ht="15" customHeight="1">
      <c r="B9" s="213" t="s">
        <v>203</v>
      </c>
      <c r="C9" s="214">
        <v>89548</v>
      </c>
      <c r="D9" s="215">
        <v>12544870</v>
      </c>
      <c r="E9" s="215">
        <v>82575</v>
      </c>
      <c r="F9" s="215">
        <v>10151041</v>
      </c>
      <c r="G9" s="215">
        <v>81299</v>
      </c>
      <c r="H9" s="215">
        <v>9100108</v>
      </c>
      <c r="I9" s="215">
        <v>30430</v>
      </c>
      <c r="J9" s="215">
        <v>1155290</v>
      </c>
      <c r="K9" s="215">
        <v>26468</v>
      </c>
      <c r="L9" s="215">
        <v>949859</v>
      </c>
      <c r="M9" s="215">
        <v>3715</v>
      </c>
      <c r="N9" s="215">
        <v>170026</v>
      </c>
      <c r="O9" s="215">
        <v>1126</v>
      </c>
      <c r="P9" s="215">
        <v>35405</v>
      </c>
      <c r="Q9" s="215">
        <v>75770</v>
      </c>
      <c r="R9" s="215">
        <v>1238539</v>
      </c>
      <c r="S9" s="215">
        <v>74815</v>
      </c>
      <c r="T9" s="215">
        <v>1009551</v>
      </c>
      <c r="U9" s="215">
        <v>2112</v>
      </c>
      <c r="V9" s="215">
        <v>83350</v>
      </c>
      <c r="W9" s="215">
        <v>1392</v>
      </c>
      <c r="X9" s="215">
        <v>108295</v>
      </c>
      <c r="Y9" s="215">
        <v>7626</v>
      </c>
      <c r="Z9" s="216">
        <v>120693</v>
      </c>
    </row>
    <row r="10" spans="2:26" s="217" customFormat="1" ht="8.25" customHeight="1">
      <c r="B10" s="209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6"/>
    </row>
    <row r="11" spans="2:26" s="218" customFormat="1" ht="15" customHeight="1">
      <c r="B11" s="219" t="s">
        <v>204</v>
      </c>
      <c r="C11" s="220">
        <f aca="true" t="shared" si="0" ref="C11:M11">SUM(C25:C74)</f>
        <v>83999</v>
      </c>
      <c r="D11" s="221">
        <f t="shared" si="0"/>
        <v>12126549</v>
      </c>
      <c r="E11" s="221">
        <f t="shared" si="0"/>
        <v>76805</v>
      </c>
      <c r="F11" s="221">
        <f t="shared" si="0"/>
        <v>9881415</v>
      </c>
      <c r="G11" s="221">
        <f t="shared" si="0"/>
        <v>75139</v>
      </c>
      <c r="H11" s="221">
        <f t="shared" si="0"/>
        <v>8340833</v>
      </c>
      <c r="I11" s="221">
        <f t="shared" si="0"/>
        <v>27929</v>
      </c>
      <c r="J11" s="221">
        <f t="shared" si="0"/>
        <v>1105170</v>
      </c>
      <c r="K11" s="221">
        <f t="shared" si="0"/>
        <v>25727</v>
      </c>
      <c r="L11" s="221">
        <f t="shared" si="0"/>
        <v>975836</v>
      </c>
      <c r="M11" s="221">
        <f t="shared" si="0"/>
        <v>1922</v>
      </c>
      <c r="N11" s="221">
        <v>99372</v>
      </c>
      <c r="O11" s="221">
        <f>SUM(O25:O74)</f>
        <v>874</v>
      </c>
      <c r="P11" s="221">
        <v>29962</v>
      </c>
      <c r="Q11" s="221">
        <f>SUM(Q25:Q74)</f>
        <v>70542</v>
      </c>
      <c r="R11" s="221">
        <f>SUM(R25:R74)</f>
        <v>1139964</v>
      </c>
      <c r="S11" s="221">
        <f>SUM(S25:S74)</f>
        <v>69681</v>
      </c>
      <c r="T11" s="221">
        <f>SUM(T25:T74)</f>
        <v>970891</v>
      </c>
      <c r="U11" s="221">
        <f>SUM(U25:U74)</f>
        <v>1858</v>
      </c>
      <c r="V11" s="221">
        <v>90101</v>
      </c>
      <c r="W11" s="221">
        <f>SUM(W25:W74)</f>
        <v>924</v>
      </c>
      <c r="X11" s="221">
        <v>77462</v>
      </c>
      <c r="Y11" s="221">
        <f>SUM(Y25:Y74)</f>
        <v>5649</v>
      </c>
      <c r="Z11" s="222">
        <f>SUM(Z25:Z74)</f>
        <v>91611</v>
      </c>
    </row>
    <row r="12" spans="2:26" s="223" customFormat="1" ht="8.25" customHeight="1">
      <c r="B12" s="224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2"/>
    </row>
    <row r="13" spans="2:26" s="225" customFormat="1" ht="15" customHeight="1">
      <c r="B13" s="226" t="s">
        <v>205</v>
      </c>
      <c r="C13" s="227">
        <v>71591</v>
      </c>
      <c r="D13" s="228">
        <v>11899563</v>
      </c>
      <c r="E13" s="228">
        <v>68484</v>
      </c>
      <c r="F13" s="228">
        <v>9748687</v>
      </c>
      <c r="G13" s="228">
        <v>67382</v>
      </c>
      <c r="H13" s="228">
        <v>8222825</v>
      </c>
      <c r="I13" s="228">
        <v>25658</v>
      </c>
      <c r="J13" s="228">
        <v>1081187</v>
      </c>
      <c r="K13" s="228">
        <v>23545</v>
      </c>
      <c r="L13" s="228">
        <v>952823</v>
      </c>
      <c r="M13" s="228">
        <v>1886</v>
      </c>
      <c r="N13" s="228">
        <v>99009</v>
      </c>
      <c r="O13" s="228">
        <v>813</v>
      </c>
      <c r="P13" s="228">
        <v>29355</v>
      </c>
      <c r="Q13" s="228">
        <v>61174</v>
      </c>
      <c r="R13" s="228">
        <v>1069689</v>
      </c>
      <c r="S13" s="228">
        <v>60401</v>
      </c>
      <c r="T13" s="228">
        <v>904423</v>
      </c>
      <c r="U13" s="228">
        <v>1841</v>
      </c>
      <c r="V13" s="228">
        <v>89957</v>
      </c>
      <c r="W13" s="228">
        <v>912</v>
      </c>
      <c r="X13" s="228">
        <v>77358</v>
      </c>
      <c r="Y13" s="228">
        <v>5185</v>
      </c>
      <c r="Z13" s="229">
        <v>87908</v>
      </c>
    </row>
    <row r="14" spans="2:26" s="223" customFormat="1" ht="8.25" customHeight="1">
      <c r="B14" s="224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2"/>
    </row>
    <row r="15" spans="2:26" s="225" customFormat="1" ht="15" customHeight="1">
      <c r="B15" s="233" t="s">
        <v>206</v>
      </c>
      <c r="C15" s="220">
        <v>12408</v>
      </c>
      <c r="D15" s="221">
        <v>226986</v>
      </c>
      <c r="E15" s="221">
        <v>8321</v>
      </c>
      <c r="F15" s="221">
        <v>132728</v>
      </c>
      <c r="G15" s="221">
        <v>7757</v>
      </c>
      <c r="H15" s="221">
        <v>118008</v>
      </c>
      <c r="I15" s="221">
        <v>2271</v>
      </c>
      <c r="J15" s="221">
        <v>23983</v>
      </c>
      <c r="K15" s="221">
        <v>2182</v>
      </c>
      <c r="L15" s="221">
        <v>23013</v>
      </c>
      <c r="M15" s="221">
        <v>36</v>
      </c>
      <c r="N15" s="221">
        <v>363</v>
      </c>
      <c r="O15" s="221">
        <v>61</v>
      </c>
      <c r="P15" s="221">
        <v>607</v>
      </c>
      <c r="Q15" s="221">
        <v>9368</v>
      </c>
      <c r="R15" s="221">
        <v>70275</v>
      </c>
      <c r="S15" s="221">
        <v>9280</v>
      </c>
      <c r="T15" s="221">
        <v>66468</v>
      </c>
      <c r="U15" s="221">
        <v>17</v>
      </c>
      <c r="V15" s="221">
        <v>144</v>
      </c>
      <c r="W15" s="221">
        <v>12</v>
      </c>
      <c r="X15" s="221">
        <v>104</v>
      </c>
      <c r="Y15" s="221">
        <v>464</v>
      </c>
      <c r="Z15" s="222">
        <v>3703</v>
      </c>
    </row>
    <row r="16" spans="2:26" s="223" customFormat="1" ht="8.25" customHeight="1">
      <c r="B16" s="224"/>
      <c r="C16" s="220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2"/>
    </row>
    <row r="17" spans="2:26" s="234" customFormat="1" ht="15" customHeight="1">
      <c r="B17" s="235" t="s">
        <v>47</v>
      </c>
      <c r="C17" s="227">
        <f>+C25+C31+C32+C33+C36+C37+C38+C41+C42+C43+C44+C45+C46+C47</f>
        <v>35940</v>
      </c>
      <c r="D17" s="228">
        <v>3683491</v>
      </c>
      <c r="E17" s="228">
        <f>+E25+E31+E32+E33+E36+E37+E38+E41+E42+E43+E44+E45+E46+E47</f>
        <v>31918</v>
      </c>
      <c r="F17" s="228">
        <f>+F25+F31+F32+F33+F36+F37+F38+F41+F42+F43+F44+F45+F46+F47</f>
        <v>2421905</v>
      </c>
      <c r="G17" s="228">
        <f>+G25+G31+G32+G33+G36+G37+G38+G41+G42+G43+G44+G45+G46+G47</f>
        <v>31008</v>
      </c>
      <c r="H17" s="228">
        <f>+H25+H31+H32+H33+H36+H37+H38+H41+H42+H43+H44+H45+H46+H47</f>
        <v>2028893</v>
      </c>
      <c r="I17" s="228">
        <v>18329</v>
      </c>
      <c r="J17" s="228">
        <f>+J25+J31+J32+J33+J36+J37+J38+J41+J42+J43+J44+J45+J46+J47</f>
        <v>767110</v>
      </c>
      <c r="K17" s="228">
        <f>+K25+K31+K32+K33+K36+K37+K38+K41+K42+K43+K44+K45+K46+K47</f>
        <v>17193</v>
      </c>
      <c r="L17" s="228">
        <f>+L25+L31+L32+L33+L36+L37+L38+L41+L42+L43+L44+L45+L46+L47</f>
        <v>701365</v>
      </c>
      <c r="M17" s="228">
        <v>1111</v>
      </c>
      <c r="N17" s="228">
        <v>50471</v>
      </c>
      <c r="O17" s="228">
        <f>+O25+O31+O32+O33+O36+O37+O38+O41+O42+O43+O44+O45+O46+O47</f>
        <v>498</v>
      </c>
      <c r="P17" s="228">
        <f>+P25+P31+P32+P33+P36+P37+P38+P41+P42+P43+P44+P45+P46+P47</f>
        <v>15274</v>
      </c>
      <c r="Q17" s="228">
        <f>+Q25+Q31+Q32+Q33+Q36+Q37+Q38+Q41+Q42+Q43+Q44+Q45+Q46+Q47</f>
        <v>29205</v>
      </c>
      <c r="R17" s="228">
        <f>+R25+R31+R32+R33+R36+R37+R38+R41+R42+R43+R44+R45+R46+R47</f>
        <v>494476</v>
      </c>
      <c r="S17" s="228">
        <f>+S25+S31+S32+S33+S36+S37+S38+S41+S42+S43+S44+S45+S46+S47</f>
        <v>28835</v>
      </c>
      <c r="T17" s="228">
        <v>426107</v>
      </c>
      <c r="U17" s="228">
        <f>+U25+U31+U32+U33+U36+U37+U38+U41+U42+U43+U44+U45+U46+U47</f>
        <v>730</v>
      </c>
      <c r="V17" s="228">
        <v>40445</v>
      </c>
      <c r="W17" s="228">
        <f>+W25+W31+W32+W33+W36+W37+W38+W41+W42+W43+W44+W45+W46+W47</f>
        <v>256</v>
      </c>
      <c r="X17" s="228">
        <v>17729</v>
      </c>
      <c r="Y17" s="228">
        <f>+Y25+Y31+Y32+Y33+Y36+Y37+Y38+Y41+Y42+Y43+Y44+Y45+Y46+Y47</f>
        <v>3071</v>
      </c>
      <c r="Z17" s="229">
        <f>+Z25+Z31+Z32+Z33+Z36+Z37+Z38+Z41+Z42+Z43+Z44+Z45+Z46+Z47</f>
        <v>50640</v>
      </c>
    </row>
    <row r="18" spans="2:26" s="234" customFormat="1" ht="8.25" customHeight="1">
      <c r="B18" s="235"/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</row>
    <row r="19" spans="2:26" s="234" customFormat="1" ht="15" customHeight="1">
      <c r="B19" s="235" t="s">
        <v>49</v>
      </c>
      <c r="C19" s="227">
        <f>+C30+C49+C50+C51+C52+C53+C54+C55</f>
        <v>9523</v>
      </c>
      <c r="D19" s="228">
        <f>+D30+D49+D50+D51+D52+D53+D54+D55</f>
        <v>1683520</v>
      </c>
      <c r="E19" s="228">
        <v>9161</v>
      </c>
      <c r="F19" s="228">
        <f>+F30+F49+F50+F51+F52+F53+F54+F55</f>
        <v>1539629</v>
      </c>
      <c r="G19" s="228">
        <f>+G30+G49+G50+G51+G52+G53+G54+G55</f>
        <v>9047</v>
      </c>
      <c r="H19" s="228">
        <v>1296742</v>
      </c>
      <c r="I19" s="228">
        <f>+I30+I49+I50+I51+I52+I53+I54+I55</f>
        <v>449</v>
      </c>
      <c r="J19" s="228">
        <f>+J30+J49+J50+J51+J52+J53+J54+J55</f>
        <v>20027</v>
      </c>
      <c r="K19" s="228">
        <f>+K30+K49+K50+K51+K52+K53+K54+K55</f>
        <v>248</v>
      </c>
      <c r="L19" s="228">
        <f>+L30+L49+L50+L51+L52+L53+L54+L55</f>
        <v>4744</v>
      </c>
      <c r="M19" s="228">
        <v>164</v>
      </c>
      <c r="N19" s="228">
        <v>13514</v>
      </c>
      <c r="O19" s="228">
        <v>46</v>
      </c>
      <c r="P19" s="228">
        <v>1769</v>
      </c>
      <c r="Q19" s="228">
        <f aca="true" t="shared" si="1" ref="Q19:W19">+Q30+Q49+Q50+Q51+Q52+Q53+Q54+Q55</f>
        <v>8454</v>
      </c>
      <c r="R19" s="228">
        <f t="shared" si="1"/>
        <v>123864</v>
      </c>
      <c r="S19" s="228">
        <f t="shared" si="1"/>
        <v>8357</v>
      </c>
      <c r="T19" s="228">
        <f t="shared" si="1"/>
        <v>99134</v>
      </c>
      <c r="U19" s="228">
        <f t="shared" si="1"/>
        <v>278</v>
      </c>
      <c r="V19" s="228">
        <f t="shared" si="1"/>
        <v>14301</v>
      </c>
      <c r="W19" s="228">
        <f t="shared" si="1"/>
        <v>224</v>
      </c>
      <c r="X19" s="228">
        <v>17504</v>
      </c>
      <c r="Y19" s="228">
        <f>+Y30+Y49+Y50+Y51+Y52+Y53+Y54+Y55</f>
        <v>481</v>
      </c>
      <c r="Z19" s="229">
        <f>+Z30+Z49+Z50+Z51+Z52+Z53+Z54+Z55</f>
        <v>7226</v>
      </c>
    </row>
    <row r="20" spans="2:26" s="234" customFormat="1" ht="9" customHeight="1">
      <c r="B20" s="235"/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spans="2:26" s="234" customFormat="1" ht="15" customHeight="1">
      <c r="B21" s="235" t="s">
        <v>51</v>
      </c>
      <c r="C21" s="227">
        <f aca="true" t="shared" si="2" ref="C21:K21">+C26+C35+C39+C57+C58+C59+C60+C61</f>
        <v>17608</v>
      </c>
      <c r="D21" s="228">
        <f t="shared" si="2"/>
        <v>2540160</v>
      </c>
      <c r="E21" s="228">
        <f t="shared" si="2"/>
        <v>16116</v>
      </c>
      <c r="F21" s="228">
        <f t="shared" si="2"/>
        <v>2124438</v>
      </c>
      <c r="G21" s="228">
        <f t="shared" si="2"/>
        <v>15852</v>
      </c>
      <c r="H21" s="228">
        <f t="shared" si="2"/>
        <v>1804572</v>
      </c>
      <c r="I21" s="228">
        <f t="shared" si="2"/>
        <v>4553</v>
      </c>
      <c r="J21" s="228">
        <f t="shared" si="2"/>
        <v>185836</v>
      </c>
      <c r="K21" s="228">
        <f t="shared" si="2"/>
        <v>3786</v>
      </c>
      <c r="L21" s="228">
        <v>146379</v>
      </c>
      <c r="M21" s="228">
        <v>575</v>
      </c>
      <c r="N21" s="228">
        <v>28032</v>
      </c>
      <c r="O21" s="228">
        <v>266</v>
      </c>
      <c r="P21" s="228">
        <v>11425</v>
      </c>
      <c r="Q21" s="228">
        <f aca="true" t="shared" si="3" ref="Q21:Z21">+Q26+Q35+Q39+Q57+Q58+Q59+Q60+Q61</f>
        <v>15864</v>
      </c>
      <c r="R21" s="228">
        <f t="shared" si="3"/>
        <v>229886</v>
      </c>
      <c r="S21" s="228">
        <f t="shared" si="3"/>
        <v>15735</v>
      </c>
      <c r="T21" s="228">
        <f t="shared" si="3"/>
        <v>194276</v>
      </c>
      <c r="U21" s="228">
        <f t="shared" si="3"/>
        <v>712</v>
      </c>
      <c r="V21" s="228">
        <f t="shared" si="3"/>
        <v>28422</v>
      </c>
      <c r="W21" s="228">
        <f t="shared" si="3"/>
        <v>303</v>
      </c>
      <c r="X21" s="228">
        <f t="shared" si="3"/>
        <v>20332</v>
      </c>
      <c r="Y21" s="228">
        <f t="shared" si="3"/>
        <v>987</v>
      </c>
      <c r="Z21" s="229">
        <f t="shared" si="3"/>
        <v>15278</v>
      </c>
    </row>
    <row r="22" spans="2:26" s="234" customFormat="1" ht="8.25" customHeight="1">
      <c r="B22" s="235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9"/>
    </row>
    <row r="23" spans="2:26" s="234" customFormat="1" ht="15" customHeight="1">
      <c r="B23" s="235" t="s">
        <v>53</v>
      </c>
      <c r="C23" s="227">
        <f aca="true" t="shared" si="4" ref="C23:L23">+C27+C28+C63+C64+C65+C66+C67+C68+C69+C70+C71+C72+C73+C74</f>
        <v>20928</v>
      </c>
      <c r="D23" s="228">
        <f t="shared" si="4"/>
        <v>4219378</v>
      </c>
      <c r="E23" s="228">
        <f t="shared" si="4"/>
        <v>19610</v>
      </c>
      <c r="F23" s="228">
        <f t="shared" si="4"/>
        <v>3795443</v>
      </c>
      <c r="G23" s="228">
        <f t="shared" si="4"/>
        <v>19232</v>
      </c>
      <c r="H23" s="228">
        <f t="shared" si="4"/>
        <v>3210626</v>
      </c>
      <c r="I23" s="228">
        <f t="shared" si="4"/>
        <v>4598</v>
      </c>
      <c r="J23" s="228">
        <f t="shared" si="4"/>
        <v>132197</v>
      </c>
      <c r="K23" s="228">
        <f t="shared" si="4"/>
        <v>4500</v>
      </c>
      <c r="L23" s="228">
        <f t="shared" si="4"/>
        <v>123348</v>
      </c>
      <c r="M23" s="228">
        <v>72</v>
      </c>
      <c r="N23" s="228">
        <v>7355</v>
      </c>
      <c r="O23" s="228">
        <v>64</v>
      </c>
      <c r="P23" s="228">
        <v>1494</v>
      </c>
      <c r="Q23" s="228">
        <f>+Q27+Q28+Q63+Q64+Q65+Q66+Q67+Q68+Q69+Q70+Q71+Q72+Q73+Q74</f>
        <v>17019</v>
      </c>
      <c r="R23" s="228">
        <f>+R27+R28+R63+R64+R65+R66+R67+R68+R69+R70+R71+R72+R73+R74</f>
        <v>291738</v>
      </c>
      <c r="S23" s="228">
        <f>+S27+S28+S63+S64+S65+S66+S67+S68+S69+S70+S71+S72+S73+S74</f>
        <v>16754</v>
      </c>
      <c r="T23" s="228">
        <v>251374</v>
      </c>
      <c r="U23" s="228">
        <f>+U27+U28+U63+U64+U65+U66+U67+U68+U69+U70+U71+U72+U73+U74</f>
        <v>138</v>
      </c>
      <c r="V23" s="228">
        <v>6933</v>
      </c>
      <c r="W23" s="228">
        <f>+W27+W28+W63+W64+W65+W66+W67+W68+W69+W70+W71+W72+W73+W74</f>
        <v>141</v>
      </c>
      <c r="X23" s="228">
        <v>21897</v>
      </c>
      <c r="Y23" s="228">
        <f>+Y27+Y28+Y63+Y64+Y65+Y66+Y67+Y68+Y69+Y70+Y71+Y72+Y73+Y74</f>
        <v>1110</v>
      </c>
      <c r="Z23" s="229">
        <f>+Z27+Z28+Z63+Z64+Z65+Z66+Z67+Z68+Z69+Z70+Z71+Z72+Z73+Z74</f>
        <v>18467</v>
      </c>
    </row>
    <row r="24" spans="2:26" ht="8.25" customHeight="1">
      <c r="B24" s="236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37"/>
      <c r="N24" s="237"/>
      <c r="O24" s="237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6"/>
    </row>
    <row r="25" spans="2:26" ht="12">
      <c r="B25" s="236" t="s">
        <v>56</v>
      </c>
      <c r="C25" s="238">
        <v>7188</v>
      </c>
      <c r="D25" s="239">
        <v>620074</v>
      </c>
      <c r="E25" s="239">
        <v>6469</v>
      </c>
      <c r="F25" s="239">
        <v>452142</v>
      </c>
      <c r="G25" s="239">
        <v>6237</v>
      </c>
      <c r="H25" s="239">
        <v>367539</v>
      </c>
      <c r="I25" s="239">
        <v>2652</v>
      </c>
      <c r="J25" s="239">
        <v>78742</v>
      </c>
      <c r="K25" s="239">
        <v>2483</v>
      </c>
      <c r="L25" s="239">
        <v>72413</v>
      </c>
      <c r="M25" s="240">
        <v>103</v>
      </c>
      <c r="N25" s="240">
        <v>3284</v>
      </c>
      <c r="O25" s="240">
        <v>131</v>
      </c>
      <c r="P25" s="239">
        <v>3045</v>
      </c>
      <c r="Q25" s="239">
        <v>6017</v>
      </c>
      <c r="R25" s="239">
        <v>89190</v>
      </c>
      <c r="S25" s="239">
        <v>5894</v>
      </c>
      <c r="T25" s="239">
        <v>74475</v>
      </c>
      <c r="U25" s="239">
        <v>129</v>
      </c>
      <c r="V25" s="239">
        <v>7489</v>
      </c>
      <c r="W25" s="239">
        <v>62</v>
      </c>
      <c r="X25" s="239">
        <v>3025</v>
      </c>
      <c r="Y25" s="239">
        <v>839</v>
      </c>
      <c r="Z25" s="241">
        <v>11690</v>
      </c>
    </row>
    <row r="26" spans="2:26" ht="12">
      <c r="B26" s="236" t="s">
        <v>58</v>
      </c>
      <c r="C26" s="238">
        <v>3087</v>
      </c>
      <c r="D26" s="239">
        <v>469389</v>
      </c>
      <c r="E26" s="239">
        <v>2668</v>
      </c>
      <c r="F26" s="239">
        <v>412196</v>
      </c>
      <c r="G26" s="239">
        <v>2640</v>
      </c>
      <c r="H26" s="239">
        <v>341987</v>
      </c>
      <c r="I26" s="239">
        <v>329</v>
      </c>
      <c r="J26" s="239">
        <v>11855</v>
      </c>
      <c r="K26" s="239">
        <v>308</v>
      </c>
      <c r="L26" s="239">
        <v>10783</v>
      </c>
      <c r="M26" s="240">
        <v>5</v>
      </c>
      <c r="N26" s="240">
        <v>215</v>
      </c>
      <c r="O26" s="240">
        <v>19</v>
      </c>
      <c r="P26" s="239">
        <v>857</v>
      </c>
      <c r="Q26" s="239">
        <v>2870</v>
      </c>
      <c r="R26" s="239">
        <v>45338</v>
      </c>
      <c r="S26" s="239">
        <v>2849</v>
      </c>
      <c r="T26" s="239">
        <v>40606</v>
      </c>
      <c r="U26" s="239">
        <v>66</v>
      </c>
      <c r="V26" s="239">
        <v>1804</v>
      </c>
      <c r="W26" s="239">
        <v>22</v>
      </c>
      <c r="X26" s="239">
        <v>1149</v>
      </c>
      <c r="Y26" s="239">
        <v>211</v>
      </c>
      <c r="Z26" s="241">
        <v>3583</v>
      </c>
    </row>
    <row r="27" spans="2:26" ht="12">
      <c r="B27" s="236" t="s">
        <v>59</v>
      </c>
      <c r="C27" s="238">
        <v>3050</v>
      </c>
      <c r="D27" s="239">
        <v>688956</v>
      </c>
      <c r="E27" s="239">
        <v>2883</v>
      </c>
      <c r="F27" s="239">
        <v>631444</v>
      </c>
      <c r="G27" s="239">
        <v>2793</v>
      </c>
      <c r="H27" s="239">
        <v>519517</v>
      </c>
      <c r="I27" s="239">
        <v>639</v>
      </c>
      <c r="J27" s="239">
        <v>11408</v>
      </c>
      <c r="K27" s="239">
        <v>621</v>
      </c>
      <c r="L27" s="239">
        <v>10855</v>
      </c>
      <c r="M27" s="240">
        <v>1</v>
      </c>
      <c r="N27" s="242" t="s">
        <v>207</v>
      </c>
      <c r="O27" s="240">
        <v>23</v>
      </c>
      <c r="P27" s="239">
        <v>543</v>
      </c>
      <c r="Q27" s="239">
        <v>2579</v>
      </c>
      <c r="R27" s="239">
        <v>46104</v>
      </c>
      <c r="S27" s="239">
        <v>2531</v>
      </c>
      <c r="T27" s="239">
        <v>44087</v>
      </c>
      <c r="U27" s="239">
        <v>6</v>
      </c>
      <c r="V27" s="239">
        <v>102</v>
      </c>
      <c r="W27" s="239">
        <v>3</v>
      </c>
      <c r="X27" s="242" t="s">
        <v>207</v>
      </c>
      <c r="Y27" s="239">
        <v>164</v>
      </c>
      <c r="Z27" s="241">
        <v>1983</v>
      </c>
    </row>
    <row r="28" spans="2:26" ht="12">
      <c r="B28" s="236" t="s">
        <v>61</v>
      </c>
      <c r="C28" s="238">
        <v>4116</v>
      </c>
      <c r="D28" s="239">
        <v>853334</v>
      </c>
      <c r="E28" s="239">
        <v>3748</v>
      </c>
      <c r="F28" s="239">
        <v>739925</v>
      </c>
      <c r="G28" s="239">
        <v>3714</v>
      </c>
      <c r="H28" s="239">
        <v>620864</v>
      </c>
      <c r="I28" s="239">
        <v>597</v>
      </c>
      <c r="J28" s="239">
        <v>24673</v>
      </c>
      <c r="K28" s="239">
        <v>595</v>
      </c>
      <c r="L28" s="239">
        <v>24092</v>
      </c>
      <c r="M28" s="240">
        <v>1</v>
      </c>
      <c r="N28" s="242" t="s">
        <v>207</v>
      </c>
      <c r="O28" s="240">
        <v>4</v>
      </c>
      <c r="P28" s="239">
        <v>231</v>
      </c>
      <c r="Q28" s="239">
        <v>3368</v>
      </c>
      <c r="R28" s="239">
        <v>88736</v>
      </c>
      <c r="S28" s="239">
        <v>3334</v>
      </c>
      <c r="T28" s="239">
        <v>85357</v>
      </c>
      <c r="U28" s="239">
        <v>26</v>
      </c>
      <c r="V28" s="239">
        <v>412</v>
      </c>
      <c r="W28" s="239">
        <v>7</v>
      </c>
      <c r="X28" s="239">
        <v>349</v>
      </c>
      <c r="Y28" s="239">
        <v>160</v>
      </c>
      <c r="Z28" s="241">
        <v>3030</v>
      </c>
    </row>
    <row r="29" spans="2:26" ht="12">
      <c r="B29" s="236"/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0"/>
      <c r="O29" s="240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41"/>
    </row>
    <row r="30" spans="2:26" ht="12">
      <c r="B30" s="236" t="s">
        <v>64</v>
      </c>
      <c r="C30" s="238">
        <v>2364</v>
      </c>
      <c r="D30" s="239">
        <v>506189</v>
      </c>
      <c r="E30" s="239">
        <v>2285</v>
      </c>
      <c r="F30" s="239">
        <v>475933</v>
      </c>
      <c r="G30" s="239">
        <v>2267</v>
      </c>
      <c r="H30" s="239">
        <v>401546</v>
      </c>
      <c r="I30" s="239">
        <v>67</v>
      </c>
      <c r="J30" s="239">
        <v>3940</v>
      </c>
      <c r="K30" s="239">
        <v>27</v>
      </c>
      <c r="L30" s="239">
        <v>1042</v>
      </c>
      <c r="M30" s="240">
        <v>30</v>
      </c>
      <c r="N30" s="240">
        <v>2290</v>
      </c>
      <c r="O30" s="240">
        <v>10</v>
      </c>
      <c r="P30" s="239">
        <v>608</v>
      </c>
      <c r="Q30" s="239">
        <v>2083</v>
      </c>
      <c r="R30" s="239">
        <v>26316</v>
      </c>
      <c r="S30" s="239">
        <v>2037</v>
      </c>
      <c r="T30" s="239">
        <v>22883</v>
      </c>
      <c r="U30" s="239">
        <v>37</v>
      </c>
      <c r="V30" s="239">
        <v>1165</v>
      </c>
      <c r="W30" s="239">
        <v>64</v>
      </c>
      <c r="X30" s="239">
        <v>2018</v>
      </c>
      <c r="Y30" s="239">
        <v>104</v>
      </c>
      <c r="Z30" s="241">
        <v>1415</v>
      </c>
    </row>
    <row r="31" spans="2:26" ht="12">
      <c r="B31" s="236" t="s">
        <v>66</v>
      </c>
      <c r="C31" s="238">
        <v>3047</v>
      </c>
      <c r="D31" s="239">
        <v>296686</v>
      </c>
      <c r="E31" s="239">
        <v>2652</v>
      </c>
      <c r="F31" s="239">
        <v>193099</v>
      </c>
      <c r="G31" s="239">
        <v>2610</v>
      </c>
      <c r="H31" s="239">
        <v>163940</v>
      </c>
      <c r="I31" s="239">
        <v>2492</v>
      </c>
      <c r="J31" s="239">
        <v>83658</v>
      </c>
      <c r="K31" s="239">
        <v>2488</v>
      </c>
      <c r="L31" s="239">
        <v>82638</v>
      </c>
      <c r="M31" s="240">
        <v>0</v>
      </c>
      <c r="N31" s="240">
        <v>0</v>
      </c>
      <c r="O31" s="240">
        <v>38</v>
      </c>
      <c r="P31" s="239">
        <v>1020</v>
      </c>
      <c r="Q31" s="239">
        <v>2237</v>
      </c>
      <c r="R31" s="239">
        <v>19929</v>
      </c>
      <c r="S31" s="239">
        <v>2214</v>
      </c>
      <c r="T31" s="239">
        <v>17913</v>
      </c>
      <c r="U31" s="239">
        <v>25</v>
      </c>
      <c r="V31" s="239">
        <v>564</v>
      </c>
      <c r="W31" s="239">
        <v>13</v>
      </c>
      <c r="X31" s="239">
        <v>579</v>
      </c>
      <c r="Y31" s="239">
        <v>96</v>
      </c>
      <c r="Z31" s="241">
        <v>1437</v>
      </c>
    </row>
    <row r="32" spans="2:26" ht="12">
      <c r="B32" s="236" t="s">
        <v>68</v>
      </c>
      <c r="C32" s="238">
        <v>2620</v>
      </c>
      <c r="D32" s="239">
        <v>253874</v>
      </c>
      <c r="E32" s="239">
        <v>2409</v>
      </c>
      <c r="F32" s="239">
        <v>150218</v>
      </c>
      <c r="G32" s="239">
        <v>2373</v>
      </c>
      <c r="H32" s="239">
        <v>130791</v>
      </c>
      <c r="I32" s="239">
        <v>1400</v>
      </c>
      <c r="J32" s="239">
        <v>61745</v>
      </c>
      <c r="K32" s="239">
        <v>1308</v>
      </c>
      <c r="L32" s="239">
        <v>54811</v>
      </c>
      <c r="M32" s="240">
        <v>91</v>
      </c>
      <c r="N32" s="240">
        <v>4780</v>
      </c>
      <c r="O32" s="240">
        <v>55</v>
      </c>
      <c r="P32" s="239">
        <v>2154</v>
      </c>
      <c r="Q32" s="239">
        <v>2322</v>
      </c>
      <c r="R32" s="239">
        <v>41911</v>
      </c>
      <c r="S32" s="239">
        <v>2298</v>
      </c>
      <c r="T32" s="239">
        <v>31350</v>
      </c>
      <c r="U32" s="239">
        <v>149</v>
      </c>
      <c r="V32" s="239">
        <v>7036</v>
      </c>
      <c r="W32" s="239">
        <v>62</v>
      </c>
      <c r="X32" s="239">
        <v>4888</v>
      </c>
      <c r="Y32" s="239">
        <v>325</v>
      </c>
      <c r="Z32" s="241">
        <v>5673</v>
      </c>
    </row>
    <row r="33" spans="2:26" ht="12">
      <c r="B33" s="236" t="s">
        <v>69</v>
      </c>
      <c r="C33" s="238">
        <v>3922</v>
      </c>
      <c r="D33" s="239">
        <v>431610</v>
      </c>
      <c r="E33" s="239">
        <v>3732</v>
      </c>
      <c r="F33" s="239">
        <v>298278</v>
      </c>
      <c r="G33" s="239">
        <v>3651</v>
      </c>
      <c r="H33" s="239">
        <v>245302</v>
      </c>
      <c r="I33" s="239">
        <v>1799</v>
      </c>
      <c r="J33" s="239">
        <v>53688</v>
      </c>
      <c r="K33" s="239">
        <v>1434</v>
      </c>
      <c r="L33" s="239">
        <v>32402</v>
      </c>
      <c r="M33" s="240">
        <v>497</v>
      </c>
      <c r="N33" s="240">
        <v>19568</v>
      </c>
      <c r="O33" s="240">
        <v>57</v>
      </c>
      <c r="P33" s="239">
        <v>1718</v>
      </c>
      <c r="Q33" s="239">
        <v>3616</v>
      </c>
      <c r="R33" s="239">
        <v>79644</v>
      </c>
      <c r="S33" s="239">
        <v>3580</v>
      </c>
      <c r="T33" s="239">
        <v>67600</v>
      </c>
      <c r="U33" s="239">
        <v>72</v>
      </c>
      <c r="V33" s="239">
        <v>4852</v>
      </c>
      <c r="W33" s="239">
        <v>15</v>
      </c>
      <c r="X33" s="239">
        <v>665</v>
      </c>
      <c r="Y33" s="239">
        <v>639</v>
      </c>
      <c r="Z33" s="241">
        <v>11379</v>
      </c>
    </row>
    <row r="34" spans="2:26" ht="12">
      <c r="B34" s="236"/>
      <c r="C34" s="238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240"/>
      <c r="O34" s="240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41"/>
    </row>
    <row r="35" spans="2:26" ht="12">
      <c r="B35" s="236" t="s">
        <v>72</v>
      </c>
      <c r="C35" s="238">
        <v>2408</v>
      </c>
      <c r="D35" s="239">
        <v>332987</v>
      </c>
      <c r="E35" s="239">
        <v>2287</v>
      </c>
      <c r="F35" s="239">
        <v>296592</v>
      </c>
      <c r="G35" s="239">
        <v>2260</v>
      </c>
      <c r="H35" s="239">
        <v>252265</v>
      </c>
      <c r="I35" s="239">
        <v>412</v>
      </c>
      <c r="J35" s="239">
        <v>15713</v>
      </c>
      <c r="K35" s="239">
        <v>208</v>
      </c>
      <c r="L35" s="239">
        <v>5838</v>
      </c>
      <c r="M35" s="240">
        <v>160</v>
      </c>
      <c r="N35" s="240">
        <v>7341</v>
      </c>
      <c r="O35" s="240">
        <v>52</v>
      </c>
      <c r="P35" s="239">
        <v>2534</v>
      </c>
      <c r="Q35" s="239">
        <v>2138</v>
      </c>
      <c r="R35" s="239">
        <v>20682</v>
      </c>
      <c r="S35" s="239">
        <v>2126</v>
      </c>
      <c r="T35" s="239">
        <v>18850</v>
      </c>
      <c r="U35" s="239">
        <v>14</v>
      </c>
      <c r="V35" s="239">
        <v>245</v>
      </c>
      <c r="W35" s="239">
        <v>14</v>
      </c>
      <c r="X35" s="239">
        <v>833</v>
      </c>
      <c r="Y35" s="239">
        <v>77</v>
      </c>
      <c r="Z35" s="241">
        <v>999</v>
      </c>
    </row>
    <row r="36" spans="2:26" ht="12">
      <c r="B36" s="236" t="s">
        <v>74</v>
      </c>
      <c r="C36" s="238">
        <v>3547</v>
      </c>
      <c r="D36" s="239">
        <v>369983</v>
      </c>
      <c r="E36" s="239">
        <v>2747</v>
      </c>
      <c r="F36" s="239">
        <v>193832</v>
      </c>
      <c r="G36" s="239">
        <v>2582</v>
      </c>
      <c r="H36" s="239">
        <v>162568</v>
      </c>
      <c r="I36" s="239">
        <v>2881</v>
      </c>
      <c r="J36" s="239">
        <v>148349</v>
      </c>
      <c r="K36" s="239">
        <v>2858</v>
      </c>
      <c r="L36" s="239">
        <v>147050</v>
      </c>
      <c r="M36" s="240">
        <v>27</v>
      </c>
      <c r="N36" s="240">
        <v>1111</v>
      </c>
      <c r="O36" s="240">
        <v>10</v>
      </c>
      <c r="P36" s="239">
        <v>188</v>
      </c>
      <c r="Q36" s="239">
        <v>2324</v>
      </c>
      <c r="R36" s="239">
        <v>27802</v>
      </c>
      <c r="S36" s="239">
        <v>2288</v>
      </c>
      <c r="T36" s="239">
        <v>25225</v>
      </c>
      <c r="U36" s="239">
        <v>82</v>
      </c>
      <c r="V36" s="239">
        <v>4163</v>
      </c>
      <c r="W36" s="239">
        <v>24</v>
      </c>
      <c r="X36" s="239">
        <v>1119</v>
      </c>
      <c r="Y36" s="239">
        <v>107</v>
      </c>
      <c r="Z36" s="241">
        <v>1458</v>
      </c>
    </row>
    <row r="37" spans="2:26" ht="12">
      <c r="B37" s="236" t="s">
        <v>76</v>
      </c>
      <c r="C37" s="238">
        <v>3440</v>
      </c>
      <c r="D37" s="239">
        <v>343225</v>
      </c>
      <c r="E37" s="239">
        <v>2646</v>
      </c>
      <c r="F37" s="239">
        <v>157793</v>
      </c>
      <c r="G37" s="239">
        <v>2605</v>
      </c>
      <c r="H37" s="239">
        <v>136362</v>
      </c>
      <c r="I37" s="239">
        <v>2638</v>
      </c>
      <c r="J37" s="239">
        <v>142227</v>
      </c>
      <c r="K37" s="239">
        <v>2626</v>
      </c>
      <c r="L37" s="239">
        <v>141138</v>
      </c>
      <c r="M37" s="240">
        <v>6</v>
      </c>
      <c r="N37" s="240">
        <v>134</v>
      </c>
      <c r="O37" s="240">
        <v>25</v>
      </c>
      <c r="P37" s="239">
        <v>955</v>
      </c>
      <c r="Q37" s="239">
        <v>2287</v>
      </c>
      <c r="R37" s="239">
        <v>43205</v>
      </c>
      <c r="S37" s="239">
        <v>2249</v>
      </c>
      <c r="T37" s="239">
        <v>38027</v>
      </c>
      <c r="U37" s="239">
        <v>47</v>
      </c>
      <c r="V37" s="239">
        <v>2706</v>
      </c>
      <c r="W37" s="239">
        <v>9</v>
      </c>
      <c r="X37" s="239">
        <v>506</v>
      </c>
      <c r="Y37" s="239">
        <v>256</v>
      </c>
      <c r="Z37" s="241">
        <v>4672</v>
      </c>
    </row>
    <row r="38" spans="2:26" ht="12">
      <c r="B38" s="236" t="s">
        <v>78</v>
      </c>
      <c r="C38" s="238">
        <v>3209</v>
      </c>
      <c r="D38" s="239">
        <v>496224</v>
      </c>
      <c r="E38" s="239">
        <v>3089</v>
      </c>
      <c r="F38" s="239">
        <v>393927</v>
      </c>
      <c r="G38" s="239">
        <v>3072</v>
      </c>
      <c r="H38" s="239">
        <v>333108</v>
      </c>
      <c r="I38" s="239">
        <v>300</v>
      </c>
      <c r="J38" s="239">
        <v>15916</v>
      </c>
      <c r="K38" s="239">
        <v>27</v>
      </c>
      <c r="L38" s="239">
        <v>594</v>
      </c>
      <c r="M38" s="240">
        <v>236</v>
      </c>
      <c r="N38" s="240">
        <v>13120</v>
      </c>
      <c r="O38" s="240">
        <v>49</v>
      </c>
      <c r="P38" s="239">
        <v>2202</v>
      </c>
      <c r="Q38" s="239">
        <v>2973</v>
      </c>
      <c r="R38" s="239">
        <v>86381</v>
      </c>
      <c r="S38" s="239">
        <v>2956</v>
      </c>
      <c r="T38" s="239">
        <v>79639</v>
      </c>
      <c r="U38" s="239">
        <v>34</v>
      </c>
      <c r="V38" s="239">
        <v>2845</v>
      </c>
      <c r="W38" s="239">
        <v>13</v>
      </c>
      <c r="X38" s="239">
        <v>1942</v>
      </c>
      <c r="Y38" s="239">
        <v>255</v>
      </c>
      <c r="Z38" s="241">
        <v>4800</v>
      </c>
    </row>
    <row r="39" spans="2:26" ht="12">
      <c r="B39" s="236" t="s">
        <v>80</v>
      </c>
      <c r="C39" s="238">
        <v>2482</v>
      </c>
      <c r="D39" s="239">
        <v>312348</v>
      </c>
      <c r="E39" s="239">
        <v>2159</v>
      </c>
      <c r="F39" s="239">
        <v>217628</v>
      </c>
      <c r="G39" s="239">
        <v>2098</v>
      </c>
      <c r="H39" s="239">
        <v>193393</v>
      </c>
      <c r="I39" s="239">
        <v>1504</v>
      </c>
      <c r="J39" s="239">
        <v>59506</v>
      </c>
      <c r="K39" s="239">
        <v>1449</v>
      </c>
      <c r="L39" s="239">
        <v>55925</v>
      </c>
      <c r="M39" s="240">
        <v>35</v>
      </c>
      <c r="N39" s="240">
        <v>1776</v>
      </c>
      <c r="O39" s="240">
        <v>32</v>
      </c>
      <c r="P39" s="239">
        <v>1805</v>
      </c>
      <c r="Q39" s="239">
        <v>2003</v>
      </c>
      <c r="R39" s="239">
        <v>35214</v>
      </c>
      <c r="S39" s="239">
        <v>1964</v>
      </c>
      <c r="T39" s="239">
        <v>30474</v>
      </c>
      <c r="U39" s="239">
        <v>79</v>
      </c>
      <c r="V39" s="239">
        <v>3592</v>
      </c>
      <c r="W39" s="239">
        <v>30</v>
      </c>
      <c r="X39" s="239">
        <v>1399</v>
      </c>
      <c r="Y39" s="239">
        <v>213</v>
      </c>
      <c r="Z39" s="241">
        <v>3341</v>
      </c>
    </row>
    <row r="40" spans="2:26" ht="12">
      <c r="B40" s="236"/>
      <c r="C40" s="238"/>
      <c r="D40" s="239"/>
      <c r="E40" s="239"/>
      <c r="F40" s="239"/>
      <c r="G40" s="239"/>
      <c r="H40" s="239"/>
      <c r="I40" s="239"/>
      <c r="J40" s="239"/>
      <c r="K40" s="239"/>
      <c r="L40" s="239"/>
      <c r="M40" s="240"/>
      <c r="N40" s="240"/>
      <c r="O40" s="240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41"/>
    </row>
    <row r="41" spans="2:26" ht="12">
      <c r="B41" s="236" t="s">
        <v>83</v>
      </c>
      <c r="C41" s="238">
        <v>1061</v>
      </c>
      <c r="D41" s="239">
        <v>83921</v>
      </c>
      <c r="E41" s="239">
        <v>933</v>
      </c>
      <c r="F41" s="239">
        <v>54718</v>
      </c>
      <c r="G41" s="239">
        <v>903</v>
      </c>
      <c r="H41" s="239">
        <v>49210</v>
      </c>
      <c r="I41" s="239">
        <v>539</v>
      </c>
      <c r="J41" s="239">
        <v>18501</v>
      </c>
      <c r="K41" s="239">
        <v>466</v>
      </c>
      <c r="L41" s="239">
        <v>14879</v>
      </c>
      <c r="M41" s="240">
        <v>56</v>
      </c>
      <c r="N41" s="240">
        <v>2688</v>
      </c>
      <c r="O41" s="240">
        <v>33</v>
      </c>
      <c r="P41" s="239">
        <v>934</v>
      </c>
      <c r="Q41" s="239">
        <v>752</v>
      </c>
      <c r="R41" s="239">
        <v>10702</v>
      </c>
      <c r="S41" s="239">
        <v>741</v>
      </c>
      <c r="T41" s="239">
        <v>8328</v>
      </c>
      <c r="U41" s="239">
        <v>27</v>
      </c>
      <c r="V41" s="239">
        <v>1774</v>
      </c>
      <c r="W41" s="239">
        <v>11</v>
      </c>
      <c r="X41" s="239">
        <v>1198</v>
      </c>
      <c r="Y41" s="239">
        <v>69</v>
      </c>
      <c r="Z41" s="241">
        <v>1176</v>
      </c>
    </row>
    <row r="42" spans="2:26" ht="12">
      <c r="B42" s="236" t="s">
        <v>85</v>
      </c>
      <c r="C42" s="238">
        <v>1041</v>
      </c>
      <c r="D42" s="239">
        <v>97569</v>
      </c>
      <c r="E42" s="239">
        <v>910</v>
      </c>
      <c r="F42" s="239">
        <v>64719</v>
      </c>
      <c r="G42" s="239">
        <v>804</v>
      </c>
      <c r="H42" s="239">
        <v>47982</v>
      </c>
      <c r="I42" s="239">
        <v>715</v>
      </c>
      <c r="J42" s="239">
        <v>25360</v>
      </c>
      <c r="K42" s="239">
        <v>708</v>
      </c>
      <c r="L42" s="239">
        <v>24733</v>
      </c>
      <c r="M42" s="240">
        <v>2</v>
      </c>
      <c r="N42" s="242" t="s">
        <v>207</v>
      </c>
      <c r="O42" s="240">
        <v>21</v>
      </c>
      <c r="P42" s="239">
        <v>550</v>
      </c>
      <c r="Q42" s="239">
        <v>793</v>
      </c>
      <c r="R42" s="239">
        <v>7490</v>
      </c>
      <c r="S42" s="239">
        <v>771</v>
      </c>
      <c r="T42" s="239">
        <v>6281</v>
      </c>
      <c r="U42" s="239">
        <v>18</v>
      </c>
      <c r="V42" s="239">
        <v>693</v>
      </c>
      <c r="W42" s="240">
        <v>6</v>
      </c>
      <c r="X42" s="239">
        <v>197</v>
      </c>
      <c r="Y42" s="239">
        <v>72</v>
      </c>
      <c r="Z42" s="241">
        <v>1012</v>
      </c>
    </row>
    <row r="43" spans="2:26" ht="12">
      <c r="B43" s="236" t="s">
        <v>39</v>
      </c>
      <c r="C43" s="238">
        <v>2036</v>
      </c>
      <c r="D43" s="239">
        <v>192443</v>
      </c>
      <c r="E43" s="239">
        <v>1879</v>
      </c>
      <c r="F43" s="239">
        <v>153912</v>
      </c>
      <c r="G43" s="239">
        <v>1835</v>
      </c>
      <c r="H43" s="239">
        <v>127636</v>
      </c>
      <c r="I43" s="239">
        <v>1218</v>
      </c>
      <c r="J43" s="239">
        <v>25664</v>
      </c>
      <c r="K43" s="239">
        <v>1211</v>
      </c>
      <c r="L43" s="239">
        <v>25320</v>
      </c>
      <c r="M43" s="240">
        <v>4</v>
      </c>
      <c r="N43" s="240">
        <v>111</v>
      </c>
      <c r="O43" s="240">
        <v>9</v>
      </c>
      <c r="P43" s="239">
        <v>233</v>
      </c>
      <c r="Q43" s="239">
        <v>1532</v>
      </c>
      <c r="R43" s="239">
        <v>12867</v>
      </c>
      <c r="S43" s="239">
        <v>1513</v>
      </c>
      <c r="T43" s="239">
        <v>11809</v>
      </c>
      <c r="U43" s="240">
        <v>16</v>
      </c>
      <c r="V43" s="239">
        <v>520</v>
      </c>
      <c r="W43" s="239">
        <v>5</v>
      </c>
      <c r="X43" s="239">
        <v>267</v>
      </c>
      <c r="Y43" s="239">
        <v>64</v>
      </c>
      <c r="Z43" s="241">
        <v>791</v>
      </c>
    </row>
    <row r="44" spans="2:26" ht="12">
      <c r="B44" s="236" t="s">
        <v>40</v>
      </c>
      <c r="C44" s="238">
        <v>1008</v>
      </c>
      <c r="D44" s="239">
        <v>61967</v>
      </c>
      <c r="E44" s="239">
        <v>979</v>
      </c>
      <c r="F44" s="239">
        <v>48495</v>
      </c>
      <c r="G44" s="239">
        <v>942</v>
      </c>
      <c r="H44" s="239">
        <v>40424</v>
      </c>
      <c r="I44" s="239">
        <v>142</v>
      </c>
      <c r="J44" s="239">
        <v>4871</v>
      </c>
      <c r="K44" s="239">
        <v>133</v>
      </c>
      <c r="L44" s="239">
        <v>4679</v>
      </c>
      <c r="M44" s="240">
        <v>1</v>
      </c>
      <c r="N44" s="242" t="s">
        <v>207</v>
      </c>
      <c r="O44" s="240">
        <v>10</v>
      </c>
      <c r="P44" s="239">
        <v>182</v>
      </c>
      <c r="Q44" s="239">
        <v>926</v>
      </c>
      <c r="R44" s="239">
        <v>8601</v>
      </c>
      <c r="S44" s="239">
        <v>922</v>
      </c>
      <c r="T44" s="239">
        <v>7719</v>
      </c>
      <c r="U44" s="239">
        <v>10</v>
      </c>
      <c r="V44" s="239">
        <v>99</v>
      </c>
      <c r="W44" s="239">
        <v>3</v>
      </c>
      <c r="X44" s="239">
        <v>33</v>
      </c>
      <c r="Y44" s="239">
        <v>48</v>
      </c>
      <c r="Z44" s="241">
        <v>849</v>
      </c>
    </row>
    <row r="45" spans="2:26" ht="12">
      <c r="B45" s="236" t="s">
        <v>41</v>
      </c>
      <c r="C45" s="238">
        <v>1522</v>
      </c>
      <c r="D45" s="239">
        <v>152458</v>
      </c>
      <c r="E45" s="239">
        <v>1312</v>
      </c>
      <c r="F45" s="239">
        <v>64540</v>
      </c>
      <c r="G45" s="239">
        <v>1279</v>
      </c>
      <c r="H45" s="239">
        <v>58445</v>
      </c>
      <c r="I45" s="239">
        <v>878</v>
      </c>
      <c r="J45" s="239">
        <v>69437</v>
      </c>
      <c r="K45" s="239">
        <v>823</v>
      </c>
      <c r="L45" s="239">
        <v>66043</v>
      </c>
      <c r="M45" s="240">
        <v>43</v>
      </c>
      <c r="N45" s="240">
        <v>1933</v>
      </c>
      <c r="O45" s="240">
        <v>40</v>
      </c>
      <c r="P45" s="239">
        <v>1461</v>
      </c>
      <c r="Q45" s="239">
        <v>1267</v>
      </c>
      <c r="R45" s="239">
        <v>18481</v>
      </c>
      <c r="S45" s="239">
        <v>1258</v>
      </c>
      <c r="T45" s="239">
        <v>15006</v>
      </c>
      <c r="U45" s="239">
        <v>57</v>
      </c>
      <c r="V45" s="239">
        <v>2283</v>
      </c>
      <c r="W45" s="239">
        <v>16</v>
      </c>
      <c r="X45" s="239">
        <v>778</v>
      </c>
      <c r="Y45" s="239">
        <v>142</v>
      </c>
      <c r="Z45" s="241">
        <v>2697</v>
      </c>
    </row>
    <row r="46" spans="2:26" ht="12">
      <c r="B46" s="236" t="s">
        <v>43</v>
      </c>
      <c r="C46" s="238">
        <v>1031</v>
      </c>
      <c r="D46" s="239">
        <v>100756</v>
      </c>
      <c r="E46" s="239">
        <v>971</v>
      </c>
      <c r="F46" s="239">
        <v>55203</v>
      </c>
      <c r="G46" s="239">
        <v>943</v>
      </c>
      <c r="H46" s="239">
        <v>47466</v>
      </c>
      <c r="I46" s="239">
        <v>577</v>
      </c>
      <c r="J46" s="239">
        <v>34801</v>
      </c>
      <c r="K46" s="239">
        <v>563</v>
      </c>
      <c r="L46" s="239">
        <v>33540</v>
      </c>
      <c r="M46" s="240">
        <v>12</v>
      </c>
      <c r="N46" s="240">
        <v>708</v>
      </c>
      <c r="O46" s="240">
        <v>17</v>
      </c>
      <c r="P46" s="240">
        <v>553</v>
      </c>
      <c r="Q46" s="239">
        <v>955</v>
      </c>
      <c r="R46" s="239">
        <v>10752</v>
      </c>
      <c r="S46" s="239">
        <v>949</v>
      </c>
      <c r="T46" s="239">
        <v>9053</v>
      </c>
      <c r="U46" s="239">
        <v>19</v>
      </c>
      <c r="V46" s="239">
        <v>778</v>
      </c>
      <c r="W46" s="239">
        <v>9</v>
      </c>
      <c r="X46" s="239">
        <v>760</v>
      </c>
      <c r="Y46" s="239">
        <v>46</v>
      </c>
      <c r="Z46" s="241">
        <v>939</v>
      </c>
    </row>
    <row r="47" spans="2:26" ht="12">
      <c r="B47" s="236" t="s">
        <v>45</v>
      </c>
      <c r="C47" s="238">
        <v>1268</v>
      </c>
      <c r="D47" s="239">
        <v>182701</v>
      </c>
      <c r="E47" s="239">
        <v>1190</v>
      </c>
      <c r="F47" s="239">
        <v>141029</v>
      </c>
      <c r="G47" s="239">
        <v>1172</v>
      </c>
      <c r="H47" s="239">
        <v>118120</v>
      </c>
      <c r="I47" s="239">
        <v>98</v>
      </c>
      <c r="J47" s="239">
        <v>4151</v>
      </c>
      <c r="K47" s="239">
        <v>65</v>
      </c>
      <c r="L47" s="239">
        <v>1125</v>
      </c>
      <c r="M47" s="240">
        <v>33</v>
      </c>
      <c r="N47" s="240">
        <v>2947</v>
      </c>
      <c r="O47" s="240">
        <v>3</v>
      </c>
      <c r="P47" s="240">
        <v>79</v>
      </c>
      <c r="Q47" s="239">
        <v>1204</v>
      </c>
      <c r="R47" s="239">
        <v>37521</v>
      </c>
      <c r="S47" s="239">
        <v>1202</v>
      </c>
      <c r="T47" s="239">
        <v>33682</v>
      </c>
      <c r="U47" s="239">
        <v>45</v>
      </c>
      <c r="V47" s="239">
        <v>4643</v>
      </c>
      <c r="W47" s="239">
        <v>8</v>
      </c>
      <c r="X47" s="239">
        <v>1772</v>
      </c>
      <c r="Y47" s="239">
        <v>113</v>
      </c>
      <c r="Z47" s="241">
        <v>2067</v>
      </c>
    </row>
    <row r="48" spans="2:26" ht="12">
      <c r="B48" s="236"/>
      <c r="C48" s="238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240"/>
      <c r="O48" s="240"/>
      <c r="P48" s="240"/>
      <c r="Q48" s="239"/>
      <c r="R48" s="239"/>
      <c r="S48" s="239"/>
      <c r="T48" s="239"/>
      <c r="U48" s="239"/>
      <c r="V48" s="239"/>
      <c r="W48" s="239"/>
      <c r="X48" s="239"/>
      <c r="Y48" s="239"/>
      <c r="Z48" s="241"/>
    </row>
    <row r="49" spans="2:26" ht="12">
      <c r="B49" s="236" t="s">
        <v>46</v>
      </c>
      <c r="C49" s="238">
        <v>944</v>
      </c>
      <c r="D49" s="239">
        <v>166567</v>
      </c>
      <c r="E49" s="239">
        <v>906</v>
      </c>
      <c r="F49" s="239">
        <v>153559</v>
      </c>
      <c r="G49" s="239">
        <v>886</v>
      </c>
      <c r="H49" s="239">
        <v>127960</v>
      </c>
      <c r="I49" s="239">
        <v>30</v>
      </c>
      <c r="J49" s="239">
        <v>1370</v>
      </c>
      <c r="K49" s="239">
        <v>10</v>
      </c>
      <c r="L49" s="239">
        <v>102</v>
      </c>
      <c r="M49" s="240">
        <v>21</v>
      </c>
      <c r="N49" s="240">
        <v>1268</v>
      </c>
      <c r="O49" s="240">
        <v>0</v>
      </c>
      <c r="P49" s="240">
        <v>0</v>
      </c>
      <c r="Q49" s="239">
        <v>863</v>
      </c>
      <c r="R49" s="239">
        <v>11638</v>
      </c>
      <c r="S49" s="239">
        <v>859</v>
      </c>
      <c r="T49" s="239">
        <v>10276</v>
      </c>
      <c r="U49" s="239">
        <v>61</v>
      </c>
      <c r="V49" s="239">
        <v>2073</v>
      </c>
      <c r="W49" s="239">
        <v>18</v>
      </c>
      <c r="X49" s="239">
        <v>619</v>
      </c>
      <c r="Y49" s="239">
        <v>56</v>
      </c>
      <c r="Z49" s="241">
        <v>743</v>
      </c>
    </row>
    <row r="50" spans="2:26" ht="12">
      <c r="B50" s="236" t="s">
        <v>48</v>
      </c>
      <c r="C50" s="238">
        <v>1421</v>
      </c>
      <c r="D50" s="239">
        <v>222444</v>
      </c>
      <c r="E50" s="239">
        <v>1407</v>
      </c>
      <c r="F50" s="239">
        <v>205430</v>
      </c>
      <c r="G50" s="239">
        <v>1388</v>
      </c>
      <c r="H50" s="239">
        <v>169577</v>
      </c>
      <c r="I50" s="239">
        <v>49</v>
      </c>
      <c r="J50" s="239">
        <v>3607</v>
      </c>
      <c r="K50" s="239">
        <v>12</v>
      </c>
      <c r="L50" s="239">
        <v>203</v>
      </c>
      <c r="M50" s="240">
        <v>37</v>
      </c>
      <c r="N50" s="240">
        <v>3394</v>
      </c>
      <c r="O50" s="240">
        <v>1</v>
      </c>
      <c r="P50" s="242" t="s">
        <v>207</v>
      </c>
      <c r="Q50" s="239">
        <v>1278</v>
      </c>
      <c r="R50" s="239">
        <v>13407</v>
      </c>
      <c r="S50" s="239">
        <v>1264</v>
      </c>
      <c r="T50" s="239">
        <v>9757</v>
      </c>
      <c r="U50" s="239">
        <v>41</v>
      </c>
      <c r="V50" s="239">
        <v>1491</v>
      </c>
      <c r="W50" s="239">
        <v>61</v>
      </c>
      <c r="X50" s="239">
        <v>3540</v>
      </c>
      <c r="Y50" s="239">
        <v>14</v>
      </c>
      <c r="Z50" s="241">
        <v>110</v>
      </c>
    </row>
    <row r="51" spans="2:26" ht="12">
      <c r="B51" s="236" t="s">
        <v>50</v>
      </c>
      <c r="C51" s="238">
        <v>947</v>
      </c>
      <c r="D51" s="239">
        <v>155511</v>
      </c>
      <c r="E51" s="239">
        <v>931</v>
      </c>
      <c r="F51" s="239">
        <v>144581</v>
      </c>
      <c r="G51" s="239">
        <v>929</v>
      </c>
      <c r="H51" s="239">
        <v>122383</v>
      </c>
      <c r="I51" s="239">
        <v>40</v>
      </c>
      <c r="J51" s="239">
        <v>1340</v>
      </c>
      <c r="K51" s="239">
        <v>15</v>
      </c>
      <c r="L51" s="239">
        <v>374</v>
      </c>
      <c r="M51" s="240">
        <v>0</v>
      </c>
      <c r="N51" s="240">
        <v>0</v>
      </c>
      <c r="O51" s="240">
        <v>25</v>
      </c>
      <c r="P51" s="240">
        <v>966</v>
      </c>
      <c r="Q51" s="239">
        <v>761</v>
      </c>
      <c r="R51" s="239">
        <v>9590</v>
      </c>
      <c r="S51" s="239">
        <v>755</v>
      </c>
      <c r="T51" s="239">
        <v>8749</v>
      </c>
      <c r="U51" s="239">
        <v>15</v>
      </c>
      <c r="V51" s="239">
        <v>830</v>
      </c>
      <c r="W51" s="239">
        <v>3</v>
      </c>
      <c r="X51" s="239">
        <v>335</v>
      </c>
      <c r="Y51" s="239">
        <v>36</v>
      </c>
      <c r="Z51" s="241">
        <v>506</v>
      </c>
    </row>
    <row r="52" spans="2:26" ht="12">
      <c r="B52" s="236" t="s">
        <v>52</v>
      </c>
      <c r="C52" s="238">
        <v>1250</v>
      </c>
      <c r="D52" s="239">
        <v>199802</v>
      </c>
      <c r="E52" s="239">
        <v>1142</v>
      </c>
      <c r="F52" s="239">
        <v>185744</v>
      </c>
      <c r="G52" s="239">
        <v>1130</v>
      </c>
      <c r="H52" s="239">
        <v>157639</v>
      </c>
      <c r="I52" s="239">
        <v>52</v>
      </c>
      <c r="J52" s="239">
        <v>2323</v>
      </c>
      <c r="K52" s="239">
        <v>36</v>
      </c>
      <c r="L52" s="239">
        <v>881</v>
      </c>
      <c r="M52" s="240">
        <v>15</v>
      </c>
      <c r="N52" s="240">
        <v>1420</v>
      </c>
      <c r="O52" s="240">
        <v>2</v>
      </c>
      <c r="P52" s="242" t="s">
        <v>207</v>
      </c>
      <c r="Q52" s="239">
        <v>1059</v>
      </c>
      <c r="R52" s="239">
        <v>11735</v>
      </c>
      <c r="S52" s="239">
        <v>1045</v>
      </c>
      <c r="T52" s="239">
        <v>9554</v>
      </c>
      <c r="U52" s="239">
        <v>36</v>
      </c>
      <c r="V52" s="239">
        <v>1282</v>
      </c>
      <c r="W52" s="239">
        <v>11</v>
      </c>
      <c r="X52" s="239">
        <v>1196</v>
      </c>
      <c r="Y52" s="239">
        <v>67</v>
      </c>
      <c r="Z52" s="241">
        <v>985</v>
      </c>
    </row>
    <row r="53" spans="2:26" ht="12">
      <c r="B53" s="236" t="s">
        <v>54</v>
      </c>
      <c r="C53" s="238">
        <v>696</v>
      </c>
      <c r="D53" s="239">
        <v>107820</v>
      </c>
      <c r="E53" s="239">
        <v>668</v>
      </c>
      <c r="F53" s="239">
        <v>80538</v>
      </c>
      <c r="G53" s="239">
        <v>664</v>
      </c>
      <c r="H53" s="239">
        <v>68826</v>
      </c>
      <c r="I53" s="239">
        <v>28</v>
      </c>
      <c r="J53" s="239">
        <v>1948</v>
      </c>
      <c r="K53" s="239">
        <v>7</v>
      </c>
      <c r="L53" s="239">
        <v>84</v>
      </c>
      <c r="M53" s="240">
        <v>19</v>
      </c>
      <c r="N53" s="240">
        <v>1809</v>
      </c>
      <c r="O53" s="240">
        <v>2</v>
      </c>
      <c r="P53" s="242" t="s">
        <v>207</v>
      </c>
      <c r="Q53" s="239">
        <v>652</v>
      </c>
      <c r="R53" s="239">
        <v>25334</v>
      </c>
      <c r="S53" s="239">
        <v>649</v>
      </c>
      <c r="T53" s="239">
        <v>16057</v>
      </c>
      <c r="U53" s="239">
        <v>65</v>
      </c>
      <c r="V53" s="239">
        <v>6976</v>
      </c>
      <c r="W53" s="239">
        <v>52</v>
      </c>
      <c r="X53" s="239">
        <v>8452</v>
      </c>
      <c r="Y53" s="239">
        <v>51</v>
      </c>
      <c r="Z53" s="241">
        <v>825</v>
      </c>
    </row>
    <row r="54" spans="2:26" ht="12">
      <c r="B54" s="236" t="s">
        <v>55</v>
      </c>
      <c r="C54" s="238">
        <v>899</v>
      </c>
      <c r="D54" s="239">
        <v>186004</v>
      </c>
      <c r="E54" s="239">
        <v>875</v>
      </c>
      <c r="F54" s="239">
        <v>169376</v>
      </c>
      <c r="G54" s="239">
        <v>844</v>
      </c>
      <c r="H54" s="239">
        <v>143601</v>
      </c>
      <c r="I54" s="239">
        <v>117</v>
      </c>
      <c r="J54" s="239">
        <v>4024</v>
      </c>
      <c r="K54" s="239">
        <v>87</v>
      </c>
      <c r="L54" s="239">
        <v>1412</v>
      </c>
      <c r="M54" s="240">
        <v>30</v>
      </c>
      <c r="N54" s="240">
        <v>2572</v>
      </c>
      <c r="O54" s="240">
        <v>2</v>
      </c>
      <c r="P54" s="242" t="s">
        <v>207</v>
      </c>
      <c r="Q54" s="239">
        <v>824</v>
      </c>
      <c r="R54" s="239">
        <v>12604</v>
      </c>
      <c r="S54" s="239">
        <v>819</v>
      </c>
      <c r="T54" s="239">
        <v>10295</v>
      </c>
      <c r="U54" s="239">
        <v>8</v>
      </c>
      <c r="V54" s="239">
        <v>94</v>
      </c>
      <c r="W54" s="239">
        <v>2</v>
      </c>
      <c r="X54" s="242" t="s">
        <v>207</v>
      </c>
      <c r="Y54" s="239">
        <v>70</v>
      </c>
      <c r="Z54" s="241">
        <v>1609</v>
      </c>
    </row>
    <row r="55" spans="2:26" ht="12">
      <c r="B55" s="236" t="s">
        <v>57</v>
      </c>
      <c r="C55" s="238">
        <v>1002</v>
      </c>
      <c r="D55" s="239">
        <v>139183</v>
      </c>
      <c r="E55" s="239">
        <v>947</v>
      </c>
      <c r="F55" s="239">
        <v>124468</v>
      </c>
      <c r="G55" s="239">
        <v>939</v>
      </c>
      <c r="H55" s="239">
        <v>105210</v>
      </c>
      <c r="I55" s="239">
        <v>66</v>
      </c>
      <c r="J55" s="239">
        <v>1475</v>
      </c>
      <c r="K55" s="239">
        <v>54</v>
      </c>
      <c r="L55" s="239">
        <v>646</v>
      </c>
      <c r="M55" s="240">
        <v>12</v>
      </c>
      <c r="N55" s="240">
        <v>761</v>
      </c>
      <c r="O55" s="240">
        <v>4</v>
      </c>
      <c r="P55" s="240">
        <v>68</v>
      </c>
      <c r="Q55" s="239">
        <v>934</v>
      </c>
      <c r="R55" s="239">
        <v>13240</v>
      </c>
      <c r="S55" s="239">
        <v>929</v>
      </c>
      <c r="T55" s="239">
        <v>11563</v>
      </c>
      <c r="U55" s="239">
        <v>15</v>
      </c>
      <c r="V55" s="239">
        <v>390</v>
      </c>
      <c r="W55" s="239">
        <v>13</v>
      </c>
      <c r="X55" s="239">
        <v>644</v>
      </c>
      <c r="Y55" s="239">
        <v>83</v>
      </c>
      <c r="Z55" s="241">
        <v>1033</v>
      </c>
    </row>
    <row r="56" spans="2:26" ht="12">
      <c r="B56" s="236"/>
      <c r="C56" s="238"/>
      <c r="D56" s="239"/>
      <c r="E56" s="239"/>
      <c r="F56" s="239"/>
      <c r="G56" s="239"/>
      <c r="H56" s="239"/>
      <c r="I56" s="239"/>
      <c r="J56" s="239"/>
      <c r="K56" s="239"/>
      <c r="L56" s="239"/>
      <c r="M56" s="240"/>
      <c r="N56" s="240"/>
      <c r="O56" s="240"/>
      <c r="P56" s="240"/>
      <c r="Q56" s="239"/>
      <c r="R56" s="239"/>
      <c r="S56" s="239"/>
      <c r="T56" s="239"/>
      <c r="U56" s="239"/>
      <c r="V56" s="239"/>
      <c r="W56" s="239"/>
      <c r="X56" s="239"/>
      <c r="Y56" s="239"/>
      <c r="Z56" s="241"/>
    </row>
    <row r="57" spans="2:26" ht="12">
      <c r="B57" s="236" t="s">
        <v>60</v>
      </c>
      <c r="C57" s="238">
        <v>2608</v>
      </c>
      <c r="D57" s="239">
        <v>396740</v>
      </c>
      <c r="E57" s="239">
        <v>2356</v>
      </c>
      <c r="F57" s="239">
        <v>297994</v>
      </c>
      <c r="G57" s="239">
        <v>2322</v>
      </c>
      <c r="H57" s="239">
        <v>253113</v>
      </c>
      <c r="I57" s="239">
        <v>1339</v>
      </c>
      <c r="J57" s="239">
        <v>58298</v>
      </c>
      <c r="K57" s="239">
        <v>1315</v>
      </c>
      <c r="L57" s="239">
        <v>57158</v>
      </c>
      <c r="M57" s="240">
        <v>2</v>
      </c>
      <c r="N57" s="242" t="s">
        <v>207</v>
      </c>
      <c r="O57" s="240">
        <v>29</v>
      </c>
      <c r="P57" s="240">
        <v>1075</v>
      </c>
      <c r="Q57" s="239">
        <v>2335</v>
      </c>
      <c r="R57" s="239">
        <v>40448</v>
      </c>
      <c r="S57" s="239">
        <v>2323</v>
      </c>
      <c r="T57" s="239">
        <v>34939</v>
      </c>
      <c r="U57" s="239">
        <v>228</v>
      </c>
      <c r="V57" s="239">
        <v>12275</v>
      </c>
      <c r="W57" s="239">
        <v>63</v>
      </c>
      <c r="X57" s="239">
        <v>3678</v>
      </c>
      <c r="Y57" s="239">
        <v>122</v>
      </c>
      <c r="Z57" s="241">
        <v>1831</v>
      </c>
    </row>
    <row r="58" spans="2:26" ht="12">
      <c r="B58" s="236" t="s">
        <v>173</v>
      </c>
      <c r="C58" s="238">
        <v>2416</v>
      </c>
      <c r="D58" s="239">
        <v>485093</v>
      </c>
      <c r="E58" s="239">
        <v>2352</v>
      </c>
      <c r="F58" s="239">
        <v>454668</v>
      </c>
      <c r="G58" s="239">
        <v>2329</v>
      </c>
      <c r="H58" s="239">
        <v>380742</v>
      </c>
      <c r="I58" s="239">
        <v>229</v>
      </c>
      <c r="J58" s="239">
        <v>6689</v>
      </c>
      <c r="K58" s="239">
        <v>170</v>
      </c>
      <c r="L58" s="239">
        <v>4271</v>
      </c>
      <c r="M58" s="240">
        <v>26</v>
      </c>
      <c r="N58" s="240">
        <v>1299</v>
      </c>
      <c r="O58" s="240">
        <v>35</v>
      </c>
      <c r="P58" s="239">
        <v>1119</v>
      </c>
      <c r="Q58" s="239">
        <v>2265</v>
      </c>
      <c r="R58" s="239">
        <v>23736</v>
      </c>
      <c r="S58" s="239">
        <v>2258</v>
      </c>
      <c r="T58" s="239">
        <v>20006</v>
      </c>
      <c r="U58" s="239">
        <v>123</v>
      </c>
      <c r="V58" s="239">
        <v>2687</v>
      </c>
      <c r="W58" s="239">
        <v>44</v>
      </c>
      <c r="X58" s="239">
        <v>3067</v>
      </c>
      <c r="Y58" s="239">
        <v>58</v>
      </c>
      <c r="Z58" s="241">
        <v>663</v>
      </c>
    </row>
    <row r="59" spans="2:26" ht="12">
      <c r="B59" s="236" t="s">
        <v>63</v>
      </c>
      <c r="C59" s="238">
        <v>949</v>
      </c>
      <c r="D59" s="239">
        <v>117332</v>
      </c>
      <c r="E59" s="239">
        <v>869</v>
      </c>
      <c r="F59" s="239">
        <v>106132</v>
      </c>
      <c r="G59" s="239">
        <v>826</v>
      </c>
      <c r="H59" s="239">
        <v>85254</v>
      </c>
      <c r="I59" s="239">
        <v>14</v>
      </c>
      <c r="J59" s="239">
        <v>198</v>
      </c>
      <c r="K59" s="239">
        <v>14</v>
      </c>
      <c r="L59" s="239">
        <v>198</v>
      </c>
      <c r="M59" s="240">
        <v>0</v>
      </c>
      <c r="N59" s="240">
        <v>0</v>
      </c>
      <c r="O59" s="240">
        <v>0</v>
      </c>
      <c r="P59" s="240">
        <v>0</v>
      </c>
      <c r="Q59" s="239">
        <v>897</v>
      </c>
      <c r="R59" s="239">
        <v>11002</v>
      </c>
      <c r="S59" s="239">
        <v>891</v>
      </c>
      <c r="T59" s="239">
        <v>9259</v>
      </c>
      <c r="U59" s="239">
        <v>91</v>
      </c>
      <c r="V59" s="239">
        <v>1431</v>
      </c>
      <c r="W59" s="239">
        <v>42</v>
      </c>
      <c r="X59" s="239">
        <v>1461</v>
      </c>
      <c r="Y59" s="239">
        <v>34</v>
      </c>
      <c r="Z59" s="241">
        <v>282</v>
      </c>
    </row>
    <row r="60" spans="2:26" ht="12">
      <c r="B60" s="236" t="s">
        <v>65</v>
      </c>
      <c r="C60" s="238">
        <v>2276</v>
      </c>
      <c r="D60" s="239">
        <v>213299</v>
      </c>
      <c r="E60" s="239">
        <v>2086</v>
      </c>
      <c r="F60" s="239">
        <v>138440</v>
      </c>
      <c r="G60" s="239">
        <v>2054</v>
      </c>
      <c r="H60" s="239">
        <v>121236</v>
      </c>
      <c r="I60" s="239">
        <v>695</v>
      </c>
      <c r="J60" s="239">
        <v>32944</v>
      </c>
      <c r="K60" s="239">
        <v>296</v>
      </c>
      <c r="L60" s="239">
        <v>11708</v>
      </c>
      <c r="M60" s="240">
        <v>346</v>
      </c>
      <c r="N60" s="240">
        <v>17286</v>
      </c>
      <c r="O60" s="240">
        <v>95</v>
      </c>
      <c r="P60" s="239">
        <v>3950</v>
      </c>
      <c r="Q60" s="239">
        <v>2123</v>
      </c>
      <c r="R60" s="239">
        <v>41915</v>
      </c>
      <c r="S60" s="239">
        <v>2099</v>
      </c>
      <c r="T60" s="239">
        <v>31114</v>
      </c>
      <c r="U60" s="239">
        <v>79</v>
      </c>
      <c r="V60" s="239">
        <v>5725</v>
      </c>
      <c r="W60" s="239">
        <v>62</v>
      </c>
      <c r="X60" s="239">
        <v>6848</v>
      </c>
      <c r="Y60" s="239">
        <v>230</v>
      </c>
      <c r="Z60" s="241">
        <v>3953</v>
      </c>
    </row>
    <row r="61" spans="2:26" ht="12">
      <c r="B61" s="236" t="s">
        <v>67</v>
      </c>
      <c r="C61" s="238">
        <v>1382</v>
      </c>
      <c r="D61" s="239">
        <v>212972</v>
      </c>
      <c r="E61" s="239">
        <v>1339</v>
      </c>
      <c r="F61" s="239">
        <v>200788</v>
      </c>
      <c r="G61" s="239">
        <v>1323</v>
      </c>
      <c r="H61" s="239">
        <v>176582</v>
      </c>
      <c r="I61" s="239">
        <v>31</v>
      </c>
      <c r="J61" s="239">
        <v>633</v>
      </c>
      <c r="K61" s="239">
        <v>26</v>
      </c>
      <c r="L61" s="239">
        <v>498</v>
      </c>
      <c r="M61" s="240">
        <v>1</v>
      </c>
      <c r="N61" s="242" t="s">
        <v>207</v>
      </c>
      <c r="O61" s="240">
        <v>4</v>
      </c>
      <c r="P61" s="239">
        <v>85</v>
      </c>
      <c r="Q61" s="239">
        <v>1233</v>
      </c>
      <c r="R61" s="239">
        <v>11551</v>
      </c>
      <c r="S61" s="239">
        <v>1225</v>
      </c>
      <c r="T61" s="239">
        <v>9028</v>
      </c>
      <c r="U61" s="239">
        <v>32</v>
      </c>
      <c r="V61" s="239">
        <v>663</v>
      </c>
      <c r="W61" s="239">
        <v>26</v>
      </c>
      <c r="X61" s="239">
        <v>1897</v>
      </c>
      <c r="Y61" s="239">
        <v>42</v>
      </c>
      <c r="Z61" s="241">
        <v>626</v>
      </c>
    </row>
    <row r="62" spans="2:26" ht="12">
      <c r="B62" s="236"/>
      <c r="C62" s="238"/>
      <c r="D62" s="239"/>
      <c r="E62" s="239"/>
      <c r="F62" s="239"/>
      <c r="G62" s="239"/>
      <c r="H62" s="239"/>
      <c r="I62" s="239"/>
      <c r="J62" s="239"/>
      <c r="K62" s="239"/>
      <c r="L62" s="239"/>
      <c r="M62" s="240"/>
      <c r="N62" s="240"/>
      <c r="O62" s="240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41"/>
    </row>
    <row r="63" spans="2:26" ht="12">
      <c r="B63" s="236" t="s">
        <v>70</v>
      </c>
      <c r="C63" s="238">
        <v>892</v>
      </c>
      <c r="D63" s="239">
        <v>168097</v>
      </c>
      <c r="E63" s="239">
        <v>882</v>
      </c>
      <c r="F63" s="239">
        <v>161958</v>
      </c>
      <c r="G63" s="239">
        <v>870</v>
      </c>
      <c r="H63" s="239">
        <v>138164</v>
      </c>
      <c r="I63" s="239">
        <v>72</v>
      </c>
      <c r="J63" s="239">
        <v>3175</v>
      </c>
      <c r="K63" s="239">
        <v>66</v>
      </c>
      <c r="L63" s="239">
        <v>2506</v>
      </c>
      <c r="M63" s="240">
        <v>10</v>
      </c>
      <c r="N63" s="240">
        <v>629</v>
      </c>
      <c r="O63" s="240">
        <v>1</v>
      </c>
      <c r="P63" s="242" t="s">
        <v>207</v>
      </c>
      <c r="Q63" s="239">
        <v>637</v>
      </c>
      <c r="R63" s="239">
        <v>2964</v>
      </c>
      <c r="S63" s="239">
        <v>625</v>
      </c>
      <c r="T63" s="239">
        <v>2647</v>
      </c>
      <c r="U63" s="239">
        <v>3</v>
      </c>
      <c r="V63" s="239">
        <v>106</v>
      </c>
      <c r="W63" s="239">
        <v>3</v>
      </c>
      <c r="X63" s="239">
        <v>14</v>
      </c>
      <c r="Y63" s="239">
        <v>62</v>
      </c>
      <c r="Z63" s="241">
        <v>303</v>
      </c>
    </row>
    <row r="64" spans="2:26" ht="12">
      <c r="B64" s="236" t="s">
        <v>71</v>
      </c>
      <c r="C64" s="238">
        <v>1715</v>
      </c>
      <c r="D64" s="239">
        <v>397761</v>
      </c>
      <c r="E64" s="239">
        <v>1706</v>
      </c>
      <c r="F64" s="239">
        <v>389434</v>
      </c>
      <c r="G64" s="239">
        <v>1692</v>
      </c>
      <c r="H64" s="239">
        <v>335009</v>
      </c>
      <c r="I64" s="239">
        <v>24</v>
      </c>
      <c r="J64" s="239">
        <v>309</v>
      </c>
      <c r="K64" s="239">
        <v>24</v>
      </c>
      <c r="L64" s="239">
        <v>309</v>
      </c>
      <c r="M64" s="240">
        <v>0</v>
      </c>
      <c r="N64" s="240">
        <v>0</v>
      </c>
      <c r="O64" s="240">
        <v>0</v>
      </c>
      <c r="P64" s="240">
        <v>0</v>
      </c>
      <c r="Q64" s="239">
        <v>1324</v>
      </c>
      <c r="R64" s="239">
        <v>8018</v>
      </c>
      <c r="S64" s="239">
        <v>1307</v>
      </c>
      <c r="T64" s="239">
        <v>7688</v>
      </c>
      <c r="U64" s="239">
        <v>9</v>
      </c>
      <c r="V64" s="239">
        <v>98</v>
      </c>
      <c r="W64" s="239">
        <v>1</v>
      </c>
      <c r="X64" s="242" t="s">
        <v>207</v>
      </c>
      <c r="Y64" s="239">
        <v>35</v>
      </c>
      <c r="Z64" s="241">
        <v>324</v>
      </c>
    </row>
    <row r="65" spans="2:26" ht="12">
      <c r="B65" s="236" t="s">
        <v>73</v>
      </c>
      <c r="C65" s="238">
        <v>1395</v>
      </c>
      <c r="D65" s="239">
        <v>374606</v>
      </c>
      <c r="E65" s="239">
        <v>1331</v>
      </c>
      <c r="F65" s="239">
        <v>349047</v>
      </c>
      <c r="G65" s="239">
        <v>1317</v>
      </c>
      <c r="H65" s="239">
        <v>300679</v>
      </c>
      <c r="I65" s="239">
        <v>320</v>
      </c>
      <c r="J65" s="239">
        <v>8563</v>
      </c>
      <c r="K65" s="239">
        <v>316</v>
      </c>
      <c r="L65" s="239">
        <v>7831</v>
      </c>
      <c r="M65" s="240">
        <v>4</v>
      </c>
      <c r="N65" s="240">
        <v>680</v>
      </c>
      <c r="O65" s="240">
        <v>2</v>
      </c>
      <c r="P65" s="242" t="s">
        <v>207</v>
      </c>
      <c r="Q65" s="239">
        <v>1183</v>
      </c>
      <c r="R65" s="239">
        <v>16996</v>
      </c>
      <c r="S65" s="239">
        <v>1162</v>
      </c>
      <c r="T65" s="239">
        <v>12128</v>
      </c>
      <c r="U65" s="239">
        <v>13</v>
      </c>
      <c r="V65" s="239">
        <v>782</v>
      </c>
      <c r="W65" s="239">
        <v>20</v>
      </c>
      <c r="X65" s="239">
        <v>3120</v>
      </c>
      <c r="Y65" s="239">
        <v>88</v>
      </c>
      <c r="Z65" s="241">
        <v>1748</v>
      </c>
    </row>
    <row r="66" spans="2:26" ht="12">
      <c r="B66" s="236" t="s">
        <v>75</v>
      </c>
      <c r="C66" s="238">
        <v>1319</v>
      </c>
      <c r="D66" s="239">
        <v>330627</v>
      </c>
      <c r="E66" s="239">
        <v>1229</v>
      </c>
      <c r="F66" s="239">
        <v>282328</v>
      </c>
      <c r="G66" s="239">
        <v>1223</v>
      </c>
      <c r="H66" s="239">
        <v>237964</v>
      </c>
      <c r="I66" s="239">
        <v>757</v>
      </c>
      <c r="J66" s="239">
        <v>22012</v>
      </c>
      <c r="K66" s="239">
        <v>751</v>
      </c>
      <c r="L66" s="239">
        <v>20324</v>
      </c>
      <c r="M66" s="240">
        <v>12</v>
      </c>
      <c r="N66" s="240">
        <v>1522</v>
      </c>
      <c r="O66" s="240">
        <v>2</v>
      </c>
      <c r="P66" s="242" t="s">
        <v>207</v>
      </c>
      <c r="Q66" s="239">
        <v>1067</v>
      </c>
      <c r="R66" s="239">
        <v>26287</v>
      </c>
      <c r="S66" s="239">
        <v>1026</v>
      </c>
      <c r="T66" s="239">
        <v>20032</v>
      </c>
      <c r="U66" s="239">
        <v>11</v>
      </c>
      <c r="V66" s="239">
        <v>663</v>
      </c>
      <c r="W66" s="239">
        <v>13</v>
      </c>
      <c r="X66" s="239">
        <v>2580</v>
      </c>
      <c r="Y66" s="239">
        <v>129</v>
      </c>
      <c r="Z66" s="241">
        <v>3675</v>
      </c>
    </row>
    <row r="67" spans="2:26" ht="12">
      <c r="B67" s="236" t="s">
        <v>77</v>
      </c>
      <c r="C67" s="238">
        <v>1055</v>
      </c>
      <c r="D67" s="239">
        <v>209055</v>
      </c>
      <c r="E67" s="239">
        <v>930</v>
      </c>
      <c r="F67" s="239">
        <v>174142</v>
      </c>
      <c r="G67" s="239">
        <v>907</v>
      </c>
      <c r="H67" s="239">
        <v>154973</v>
      </c>
      <c r="I67" s="239">
        <v>740</v>
      </c>
      <c r="J67" s="239">
        <v>22171</v>
      </c>
      <c r="K67" s="239">
        <v>740</v>
      </c>
      <c r="L67" s="239">
        <v>22161</v>
      </c>
      <c r="M67" s="240">
        <v>0</v>
      </c>
      <c r="N67" s="240">
        <v>0</v>
      </c>
      <c r="O67" s="240">
        <v>1</v>
      </c>
      <c r="P67" s="242" t="s">
        <v>207</v>
      </c>
      <c r="Q67" s="239">
        <v>702</v>
      </c>
      <c r="R67" s="239">
        <v>12742</v>
      </c>
      <c r="S67" s="239">
        <v>698</v>
      </c>
      <c r="T67" s="239">
        <v>10581</v>
      </c>
      <c r="U67" s="239">
        <v>5</v>
      </c>
      <c r="V67" s="239">
        <v>390</v>
      </c>
      <c r="W67" s="239">
        <v>7</v>
      </c>
      <c r="X67" s="239">
        <v>1320</v>
      </c>
      <c r="Y67" s="239">
        <v>26</v>
      </c>
      <c r="Z67" s="241">
        <v>841</v>
      </c>
    </row>
    <row r="68" spans="2:26" ht="12">
      <c r="B68" s="236" t="s">
        <v>79</v>
      </c>
      <c r="C68" s="238">
        <v>844</v>
      </c>
      <c r="D68" s="239">
        <v>236239</v>
      </c>
      <c r="E68" s="239">
        <v>816</v>
      </c>
      <c r="F68" s="239">
        <v>228373</v>
      </c>
      <c r="G68" s="239">
        <v>802</v>
      </c>
      <c r="H68" s="239">
        <v>191155</v>
      </c>
      <c r="I68" s="239">
        <v>174</v>
      </c>
      <c r="J68" s="239">
        <v>2422</v>
      </c>
      <c r="K68" s="239">
        <v>174</v>
      </c>
      <c r="L68" s="239">
        <v>2413</v>
      </c>
      <c r="M68" s="240">
        <v>1</v>
      </c>
      <c r="N68" s="242" t="s">
        <v>207</v>
      </c>
      <c r="O68" s="240">
        <v>0</v>
      </c>
      <c r="P68" s="240">
        <v>0</v>
      </c>
      <c r="Q68" s="239">
        <v>725</v>
      </c>
      <c r="R68" s="239">
        <v>5444</v>
      </c>
      <c r="S68" s="239">
        <v>720</v>
      </c>
      <c r="T68" s="239">
        <v>5134</v>
      </c>
      <c r="U68" s="239">
        <v>1</v>
      </c>
      <c r="V68" s="242" t="s">
        <v>207</v>
      </c>
      <c r="W68" s="239">
        <v>2</v>
      </c>
      <c r="X68" s="242" t="s">
        <v>207</v>
      </c>
      <c r="Y68" s="239">
        <v>30</v>
      </c>
      <c r="Z68" s="241">
        <v>296</v>
      </c>
    </row>
    <row r="69" spans="2:26" ht="12">
      <c r="B69" s="236" t="s">
        <v>81</v>
      </c>
      <c r="C69" s="238">
        <v>803</v>
      </c>
      <c r="D69" s="239">
        <v>121310</v>
      </c>
      <c r="E69" s="239">
        <v>767</v>
      </c>
      <c r="F69" s="239">
        <v>102556</v>
      </c>
      <c r="G69" s="239">
        <v>750</v>
      </c>
      <c r="H69" s="239">
        <v>88734</v>
      </c>
      <c r="I69" s="239">
        <v>309</v>
      </c>
      <c r="J69" s="239">
        <v>9408</v>
      </c>
      <c r="K69" s="239">
        <v>304</v>
      </c>
      <c r="L69" s="239">
        <v>8678</v>
      </c>
      <c r="M69" s="240">
        <v>3</v>
      </c>
      <c r="N69" s="240">
        <v>580</v>
      </c>
      <c r="O69" s="240">
        <v>5</v>
      </c>
      <c r="P69" s="240">
        <v>150</v>
      </c>
      <c r="Q69" s="239">
        <v>686</v>
      </c>
      <c r="R69" s="239">
        <v>9346</v>
      </c>
      <c r="S69" s="239">
        <v>676</v>
      </c>
      <c r="T69" s="239">
        <v>5543</v>
      </c>
      <c r="U69" s="239">
        <v>6</v>
      </c>
      <c r="V69" s="239">
        <v>913</v>
      </c>
      <c r="W69" s="239">
        <v>16</v>
      </c>
      <c r="X69" s="239">
        <v>3027</v>
      </c>
      <c r="Y69" s="239">
        <v>30</v>
      </c>
      <c r="Z69" s="241">
        <v>776</v>
      </c>
    </row>
    <row r="70" spans="2:26" ht="12">
      <c r="B70" s="236" t="s">
        <v>82</v>
      </c>
      <c r="C70" s="238">
        <v>987</v>
      </c>
      <c r="D70" s="239">
        <v>84451</v>
      </c>
      <c r="E70" s="239">
        <v>949</v>
      </c>
      <c r="F70" s="239">
        <v>73915</v>
      </c>
      <c r="G70" s="239">
        <v>936</v>
      </c>
      <c r="H70" s="239">
        <v>64327</v>
      </c>
      <c r="I70" s="239">
        <v>164</v>
      </c>
      <c r="J70" s="239">
        <v>2785</v>
      </c>
      <c r="K70" s="239">
        <v>135</v>
      </c>
      <c r="L70" s="239">
        <v>2229</v>
      </c>
      <c r="M70" s="240">
        <v>5</v>
      </c>
      <c r="N70" s="240">
        <v>260</v>
      </c>
      <c r="O70" s="240">
        <v>24</v>
      </c>
      <c r="P70" s="240">
        <v>296</v>
      </c>
      <c r="Q70" s="239">
        <v>861</v>
      </c>
      <c r="R70" s="239">
        <v>7751</v>
      </c>
      <c r="S70" s="239">
        <v>854</v>
      </c>
      <c r="T70" s="239">
        <v>6133</v>
      </c>
      <c r="U70" s="239">
        <v>9</v>
      </c>
      <c r="V70" s="239">
        <v>1481</v>
      </c>
      <c r="W70" s="239">
        <v>18</v>
      </c>
      <c r="X70" s="239">
        <v>1204</v>
      </c>
      <c r="Y70" s="239">
        <v>46</v>
      </c>
      <c r="Z70" s="241">
        <v>414</v>
      </c>
    </row>
    <row r="71" spans="2:26" ht="12">
      <c r="B71" s="236" t="s">
        <v>84</v>
      </c>
      <c r="C71" s="238">
        <v>2257</v>
      </c>
      <c r="D71" s="239">
        <v>370117</v>
      </c>
      <c r="E71" s="239">
        <v>1975</v>
      </c>
      <c r="F71" s="239">
        <v>311536</v>
      </c>
      <c r="G71" s="239">
        <v>1869</v>
      </c>
      <c r="H71" s="239">
        <v>262172</v>
      </c>
      <c r="I71" s="239">
        <v>349</v>
      </c>
      <c r="J71" s="239">
        <v>12920</v>
      </c>
      <c r="K71" s="239">
        <v>328</v>
      </c>
      <c r="L71" s="239">
        <v>10224</v>
      </c>
      <c r="M71" s="240">
        <v>27</v>
      </c>
      <c r="N71" s="240">
        <v>2690</v>
      </c>
      <c r="O71" s="240">
        <v>2</v>
      </c>
      <c r="P71" s="242" t="s">
        <v>207</v>
      </c>
      <c r="Q71" s="239">
        <v>1970</v>
      </c>
      <c r="R71" s="239">
        <v>45661</v>
      </c>
      <c r="S71" s="239">
        <v>1948</v>
      </c>
      <c r="T71" s="239">
        <v>38708</v>
      </c>
      <c r="U71" s="239">
        <v>19</v>
      </c>
      <c r="V71" s="239">
        <v>1241</v>
      </c>
      <c r="W71" s="239">
        <v>19</v>
      </c>
      <c r="X71" s="239">
        <v>3889</v>
      </c>
      <c r="Y71" s="239">
        <v>197</v>
      </c>
      <c r="Z71" s="241">
        <v>3064</v>
      </c>
    </row>
    <row r="72" spans="2:26" ht="12">
      <c r="B72" s="236" t="s">
        <v>86</v>
      </c>
      <c r="C72" s="238">
        <v>832</v>
      </c>
      <c r="D72" s="239">
        <v>134105</v>
      </c>
      <c r="E72" s="239">
        <v>805</v>
      </c>
      <c r="F72" s="239">
        <v>119500</v>
      </c>
      <c r="G72" s="239">
        <v>796</v>
      </c>
      <c r="H72" s="239">
        <v>102807</v>
      </c>
      <c r="I72" s="239">
        <v>111</v>
      </c>
      <c r="J72" s="239">
        <v>3022</v>
      </c>
      <c r="K72" s="239">
        <v>108</v>
      </c>
      <c r="L72" s="239">
        <v>2862</v>
      </c>
      <c r="M72" s="240">
        <v>4</v>
      </c>
      <c r="N72" s="240">
        <v>160</v>
      </c>
      <c r="O72" s="240">
        <v>0</v>
      </c>
      <c r="P72" s="240">
        <v>0</v>
      </c>
      <c r="Q72" s="239">
        <v>663</v>
      </c>
      <c r="R72" s="239">
        <v>11583</v>
      </c>
      <c r="S72" s="239">
        <v>647</v>
      </c>
      <c r="T72" s="239">
        <v>5123</v>
      </c>
      <c r="U72" s="239">
        <v>10</v>
      </c>
      <c r="V72" s="239">
        <v>335</v>
      </c>
      <c r="W72" s="239">
        <v>16</v>
      </c>
      <c r="X72" s="239">
        <v>5170</v>
      </c>
      <c r="Y72" s="239">
        <v>56</v>
      </c>
      <c r="Z72" s="241">
        <v>1290</v>
      </c>
    </row>
    <row r="73" spans="2:26" ht="12">
      <c r="B73" s="236" t="s">
        <v>87</v>
      </c>
      <c r="C73" s="238">
        <v>664</v>
      </c>
      <c r="D73" s="239">
        <v>108642</v>
      </c>
      <c r="E73" s="239">
        <v>607</v>
      </c>
      <c r="F73" s="239">
        <v>99303</v>
      </c>
      <c r="G73" s="239">
        <v>601</v>
      </c>
      <c r="H73" s="239">
        <v>84989</v>
      </c>
      <c r="I73" s="239">
        <v>220</v>
      </c>
      <c r="J73" s="239">
        <v>5615</v>
      </c>
      <c r="K73" s="239">
        <v>218</v>
      </c>
      <c r="L73" s="239">
        <v>5315</v>
      </c>
      <c r="M73" s="240">
        <v>2</v>
      </c>
      <c r="N73" s="242" t="s">
        <v>207</v>
      </c>
      <c r="O73" s="240">
        <v>0</v>
      </c>
      <c r="P73" s="240">
        <v>0</v>
      </c>
      <c r="Q73" s="239">
        <v>516</v>
      </c>
      <c r="R73" s="239">
        <v>3724</v>
      </c>
      <c r="S73" s="239">
        <v>507</v>
      </c>
      <c r="T73" s="239">
        <v>2901</v>
      </c>
      <c r="U73" s="239">
        <v>3</v>
      </c>
      <c r="V73" s="239">
        <v>127</v>
      </c>
      <c r="W73" s="239">
        <v>6</v>
      </c>
      <c r="X73" s="239">
        <v>631</v>
      </c>
      <c r="Y73" s="239">
        <v>35</v>
      </c>
      <c r="Z73" s="241">
        <v>192</v>
      </c>
    </row>
    <row r="74" spans="2:26" ht="12">
      <c r="B74" s="208" t="s">
        <v>88</v>
      </c>
      <c r="C74" s="243">
        <v>999</v>
      </c>
      <c r="D74" s="244">
        <v>142078</v>
      </c>
      <c r="E74" s="244">
        <v>982</v>
      </c>
      <c r="F74" s="244">
        <v>131982</v>
      </c>
      <c r="G74" s="244">
        <v>962</v>
      </c>
      <c r="H74" s="244">
        <v>109272</v>
      </c>
      <c r="I74" s="244">
        <v>122</v>
      </c>
      <c r="J74" s="244">
        <v>3714</v>
      </c>
      <c r="K74" s="244">
        <v>120</v>
      </c>
      <c r="L74" s="244">
        <v>3549</v>
      </c>
      <c r="M74" s="245">
        <v>2</v>
      </c>
      <c r="N74" s="246" t="s">
        <v>207</v>
      </c>
      <c r="O74" s="245">
        <v>0</v>
      </c>
      <c r="P74" s="245">
        <v>0</v>
      </c>
      <c r="Q74" s="244">
        <v>738</v>
      </c>
      <c r="R74" s="244">
        <v>6382</v>
      </c>
      <c r="S74" s="244">
        <v>719</v>
      </c>
      <c r="T74" s="244">
        <v>5312</v>
      </c>
      <c r="U74" s="244">
        <v>17</v>
      </c>
      <c r="V74" s="244">
        <v>248</v>
      </c>
      <c r="W74" s="244">
        <v>10</v>
      </c>
      <c r="X74" s="244">
        <v>539</v>
      </c>
      <c r="Y74" s="244">
        <v>52</v>
      </c>
      <c r="Z74" s="247">
        <v>531</v>
      </c>
    </row>
    <row r="75" ht="12">
      <c r="C75" s="201"/>
    </row>
    <row r="76" ht="12">
      <c r="C76" s="201"/>
    </row>
  </sheetData>
  <mergeCells count="36">
    <mergeCell ref="Q3:Z3"/>
    <mergeCell ref="Y4:Z4"/>
    <mergeCell ref="Y5:Z5"/>
    <mergeCell ref="W4:X4"/>
    <mergeCell ref="W5:W6"/>
    <mergeCell ref="X5:X6"/>
    <mergeCell ref="U5:V5"/>
    <mergeCell ref="S4:V4"/>
    <mergeCell ref="S5:S6"/>
    <mergeCell ref="T5:T6"/>
    <mergeCell ref="C3:D3"/>
    <mergeCell ref="E3:H3"/>
    <mergeCell ref="I3:P3"/>
    <mergeCell ref="C4:C6"/>
    <mergeCell ref="D4:D6"/>
    <mergeCell ref="E4:F4"/>
    <mergeCell ref="G4:H4"/>
    <mergeCell ref="E5:E6"/>
    <mergeCell ref="F5:F6"/>
    <mergeCell ref="G5:G6"/>
    <mergeCell ref="H5:H6"/>
    <mergeCell ref="I4:J4"/>
    <mergeCell ref="K4:L4"/>
    <mergeCell ref="M4:N4"/>
    <mergeCell ref="I5:I6"/>
    <mergeCell ref="J5:J6"/>
    <mergeCell ref="K5:K6"/>
    <mergeCell ref="L5:L6"/>
    <mergeCell ref="M5:M6"/>
    <mergeCell ref="N5:N6"/>
    <mergeCell ref="O4:P4"/>
    <mergeCell ref="Q4:R4"/>
    <mergeCell ref="O5:O6"/>
    <mergeCell ref="P5:P6"/>
    <mergeCell ref="Q5:Q6"/>
    <mergeCell ref="R5:R6"/>
  </mergeCells>
  <printOptions/>
  <pageMargins left="0.75" right="0.75" top="1" bottom="1" header="0.512" footer="0.512"/>
  <pageSetup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25"/>
  <sheetViews>
    <sheetView workbookViewId="0" topLeftCell="A1">
      <selection activeCell="A1" sqref="A1"/>
    </sheetView>
  </sheetViews>
  <sheetFormatPr defaultColWidth="9.00390625" defaultRowHeight="15" customHeight="1"/>
  <cols>
    <col min="1" max="6" width="10.625" style="248" customWidth="1"/>
    <col min="7" max="9" width="10.625" style="249" customWidth="1"/>
    <col min="10" max="11" width="9.625" style="248" customWidth="1"/>
    <col min="12" max="17" width="8.125" style="248" customWidth="1"/>
    <col min="18" max="16384" width="9.00390625" style="248" customWidth="1"/>
  </cols>
  <sheetData>
    <row r="1" ht="9" customHeight="1"/>
    <row r="2" ht="13.5" customHeight="1">
      <c r="A2" s="250" t="s">
        <v>224</v>
      </c>
    </row>
    <row r="3" ht="13.5" customHeight="1">
      <c r="A3" s="251"/>
    </row>
    <row r="4" spans="2:12" ht="13.5" customHeight="1" thickBot="1">
      <c r="B4" s="252"/>
      <c r="C4" s="252"/>
      <c r="D4" s="252"/>
      <c r="G4" s="253"/>
      <c r="H4" s="253"/>
      <c r="I4" s="254" t="s">
        <v>212</v>
      </c>
      <c r="L4" s="252"/>
    </row>
    <row r="5" spans="1:17" ht="13.5" customHeight="1" thickTop="1">
      <c r="A5" s="255" t="s">
        <v>153</v>
      </c>
      <c r="B5" s="256" t="s">
        <v>213</v>
      </c>
      <c r="C5" s="256"/>
      <c r="D5" s="256" t="s">
        <v>209</v>
      </c>
      <c r="E5" s="256"/>
      <c r="F5" s="257"/>
      <c r="G5" s="258" t="s">
        <v>210</v>
      </c>
      <c r="H5" s="259"/>
      <c r="I5" s="259"/>
      <c r="J5" s="252"/>
      <c r="K5" s="260"/>
      <c r="L5" s="260"/>
      <c r="M5" s="260"/>
      <c r="N5" s="260"/>
      <c r="O5" s="252"/>
      <c r="P5" s="252"/>
      <c r="Q5" s="252"/>
    </row>
    <row r="6" spans="1:17" ht="25.5" customHeight="1">
      <c r="A6" s="261" t="s">
        <v>154</v>
      </c>
      <c r="B6" s="261" t="s">
        <v>211</v>
      </c>
      <c r="C6" s="262" t="s">
        <v>214</v>
      </c>
      <c r="D6" s="261" t="s">
        <v>211</v>
      </c>
      <c r="E6" s="263" t="s">
        <v>215</v>
      </c>
      <c r="F6" s="262" t="s">
        <v>214</v>
      </c>
      <c r="G6" s="264" t="s">
        <v>211</v>
      </c>
      <c r="H6" s="263" t="s">
        <v>215</v>
      </c>
      <c r="I6" s="262" t="s">
        <v>214</v>
      </c>
      <c r="J6" s="265"/>
      <c r="K6" s="265"/>
      <c r="L6" s="252"/>
      <c r="M6" s="266"/>
      <c r="N6" s="252"/>
      <c r="O6" s="266"/>
      <c r="P6" s="252"/>
      <c r="Q6" s="266"/>
    </row>
    <row r="7" spans="1:17" ht="13.5" customHeight="1">
      <c r="A7" s="267" t="s">
        <v>216</v>
      </c>
      <c r="B7" s="89">
        <v>85700</v>
      </c>
      <c r="C7" s="268">
        <v>514200</v>
      </c>
      <c r="D7" s="268">
        <v>85700</v>
      </c>
      <c r="E7" s="268">
        <v>600</v>
      </c>
      <c r="F7" s="268">
        <v>514200</v>
      </c>
      <c r="G7" s="268">
        <v>6</v>
      </c>
      <c r="H7" s="268">
        <v>190</v>
      </c>
      <c r="I7" s="269">
        <v>11</v>
      </c>
      <c r="J7" s="265"/>
      <c r="K7" s="265"/>
      <c r="L7" s="252"/>
      <c r="M7" s="266"/>
      <c r="N7" s="252"/>
      <c r="O7" s="266"/>
      <c r="P7" s="252"/>
      <c r="Q7" s="266"/>
    </row>
    <row r="8" spans="1:17" ht="13.5" customHeight="1">
      <c r="A8" s="270" t="s">
        <v>217</v>
      </c>
      <c r="B8" s="89">
        <v>84800</v>
      </c>
      <c r="C8" s="271">
        <v>454500</v>
      </c>
      <c r="D8" s="271">
        <v>84800</v>
      </c>
      <c r="E8" s="271">
        <v>536</v>
      </c>
      <c r="F8" s="271">
        <v>454500</v>
      </c>
      <c r="G8" s="271">
        <v>7</v>
      </c>
      <c r="H8" s="271">
        <v>171</v>
      </c>
      <c r="I8" s="269">
        <v>12</v>
      </c>
      <c r="J8" s="265"/>
      <c r="K8" s="265"/>
      <c r="L8" s="252"/>
      <c r="M8" s="266"/>
      <c r="N8" s="252"/>
      <c r="O8" s="266"/>
      <c r="P8" s="252"/>
      <c r="Q8" s="266"/>
    </row>
    <row r="9" spans="1:17" ht="13.5" customHeight="1">
      <c r="A9" s="272" t="s">
        <v>218</v>
      </c>
      <c r="B9" s="89">
        <v>84900</v>
      </c>
      <c r="C9" s="271">
        <v>491600</v>
      </c>
      <c r="D9" s="271">
        <v>84900</v>
      </c>
      <c r="E9" s="271">
        <v>579</v>
      </c>
      <c r="F9" s="271">
        <v>491600</v>
      </c>
      <c r="G9" s="271">
        <v>12</v>
      </c>
      <c r="H9" s="271">
        <v>175</v>
      </c>
      <c r="I9" s="269">
        <v>21</v>
      </c>
      <c r="J9" s="265"/>
      <c r="K9" s="265"/>
      <c r="L9" s="252"/>
      <c r="M9" s="266"/>
      <c r="N9" s="252"/>
      <c r="O9" s="266"/>
      <c r="P9" s="252"/>
      <c r="Q9" s="266"/>
    </row>
    <row r="10" spans="1:17" ht="13.5" customHeight="1">
      <c r="A10" s="270" t="s">
        <v>219</v>
      </c>
      <c r="B10" s="89">
        <v>84700</v>
      </c>
      <c r="C10" s="271">
        <v>493000</v>
      </c>
      <c r="D10" s="271">
        <v>84700</v>
      </c>
      <c r="E10" s="271">
        <v>582</v>
      </c>
      <c r="F10" s="271">
        <v>493000</v>
      </c>
      <c r="G10" s="271">
        <v>11</v>
      </c>
      <c r="H10" s="271">
        <v>191</v>
      </c>
      <c r="I10" s="269">
        <v>21</v>
      </c>
      <c r="J10" s="265"/>
      <c r="K10" s="265"/>
      <c r="L10" s="252"/>
      <c r="M10" s="266"/>
      <c r="N10" s="252"/>
      <c r="O10" s="266"/>
      <c r="P10" s="252"/>
      <c r="Q10" s="266"/>
    </row>
    <row r="11" spans="1:17" ht="13.5" customHeight="1">
      <c r="A11" s="270"/>
      <c r="B11" s="89"/>
      <c r="C11" s="271"/>
      <c r="D11" s="271"/>
      <c r="E11" s="271"/>
      <c r="F11" s="271"/>
      <c r="G11" s="271"/>
      <c r="H11" s="271"/>
      <c r="I11" s="269"/>
      <c r="J11" s="265"/>
      <c r="K11" s="265"/>
      <c r="L11" s="252"/>
      <c r="M11" s="266"/>
      <c r="N11" s="252"/>
      <c r="O11" s="266"/>
      <c r="P11" s="252"/>
      <c r="Q11" s="266"/>
    </row>
    <row r="12" spans="1:17" s="280" customFormat="1" ht="12.75" customHeight="1">
      <c r="A12" s="273" t="s">
        <v>220</v>
      </c>
      <c r="B12" s="274">
        <f>SUM(B15:B18)</f>
        <v>84400</v>
      </c>
      <c r="C12" s="275">
        <f>SUM(C15:C18)</f>
        <v>461700</v>
      </c>
      <c r="D12" s="275">
        <f>SUM(D15:D18)</f>
        <v>84400</v>
      </c>
      <c r="E12" s="275">
        <v>547</v>
      </c>
      <c r="F12" s="275">
        <f>SUM(F15:F18)</f>
        <v>461700</v>
      </c>
      <c r="G12" s="275">
        <f>SUM(G15:G18)</f>
        <v>12</v>
      </c>
      <c r="H12" s="275">
        <v>192</v>
      </c>
      <c r="I12" s="276">
        <f>SUM(I15:I18)</f>
        <v>23</v>
      </c>
      <c r="J12" s="277"/>
      <c r="K12" s="277"/>
      <c r="L12" s="278"/>
      <c r="M12" s="279"/>
      <c r="N12" s="278"/>
      <c r="O12" s="279"/>
      <c r="P12" s="278"/>
      <c r="Q12" s="279"/>
    </row>
    <row r="13" spans="1:17" s="288" customFormat="1" ht="9.75" customHeight="1">
      <c r="A13" s="281"/>
      <c r="B13" s="282"/>
      <c r="C13" s="283"/>
      <c r="D13" s="283"/>
      <c r="E13" s="283"/>
      <c r="F13" s="283"/>
      <c r="G13" s="283"/>
      <c r="H13" s="283"/>
      <c r="I13" s="284"/>
      <c r="J13" s="285"/>
      <c r="K13" s="285"/>
      <c r="L13" s="286"/>
      <c r="M13" s="287"/>
      <c r="N13" s="286"/>
      <c r="O13" s="287"/>
      <c r="P13" s="286"/>
      <c r="Q13" s="287"/>
    </row>
    <row r="14" spans="1:17" s="288" customFormat="1" ht="9" customHeight="1">
      <c r="A14" s="281"/>
      <c r="B14" s="282"/>
      <c r="C14" s="283"/>
      <c r="D14" s="283"/>
      <c r="E14" s="283"/>
      <c r="F14" s="283"/>
      <c r="G14" s="289"/>
      <c r="H14" s="289"/>
      <c r="I14" s="290"/>
      <c r="J14" s="291"/>
      <c r="K14" s="291"/>
      <c r="L14" s="292"/>
      <c r="M14" s="292"/>
      <c r="N14" s="291"/>
      <c r="O14" s="291"/>
      <c r="P14" s="291"/>
      <c r="Q14" s="291"/>
    </row>
    <row r="15" spans="1:17" s="280" customFormat="1" ht="13.5" customHeight="1">
      <c r="A15" s="293" t="s">
        <v>47</v>
      </c>
      <c r="B15" s="294">
        <v>20900</v>
      </c>
      <c r="C15" s="295">
        <f>+C20+C26+C27+C28+C31+C32+C33+C36+C37+C38+C39+C40+C41+C42</f>
        <v>113500</v>
      </c>
      <c r="D15" s="295">
        <v>20900</v>
      </c>
      <c r="E15" s="295">
        <v>543</v>
      </c>
      <c r="F15" s="295">
        <f>+F20+F26+F27+F28+F31+F32+F33+F36+F37+F38+F39+F40+F41+F42</f>
        <v>113500</v>
      </c>
      <c r="G15" s="295">
        <f>+G20+G26+G27+G28+G31+G32+G33+G36+G37+G38+G39+G40+G41+G42</f>
        <v>7</v>
      </c>
      <c r="H15" s="295">
        <v>203</v>
      </c>
      <c r="I15" s="296">
        <f>+I20+I26+I27+I28+I31+I32+I33+I36+I37+I38+I39+I40+I41+I42</f>
        <v>14</v>
      </c>
      <c r="J15" s="297"/>
      <c r="K15" s="297"/>
      <c r="L15" s="298"/>
      <c r="M15" s="298"/>
      <c r="N15" s="297"/>
      <c r="O15" s="297"/>
      <c r="P15" s="297"/>
      <c r="Q15" s="297"/>
    </row>
    <row r="16" spans="1:17" s="280" customFormat="1" ht="13.5" customHeight="1">
      <c r="A16" s="293" t="s">
        <v>49</v>
      </c>
      <c r="B16" s="294">
        <v>13200</v>
      </c>
      <c r="C16" s="295">
        <v>64800</v>
      </c>
      <c r="D16" s="295">
        <v>13200</v>
      </c>
      <c r="E16" s="295">
        <v>491</v>
      </c>
      <c r="F16" s="295">
        <v>64800</v>
      </c>
      <c r="G16" s="295">
        <f>+G25+G44+G45+G46+G47+G48+G49+G50</f>
        <v>3</v>
      </c>
      <c r="H16" s="295">
        <v>188</v>
      </c>
      <c r="I16" s="296">
        <f>+I25+I44+I45+I46+I47+I48+I49+I50</f>
        <v>6</v>
      </c>
      <c r="J16" s="297"/>
      <c r="K16" s="297"/>
      <c r="L16" s="298"/>
      <c r="M16" s="298"/>
      <c r="N16" s="297"/>
      <c r="O16" s="297"/>
      <c r="P16" s="297"/>
      <c r="Q16" s="297"/>
    </row>
    <row r="17" spans="1:17" s="280" customFormat="1" ht="13.5" customHeight="1">
      <c r="A17" s="293" t="s">
        <v>51</v>
      </c>
      <c r="B17" s="294">
        <v>18200</v>
      </c>
      <c r="C17" s="295">
        <v>100100</v>
      </c>
      <c r="D17" s="295">
        <v>18200</v>
      </c>
      <c r="E17" s="295">
        <v>550</v>
      </c>
      <c r="F17" s="295">
        <v>100100</v>
      </c>
      <c r="G17" s="295">
        <f>+G21+G30+G34+G52+G53+G54+G55+G56</f>
        <v>2</v>
      </c>
      <c r="H17" s="295">
        <f>+H21+H30+H34+H52+H53+H54+H55+H56</f>
        <v>174</v>
      </c>
      <c r="I17" s="296">
        <f>+I21+I30+I34+I52+I53+I54+I55+I56</f>
        <v>3</v>
      </c>
      <c r="J17" s="297"/>
      <c r="K17" s="297"/>
      <c r="L17" s="298"/>
      <c r="M17" s="298"/>
      <c r="N17" s="297"/>
      <c r="O17" s="297"/>
      <c r="P17" s="297"/>
      <c r="Q17" s="297"/>
    </row>
    <row r="18" spans="1:17" s="280" customFormat="1" ht="13.5" customHeight="1">
      <c r="A18" s="293" t="s">
        <v>53</v>
      </c>
      <c r="B18" s="294">
        <v>32100</v>
      </c>
      <c r="C18" s="295">
        <v>183300</v>
      </c>
      <c r="D18" s="295">
        <v>32100</v>
      </c>
      <c r="E18" s="295">
        <v>571</v>
      </c>
      <c r="F18" s="295">
        <v>183300</v>
      </c>
      <c r="G18" s="295">
        <f>+G22+G23+G58+G59+G60+G61+G62+G63+G64+G65+G66+G67+G68+G69</f>
        <v>0</v>
      </c>
      <c r="H18" s="295">
        <f>+H22+H23+H58+H59+H60+H61+H62+H63+H64+H65+H66+H67+H68+H69</f>
        <v>0</v>
      </c>
      <c r="I18" s="296">
        <f>+I22+I23+I58+I59+I60+I61+I62+I63+I64+I65+I66+I67+I68+I69</f>
        <v>0</v>
      </c>
      <c r="J18" s="297"/>
      <c r="K18" s="297"/>
      <c r="L18" s="298"/>
      <c r="M18" s="298"/>
      <c r="N18" s="297"/>
      <c r="O18" s="297"/>
      <c r="P18" s="297"/>
      <c r="Q18" s="297"/>
    </row>
    <row r="19" spans="1:17" ht="9" customHeight="1">
      <c r="A19" s="267"/>
      <c r="B19" s="89"/>
      <c r="C19" s="271"/>
      <c r="D19" s="271"/>
      <c r="E19" s="271"/>
      <c r="F19" s="271"/>
      <c r="G19" s="299"/>
      <c r="H19" s="299"/>
      <c r="I19" s="300"/>
      <c r="J19" s="301"/>
      <c r="K19" s="301"/>
      <c r="L19" s="302"/>
      <c r="M19" s="302"/>
      <c r="N19" s="301"/>
      <c r="O19" s="301"/>
      <c r="P19" s="301"/>
      <c r="Q19" s="301"/>
    </row>
    <row r="20" spans="1:17" ht="13.5" customHeight="1">
      <c r="A20" s="267" t="s">
        <v>56</v>
      </c>
      <c r="B20" s="303">
        <v>3680</v>
      </c>
      <c r="C20" s="304">
        <v>21100</v>
      </c>
      <c r="D20" s="304">
        <v>3680</v>
      </c>
      <c r="E20" s="304">
        <v>573</v>
      </c>
      <c r="F20" s="304">
        <v>21100</v>
      </c>
      <c r="G20" s="305">
        <v>0</v>
      </c>
      <c r="H20" s="305">
        <v>0</v>
      </c>
      <c r="I20" s="306">
        <v>0</v>
      </c>
      <c r="J20" s="301"/>
      <c r="K20" s="301"/>
      <c r="L20" s="302"/>
      <c r="M20" s="302"/>
      <c r="N20" s="301"/>
      <c r="O20" s="301"/>
      <c r="P20" s="301"/>
      <c r="Q20" s="301"/>
    </row>
    <row r="21" spans="1:17" ht="13.5" customHeight="1">
      <c r="A21" s="267" t="s">
        <v>58</v>
      </c>
      <c r="B21" s="303">
        <v>3390</v>
      </c>
      <c r="C21" s="304">
        <v>18100</v>
      </c>
      <c r="D21" s="304">
        <v>3390</v>
      </c>
      <c r="E21" s="304">
        <v>534</v>
      </c>
      <c r="F21" s="304">
        <v>18100</v>
      </c>
      <c r="G21" s="305">
        <v>2</v>
      </c>
      <c r="H21" s="305">
        <v>174</v>
      </c>
      <c r="I21" s="307">
        <v>3</v>
      </c>
      <c r="J21" s="301"/>
      <c r="K21" s="301"/>
      <c r="L21" s="302"/>
      <c r="M21" s="252"/>
      <c r="N21" s="301"/>
      <c r="O21" s="301"/>
      <c r="P21" s="301"/>
      <c r="Q21" s="301"/>
    </row>
    <row r="22" spans="1:17" ht="13.5" customHeight="1">
      <c r="A22" s="267" t="s">
        <v>59</v>
      </c>
      <c r="B22" s="303">
        <v>5330</v>
      </c>
      <c r="C22" s="304">
        <v>31300</v>
      </c>
      <c r="D22" s="304">
        <v>5330</v>
      </c>
      <c r="E22" s="304">
        <v>588</v>
      </c>
      <c r="F22" s="304">
        <v>31300</v>
      </c>
      <c r="G22" s="305">
        <v>0</v>
      </c>
      <c r="H22" s="305">
        <v>0</v>
      </c>
      <c r="I22" s="306">
        <v>0</v>
      </c>
      <c r="J22" s="301"/>
      <c r="K22" s="301"/>
      <c r="L22" s="302"/>
      <c r="M22" s="252"/>
      <c r="N22" s="301"/>
      <c r="O22" s="301"/>
      <c r="P22" s="301"/>
      <c r="Q22" s="301"/>
    </row>
    <row r="23" spans="1:17" ht="13.5" customHeight="1">
      <c r="A23" s="267" t="s">
        <v>61</v>
      </c>
      <c r="B23" s="303">
        <v>5910</v>
      </c>
      <c r="C23" s="304">
        <v>34800</v>
      </c>
      <c r="D23" s="304">
        <v>5910</v>
      </c>
      <c r="E23" s="304">
        <v>589</v>
      </c>
      <c r="F23" s="304">
        <v>34800</v>
      </c>
      <c r="G23" s="305">
        <v>0</v>
      </c>
      <c r="H23" s="305">
        <v>0</v>
      </c>
      <c r="I23" s="306">
        <v>0</v>
      </c>
      <c r="J23" s="301"/>
      <c r="K23" s="301"/>
      <c r="L23" s="302"/>
      <c r="M23" s="252"/>
      <c r="N23" s="301"/>
      <c r="O23" s="301"/>
      <c r="P23" s="301"/>
      <c r="Q23" s="301"/>
    </row>
    <row r="24" spans="1:17" ht="13.5" customHeight="1">
      <c r="A24" s="267"/>
      <c r="B24" s="303"/>
      <c r="C24" s="304"/>
      <c r="D24" s="304"/>
      <c r="E24" s="304"/>
      <c r="F24" s="304"/>
      <c r="G24" s="305"/>
      <c r="H24" s="305"/>
      <c r="I24" s="306"/>
      <c r="J24" s="301"/>
      <c r="K24" s="301"/>
      <c r="L24" s="302"/>
      <c r="M24" s="252"/>
      <c r="N24" s="301"/>
      <c r="O24" s="301"/>
      <c r="P24" s="301"/>
      <c r="Q24" s="301"/>
    </row>
    <row r="25" spans="1:17" ht="13.5" customHeight="1">
      <c r="A25" s="267" t="s">
        <v>64</v>
      </c>
      <c r="B25" s="303">
        <v>3870</v>
      </c>
      <c r="C25" s="304">
        <v>19900</v>
      </c>
      <c r="D25" s="304">
        <v>3870</v>
      </c>
      <c r="E25" s="304">
        <v>514</v>
      </c>
      <c r="F25" s="304">
        <v>19900</v>
      </c>
      <c r="G25" s="305">
        <v>2</v>
      </c>
      <c r="H25" s="305">
        <v>200</v>
      </c>
      <c r="I25" s="306">
        <v>4</v>
      </c>
      <c r="J25" s="301"/>
      <c r="K25" s="301"/>
      <c r="L25" s="302"/>
      <c r="M25" s="252"/>
      <c r="N25" s="301"/>
      <c r="O25" s="301"/>
      <c r="P25" s="301"/>
      <c r="Q25" s="301"/>
    </row>
    <row r="26" spans="1:17" ht="13.5" customHeight="1">
      <c r="A26" s="267" t="s">
        <v>66</v>
      </c>
      <c r="B26" s="303">
        <v>1650</v>
      </c>
      <c r="C26" s="304">
        <v>9110</v>
      </c>
      <c r="D26" s="304">
        <v>1650</v>
      </c>
      <c r="E26" s="304">
        <v>552</v>
      </c>
      <c r="F26" s="304">
        <v>9110</v>
      </c>
      <c r="G26" s="305">
        <v>0</v>
      </c>
      <c r="H26" s="305">
        <v>0</v>
      </c>
      <c r="I26" s="306">
        <v>0</v>
      </c>
      <c r="J26" s="301"/>
      <c r="K26" s="301"/>
      <c r="L26" s="302"/>
      <c r="M26" s="252"/>
      <c r="N26" s="301"/>
      <c r="O26" s="301"/>
      <c r="P26" s="301"/>
      <c r="Q26" s="301"/>
    </row>
    <row r="27" spans="1:17" ht="13.5" customHeight="1">
      <c r="A27" s="267" t="s">
        <v>68</v>
      </c>
      <c r="B27" s="303">
        <v>1210</v>
      </c>
      <c r="C27" s="304">
        <v>6510</v>
      </c>
      <c r="D27" s="304">
        <v>1210</v>
      </c>
      <c r="E27" s="304">
        <v>538</v>
      </c>
      <c r="F27" s="304">
        <v>6510</v>
      </c>
      <c r="G27" s="305">
        <v>0</v>
      </c>
      <c r="H27" s="305">
        <v>0</v>
      </c>
      <c r="I27" s="306">
        <v>0</v>
      </c>
      <c r="J27" s="301"/>
      <c r="K27" s="301"/>
      <c r="L27" s="302"/>
      <c r="M27" s="252"/>
      <c r="N27" s="301"/>
      <c r="O27" s="301"/>
      <c r="P27" s="301"/>
      <c r="Q27" s="301"/>
    </row>
    <row r="28" spans="1:17" ht="13.5" customHeight="1">
      <c r="A28" s="267" t="s">
        <v>69</v>
      </c>
      <c r="B28" s="303">
        <v>2540</v>
      </c>
      <c r="C28" s="304">
        <v>14400</v>
      </c>
      <c r="D28" s="304">
        <v>2540</v>
      </c>
      <c r="E28" s="304">
        <v>568</v>
      </c>
      <c r="F28" s="304">
        <v>14400</v>
      </c>
      <c r="G28" s="305">
        <v>1</v>
      </c>
      <c r="H28" s="305">
        <v>203</v>
      </c>
      <c r="I28" s="306">
        <v>2</v>
      </c>
      <c r="J28" s="301"/>
      <c r="K28" s="301"/>
      <c r="L28" s="302"/>
      <c r="M28" s="252"/>
      <c r="N28" s="301"/>
      <c r="O28" s="301"/>
      <c r="P28" s="301"/>
      <c r="Q28" s="301"/>
    </row>
    <row r="29" spans="1:17" ht="13.5" customHeight="1">
      <c r="A29" s="267"/>
      <c r="B29" s="303"/>
      <c r="C29" s="304"/>
      <c r="D29" s="304"/>
      <c r="E29" s="304"/>
      <c r="F29" s="304"/>
      <c r="G29" s="305"/>
      <c r="H29" s="305"/>
      <c r="I29" s="306"/>
      <c r="J29" s="301"/>
      <c r="K29" s="301"/>
      <c r="L29" s="302"/>
      <c r="M29" s="252"/>
      <c r="N29" s="301"/>
      <c r="O29" s="301"/>
      <c r="P29" s="301"/>
      <c r="Q29" s="301"/>
    </row>
    <row r="30" spans="1:17" ht="13.5" customHeight="1">
      <c r="A30" s="267" t="s">
        <v>72</v>
      </c>
      <c r="B30" s="303">
        <v>2520</v>
      </c>
      <c r="C30" s="304">
        <v>14600</v>
      </c>
      <c r="D30" s="304">
        <v>2520</v>
      </c>
      <c r="E30" s="304">
        <v>578</v>
      </c>
      <c r="F30" s="304">
        <v>14600</v>
      </c>
      <c r="G30" s="305">
        <v>0</v>
      </c>
      <c r="H30" s="305">
        <v>0</v>
      </c>
      <c r="I30" s="306">
        <v>0</v>
      </c>
      <c r="J30" s="301"/>
      <c r="K30" s="301"/>
      <c r="L30" s="302"/>
      <c r="M30" s="252"/>
      <c r="N30" s="301"/>
      <c r="O30" s="301"/>
      <c r="P30" s="301"/>
      <c r="Q30" s="301"/>
    </row>
    <row r="31" spans="1:17" ht="13.5" customHeight="1">
      <c r="A31" s="267" t="s">
        <v>74</v>
      </c>
      <c r="B31" s="303">
        <v>1650</v>
      </c>
      <c r="C31" s="304">
        <v>9670</v>
      </c>
      <c r="D31" s="304">
        <v>1650</v>
      </c>
      <c r="E31" s="304">
        <v>586</v>
      </c>
      <c r="F31" s="304">
        <v>9670</v>
      </c>
      <c r="G31" s="305">
        <v>0</v>
      </c>
      <c r="H31" s="305">
        <v>0</v>
      </c>
      <c r="I31" s="306">
        <v>0</v>
      </c>
      <c r="J31" s="301"/>
      <c r="K31" s="301"/>
      <c r="L31" s="302"/>
      <c r="M31" s="252"/>
      <c r="N31" s="301"/>
      <c r="O31" s="301"/>
      <c r="P31" s="301"/>
      <c r="Q31" s="301"/>
    </row>
    <row r="32" spans="1:17" ht="13.5" customHeight="1">
      <c r="A32" s="267" t="s">
        <v>76</v>
      </c>
      <c r="B32" s="303">
        <v>1520</v>
      </c>
      <c r="C32" s="304">
        <v>8620</v>
      </c>
      <c r="D32" s="304">
        <v>1520</v>
      </c>
      <c r="E32" s="304">
        <v>567</v>
      </c>
      <c r="F32" s="304">
        <v>8620</v>
      </c>
      <c r="G32" s="308">
        <v>0</v>
      </c>
      <c r="H32" s="305">
        <v>202</v>
      </c>
      <c r="I32" s="309">
        <v>0</v>
      </c>
      <c r="J32" s="301"/>
      <c r="K32" s="301"/>
      <c r="L32" s="302"/>
      <c r="M32" s="252"/>
      <c r="N32" s="301"/>
      <c r="O32" s="301"/>
      <c r="P32" s="301"/>
      <c r="Q32" s="301"/>
    </row>
    <row r="33" spans="1:17" ht="13.5" customHeight="1">
      <c r="A33" s="267" t="s">
        <v>78</v>
      </c>
      <c r="B33" s="303">
        <v>3490</v>
      </c>
      <c r="C33" s="304">
        <v>17300</v>
      </c>
      <c r="D33" s="304">
        <v>3490</v>
      </c>
      <c r="E33" s="304">
        <v>495</v>
      </c>
      <c r="F33" s="304">
        <v>17300</v>
      </c>
      <c r="G33" s="305">
        <v>5</v>
      </c>
      <c r="H33" s="305">
        <v>204</v>
      </c>
      <c r="I33" s="306">
        <v>10</v>
      </c>
      <c r="J33" s="301"/>
      <c r="K33" s="301"/>
      <c r="L33" s="302"/>
      <c r="M33" s="252"/>
      <c r="N33" s="301"/>
      <c r="O33" s="301"/>
      <c r="P33" s="301"/>
      <c r="Q33" s="301"/>
    </row>
    <row r="34" spans="1:17" ht="13.5" customHeight="1">
      <c r="A34" s="267" t="s">
        <v>80</v>
      </c>
      <c r="B34" s="303">
        <v>1880</v>
      </c>
      <c r="C34" s="304">
        <v>10500</v>
      </c>
      <c r="D34" s="304">
        <v>1880</v>
      </c>
      <c r="E34" s="304">
        <v>560</v>
      </c>
      <c r="F34" s="304">
        <v>10500</v>
      </c>
      <c r="G34" s="305">
        <v>0</v>
      </c>
      <c r="H34" s="305">
        <v>0</v>
      </c>
      <c r="I34" s="306">
        <v>0</v>
      </c>
      <c r="J34" s="301"/>
      <c r="K34" s="301"/>
      <c r="L34" s="302"/>
      <c r="M34" s="252"/>
      <c r="N34" s="301"/>
      <c r="O34" s="301"/>
      <c r="P34" s="301"/>
      <c r="Q34" s="301"/>
    </row>
    <row r="35" spans="1:17" ht="13.5" customHeight="1">
      <c r="A35" s="267"/>
      <c r="B35" s="303"/>
      <c r="C35" s="304"/>
      <c r="D35" s="304"/>
      <c r="E35" s="304"/>
      <c r="F35" s="304"/>
      <c r="G35" s="305"/>
      <c r="H35" s="305"/>
      <c r="I35" s="306"/>
      <c r="J35" s="301"/>
      <c r="K35" s="301"/>
      <c r="L35" s="302"/>
      <c r="M35" s="252"/>
      <c r="N35" s="301"/>
      <c r="O35" s="301"/>
      <c r="P35" s="301"/>
      <c r="Q35" s="301"/>
    </row>
    <row r="36" spans="1:17" ht="13.5" customHeight="1">
      <c r="A36" s="267" t="s">
        <v>83</v>
      </c>
      <c r="B36" s="303">
        <v>553</v>
      </c>
      <c r="C36" s="304">
        <v>2880</v>
      </c>
      <c r="D36" s="304">
        <v>553</v>
      </c>
      <c r="E36" s="304">
        <v>520</v>
      </c>
      <c r="F36" s="304">
        <v>2880</v>
      </c>
      <c r="G36" s="305">
        <v>0</v>
      </c>
      <c r="H36" s="305">
        <v>0</v>
      </c>
      <c r="I36" s="306">
        <v>0</v>
      </c>
      <c r="J36" s="301"/>
      <c r="K36" s="301"/>
      <c r="L36" s="302"/>
      <c r="M36" s="252"/>
      <c r="N36" s="301"/>
      <c r="O36" s="301"/>
      <c r="P36" s="301"/>
      <c r="Q36" s="301"/>
    </row>
    <row r="37" spans="1:17" ht="13.5" customHeight="1">
      <c r="A37" s="267" t="s">
        <v>85</v>
      </c>
      <c r="B37" s="303">
        <v>595</v>
      </c>
      <c r="C37" s="304">
        <v>3530</v>
      </c>
      <c r="D37" s="304">
        <v>595</v>
      </c>
      <c r="E37" s="304">
        <v>593</v>
      </c>
      <c r="F37" s="304">
        <v>3530</v>
      </c>
      <c r="G37" s="305">
        <v>0</v>
      </c>
      <c r="H37" s="305">
        <v>0</v>
      </c>
      <c r="I37" s="306">
        <v>0</v>
      </c>
      <c r="J37" s="301"/>
      <c r="K37" s="301"/>
      <c r="L37" s="302"/>
      <c r="M37" s="252"/>
      <c r="N37" s="301"/>
      <c r="O37" s="301"/>
      <c r="P37" s="301"/>
      <c r="Q37" s="301"/>
    </row>
    <row r="38" spans="1:17" ht="13.5" customHeight="1">
      <c r="A38" s="267" t="s">
        <v>39</v>
      </c>
      <c r="B38" s="303">
        <v>1330</v>
      </c>
      <c r="C38" s="304">
        <v>7550</v>
      </c>
      <c r="D38" s="304">
        <v>1330</v>
      </c>
      <c r="E38" s="304">
        <v>568</v>
      </c>
      <c r="F38" s="304">
        <v>7550</v>
      </c>
      <c r="G38" s="305">
        <v>0</v>
      </c>
      <c r="H38" s="305">
        <v>0</v>
      </c>
      <c r="I38" s="306">
        <v>0</v>
      </c>
      <c r="J38" s="301"/>
      <c r="K38" s="301"/>
      <c r="L38" s="302"/>
      <c r="M38" s="252"/>
      <c r="N38" s="301"/>
      <c r="O38" s="301"/>
      <c r="P38" s="301"/>
      <c r="Q38" s="301"/>
    </row>
    <row r="39" spans="1:17" ht="13.5" customHeight="1">
      <c r="A39" s="267" t="s">
        <v>40</v>
      </c>
      <c r="B39" s="303">
        <v>398</v>
      </c>
      <c r="C39" s="304">
        <v>1700</v>
      </c>
      <c r="D39" s="304">
        <v>398</v>
      </c>
      <c r="E39" s="304">
        <v>428</v>
      </c>
      <c r="F39" s="304">
        <v>1700</v>
      </c>
      <c r="G39" s="305">
        <v>0</v>
      </c>
      <c r="H39" s="305">
        <v>0</v>
      </c>
      <c r="I39" s="306">
        <v>0</v>
      </c>
      <c r="J39" s="301"/>
      <c r="K39" s="301"/>
      <c r="L39" s="302"/>
      <c r="M39" s="252"/>
      <c r="N39" s="301"/>
      <c r="O39" s="301"/>
      <c r="P39" s="301"/>
      <c r="Q39" s="301"/>
    </row>
    <row r="40" spans="1:17" ht="13.5" customHeight="1">
      <c r="A40" s="267" t="s">
        <v>41</v>
      </c>
      <c r="B40" s="303">
        <v>581</v>
      </c>
      <c r="C40" s="304">
        <v>2770</v>
      </c>
      <c r="D40" s="304">
        <v>581</v>
      </c>
      <c r="E40" s="304">
        <v>476</v>
      </c>
      <c r="F40" s="304">
        <v>2770</v>
      </c>
      <c r="G40" s="305">
        <v>0</v>
      </c>
      <c r="H40" s="305">
        <v>0</v>
      </c>
      <c r="I40" s="306">
        <v>0</v>
      </c>
      <c r="J40" s="301"/>
      <c r="K40" s="301"/>
      <c r="L40" s="302"/>
      <c r="M40" s="252"/>
      <c r="N40" s="301"/>
      <c r="O40" s="301"/>
      <c r="P40" s="301"/>
      <c r="Q40" s="301"/>
    </row>
    <row r="41" spans="1:17" ht="13.5" customHeight="1">
      <c r="A41" s="267" t="s">
        <v>43</v>
      </c>
      <c r="B41" s="303">
        <v>494</v>
      </c>
      <c r="C41" s="304">
        <v>2390</v>
      </c>
      <c r="D41" s="304">
        <v>494</v>
      </c>
      <c r="E41" s="304">
        <v>484</v>
      </c>
      <c r="F41" s="304">
        <v>2390</v>
      </c>
      <c r="G41" s="305">
        <v>0</v>
      </c>
      <c r="H41" s="305">
        <v>0</v>
      </c>
      <c r="I41" s="306">
        <v>0</v>
      </c>
      <c r="J41" s="301"/>
      <c r="K41" s="301"/>
      <c r="L41" s="302"/>
      <c r="M41" s="252"/>
      <c r="N41" s="301"/>
      <c r="O41" s="301"/>
      <c r="P41" s="301"/>
      <c r="Q41" s="301"/>
    </row>
    <row r="42" spans="1:17" ht="13.5" customHeight="1">
      <c r="A42" s="267" t="s">
        <v>45</v>
      </c>
      <c r="B42" s="303">
        <v>1170</v>
      </c>
      <c r="C42" s="304">
        <v>5970</v>
      </c>
      <c r="D42" s="304">
        <v>1170</v>
      </c>
      <c r="E42" s="304">
        <v>510</v>
      </c>
      <c r="F42" s="304">
        <v>5970</v>
      </c>
      <c r="G42" s="310">
        <v>1</v>
      </c>
      <c r="H42" s="305">
        <v>196</v>
      </c>
      <c r="I42" s="307">
        <v>2</v>
      </c>
      <c r="J42" s="301"/>
      <c r="K42" s="301"/>
      <c r="L42" s="302"/>
      <c r="M42" s="252"/>
      <c r="N42" s="301"/>
      <c r="O42" s="301"/>
      <c r="P42" s="301"/>
      <c r="Q42" s="301"/>
    </row>
    <row r="43" spans="1:17" ht="13.5" customHeight="1">
      <c r="A43" s="267"/>
      <c r="B43" s="303"/>
      <c r="C43" s="304"/>
      <c r="D43" s="304"/>
      <c r="E43" s="304"/>
      <c r="F43" s="304"/>
      <c r="G43" s="305"/>
      <c r="H43" s="305"/>
      <c r="I43" s="306"/>
      <c r="J43" s="301"/>
      <c r="K43" s="301"/>
      <c r="L43" s="302"/>
      <c r="M43" s="252"/>
      <c r="N43" s="301"/>
      <c r="O43" s="301"/>
      <c r="P43" s="301"/>
      <c r="Q43" s="301"/>
    </row>
    <row r="44" spans="1:17" ht="13.5" customHeight="1">
      <c r="A44" s="267" t="s">
        <v>46</v>
      </c>
      <c r="B44" s="303">
        <v>1320</v>
      </c>
      <c r="C44" s="304">
        <v>6260</v>
      </c>
      <c r="D44" s="304">
        <v>1320</v>
      </c>
      <c r="E44" s="304">
        <v>474</v>
      </c>
      <c r="F44" s="304">
        <v>6260</v>
      </c>
      <c r="G44" s="310">
        <v>0</v>
      </c>
      <c r="H44" s="305">
        <v>185</v>
      </c>
      <c r="I44" s="309">
        <v>0</v>
      </c>
      <c r="J44" s="301"/>
      <c r="K44" s="301"/>
      <c r="L44" s="302"/>
      <c r="M44" s="252"/>
      <c r="N44" s="301"/>
      <c r="O44" s="301"/>
      <c r="P44" s="301"/>
      <c r="Q44" s="301"/>
    </row>
    <row r="45" spans="1:17" ht="13.5" customHeight="1">
      <c r="A45" s="267" t="s">
        <v>48</v>
      </c>
      <c r="B45" s="303">
        <v>1740</v>
      </c>
      <c r="C45" s="304">
        <v>7450</v>
      </c>
      <c r="D45" s="304">
        <v>1740</v>
      </c>
      <c r="E45" s="304">
        <v>428</v>
      </c>
      <c r="F45" s="304">
        <v>7450</v>
      </c>
      <c r="G45" s="305">
        <v>0</v>
      </c>
      <c r="H45" s="305">
        <v>0</v>
      </c>
      <c r="I45" s="306">
        <v>0</v>
      </c>
      <c r="J45" s="301"/>
      <c r="K45" s="301"/>
      <c r="L45" s="302"/>
      <c r="M45" s="252"/>
      <c r="N45" s="301"/>
      <c r="O45" s="301"/>
      <c r="P45" s="301"/>
      <c r="Q45" s="301"/>
    </row>
    <row r="46" spans="1:17" ht="13.5" customHeight="1">
      <c r="A46" s="267" t="s">
        <v>50</v>
      </c>
      <c r="B46" s="303">
        <v>1270</v>
      </c>
      <c r="C46" s="304">
        <v>6670</v>
      </c>
      <c r="D46" s="304">
        <v>1270</v>
      </c>
      <c r="E46" s="304">
        <v>525</v>
      </c>
      <c r="F46" s="304">
        <v>6670</v>
      </c>
      <c r="G46" s="305">
        <v>0</v>
      </c>
      <c r="H46" s="305">
        <v>0</v>
      </c>
      <c r="I46" s="306">
        <v>0</v>
      </c>
      <c r="J46" s="301"/>
      <c r="K46" s="301"/>
      <c r="L46" s="302"/>
      <c r="M46" s="252"/>
      <c r="N46" s="301"/>
      <c r="O46" s="301"/>
      <c r="P46" s="301"/>
      <c r="Q46" s="301"/>
    </row>
    <row r="47" spans="1:17" ht="13.5" customHeight="1">
      <c r="A47" s="267" t="s">
        <v>52</v>
      </c>
      <c r="B47" s="303">
        <v>1570</v>
      </c>
      <c r="C47" s="304">
        <v>7320</v>
      </c>
      <c r="D47" s="304">
        <v>1570</v>
      </c>
      <c r="E47" s="304">
        <v>466</v>
      </c>
      <c r="F47" s="304">
        <v>7320</v>
      </c>
      <c r="G47" s="305">
        <v>0</v>
      </c>
      <c r="H47" s="305">
        <v>0</v>
      </c>
      <c r="I47" s="306">
        <v>0</v>
      </c>
      <c r="J47" s="301"/>
      <c r="K47" s="301"/>
      <c r="L47" s="302"/>
      <c r="M47" s="252"/>
      <c r="N47" s="301"/>
      <c r="O47" s="301"/>
      <c r="P47" s="301"/>
      <c r="Q47" s="301"/>
    </row>
    <row r="48" spans="1:17" ht="13.5" customHeight="1">
      <c r="A48" s="267" t="s">
        <v>54</v>
      </c>
      <c r="B48" s="303">
        <v>750</v>
      </c>
      <c r="C48" s="304">
        <v>3740</v>
      </c>
      <c r="D48" s="304">
        <v>750</v>
      </c>
      <c r="E48" s="304">
        <v>499</v>
      </c>
      <c r="F48" s="304">
        <v>3740</v>
      </c>
      <c r="G48" s="310">
        <v>0</v>
      </c>
      <c r="H48" s="305">
        <v>175</v>
      </c>
      <c r="I48" s="309">
        <v>0</v>
      </c>
      <c r="J48" s="301"/>
      <c r="K48" s="301"/>
      <c r="L48" s="302"/>
      <c r="M48" s="252"/>
      <c r="N48" s="301"/>
      <c r="O48" s="301"/>
      <c r="P48" s="301"/>
      <c r="Q48" s="301"/>
    </row>
    <row r="49" spans="1:17" ht="13.5" customHeight="1">
      <c r="A49" s="267" t="s">
        <v>55</v>
      </c>
      <c r="B49" s="303">
        <v>1550</v>
      </c>
      <c r="C49" s="304">
        <v>7810</v>
      </c>
      <c r="D49" s="304">
        <v>1550</v>
      </c>
      <c r="E49" s="304">
        <v>504</v>
      </c>
      <c r="F49" s="304">
        <v>7810</v>
      </c>
      <c r="G49" s="310">
        <v>0</v>
      </c>
      <c r="H49" s="305">
        <v>190</v>
      </c>
      <c r="I49" s="309">
        <v>0</v>
      </c>
      <c r="J49" s="301"/>
      <c r="K49" s="301"/>
      <c r="L49" s="302"/>
      <c r="M49" s="252"/>
      <c r="N49" s="301"/>
      <c r="O49" s="301"/>
      <c r="P49" s="301"/>
      <c r="Q49" s="301"/>
    </row>
    <row r="50" spans="1:17" ht="13.5" customHeight="1">
      <c r="A50" s="267" t="s">
        <v>57</v>
      </c>
      <c r="B50" s="303">
        <v>1170</v>
      </c>
      <c r="C50" s="304">
        <v>5620</v>
      </c>
      <c r="D50" s="304">
        <v>1170</v>
      </c>
      <c r="E50" s="304">
        <v>480</v>
      </c>
      <c r="F50" s="304">
        <v>5620</v>
      </c>
      <c r="G50" s="305">
        <v>1</v>
      </c>
      <c r="H50" s="305">
        <v>180</v>
      </c>
      <c r="I50" s="306">
        <v>2</v>
      </c>
      <c r="J50" s="301"/>
      <c r="K50" s="301"/>
      <c r="L50" s="302"/>
      <c r="M50" s="252"/>
      <c r="N50" s="301"/>
      <c r="O50" s="301"/>
      <c r="P50" s="301"/>
      <c r="Q50" s="301"/>
    </row>
    <row r="51" spans="1:17" ht="13.5" customHeight="1">
      <c r="A51" s="267"/>
      <c r="B51" s="303"/>
      <c r="C51" s="311"/>
      <c r="D51" s="304"/>
      <c r="E51" s="304"/>
      <c r="F51" s="304"/>
      <c r="G51" s="305"/>
      <c r="H51" s="305"/>
      <c r="I51" s="306"/>
      <c r="J51" s="301"/>
      <c r="K51" s="301"/>
      <c r="L51" s="302"/>
      <c r="M51" s="252"/>
      <c r="N51" s="301"/>
      <c r="O51" s="301"/>
      <c r="P51" s="301"/>
      <c r="Q51" s="301"/>
    </row>
    <row r="52" spans="1:17" ht="13.5" customHeight="1">
      <c r="A52" s="267" t="s">
        <v>60</v>
      </c>
      <c r="B52" s="303">
        <v>2690</v>
      </c>
      <c r="C52" s="304">
        <v>14800</v>
      </c>
      <c r="D52" s="304">
        <v>2690</v>
      </c>
      <c r="E52" s="304">
        <v>550</v>
      </c>
      <c r="F52" s="304">
        <v>14800</v>
      </c>
      <c r="G52" s="305">
        <v>0</v>
      </c>
      <c r="H52" s="305">
        <v>0</v>
      </c>
      <c r="I52" s="306">
        <v>0</v>
      </c>
      <c r="J52" s="301"/>
      <c r="K52" s="301"/>
      <c r="L52" s="302"/>
      <c r="M52" s="252"/>
      <c r="N52" s="301"/>
      <c r="O52" s="301"/>
      <c r="P52" s="301"/>
      <c r="Q52" s="301"/>
    </row>
    <row r="53" spans="1:17" ht="13.5" customHeight="1">
      <c r="A53" s="267" t="s">
        <v>62</v>
      </c>
      <c r="B53" s="303">
        <v>3840</v>
      </c>
      <c r="C53" s="304">
        <v>22300</v>
      </c>
      <c r="D53" s="304">
        <v>3840</v>
      </c>
      <c r="E53" s="304">
        <v>581</v>
      </c>
      <c r="F53" s="304">
        <v>22300</v>
      </c>
      <c r="G53" s="305">
        <v>0</v>
      </c>
      <c r="H53" s="305">
        <v>0</v>
      </c>
      <c r="I53" s="306">
        <v>0</v>
      </c>
      <c r="J53" s="301"/>
      <c r="K53" s="301"/>
      <c r="L53" s="302"/>
      <c r="M53" s="252"/>
      <c r="N53" s="301"/>
      <c r="O53" s="301"/>
      <c r="P53" s="301"/>
      <c r="Q53" s="301"/>
    </row>
    <row r="54" spans="1:17" ht="13.5" customHeight="1">
      <c r="A54" s="267" t="s">
        <v>63</v>
      </c>
      <c r="B54" s="303">
        <v>828</v>
      </c>
      <c r="C54" s="304">
        <v>3590</v>
      </c>
      <c r="D54" s="304">
        <v>828</v>
      </c>
      <c r="E54" s="304">
        <v>434</v>
      </c>
      <c r="F54" s="304">
        <v>3590</v>
      </c>
      <c r="G54" s="305">
        <v>0</v>
      </c>
      <c r="H54" s="305">
        <v>0</v>
      </c>
      <c r="I54" s="306">
        <v>0</v>
      </c>
      <c r="J54" s="301"/>
      <c r="K54" s="301"/>
      <c r="L54" s="302"/>
      <c r="M54" s="252"/>
      <c r="N54" s="301"/>
      <c r="O54" s="301"/>
      <c r="P54" s="301"/>
      <c r="Q54" s="301"/>
    </row>
    <row r="55" spans="1:17" ht="13.5" customHeight="1">
      <c r="A55" s="267" t="s">
        <v>65</v>
      </c>
      <c r="B55" s="303">
        <v>1200</v>
      </c>
      <c r="C55" s="304">
        <v>6310</v>
      </c>
      <c r="D55" s="304">
        <v>1200</v>
      </c>
      <c r="E55" s="304">
        <v>526</v>
      </c>
      <c r="F55" s="304">
        <v>6310</v>
      </c>
      <c r="G55" s="305">
        <v>0</v>
      </c>
      <c r="H55" s="305">
        <v>0</v>
      </c>
      <c r="I55" s="306">
        <v>0</v>
      </c>
      <c r="J55" s="301"/>
      <c r="K55" s="301"/>
      <c r="L55" s="302"/>
      <c r="M55" s="252"/>
      <c r="N55" s="301"/>
      <c r="O55" s="301"/>
      <c r="P55" s="301"/>
      <c r="Q55" s="301"/>
    </row>
    <row r="56" spans="1:17" ht="13.5" customHeight="1">
      <c r="A56" s="267" t="s">
        <v>67</v>
      </c>
      <c r="B56" s="303">
        <v>1810</v>
      </c>
      <c r="C56" s="304">
        <v>9870</v>
      </c>
      <c r="D56" s="304">
        <v>1810</v>
      </c>
      <c r="E56" s="304">
        <v>545</v>
      </c>
      <c r="F56" s="304">
        <v>9870</v>
      </c>
      <c r="G56" s="305">
        <v>0</v>
      </c>
      <c r="H56" s="305">
        <v>0</v>
      </c>
      <c r="I56" s="306">
        <v>0</v>
      </c>
      <c r="J56" s="301"/>
      <c r="K56" s="301"/>
      <c r="L56" s="302"/>
      <c r="M56" s="252"/>
      <c r="N56" s="301"/>
      <c r="O56" s="301"/>
      <c r="P56" s="301"/>
      <c r="Q56" s="301"/>
    </row>
    <row r="57" spans="1:17" ht="13.5" customHeight="1">
      <c r="A57" s="267"/>
      <c r="B57" s="303"/>
      <c r="C57" s="304"/>
      <c r="D57" s="304"/>
      <c r="E57" s="304"/>
      <c r="F57" s="304"/>
      <c r="G57" s="305"/>
      <c r="H57" s="305"/>
      <c r="I57" s="306"/>
      <c r="J57" s="301"/>
      <c r="K57" s="301"/>
      <c r="L57" s="302"/>
      <c r="M57" s="252"/>
      <c r="N57" s="301"/>
      <c r="O57" s="301"/>
      <c r="P57" s="301"/>
      <c r="Q57" s="301"/>
    </row>
    <row r="58" spans="1:17" ht="13.5" customHeight="1">
      <c r="A58" s="267" t="s">
        <v>70</v>
      </c>
      <c r="B58" s="303">
        <v>1400</v>
      </c>
      <c r="C58" s="304">
        <v>7570</v>
      </c>
      <c r="D58" s="304">
        <v>1400</v>
      </c>
      <c r="E58" s="304">
        <v>541</v>
      </c>
      <c r="F58" s="304">
        <v>7570</v>
      </c>
      <c r="G58" s="305">
        <v>0</v>
      </c>
      <c r="H58" s="305">
        <v>0</v>
      </c>
      <c r="I58" s="306">
        <v>0</v>
      </c>
      <c r="J58" s="301"/>
      <c r="K58" s="301"/>
      <c r="L58" s="302"/>
      <c r="M58" s="252"/>
      <c r="N58" s="301"/>
      <c r="O58" s="301"/>
      <c r="P58" s="301"/>
      <c r="Q58" s="301"/>
    </row>
    <row r="59" spans="1:17" ht="13.5" customHeight="1">
      <c r="A59" s="267" t="s">
        <v>71</v>
      </c>
      <c r="B59" s="303">
        <v>3350</v>
      </c>
      <c r="C59" s="304">
        <v>20100</v>
      </c>
      <c r="D59" s="304">
        <v>3350</v>
      </c>
      <c r="E59" s="304">
        <v>601</v>
      </c>
      <c r="F59" s="304">
        <v>20100</v>
      </c>
      <c r="G59" s="305">
        <v>0</v>
      </c>
      <c r="H59" s="305">
        <v>0</v>
      </c>
      <c r="I59" s="306">
        <v>0</v>
      </c>
      <c r="J59" s="301"/>
      <c r="K59" s="301"/>
      <c r="L59" s="302"/>
      <c r="M59" s="252"/>
      <c r="N59" s="301"/>
      <c r="O59" s="301"/>
      <c r="P59" s="301"/>
      <c r="Q59" s="301"/>
    </row>
    <row r="60" spans="1:17" ht="13.5" customHeight="1">
      <c r="A60" s="267" t="s">
        <v>73</v>
      </c>
      <c r="B60" s="303">
        <v>3120</v>
      </c>
      <c r="C60" s="304">
        <v>18300</v>
      </c>
      <c r="D60" s="304">
        <v>3120</v>
      </c>
      <c r="E60" s="304">
        <v>588</v>
      </c>
      <c r="F60" s="304">
        <v>18300</v>
      </c>
      <c r="G60" s="305">
        <v>0</v>
      </c>
      <c r="H60" s="305">
        <v>0</v>
      </c>
      <c r="I60" s="306">
        <v>0</v>
      </c>
      <c r="J60" s="301"/>
      <c r="K60" s="301"/>
      <c r="L60" s="302"/>
      <c r="M60" s="252"/>
      <c r="N60" s="301"/>
      <c r="O60" s="301"/>
      <c r="P60" s="301"/>
      <c r="Q60" s="301"/>
    </row>
    <row r="61" spans="1:17" ht="13.5" customHeight="1">
      <c r="A61" s="267" t="s">
        <v>75</v>
      </c>
      <c r="B61" s="303">
        <v>2430</v>
      </c>
      <c r="C61" s="304">
        <v>12700</v>
      </c>
      <c r="D61" s="304">
        <v>2430</v>
      </c>
      <c r="E61" s="304">
        <v>523</v>
      </c>
      <c r="F61" s="304">
        <v>12700</v>
      </c>
      <c r="G61" s="305">
        <v>0</v>
      </c>
      <c r="H61" s="305">
        <v>0</v>
      </c>
      <c r="I61" s="306">
        <v>0</v>
      </c>
      <c r="J61" s="301"/>
      <c r="K61" s="301"/>
      <c r="L61" s="302"/>
      <c r="M61" s="252"/>
      <c r="N61" s="301"/>
      <c r="O61" s="301"/>
      <c r="P61" s="301"/>
      <c r="Q61" s="301"/>
    </row>
    <row r="62" spans="1:17" ht="13.5" customHeight="1">
      <c r="A62" s="267" t="s">
        <v>77</v>
      </c>
      <c r="B62" s="303">
        <v>1620</v>
      </c>
      <c r="C62" s="304">
        <v>8730</v>
      </c>
      <c r="D62" s="304">
        <v>1620</v>
      </c>
      <c r="E62" s="304">
        <v>539</v>
      </c>
      <c r="F62" s="304">
        <v>8730</v>
      </c>
      <c r="G62" s="305">
        <v>0</v>
      </c>
      <c r="H62" s="305">
        <v>0</v>
      </c>
      <c r="I62" s="306">
        <v>0</v>
      </c>
      <c r="J62" s="301"/>
      <c r="K62" s="301"/>
      <c r="L62" s="302"/>
      <c r="M62" s="252"/>
      <c r="N62" s="301"/>
      <c r="O62" s="301"/>
      <c r="P62" s="301"/>
      <c r="Q62" s="301"/>
    </row>
    <row r="63" spans="1:17" ht="13.5" customHeight="1">
      <c r="A63" s="267" t="s">
        <v>79</v>
      </c>
      <c r="B63" s="303">
        <v>1960</v>
      </c>
      <c r="C63" s="304">
        <v>11600</v>
      </c>
      <c r="D63" s="304">
        <v>1960</v>
      </c>
      <c r="E63" s="304">
        <v>594</v>
      </c>
      <c r="F63" s="304">
        <v>11600</v>
      </c>
      <c r="G63" s="305">
        <v>0</v>
      </c>
      <c r="H63" s="305">
        <v>0</v>
      </c>
      <c r="I63" s="306">
        <v>0</v>
      </c>
      <c r="J63" s="301"/>
      <c r="K63" s="301"/>
      <c r="L63" s="302"/>
      <c r="M63" s="252"/>
      <c r="N63" s="301"/>
      <c r="O63" s="301"/>
      <c r="P63" s="301"/>
      <c r="Q63" s="301"/>
    </row>
    <row r="64" spans="1:17" ht="13.5" customHeight="1">
      <c r="A64" s="267" t="s">
        <v>81</v>
      </c>
      <c r="B64" s="303">
        <v>814</v>
      </c>
      <c r="C64" s="304">
        <v>4090</v>
      </c>
      <c r="D64" s="304">
        <v>814</v>
      </c>
      <c r="E64" s="304">
        <v>502</v>
      </c>
      <c r="F64" s="304">
        <v>4090</v>
      </c>
      <c r="G64" s="305">
        <v>0</v>
      </c>
      <c r="H64" s="305">
        <v>0</v>
      </c>
      <c r="I64" s="306">
        <v>0</v>
      </c>
      <c r="J64" s="301"/>
      <c r="K64" s="301"/>
      <c r="L64" s="302"/>
      <c r="M64" s="252"/>
      <c r="N64" s="301"/>
      <c r="O64" s="301"/>
      <c r="P64" s="301"/>
      <c r="Q64" s="301"/>
    </row>
    <row r="65" spans="1:17" ht="13.5" customHeight="1">
      <c r="A65" s="267" t="s">
        <v>82</v>
      </c>
      <c r="B65" s="303">
        <v>597</v>
      </c>
      <c r="C65" s="304">
        <v>2650</v>
      </c>
      <c r="D65" s="304">
        <v>597</v>
      </c>
      <c r="E65" s="304">
        <v>444</v>
      </c>
      <c r="F65" s="304">
        <v>2650</v>
      </c>
      <c r="G65" s="305">
        <v>0</v>
      </c>
      <c r="H65" s="305">
        <v>0</v>
      </c>
      <c r="I65" s="306">
        <v>0</v>
      </c>
      <c r="J65" s="301"/>
      <c r="K65" s="301"/>
      <c r="L65" s="302"/>
      <c r="M65" s="252"/>
      <c r="N65" s="301"/>
      <c r="O65" s="301"/>
      <c r="P65" s="301"/>
      <c r="Q65" s="301"/>
    </row>
    <row r="66" spans="1:17" ht="13.5" customHeight="1">
      <c r="A66" s="267" t="s">
        <v>84</v>
      </c>
      <c r="B66" s="303">
        <v>2540</v>
      </c>
      <c r="C66" s="304">
        <v>14800</v>
      </c>
      <c r="D66" s="304">
        <v>2540</v>
      </c>
      <c r="E66" s="304">
        <v>581</v>
      </c>
      <c r="F66" s="304">
        <v>14800</v>
      </c>
      <c r="G66" s="305">
        <v>0</v>
      </c>
      <c r="H66" s="305">
        <v>0</v>
      </c>
      <c r="I66" s="306">
        <v>0</v>
      </c>
      <c r="J66" s="301"/>
      <c r="K66" s="301"/>
      <c r="L66" s="302"/>
      <c r="M66" s="252"/>
      <c r="N66" s="301"/>
      <c r="O66" s="301"/>
      <c r="P66" s="301"/>
      <c r="Q66" s="301"/>
    </row>
    <row r="67" spans="1:17" ht="13.5" customHeight="1">
      <c r="A67" s="267" t="s">
        <v>86</v>
      </c>
      <c r="B67" s="303">
        <v>1050</v>
      </c>
      <c r="C67" s="304">
        <v>5920</v>
      </c>
      <c r="D67" s="304">
        <v>1050</v>
      </c>
      <c r="E67" s="304">
        <v>564</v>
      </c>
      <c r="F67" s="304">
        <v>5920</v>
      </c>
      <c r="G67" s="305">
        <v>0</v>
      </c>
      <c r="H67" s="305">
        <v>0</v>
      </c>
      <c r="I67" s="306"/>
      <c r="J67" s="301"/>
      <c r="K67" s="301"/>
      <c r="L67" s="302"/>
      <c r="M67" s="252"/>
      <c r="N67" s="301"/>
      <c r="O67" s="301"/>
      <c r="P67" s="301"/>
      <c r="Q67" s="301"/>
    </row>
    <row r="68" spans="1:17" ht="13.5" customHeight="1">
      <c r="A68" s="267" t="s">
        <v>87</v>
      </c>
      <c r="B68" s="303">
        <v>832</v>
      </c>
      <c r="C68" s="304">
        <v>4440</v>
      </c>
      <c r="D68" s="304">
        <v>832</v>
      </c>
      <c r="E68" s="304">
        <v>534</v>
      </c>
      <c r="F68" s="304">
        <v>4440</v>
      </c>
      <c r="G68" s="305">
        <v>0</v>
      </c>
      <c r="H68" s="305">
        <v>0</v>
      </c>
      <c r="I68" s="306">
        <v>0</v>
      </c>
      <c r="J68" s="301"/>
      <c r="K68" s="301"/>
      <c r="L68" s="302"/>
      <c r="M68" s="252"/>
      <c r="N68" s="301"/>
      <c r="O68" s="301"/>
      <c r="P68" s="301"/>
      <c r="Q68" s="301"/>
    </row>
    <row r="69" spans="1:17" ht="13.5" customHeight="1">
      <c r="A69" s="261" t="s">
        <v>88</v>
      </c>
      <c r="B69" s="312">
        <v>1200</v>
      </c>
      <c r="C69" s="313">
        <v>6310</v>
      </c>
      <c r="D69" s="313">
        <v>1200</v>
      </c>
      <c r="E69" s="313">
        <v>526</v>
      </c>
      <c r="F69" s="313">
        <v>6310</v>
      </c>
      <c r="G69" s="314">
        <v>0</v>
      </c>
      <c r="H69" s="314">
        <v>0</v>
      </c>
      <c r="I69" s="315">
        <v>0</v>
      </c>
      <c r="J69" s="301"/>
      <c r="K69" s="301"/>
      <c r="L69" s="302"/>
      <c r="M69" s="252"/>
      <c r="N69" s="301"/>
      <c r="O69" s="301"/>
      <c r="P69" s="301"/>
      <c r="Q69" s="301"/>
    </row>
    <row r="70" spans="1:12" ht="13.5" customHeight="1">
      <c r="A70" s="248" t="s">
        <v>221</v>
      </c>
      <c r="B70" s="252"/>
      <c r="C70" s="252"/>
      <c r="D70" s="252"/>
      <c r="E70" s="252"/>
      <c r="F70" s="252"/>
      <c r="G70" s="253"/>
      <c r="H70" s="253"/>
      <c r="I70" s="253"/>
      <c r="J70" s="252"/>
      <c r="K70" s="252"/>
      <c r="L70" s="252"/>
    </row>
    <row r="71" spans="1:12" ht="13.5" customHeight="1">
      <c r="A71" s="248" t="s">
        <v>222</v>
      </c>
      <c r="B71" s="252"/>
      <c r="C71" s="252"/>
      <c r="D71" s="252"/>
      <c r="E71" s="252"/>
      <c r="F71" s="252"/>
      <c r="G71" s="253"/>
      <c r="H71" s="253"/>
      <c r="I71" s="253"/>
      <c r="J71" s="252"/>
      <c r="K71" s="252"/>
      <c r="L71" s="252"/>
    </row>
    <row r="72" spans="1:12" ht="13.5" customHeight="1">
      <c r="A72" s="252" t="s">
        <v>223</v>
      </c>
      <c r="B72" s="252"/>
      <c r="C72" s="252"/>
      <c r="D72" s="252"/>
      <c r="E72" s="252"/>
      <c r="F72" s="252"/>
      <c r="G72" s="253"/>
      <c r="H72" s="253"/>
      <c r="I72" s="253"/>
      <c r="J72" s="252"/>
      <c r="K72" s="252"/>
      <c r="L72" s="252"/>
    </row>
    <row r="73" spans="2:12" ht="13.5" customHeight="1">
      <c r="B73" s="252"/>
      <c r="C73" s="252"/>
      <c r="D73" s="252"/>
      <c r="E73" s="252"/>
      <c r="F73" s="252"/>
      <c r="G73" s="253"/>
      <c r="H73" s="253"/>
      <c r="I73" s="253"/>
      <c r="J73" s="252"/>
      <c r="K73" s="252"/>
      <c r="L73" s="252"/>
    </row>
    <row r="74" spans="2:12" ht="15" customHeight="1">
      <c r="B74" s="252"/>
      <c r="C74" s="252"/>
      <c r="D74" s="252"/>
      <c r="E74" s="252"/>
      <c r="F74" s="252"/>
      <c r="G74" s="253"/>
      <c r="H74" s="253"/>
      <c r="I74" s="253"/>
      <c r="J74" s="252"/>
      <c r="K74" s="252"/>
      <c r="L74" s="252"/>
    </row>
    <row r="75" spans="1:12" ht="15" customHeight="1">
      <c r="A75" s="252"/>
      <c r="B75" s="252"/>
      <c r="C75" s="252"/>
      <c r="D75" s="252"/>
      <c r="E75" s="252"/>
      <c r="F75" s="252"/>
      <c r="G75" s="253"/>
      <c r="H75" s="253"/>
      <c r="I75" s="253"/>
      <c r="L75" s="252"/>
    </row>
    <row r="76" spans="1:12" ht="15" customHeight="1">
      <c r="A76" s="252"/>
      <c r="B76" s="252"/>
      <c r="C76" s="252"/>
      <c r="D76" s="252"/>
      <c r="E76" s="252"/>
      <c r="F76" s="252"/>
      <c r="G76" s="253"/>
      <c r="H76" s="253"/>
      <c r="I76" s="253"/>
      <c r="L76" s="252"/>
    </row>
    <row r="77" spans="1:12" ht="15" customHeight="1">
      <c r="A77" s="252"/>
      <c r="B77" s="252"/>
      <c r="C77" s="252"/>
      <c r="D77" s="252"/>
      <c r="E77" s="252"/>
      <c r="F77" s="252"/>
      <c r="G77" s="253"/>
      <c r="H77" s="253"/>
      <c r="I77" s="253"/>
      <c r="L77" s="252"/>
    </row>
    <row r="78" spans="1:12" ht="15" customHeight="1">
      <c r="A78" s="252"/>
      <c r="B78" s="252"/>
      <c r="C78" s="252"/>
      <c r="D78" s="252"/>
      <c r="E78" s="252"/>
      <c r="F78" s="252"/>
      <c r="G78" s="253"/>
      <c r="H78" s="253"/>
      <c r="I78" s="253"/>
      <c r="L78" s="252"/>
    </row>
    <row r="79" spans="1:12" ht="15" customHeight="1">
      <c r="A79" s="252"/>
      <c r="B79" s="252"/>
      <c r="C79" s="252"/>
      <c r="D79" s="252"/>
      <c r="E79" s="252"/>
      <c r="F79" s="252"/>
      <c r="G79" s="253"/>
      <c r="H79" s="253"/>
      <c r="I79" s="253"/>
      <c r="L79" s="252"/>
    </row>
    <row r="80" spans="1:12" ht="15" customHeight="1">
      <c r="A80" s="252"/>
      <c r="B80" s="252"/>
      <c r="C80" s="252"/>
      <c r="D80" s="252"/>
      <c r="E80" s="252"/>
      <c r="F80" s="252"/>
      <c r="G80" s="253"/>
      <c r="H80" s="253"/>
      <c r="I80" s="253"/>
      <c r="L80" s="252"/>
    </row>
    <row r="81" spans="1:12" ht="15" customHeight="1">
      <c r="A81" s="252"/>
      <c r="B81" s="252"/>
      <c r="C81" s="252"/>
      <c r="D81" s="252"/>
      <c r="E81" s="252"/>
      <c r="F81" s="252"/>
      <c r="G81" s="253"/>
      <c r="H81" s="253"/>
      <c r="I81" s="253"/>
      <c r="L81" s="252"/>
    </row>
    <row r="82" spans="1:12" ht="15" customHeight="1">
      <c r="A82" s="252"/>
      <c r="B82" s="252"/>
      <c r="C82" s="252"/>
      <c r="D82" s="252"/>
      <c r="E82" s="252"/>
      <c r="F82" s="252"/>
      <c r="G82" s="253"/>
      <c r="H82" s="253"/>
      <c r="I82" s="253"/>
      <c r="L82" s="252"/>
    </row>
    <row r="83" spans="1:12" ht="15" customHeight="1">
      <c r="A83" s="252"/>
      <c r="B83" s="252"/>
      <c r="C83" s="252"/>
      <c r="D83" s="252"/>
      <c r="E83" s="252"/>
      <c r="F83" s="252"/>
      <c r="G83" s="253"/>
      <c r="H83" s="253"/>
      <c r="I83" s="253"/>
      <c r="L83" s="252"/>
    </row>
    <row r="84" spans="1:12" ht="15" customHeight="1">
      <c r="A84" s="252"/>
      <c r="B84" s="252"/>
      <c r="C84" s="252"/>
      <c r="D84" s="252"/>
      <c r="E84" s="252"/>
      <c r="F84" s="252"/>
      <c r="G84" s="253"/>
      <c r="H84" s="253"/>
      <c r="I84" s="253"/>
      <c r="L84" s="252"/>
    </row>
    <row r="85" spans="1:12" ht="15" customHeight="1">
      <c r="A85" s="252"/>
      <c r="B85" s="252"/>
      <c r="C85" s="252"/>
      <c r="D85" s="252"/>
      <c r="E85" s="252"/>
      <c r="F85" s="252"/>
      <c r="G85" s="253"/>
      <c r="H85" s="253"/>
      <c r="I85" s="253"/>
      <c r="L85" s="252"/>
    </row>
    <row r="86" spans="1:12" ht="15" customHeight="1">
      <c r="A86" s="252"/>
      <c r="B86" s="252"/>
      <c r="C86" s="252"/>
      <c r="D86" s="252"/>
      <c r="E86" s="252"/>
      <c r="F86" s="252"/>
      <c r="G86" s="253"/>
      <c r="H86" s="253"/>
      <c r="I86" s="253"/>
      <c r="L86" s="252"/>
    </row>
    <row r="87" spans="1:9" ht="15" customHeight="1">
      <c r="A87" s="252"/>
      <c r="B87" s="252"/>
      <c r="C87" s="252"/>
      <c r="D87" s="252"/>
      <c r="E87" s="252"/>
      <c r="F87" s="252"/>
      <c r="G87" s="253"/>
      <c r="H87" s="253"/>
      <c r="I87" s="253"/>
    </row>
    <row r="88" spans="1:9" ht="15" customHeight="1">
      <c r="A88" s="252"/>
      <c r="B88" s="252"/>
      <c r="C88" s="252"/>
      <c r="D88" s="252"/>
      <c r="E88" s="252"/>
      <c r="F88" s="252"/>
      <c r="G88" s="253"/>
      <c r="H88" s="253"/>
      <c r="I88" s="253"/>
    </row>
    <row r="89" spans="1:9" ht="15" customHeight="1">
      <c r="A89" s="252"/>
      <c r="B89" s="252"/>
      <c r="C89" s="252"/>
      <c r="D89" s="252"/>
      <c r="E89" s="252"/>
      <c r="F89" s="252"/>
      <c r="G89" s="253"/>
      <c r="H89" s="253"/>
      <c r="I89" s="253"/>
    </row>
    <row r="90" spans="1:9" ht="15" customHeight="1">
      <c r="A90" s="252"/>
      <c r="B90" s="252"/>
      <c r="C90" s="252"/>
      <c r="D90" s="252"/>
      <c r="E90" s="252"/>
      <c r="F90" s="252"/>
      <c r="G90" s="253"/>
      <c r="H90" s="253"/>
      <c r="I90" s="253"/>
    </row>
    <row r="91" spans="1:9" ht="15" customHeight="1">
      <c r="A91" s="252"/>
      <c r="B91" s="252"/>
      <c r="C91" s="252"/>
      <c r="D91" s="252"/>
      <c r="E91" s="252"/>
      <c r="F91" s="252"/>
      <c r="G91" s="253"/>
      <c r="H91" s="253"/>
      <c r="I91" s="253"/>
    </row>
    <row r="92" spans="1:9" ht="15" customHeight="1">
      <c r="A92" s="252"/>
      <c r="B92" s="252"/>
      <c r="C92" s="252"/>
      <c r="D92" s="252"/>
      <c r="E92" s="252"/>
      <c r="F92" s="252"/>
      <c r="G92" s="253"/>
      <c r="H92" s="253"/>
      <c r="I92" s="253"/>
    </row>
    <row r="93" spans="1:9" ht="15" customHeight="1">
      <c r="A93" s="252"/>
      <c r="B93" s="252"/>
      <c r="C93" s="252"/>
      <c r="D93" s="252"/>
      <c r="E93" s="252"/>
      <c r="F93" s="252"/>
      <c r="G93" s="253"/>
      <c r="H93" s="253"/>
      <c r="I93" s="253"/>
    </row>
    <row r="94" spans="1:9" ht="15" customHeight="1">
      <c r="A94" s="252"/>
      <c r="B94" s="252"/>
      <c r="C94" s="252"/>
      <c r="D94" s="252"/>
      <c r="E94" s="252"/>
      <c r="F94" s="252"/>
      <c r="G94" s="253"/>
      <c r="H94" s="253"/>
      <c r="I94" s="253"/>
    </row>
    <row r="95" spans="1:9" ht="15" customHeight="1">
      <c r="A95" s="252"/>
      <c r="B95" s="252"/>
      <c r="C95" s="252"/>
      <c r="D95" s="252"/>
      <c r="E95" s="252"/>
      <c r="F95" s="252"/>
      <c r="G95" s="253"/>
      <c r="H95" s="253"/>
      <c r="I95" s="253"/>
    </row>
    <row r="96" spans="1:9" ht="15" customHeight="1">
      <c r="A96" s="252"/>
      <c r="B96" s="252"/>
      <c r="C96" s="252"/>
      <c r="D96" s="252"/>
      <c r="E96" s="252"/>
      <c r="F96" s="252"/>
      <c r="G96" s="253"/>
      <c r="H96" s="253"/>
      <c r="I96" s="253"/>
    </row>
    <row r="97" spans="1:9" ht="15" customHeight="1">
      <c r="A97" s="252"/>
      <c r="B97" s="252"/>
      <c r="C97" s="252"/>
      <c r="D97" s="252"/>
      <c r="E97" s="252"/>
      <c r="F97" s="252"/>
      <c r="G97" s="253"/>
      <c r="H97" s="253"/>
      <c r="I97" s="253"/>
    </row>
    <row r="98" spans="1:9" ht="15" customHeight="1">
      <c r="A98" s="252"/>
      <c r="B98" s="252"/>
      <c r="C98" s="252"/>
      <c r="D98" s="252"/>
      <c r="E98" s="252"/>
      <c r="F98" s="252"/>
      <c r="G98" s="253"/>
      <c r="H98" s="253"/>
      <c r="I98" s="253"/>
    </row>
    <row r="99" spans="1:9" ht="15" customHeight="1">
      <c r="A99" s="252"/>
      <c r="B99" s="252"/>
      <c r="C99" s="252"/>
      <c r="D99" s="252"/>
      <c r="E99" s="252"/>
      <c r="F99" s="252"/>
      <c r="G99" s="253"/>
      <c r="H99" s="253"/>
      <c r="I99" s="253"/>
    </row>
    <row r="100" spans="1:9" ht="15" customHeight="1">
      <c r="A100" s="252"/>
      <c r="B100" s="252"/>
      <c r="C100" s="252"/>
      <c r="D100" s="252"/>
      <c r="E100" s="252"/>
      <c r="F100" s="252"/>
      <c r="G100" s="253"/>
      <c r="H100" s="253"/>
      <c r="I100" s="253"/>
    </row>
    <row r="101" spans="1:9" ht="15" customHeight="1">
      <c r="A101" s="252"/>
      <c r="B101" s="252"/>
      <c r="C101" s="252"/>
      <c r="D101" s="252"/>
      <c r="E101" s="252"/>
      <c r="F101" s="252"/>
      <c r="G101" s="253"/>
      <c r="H101" s="253"/>
      <c r="I101" s="253"/>
    </row>
    <row r="102" spans="1:9" ht="15" customHeight="1">
      <c r="A102" s="252"/>
      <c r="B102" s="252"/>
      <c r="C102" s="252"/>
      <c r="D102" s="252"/>
      <c r="E102" s="252"/>
      <c r="F102" s="252"/>
      <c r="G102" s="253"/>
      <c r="H102" s="253"/>
      <c r="I102" s="253"/>
    </row>
    <row r="103" spans="1:9" ht="15" customHeight="1">
      <c r="A103" s="252"/>
      <c r="B103" s="252"/>
      <c r="C103" s="252"/>
      <c r="D103" s="252"/>
      <c r="E103" s="252"/>
      <c r="F103" s="252"/>
      <c r="G103" s="253"/>
      <c r="H103" s="253"/>
      <c r="I103" s="253"/>
    </row>
    <row r="104" spans="1:9" ht="15" customHeight="1">
      <c r="A104" s="252"/>
      <c r="B104" s="252"/>
      <c r="C104" s="252"/>
      <c r="D104" s="252"/>
      <c r="E104" s="252"/>
      <c r="F104" s="252"/>
      <c r="G104" s="253"/>
      <c r="H104" s="253"/>
      <c r="I104" s="253"/>
    </row>
    <row r="105" spans="1:9" ht="15" customHeight="1">
      <c r="A105" s="252"/>
      <c r="B105" s="252"/>
      <c r="C105" s="252"/>
      <c r="D105" s="252"/>
      <c r="E105" s="252"/>
      <c r="F105" s="252"/>
      <c r="G105" s="253"/>
      <c r="H105" s="253"/>
      <c r="I105" s="253"/>
    </row>
    <row r="106" spans="1:9" ht="15" customHeight="1">
      <c r="A106" s="252"/>
      <c r="B106" s="252"/>
      <c r="C106" s="252"/>
      <c r="D106" s="252"/>
      <c r="E106" s="252"/>
      <c r="F106" s="252"/>
      <c r="G106" s="253"/>
      <c r="H106" s="253"/>
      <c r="I106" s="253"/>
    </row>
    <row r="107" spans="1:9" ht="15" customHeight="1">
      <c r="A107" s="252"/>
      <c r="B107" s="252"/>
      <c r="C107" s="252"/>
      <c r="D107" s="252"/>
      <c r="E107" s="252"/>
      <c r="F107" s="252"/>
      <c r="G107" s="253"/>
      <c r="H107" s="253"/>
      <c r="I107" s="253"/>
    </row>
    <row r="108" spans="1:9" ht="15" customHeight="1">
      <c r="A108" s="252"/>
      <c r="B108" s="252"/>
      <c r="C108" s="252"/>
      <c r="D108" s="252"/>
      <c r="E108" s="252"/>
      <c r="F108" s="252"/>
      <c r="G108" s="253"/>
      <c r="H108" s="253"/>
      <c r="I108" s="253"/>
    </row>
    <row r="109" spans="1:9" ht="15" customHeight="1">
      <c r="A109" s="252"/>
      <c r="B109" s="252"/>
      <c r="C109" s="252"/>
      <c r="D109" s="252"/>
      <c r="E109" s="252"/>
      <c r="F109" s="252"/>
      <c r="G109" s="253"/>
      <c r="H109" s="253"/>
      <c r="I109" s="253"/>
    </row>
    <row r="110" spans="1:9" ht="15" customHeight="1">
      <c r="A110" s="252"/>
      <c r="B110" s="252"/>
      <c r="C110" s="252"/>
      <c r="D110" s="252"/>
      <c r="E110" s="252"/>
      <c r="F110" s="252"/>
      <c r="G110" s="253"/>
      <c r="H110" s="253"/>
      <c r="I110" s="253"/>
    </row>
    <row r="111" spans="1:9" ht="15" customHeight="1">
      <c r="A111" s="252"/>
      <c r="B111" s="252"/>
      <c r="C111" s="252"/>
      <c r="D111" s="252"/>
      <c r="E111" s="252"/>
      <c r="F111" s="252"/>
      <c r="G111" s="253"/>
      <c r="H111" s="253"/>
      <c r="I111" s="253"/>
    </row>
    <row r="112" spans="1:9" ht="15" customHeight="1">
      <c r="A112" s="252"/>
      <c r="B112" s="252"/>
      <c r="C112" s="252"/>
      <c r="D112" s="252"/>
      <c r="E112" s="252"/>
      <c r="F112" s="252"/>
      <c r="G112" s="253"/>
      <c r="H112" s="253"/>
      <c r="I112" s="253"/>
    </row>
    <row r="113" spans="1:9" ht="15" customHeight="1">
      <c r="A113" s="252"/>
      <c r="B113" s="252"/>
      <c r="C113" s="252"/>
      <c r="D113" s="252"/>
      <c r="E113" s="252"/>
      <c r="F113" s="252"/>
      <c r="G113" s="253"/>
      <c r="H113" s="253"/>
      <c r="I113" s="253"/>
    </row>
    <row r="114" spans="1:9" ht="15" customHeight="1">
      <c r="A114" s="252"/>
      <c r="B114" s="252"/>
      <c r="C114" s="252"/>
      <c r="D114" s="252"/>
      <c r="E114" s="252"/>
      <c r="F114" s="252"/>
      <c r="G114" s="253"/>
      <c r="H114" s="253"/>
      <c r="I114" s="253"/>
    </row>
    <row r="115" spans="1:9" ht="15" customHeight="1">
      <c r="A115" s="252"/>
      <c r="B115" s="252"/>
      <c r="C115" s="252"/>
      <c r="D115" s="252"/>
      <c r="E115" s="252"/>
      <c r="F115" s="252"/>
      <c r="G115" s="253"/>
      <c r="H115" s="253"/>
      <c r="I115" s="253"/>
    </row>
    <row r="116" spans="1:9" ht="15" customHeight="1">
      <c r="A116" s="252"/>
      <c r="B116" s="252"/>
      <c r="C116" s="252"/>
      <c r="D116" s="252"/>
      <c r="E116" s="252"/>
      <c r="F116" s="252"/>
      <c r="G116" s="253"/>
      <c r="H116" s="253"/>
      <c r="I116" s="253"/>
    </row>
    <row r="117" spans="1:9" ht="15" customHeight="1">
      <c r="A117" s="252"/>
      <c r="B117" s="252"/>
      <c r="C117" s="252"/>
      <c r="D117" s="252"/>
      <c r="E117" s="252"/>
      <c r="F117" s="252"/>
      <c r="G117" s="253"/>
      <c r="H117" s="253"/>
      <c r="I117" s="253"/>
    </row>
    <row r="118" spans="1:9" ht="15" customHeight="1">
      <c r="A118" s="252"/>
      <c r="B118" s="252"/>
      <c r="C118" s="252"/>
      <c r="D118" s="252"/>
      <c r="E118" s="252"/>
      <c r="F118" s="252"/>
      <c r="G118" s="253"/>
      <c r="H118" s="253"/>
      <c r="I118" s="253"/>
    </row>
    <row r="119" spans="1:9" ht="15" customHeight="1">
      <c r="A119" s="252"/>
      <c r="B119" s="252"/>
      <c r="C119" s="252"/>
      <c r="D119" s="252"/>
      <c r="E119" s="252"/>
      <c r="F119" s="252"/>
      <c r="G119" s="253"/>
      <c r="H119" s="253"/>
      <c r="I119" s="253"/>
    </row>
    <row r="120" spans="1:9" ht="15" customHeight="1">
      <c r="A120" s="252"/>
      <c r="B120" s="252"/>
      <c r="C120" s="252"/>
      <c r="D120" s="252"/>
      <c r="E120" s="252"/>
      <c r="F120" s="252"/>
      <c r="G120" s="253"/>
      <c r="H120" s="253"/>
      <c r="I120" s="253"/>
    </row>
    <row r="121" spans="1:9" ht="15" customHeight="1">
      <c r="A121" s="252"/>
      <c r="B121" s="252"/>
      <c r="C121" s="252"/>
      <c r="D121" s="252"/>
      <c r="E121" s="252"/>
      <c r="F121" s="252"/>
      <c r="G121" s="253"/>
      <c r="H121" s="253"/>
      <c r="I121" s="253"/>
    </row>
    <row r="122" spans="1:9" ht="15" customHeight="1">
      <c r="A122" s="252"/>
      <c r="B122" s="252"/>
      <c r="C122" s="252"/>
      <c r="D122" s="252"/>
      <c r="E122" s="252"/>
      <c r="F122" s="252"/>
      <c r="G122" s="253"/>
      <c r="H122" s="253"/>
      <c r="I122" s="253"/>
    </row>
    <row r="123" spans="1:9" ht="15" customHeight="1">
      <c r="A123" s="252"/>
      <c r="B123" s="252"/>
      <c r="C123" s="252"/>
      <c r="D123" s="252"/>
      <c r="E123" s="252"/>
      <c r="F123" s="252"/>
      <c r="G123" s="253"/>
      <c r="H123" s="253"/>
      <c r="I123" s="253"/>
    </row>
    <row r="124" spans="1:9" ht="15" customHeight="1">
      <c r="A124" s="252"/>
      <c r="B124" s="252"/>
      <c r="C124" s="252"/>
      <c r="D124" s="252"/>
      <c r="E124" s="252"/>
      <c r="F124" s="252"/>
      <c r="G124" s="253"/>
      <c r="H124" s="253"/>
      <c r="I124" s="253"/>
    </row>
    <row r="125" spans="1:9" ht="15" customHeight="1">
      <c r="A125" s="252"/>
      <c r="B125" s="252"/>
      <c r="C125" s="252"/>
      <c r="D125" s="252"/>
      <c r="E125" s="252"/>
      <c r="F125" s="252"/>
      <c r="G125" s="253"/>
      <c r="H125" s="253"/>
      <c r="I125" s="25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16" customWidth="1"/>
    <col min="2" max="2" width="11.125" style="316" customWidth="1"/>
    <col min="3" max="12" width="8.125" style="316" customWidth="1"/>
    <col min="13" max="13" width="8.75390625" style="316" customWidth="1"/>
    <col min="14" max="14" width="8.50390625" style="316" customWidth="1"/>
    <col min="15" max="15" width="7.875" style="316" customWidth="1"/>
    <col min="16" max="16384" width="9.00390625" style="316" customWidth="1"/>
  </cols>
  <sheetData>
    <row r="1" ht="14.25">
      <c r="B1" s="317" t="s">
        <v>240</v>
      </c>
    </row>
    <row r="2" spans="11:15" ht="12">
      <c r="K2" s="318"/>
      <c r="O2" s="318" t="s">
        <v>225</v>
      </c>
    </row>
    <row r="3" spans="2:15" ht="13.5">
      <c r="B3" s="1242" t="s">
        <v>90</v>
      </c>
      <c r="C3" s="1318" t="s">
        <v>226</v>
      </c>
      <c r="D3" s="1319"/>
      <c r="E3" s="1318" t="s">
        <v>227</v>
      </c>
      <c r="F3" s="1319"/>
      <c r="G3" s="1318" t="s">
        <v>228</v>
      </c>
      <c r="H3" s="1319"/>
      <c r="I3" s="1320" t="s">
        <v>229</v>
      </c>
      <c r="J3" s="1321"/>
      <c r="K3" s="1321"/>
      <c r="L3" s="1321"/>
      <c r="M3" s="1321"/>
      <c r="N3" s="1321"/>
      <c r="O3" s="1322"/>
    </row>
    <row r="4" spans="2:15" ht="13.5">
      <c r="B4" s="933"/>
      <c r="C4" s="1242" t="s">
        <v>230</v>
      </c>
      <c r="D4" s="1242" t="s">
        <v>231</v>
      </c>
      <c r="E4" s="1242" t="s">
        <v>230</v>
      </c>
      <c r="F4" s="1242" t="s">
        <v>231</v>
      </c>
      <c r="G4" s="1242" t="s">
        <v>230</v>
      </c>
      <c r="H4" s="1242" t="s">
        <v>231</v>
      </c>
      <c r="I4" s="1242" t="s">
        <v>230</v>
      </c>
      <c r="J4" s="1242" t="s">
        <v>231</v>
      </c>
      <c r="K4" s="1323" t="s">
        <v>232</v>
      </c>
      <c r="L4" s="1324"/>
      <c r="M4" s="1324"/>
      <c r="N4" s="1324"/>
      <c r="O4" s="1325"/>
    </row>
    <row r="5" spans="2:15" ht="12">
      <c r="B5" s="933"/>
      <c r="C5" s="1239"/>
      <c r="D5" s="1239"/>
      <c r="E5" s="1239"/>
      <c r="F5" s="1239"/>
      <c r="G5" s="1239"/>
      <c r="H5" s="1239"/>
      <c r="I5" s="1239"/>
      <c r="J5" s="1239"/>
      <c r="K5" s="320" t="s">
        <v>230</v>
      </c>
      <c r="L5" s="320" t="s">
        <v>231</v>
      </c>
      <c r="M5" s="1251" t="s">
        <v>233</v>
      </c>
      <c r="N5" s="1252"/>
      <c r="O5" s="1241"/>
    </row>
    <row r="6" spans="2:15" ht="12">
      <c r="B6" s="1317"/>
      <c r="C6" s="1240"/>
      <c r="D6" s="1240"/>
      <c r="E6" s="1240"/>
      <c r="F6" s="1240"/>
      <c r="G6" s="1240"/>
      <c r="H6" s="1240"/>
      <c r="I6" s="1240"/>
      <c r="J6" s="1240"/>
      <c r="K6" s="322"/>
      <c r="L6" s="322"/>
      <c r="M6" s="323" t="s">
        <v>234</v>
      </c>
      <c r="N6" s="323" t="s">
        <v>235</v>
      </c>
      <c r="O6" s="323" t="s">
        <v>236</v>
      </c>
    </row>
    <row r="7" spans="2:15" ht="12">
      <c r="B7" s="324" t="s">
        <v>118</v>
      </c>
      <c r="C7" s="325">
        <f aca="true" t="shared" si="0" ref="C7:O7">SUM(C9:C12)</f>
        <v>33391</v>
      </c>
      <c r="D7" s="325">
        <f t="shared" si="0"/>
        <v>84157</v>
      </c>
      <c r="E7" s="325">
        <f t="shared" si="0"/>
        <v>379</v>
      </c>
      <c r="F7" s="325">
        <f t="shared" si="0"/>
        <v>1601</v>
      </c>
      <c r="G7" s="325">
        <f t="shared" si="0"/>
        <v>1592</v>
      </c>
      <c r="H7" s="325">
        <f t="shared" si="0"/>
        <v>1826</v>
      </c>
      <c r="I7" s="325">
        <f t="shared" si="0"/>
        <v>34008</v>
      </c>
      <c r="J7" s="325">
        <f t="shared" si="0"/>
        <v>84382</v>
      </c>
      <c r="K7" s="325">
        <f t="shared" si="0"/>
        <v>1137</v>
      </c>
      <c r="L7" s="325">
        <f t="shared" si="0"/>
        <v>2548</v>
      </c>
      <c r="M7" s="325">
        <f t="shared" si="0"/>
        <v>858</v>
      </c>
      <c r="N7" s="325">
        <f t="shared" si="0"/>
        <v>153</v>
      </c>
      <c r="O7" s="325">
        <f t="shared" si="0"/>
        <v>126</v>
      </c>
    </row>
    <row r="8" spans="2:15" ht="7.5" customHeight="1">
      <c r="B8" s="326"/>
      <c r="C8" s="327"/>
      <c r="D8" s="328"/>
      <c r="E8" s="327"/>
      <c r="F8" s="328"/>
      <c r="G8" s="327"/>
      <c r="H8" s="328"/>
      <c r="I8" s="327"/>
      <c r="J8" s="328"/>
      <c r="K8" s="327"/>
      <c r="L8" s="328"/>
      <c r="M8" s="327"/>
      <c r="N8" s="328"/>
      <c r="O8" s="327"/>
    </row>
    <row r="9" spans="2:15" ht="12">
      <c r="B9" s="329" t="s">
        <v>121</v>
      </c>
      <c r="C9" s="330">
        <f>C14+C20+C21+C22+C25+C26+C27+C30+C31+C32+C33+C34+C35+C36</f>
        <v>12760</v>
      </c>
      <c r="D9" s="331">
        <v>24859</v>
      </c>
      <c r="E9" s="330">
        <f>E14+E20+E21+E22+E25+E26+E27+E30+E31+E32+E33+E34+E35+E36</f>
        <v>101</v>
      </c>
      <c r="F9" s="330">
        <v>371</v>
      </c>
      <c r="G9" s="330">
        <f>G14+G20+G21+G22+G25+G26+G27+G30+G31+G32+G33+G34+G35+G36</f>
        <v>528</v>
      </c>
      <c r="H9" s="331">
        <v>643</v>
      </c>
      <c r="I9" s="330">
        <f>I14+I20+I21+I22+I25+I26+I27+I30+I31+I32+I33+I34+I35+I36</f>
        <v>12962</v>
      </c>
      <c r="J9" s="331">
        <v>25131</v>
      </c>
      <c r="K9" s="330">
        <f>K14+K20+K21+K22+K25+K26+K27+K30+K31+K32+K33+K34+K35+K36</f>
        <v>227</v>
      </c>
      <c r="L9" s="331">
        <v>588</v>
      </c>
      <c r="M9" s="330">
        <f>M14+M20+M21+M22+M25+M26+M27+M30+M31+M32+M33+M34+M35+M36</f>
        <v>158</v>
      </c>
      <c r="N9" s="331">
        <f>N14+N20+N21+N22+N25+N26+N27+N30+N31+N32+N33+N34+N35+N36</f>
        <v>42</v>
      </c>
      <c r="O9" s="330">
        <f>O14+O20+O21+O22+O25+O26+O27+O30+O31+O32+O33+O34+O35+O36</f>
        <v>27</v>
      </c>
    </row>
    <row r="10" spans="2:15" ht="12">
      <c r="B10" s="329" t="s">
        <v>122</v>
      </c>
      <c r="C10" s="330">
        <f>C19+C38+C39+C40+C41+C42+C43+C44</f>
        <v>5721</v>
      </c>
      <c r="D10" s="331">
        <v>12238</v>
      </c>
      <c r="E10" s="330">
        <f>E19+E38+E39+E40+E41+E42+E43+E44</f>
        <v>50</v>
      </c>
      <c r="F10" s="330">
        <f>F19+F38+F39+F40+F41+F42+F43+F44</f>
        <v>101</v>
      </c>
      <c r="G10" s="330">
        <f>G19+G38+G39+G40+G41+G42+G43+G44</f>
        <v>80</v>
      </c>
      <c r="H10" s="331">
        <v>58</v>
      </c>
      <c r="I10" s="330">
        <f>I19+I38+I39+I40+I41+I42+I43+I44</f>
        <v>5740</v>
      </c>
      <c r="J10" s="331">
        <v>12195</v>
      </c>
      <c r="K10" s="330">
        <f>K19+K38+K39+K40+K41+K42+K43+K44</f>
        <v>81</v>
      </c>
      <c r="L10" s="331">
        <v>183</v>
      </c>
      <c r="M10" s="330">
        <f>M19+M38+M39+M40+M41+M42+M43+M44</f>
        <v>67</v>
      </c>
      <c r="N10" s="331">
        <f>N19+N38+N39+N40+N41+N42+N43+N44</f>
        <v>4</v>
      </c>
      <c r="O10" s="330">
        <f>O19+O38+O39+O40+O41+O42+O43+O44</f>
        <v>10</v>
      </c>
    </row>
    <row r="11" spans="2:15" ht="12">
      <c r="B11" s="329" t="s">
        <v>237</v>
      </c>
      <c r="C11" s="330">
        <f>C15+C24+C28+C46+C47+C48+C49+C50</f>
        <v>5790</v>
      </c>
      <c r="D11" s="331">
        <v>22530</v>
      </c>
      <c r="E11" s="330">
        <f>E15+E24+E28+E46+E47+E48+E49+E50</f>
        <v>105</v>
      </c>
      <c r="F11" s="330">
        <f>F15+F24+F28+F46+F47+F48+F49+F50</f>
        <v>757</v>
      </c>
      <c r="G11" s="330">
        <f>G15+G24+G28+G46+G47+G48+G49+G50</f>
        <v>748</v>
      </c>
      <c r="H11" s="331">
        <v>1002</v>
      </c>
      <c r="I11" s="330">
        <f>I15+I24+I28+I46+I47+I48+I49+I50</f>
        <v>6128</v>
      </c>
      <c r="J11" s="331">
        <v>22775</v>
      </c>
      <c r="K11" s="330">
        <f>K15+K24+K28+K46+K47+K48+K49+K50</f>
        <v>323</v>
      </c>
      <c r="L11" s="331">
        <v>1088</v>
      </c>
      <c r="M11" s="330">
        <f>M15+M24+M28+M46+M47+M48+M49+M50</f>
        <v>211</v>
      </c>
      <c r="N11" s="331">
        <f>N15+N24+N28+N46+N47+N48+N49+N50</f>
        <v>76</v>
      </c>
      <c r="O11" s="330">
        <f>O15+O24+O28+O46+O47+O48+O49+O50</f>
        <v>36</v>
      </c>
    </row>
    <row r="12" spans="2:15" ht="12">
      <c r="B12" s="329" t="s">
        <v>124</v>
      </c>
      <c r="C12" s="330">
        <f>C16+C17+C52+C53+C54+C55+C56+C57+C58+C59+C60+C61+C62+C63</f>
        <v>9120</v>
      </c>
      <c r="D12" s="331">
        <v>24530</v>
      </c>
      <c r="E12" s="330">
        <f>E16+E17+E52+E53+E54+E55+E56+E57+E58+E59+E60+E61+E62+E63</f>
        <v>123</v>
      </c>
      <c r="F12" s="330">
        <v>372</v>
      </c>
      <c r="G12" s="330">
        <f>G16+G17+G52+G53+G54+G55+G56+G57+G58+G59+G60+G61+G62+G63</f>
        <v>236</v>
      </c>
      <c r="H12" s="331">
        <v>123</v>
      </c>
      <c r="I12" s="330">
        <f>I16+I17+I52+I53+I54+I55+I56+I57+I58+I59+I60+I61+I62+I63</f>
        <v>9178</v>
      </c>
      <c r="J12" s="331">
        <v>24281</v>
      </c>
      <c r="K12" s="330">
        <f>K16+K17+K52+K53+K54+K55+K56+K57+K58+K59+K60+K61+K62+K63</f>
        <v>506</v>
      </c>
      <c r="L12" s="331">
        <v>689</v>
      </c>
      <c r="M12" s="330">
        <f>M16+M17+M52+M53+M54+M55+M56+M57+M58+M59+M60+M61+M62+M63</f>
        <v>422</v>
      </c>
      <c r="N12" s="331">
        <f>N16+N17+N52+N53+N54+N55+N56+N57+N58+N59+N60+N61+N62+N63</f>
        <v>31</v>
      </c>
      <c r="O12" s="330">
        <f>O16+O17+O52+O53+O54+O55+O56+O57+O58+O59+O60+O61+O62+O63</f>
        <v>53</v>
      </c>
    </row>
    <row r="13" spans="2:15" ht="6.75" customHeight="1">
      <c r="B13" s="326"/>
      <c r="C13" s="327"/>
      <c r="D13" s="328"/>
      <c r="E13" s="327"/>
      <c r="F13" s="328"/>
      <c r="G13" s="327"/>
      <c r="H13" s="328"/>
      <c r="I13" s="327"/>
      <c r="J13" s="328"/>
      <c r="K13" s="327"/>
      <c r="L13" s="328"/>
      <c r="M13" s="327"/>
      <c r="N13" s="328"/>
      <c r="O13" s="327"/>
    </row>
    <row r="14" spans="2:15" ht="12">
      <c r="B14" s="319" t="s">
        <v>56</v>
      </c>
      <c r="C14" s="327">
        <v>2177</v>
      </c>
      <c r="D14" s="332">
        <v>3558</v>
      </c>
      <c r="E14" s="327">
        <v>9</v>
      </c>
      <c r="F14" s="332">
        <v>23</v>
      </c>
      <c r="G14" s="327">
        <v>4</v>
      </c>
      <c r="H14" s="332">
        <v>3</v>
      </c>
      <c r="I14" s="327">
        <v>2179</v>
      </c>
      <c r="J14" s="332">
        <v>3538</v>
      </c>
      <c r="K14" s="327">
        <v>35</v>
      </c>
      <c r="L14" s="332">
        <v>52</v>
      </c>
      <c r="M14" s="327">
        <v>27</v>
      </c>
      <c r="N14" s="328">
        <v>1</v>
      </c>
      <c r="O14" s="327">
        <v>7</v>
      </c>
    </row>
    <row r="15" spans="2:15" ht="12">
      <c r="B15" s="319" t="s">
        <v>58</v>
      </c>
      <c r="C15" s="327">
        <v>1055</v>
      </c>
      <c r="D15" s="332">
        <v>5404</v>
      </c>
      <c r="E15" s="327">
        <v>27</v>
      </c>
      <c r="F15" s="332">
        <v>318</v>
      </c>
      <c r="G15" s="327">
        <v>3</v>
      </c>
      <c r="H15" s="332">
        <v>6</v>
      </c>
      <c r="I15" s="327">
        <v>1055</v>
      </c>
      <c r="J15" s="332">
        <v>5092</v>
      </c>
      <c r="K15" s="327">
        <v>53</v>
      </c>
      <c r="L15" s="332">
        <v>152</v>
      </c>
      <c r="M15" s="327">
        <v>29</v>
      </c>
      <c r="N15" s="328">
        <v>16</v>
      </c>
      <c r="O15" s="327">
        <v>8</v>
      </c>
    </row>
    <row r="16" spans="2:15" ht="12">
      <c r="B16" s="319" t="s">
        <v>59</v>
      </c>
      <c r="C16" s="327">
        <v>1324</v>
      </c>
      <c r="D16" s="332">
        <v>3564</v>
      </c>
      <c r="E16" s="327">
        <v>7</v>
      </c>
      <c r="F16" s="332">
        <v>79</v>
      </c>
      <c r="G16" s="327">
        <v>1</v>
      </c>
      <c r="H16" s="332">
        <v>1</v>
      </c>
      <c r="I16" s="327">
        <v>1324</v>
      </c>
      <c r="J16" s="332">
        <v>3486</v>
      </c>
      <c r="K16" s="327">
        <v>19</v>
      </c>
      <c r="L16" s="332">
        <v>69</v>
      </c>
      <c r="M16" s="327">
        <v>12</v>
      </c>
      <c r="N16" s="328">
        <v>2</v>
      </c>
      <c r="O16" s="327">
        <v>5</v>
      </c>
    </row>
    <row r="17" spans="2:15" ht="12">
      <c r="B17" s="319" t="s">
        <v>61</v>
      </c>
      <c r="C17" s="327">
        <v>932</v>
      </c>
      <c r="D17" s="332">
        <v>1085</v>
      </c>
      <c r="E17" s="327">
        <v>2</v>
      </c>
      <c r="F17" s="332">
        <v>1</v>
      </c>
      <c r="G17" s="327">
        <v>2</v>
      </c>
      <c r="H17" s="332">
        <v>2</v>
      </c>
      <c r="I17" s="327">
        <v>932</v>
      </c>
      <c r="J17" s="332">
        <v>1086</v>
      </c>
      <c r="K17" s="327">
        <v>107</v>
      </c>
      <c r="L17" s="332">
        <v>183</v>
      </c>
      <c r="M17" s="327">
        <v>91</v>
      </c>
      <c r="N17" s="328">
        <v>11</v>
      </c>
      <c r="O17" s="327">
        <v>5</v>
      </c>
    </row>
    <row r="18" spans="2:15" ht="8.25" customHeight="1">
      <c r="B18" s="319"/>
      <c r="C18" s="327"/>
      <c r="D18" s="332"/>
      <c r="E18" s="327"/>
      <c r="F18" s="332"/>
      <c r="G18" s="327"/>
      <c r="H18" s="332"/>
      <c r="I18" s="327"/>
      <c r="J18" s="332"/>
      <c r="K18" s="327"/>
      <c r="L18" s="332"/>
      <c r="M18" s="327"/>
      <c r="N18" s="328"/>
      <c r="O18" s="327"/>
    </row>
    <row r="19" spans="2:15" ht="12">
      <c r="B19" s="319" t="s">
        <v>64</v>
      </c>
      <c r="C19" s="327">
        <v>863</v>
      </c>
      <c r="D19" s="332">
        <v>1547</v>
      </c>
      <c r="E19" s="327">
        <v>0</v>
      </c>
      <c r="F19" s="332">
        <v>0</v>
      </c>
      <c r="G19" s="327">
        <v>3</v>
      </c>
      <c r="H19" s="332">
        <v>3</v>
      </c>
      <c r="I19" s="327">
        <v>863</v>
      </c>
      <c r="J19" s="332">
        <v>1550</v>
      </c>
      <c r="K19" s="327">
        <v>3</v>
      </c>
      <c r="L19" s="332">
        <v>4</v>
      </c>
      <c r="M19" s="327">
        <v>2</v>
      </c>
      <c r="N19" s="328">
        <v>1</v>
      </c>
      <c r="O19" s="327">
        <v>0</v>
      </c>
    </row>
    <row r="20" spans="2:15" ht="12">
      <c r="B20" s="319" t="s">
        <v>66</v>
      </c>
      <c r="C20" s="327">
        <v>546</v>
      </c>
      <c r="D20" s="332">
        <v>664</v>
      </c>
      <c r="E20" s="327">
        <v>0</v>
      </c>
      <c r="F20" s="332">
        <v>0</v>
      </c>
      <c r="G20" s="327">
        <v>50</v>
      </c>
      <c r="H20" s="332">
        <v>79</v>
      </c>
      <c r="I20" s="327">
        <v>567</v>
      </c>
      <c r="J20" s="332">
        <v>743</v>
      </c>
      <c r="K20" s="327">
        <v>12</v>
      </c>
      <c r="L20" s="332">
        <v>18</v>
      </c>
      <c r="M20" s="327">
        <v>1</v>
      </c>
      <c r="N20" s="328">
        <v>8</v>
      </c>
      <c r="O20" s="327">
        <v>3</v>
      </c>
    </row>
    <row r="21" spans="2:15" ht="12">
      <c r="B21" s="319" t="s">
        <v>68</v>
      </c>
      <c r="C21" s="327">
        <v>1308</v>
      </c>
      <c r="D21" s="332">
        <v>2899</v>
      </c>
      <c r="E21" s="327">
        <v>27</v>
      </c>
      <c r="F21" s="332">
        <v>68</v>
      </c>
      <c r="G21" s="327">
        <v>0</v>
      </c>
      <c r="H21" s="332">
        <v>0</v>
      </c>
      <c r="I21" s="327">
        <v>1308</v>
      </c>
      <c r="J21" s="332">
        <v>2832</v>
      </c>
      <c r="K21" s="327">
        <v>23</v>
      </c>
      <c r="L21" s="332">
        <v>55</v>
      </c>
      <c r="M21" s="327">
        <v>12</v>
      </c>
      <c r="N21" s="328">
        <v>9</v>
      </c>
      <c r="O21" s="327">
        <v>2</v>
      </c>
    </row>
    <row r="22" spans="2:15" ht="12">
      <c r="B22" s="319" t="s">
        <v>69</v>
      </c>
      <c r="C22" s="327">
        <v>1565</v>
      </c>
      <c r="D22" s="332">
        <v>2351</v>
      </c>
      <c r="E22" s="327">
        <v>12</v>
      </c>
      <c r="F22" s="332">
        <v>36</v>
      </c>
      <c r="G22" s="327">
        <v>3</v>
      </c>
      <c r="H22" s="333">
        <v>0</v>
      </c>
      <c r="I22" s="327">
        <v>1565</v>
      </c>
      <c r="J22" s="332">
        <v>2315</v>
      </c>
      <c r="K22" s="327">
        <v>29</v>
      </c>
      <c r="L22" s="332">
        <v>51</v>
      </c>
      <c r="M22" s="327">
        <v>22</v>
      </c>
      <c r="N22" s="328">
        <v>5</v>
      </c>
      <c r="O22" s="327">
        <v>2</v>
      </c>
    </row>
    <row r="23" spans="2:15" ht="8.25" customHeight="1">
      <c r="B23" s="319"/>
      <c r="C23" s="327"/>
      <c r="D23" s="332"/>
      <c r="E23" s="327"/>
      <c r="F23" s="332"/>
      <c r="G23" s="327"/>
      <c r="H23" s="332"/>
      <c r="I23" s="327"/>
      <c r="J23" s="332"/>
      <c r="K23" s="327"/>
      <c r="L23" s="332"/>
      <c r="M23" s="327"/>
      <c r="N23" s="328"/>
      <c r="O23" s="327"/>
    </row>
    <row r="24" spans="2:15" ht="12">
      <c r="B24" s="319" t="s">
        <v>72</v>
      </c>
      <c r="C24" s="327">
        <v>632</v>
      </c>
      <c r="D24" s="332">
        <v>1431</v>
      </c>
      <c r="E24" s="327">
        <v>4</v>
      </c>
      <c r="F24" s="332">
        <v>37</v>
      </c>
      <c r="G24" s="327">
        <v>192</v>
      </c>
      <c r="H24" s="332">
        <v>149</v>
      </c>
      <c r="I24" s="327">
        <v>751</v>
      </c>
      <c r="J24" s="332">
        <v>1543</v>
      </c>
      <c r="K24" s="327">
        <v>12</v>
      </c>
      <c r="L24" s="332">
        <v>29</v>
      </c>
      <c r="M24" s="327">
        <v>9</v>
      </c>
      <c r="N24" s="328">
        <v>1</v>
      </c>
      <c r="O24" s="327">
        <v>2</v>
      </c>
    </row>
    <row r="25" spans="2:15" ht="12">
      <c r="B25" s="319" t="s">
        <v>74</v>
      </c>
      <c r="C25" s="327">
        <v>767</v>
      </c>
      <c r="D25" s="332">
        <v>1297</v>
      </c>
      <c r="E25" s="327">
        <v>0</v>
      </c>
      <c r="F25" s="332">
        <v>0</v>
      </c>
      <c r="G25" s="327">
        <v>93</v>
      </c>
      <c r="H25" s="332">
        <v>82</v>
      </c>
      <c r="I25" s="327">
        <v>805</v>
      </c>
      <c r="J25" s="332">
        <v>1379</v>
      </c>
      <c r="K25" s="327">
        <v>4</v>
      </c>
      <c r="L25" s="332">
        <v>27</v>
      </c>
      <c r="M25" s="327">
        <v>0</v>
      </c>
      <c r="N25" s="328">
        <v>4</v>
      </c>
      <c r="O25" s="327">
        <v>0</v>
      </c>
    </row>
    <row r="26" spans="2:15" ht="12">
      <c r="B26" s="319" t="s">
        <v>76</v>
      </c>
      <c r="C26" s="327">
        <v>810</v>
      </c>
      <c r="D26" s="332">
        <v>1350</v>
      </c>
      <c r="E26" s="327">
        <v>0</v>
      </c>
      <c r="F26" s="332">
        <v>0</v>
      </c>
      <c r="G26" s="327">
        <v>1</v>
      </c>
      <c r="H26" s="332">
        <v>1</v>
      </c>
      <c r="I26" s="327">
        <v>810</v>
      </c>
      <c r="J26" s="332">
        <v>1351</v>
      </c>
      <c r="K26" s="327">
        <v>25</v>
      </c>
      <c r="L26" s="332">
        <v>62</v>
      </c>
      <c r="M26" s="327">
        <v>15</v>
      </c>
      <c r="N26" s="328">
        <v>5</v>
      </c>
      <c r="O26" s="327">
        <v>5</v>
      </c>
    </row>
    <row r="27" spans="2:15" ht="12">
      <c r="B27" s="319" t="s">
        <v>78</v>
      </c>
      <c r="C27" s="327">
        <v>1694</v>
      </c>
      <c r="D27" s="332">
        <v>3893</v>
      </c>
      <c r="E27" s="327">
        <v>13</v>
      </c>
      <c r="F27" s="332">
        <v>27</v>
      </c>
      <c r="G27" s="327">
        <v>3</v>
      </c>
      <c r="H27" s="332">
        <v>7</v>
      </c>
      <c r="I27" s="327">
        <v>1695</v>
      </c>
      <c r="J27" s="332">
        <v>3872</v>
      </c>
      <c r="K27" s="327">
        <v>46</v>
      </c>
      <c r="L27" s="332">
        <v>173</v>
      </c>
      <c r="M27" s="327">
        <v>37</v>
      </c>
      <c r="N27" s="328">
        <v>5</v>
      </c>
      <c r="O27" s="327">
        <v>4</v>
      </c>
    </row>
    <row r="28" spans="2:15" ht="12">
      <c r="B28" s="319" t="s">
        <v>80</v>
      </c>
      <c r="C28" s="327">
        <v>703</v>
      </c>
      <c r="D28" s="332">
        <v>3174</v>
      </c>
      <c r="E28" s="327">
        <v>6</v>
      </c>
      <c r="F28" s="332">
        <v>14</v>
      </c>
      <c r="G28" s="327">
        <v>68</v>
      </c>
      <c r="H28" s="332">
        <v>116</v>
      </c>
      <c r="I28" s="327">
        <v>715</v>
      </c>
      <c r="J28" s="332">
        <v>3277</v>
      </c>
      <c r="K28" s="327">
        <v>17</v>
      </c>
      <c r="L28" s="332">
        <v>87</v>
      </c>
      <c r="M28" s="327">
        <v>7</v>
      </c>
      <c r="N28" s="328">
        <v>0</v>
      </c>
      <c r="O28" s="327">
        <v>10</v>
      </c>
    </row>
    <row r="29" spans="2:15" ht="7.5" customHeight="1">
      <c r="B29" s="319"/>
      <c r="C29" s="327"/>
      <c r="D29" s="332"/>
      <c r="E29" s="327"/>
      <c r="F29" s="332"/>
      <c r="G29" s="327"/>
      <c r="H29" s="332"/>
      <c r="I29" s="327"/>
      <c r="J29" s="332"/>
      <c r="K29" s="327"/>
      <c r="L29" s="332"/>
      <c r="M29" s="327"/>
      <c r="N29" s="328"/>
      <c r="O29" s="327"/>
    </row>
    <row r="30" spans="2:15" ht="12">
      <c r="B30" s="319" t="s">
        <v>83</v>
      </c>
      <c r="C30" s="327">
        <v>569</v>
      </c>
      <c r="D30" s="332">
        <v>1055</v>
      </c>
      <c r="E30" s="327">
        <v>1</v>
      </c>
      <c r="F30" s="332">
        <v>3</v>
      </c>
      <c r="G30" s="327">
        <v>1</v>
      </c>
      <c r="H30" s="332">
        <v>1</v>
      </c>
      <c r="I30" s="327">
        <v>569</v>
      </c>
      <c r="J30" s="332">
        <v>1053</v>
      </c>
      <c r="K30" s="327">
        <v>4</v>
      </c>
      <c r="L30" s="332">
        <v>12</v>
      </c>
      <c r="M30" s="327">
        <v>1</v>
      </c>
      <c r="N30" s="328">
        <v>2</v>
      </c>
      <c r="O30" s="327">
        <v>1</v>
      </c>
    </row>
    <row r="31" spans="2:15" ht="12">
      <c r="B31" s="319" t="s">
        <v>85</v>
      </c>
      <c r="C31" s="327">
        <v>371</v>
      </c>
      <c r="D31" s="332">
        <v>460</v>
      </c>
      <c r="E31" s="327">
        <v>0</v>
      </c>
      <c r="F31" s="332">
        <v>0</v>
      </c>
      <c r="G31" s="327">
        <v>0</v>
      </c>
      <c r="H31" s="332">
        <v>0</v>
      </c>
      <c r="I31" s="327">
        <v>371</v>
      </c>
      <c r="J31" s="332">
        <v>460</v>
      </c>
      <c r="K31" s="327">
        <v>3</v>
      </c>
      <c r="L31" s="332">
        <v>4</v>
      </c>
      <c r="M31" s="327">
        <v>1</v>
      </c>
      <c r="N31" s="328">
        <v>2</v>
      </c>
      <c r="O31" s="327">
        <v>0</v>
      </c>
    </row>
    <row r="32" spans="2:15" ht="12">
      <c r="B32" s="319" t="s">
        <v>39</v>
      </c>
      <c r="C32" s="327">
        <v>460</v>
      </c>
      <c r="D32" s="332">
        <v>777</v>
      </c>
      <c r="E32" s="327">
        <v>1</v>
      </c>
      <c r="F32" s="333">
        <v>0</v>
      </c>
      <c r="G32" s="327">
        <v>5</v>
      </c>
      <c r="H32" s="332">
        <v>2</v>
      </c>
      <c r="I32" s="327">
        <v>462</v>
      </c>
      <c r="J32" s="332">
        <v>779</v>
      </c>
      <c r="K32" s="327">
        <v>4</v>
      </c>
      <c r="L32" s="332">
        <v>20</v>
      </c>
      <c r="M32" s="327">
        <v>4</v>
      </c>
      <c r="N32" s="328">
        <v>0</v>
      </c>
      <c r="O32" s="327">
        <v>0</v>
      </c>
    </row>
    <row r="33" spans="2:15" ht="12">
      <c r="B33" s="319" t="s">
        <v>40</v>
      </c>
      <c r="C33" s="327">
        <v>624</v>
      </c>
      <c r="D33" s="332">
        <v>1634</v>
      </c>
      <c r="E33" s="327">
        <v>29</v>
      </c>
      <c r="F33" s="332">
        <v>103</v>
      </c>
      <c r="G33" s="327">
        <v>365</v>
      </c>
      <c r="H33" s="332">
        <v>460</v>
      </c>
      <c r="I33" s="327">
        <v>760</v>
      </c>
      <c r="J33" s="332">
        <v>1991</v>
      </c>
      <c r="K33" s="327">
        <v>8</v>
      </c>
      <c r="L33" s="332">
        <v>48</v>
      </c>
      <c r="M33" s="327">
        <v>7</v>
      </c>
      <c r="N33" s="328">
        <v>0</v>
      </c>
      <c r="O33" s="327">
        <v>1</v>
      </c>
    </row>
    <row r="34" spans="2:15" ht="12">
      <c r="B34" s="319" t="s">
        <v>41</v>
      </c>
      <c r="C34" s="327">
        <v>835</v>
      </c>
      <c r="D34" s="332">
        <v>1690</v>
      </c>
      <c r="E34" s="327">
        <v>4</v>
      </c>
      <c r="F34" s="332">
        <v>23</v>
      </c>
      <c r="G34" s="327">
        <v>0</v>
      </c>
      <c r="H34" s="332">
        <v>0</v>
      </c>
      <c r="I34" s="327">
        <v>835</v>
      </c>
      <c r="J34" s="332">
        <v>1667</v>
      </c>
      <c r="K34" s="327">
        <v>19</v>
      </c>
      <c r="L34" s="332">
        <v>30</v>
      </c>
      <c r="M34" s="327">
        <v>17</v>
      </c>
      <c r="N34" s="328">
        <v>0</v>
      </c>
      <c r="O34" s="327">
        <v>2</v>
      </c>
    </row>
    <row r="35" spans="2:15" ht="12">
      <c r="B35" s="319" t="s">
        <v>43</v>
      </c>
      <c r="C35" s="327">
        <v>585</v>
      </c>
      <c r="D35" s="332">
        <v>2386</v>
      </c>
      <c r="E35" s="327">
        <v>5</v>
      </c>
      <c r="F35" s="332">
        <v>89</v>
      </c>
      <c r="G35" s="327">
        <v>0</v>
      </c>
      <c r="H35" s="332">
        <v>0</v>
      </c>
      <c r="I35" s="327">
        <v>585</v>
      </c>
      <c r="J35" s="332">
        <v>2298</v>
      </c>
      <c r="K35" s="327">
        <v>7</v>
      </c>
      <c r="L35" s="332">
        <v>13</v>
      </c>
      <c r="M35" s="327">
        <v>6</v>
      </c>
      <c r="N35" s="328">
        <v>1</v>
      </c>
      <c r="O35" s="327">
        <v>0</v>
      </c>
    </row>
    <row r="36" spans="2:15" ht="12">
      <c r="B36" s="319" t="s">
        <v>45</v>
      </c>
      <c r="C36" s="327">
        <v>449</v>
      </c>
      <c r="D36" s="332">
        <v>847</v>
      </c>
      <c r="E36" s="327">
        <v>0</v>
      </c>
      <c r="F36" s="332">
        <v>0</v>
      </c>
      <c r="G36" s="327">
        <v>3</v>
      </c>
      <c r="H36" s="332">
        <v>8</v>
      </c>
      <c r="I36" s="327">
        <v>451</v>
      </c>
      <c r="J36" s="332">
        <v>854</v>
      </c>
      <c r="K36" s="327">
        <v>8</v>
      </c>
      <c r="L36" s="332">
        <v>24</v>
      </c>
      <c r="M36" s="327">
        <v>8</v>
      </c>
      <c r="N36" s="328">
        <v>0</v>
      </c>
      <c r="O36" s="327">
        <v>0</v>
      </c>
    </row>
    <row r="37" spans="2:15" ht="8.25" customHeight="1">
      <c r="B37" s="319"/>
      <c r="C37" s="327"/>
      <c r="D37" s="332"/>
      <c r="E37" s="327"/>
      <c r="F37" s="332"/>
      <c r="G37" s="327"/>
      <c r="H37" s="332"/>
      <c r="I37" s="327"/>
      <c r="J37" s="332"/>
      <c r="K37" s="327"/>
      <c r="L37" s="332"/>
      <c r="M37" s="327"/>
      <c r="N37" s="328"/>
      <c r="O37" s="327"/>
    </row>
    <row r="38" spans="2:15" ht="12">
      <c r="B38" s="319" t="s">
        <v>46</v>
      </c>
      <c r="C38" s="327">
        <v>625</v>
      </c>
      <c r="D38" s="332">
        <v>1760</v>
      </c>
      <c r="E38" s="334">
        <v>1</v>
      </c>
      <c r="F38" s="333">
        <v>0</v>
      </c>
      <c r="G38" s="334">
        <v>24</v>
      </c>
      <c r="H38" s="333">
        <v>16</v>
      </c>
      <c r="I38" s="327">
        <v>642</v>
      </c>
      <c r="J38" s="332">
        <v>1775</v>
      </c>
      <c r="K38" s="327">
        <v>4</v>
      </c>
      <c r="L38" s="332">
        <v>5</v>
      </c>
      <c r="M38" s="327">
        <v>3</v>
      </c>
      <c r="N38" s="328">
        <v>0</v>
      </c>
      <c r="O38" s="327">
        <v>1</v>
      </c>
    </row>
    <row r="39" spans="2:15" ht="12">
      <c r="B39" s="319" t="s">
        <v>48</v>
      </c>
      <c r="C39" s="327">
        <v>1152</v>
      </c>
      <c r="D39" s="332">
        <v>2405</v>
      </c>
      <c r="E39" s="327">
        <v>0</v>
      </c>
      <c r="F39" s="332">
        <v>0</v>
      </c>
      <c r="G39" s="334">
        <v>39</v>
      </c>
      <c r="H39" s="333">
        <v>23</v>
      </c>
      <c r="I39" s="327">
        <v>1154</v>
      </c>
      <c r="J39" s="332">
        <v>2428</v>
      </c>
      <c r="K39" s="327">
        <v>11</v>
      </c>
      <c r="L39" s="332">
        <v>18</v>
      </c>
      <c r="M39" s="327">
        <v>8</v>
      </c>
      <c r="N39" s="328">
        <v>0</v>
      </c>
      <c r="O39" s="327">
        <v>3</v>
      </c>
    </row>
    <row r="40" spans="2:15" ht="12">
      <c r="B40" s="319" t="s">
        <v>50</v>
      </c>
      <c r="C40" s="327">
        <v>711</v>
      </c>
      <c r="D40" s="332">
        <v>1112</v>
      </c>
      <c r="E40" s="334">
        <v>17</v>
      </c>
      <c r="F40" s="333">
        <v>13</v>
      </c>
      <c r="G40" s="334">
        <v>7</v>
      </c>
      <c r="H40" s="333">
        <v>11</v>
      </c>
      <c r="I40" s="327">
        <v>711</v>
      </c>
      <c r="J40" s="332">
        <v>1110</v>
      </c>
      <c r="K40" s="327">
        <v>17</v>
      </c>
      <c r="L40" s="332">
        <v>54</v>
      </c>
      <c r="M40" s="327">
        <v>16</v>
      </c>
      <c r="N40" s="328">
        <v>0</v>
      </c>
      <c r="O40" s="327">
        <v>1</v>
      </c>
    </row>
    <row r="41" spans="2:15" ht="12">
      <c r="B41" s="319" t="s">
        <v>52</v>
      </c>
      <c r="C41" s="327">
        <v>748</v>
      </c>
      <c r="D41" s="332">
        <v>2470</v>
      </c>
      <c r="E41" s="334">
        <v>1</v>
      </c>
      <c r="F41" s="333">
        <v>30</v>
      </c>
      <c r="G41" s="334">
        <v>1</v>
      </c>
      <c r="H41" s="333">
        <v>5</v>
      </c>
      <c r="I41" s="327">
        <v>748</v>
      </c>
      <c r="J41" s="332">
        <v>2445</v>
      </c>
      <c r="K41" s="327">
        <v>21</v>
      </c>
      <c r="L41" s="332">
        <v>62</v>
      </c>
      <c r="M41" s="327">
        <v>19</v>
      </c>
      <c r="N41" s="328">
        <v>2</v>
      </c>
      <c r="O41" s="327">
        <v>0</v>
      </c>
    </row>
    <row r="42" spans="2:15" ht="12">
      <c r="B42" s="319" t="s">
        <v>54</v>
      </c>
      <c r="C42" s="327">
        <v>445</v>
      </c>
      <c r="D42" s="332">
        <v>654</v>
      </c>
      <c r="E42" s="334">
        <v>27</v>
      </c>
      <c r="F42" s="333">
        <v>49</v>
      </c>
      <c r="G42" s="334">
        <v>1</v>
      </c>
      <c r="H42" s="333">
        <v>0</v>
      </c>
      <c r="I42" s="327">
        <v>445</v>
      </c>
      <c r="J42" s="332">
        <v>606</v>
      </c>
      <c r="K42" s="327">
        <v>6</v>
      </c>
      <c r="L42" s="332">
        <v>15</v>
      </c>
      <c r="M42" s="327">
        <v>2</v>
      </c>
      <c r="N42" s="328">
        <v>1</v>
      </c>
      <c r="O42" s="327">
        <v>3</v>
      </c>
    </row>
    <row r="43" spans="2:15" ht="12">
      <c r="B43" s="319" t="s">
        <v>55</v>
      </c>
      <c r="C43" s="327">
        <v>541</v>
      </c>
      <c r="D43" s="332">
        <v>1276</v>
      </c>
      <c r="E43" s="334">
        <v>3</v>
      </c>
      <c r="F43" s="333">
        <v>1</v>
      </c>
      <c r="G43" s="334">
        <v>4</v>
      </c>
      <c r="H43" s="333">
        <v>1</v>
      </c>
      <c r="I43" s="327">
        <v>541</v>
      </c>
      <c r="J43" s="332">
        <v>1276</v>
      </c>
      <c r="K43" s="327">
        <v>5</v>
      </c>
      <c r="L43" s="332">
        <v>16</v>
      </c>
      <c r="M43" s="327">
        <v>3</v>
      </c>
      <c r="N43" s="328">
        <v>0</v>
      </c>
      <c r="O43" s="327">
        <v>2</v>
      </c>
    </row>
    <row r="44" spans="2:15" ht="12">
      <c r="B44" s="319" t="s">
        <v>57</v>
      </c>
      <c r="C44" s="327">
        <v>636</v>
      </c>
      <c r="D44" s="332">
        <v>1013</v>
      </c>
      <c r="E44" s="334">
        <v>1</v>
      </c>
      <c r="F44" s="333">
        <v>8</v>
      </c>
      <c r="G44" s="334">
        <v>1</v>
      </c>
      <c r="H44" s="333">
        <v>0</v>
      </c>
      <c r="I44" s="327">
        <v>636</v>
      </c>
      <c r="J44" s="332">
        <v>1006</v>
      </c>
      <c r="K44" s="327">
        <v>14</v>
      </c>
      <c r="L44" s="332">
        <v>10</v>
      </c>
      <c r="M44" s="327">
        <v>14</v>
      </c>
      <c r="N44" s="328">
        <v>0</v>
      </c>
      <c r="O44" s="327">
        <v>0</v>
      </c>
    </row>
    <row r="45" spans="2:15" ht="8.25" customHeight="1">
      <c r="B45" s="319"/>
      <c r="C45" s="327"/>
      <c r="D45" s="332"/>
      <c r="E45" s="327"/>
      <c r="F45" s="332"/>
      <c r="G45" s="327"/>
      <c r="H45" s="332"/>
      <c r="I45" s="327"/>
      <c r="J45" s="332"/>
      <c r="K45" s="327"/>
      <c r="L45" s="332"/>
      <c r="M45" s="327"/>
      <c r="N45" s="328"/>
      <c r="O45" s="327"/>
    </row>
    <row r="46" spans="2:15" ht="12">
      <c r="B46" s="319" t="s">
        <v>60</v>
      </c>
      <c r="C46" s="327">
        <v>482</v>
      </c>
      <c r="D46" s="332">
        <v>1902</v>
      </c>
      <c r="E46" s="327">
        <v>7</v>
      </c>
      <c r="F46" s="332">
        <v>84</v>
      </c>
      <c r="G46" s="327">
        <v>53</v>
      </c>
      <c r="H46" s="332">
        <v>69</v>
      </c>
      <c r="I46" s="327">
        <v>504</v>
      </c>
      <c r="J46" s="332">
        <v>1886</v>
      </c>
      <c r="K46" s="327">
        <v>13</v>
      </c>
      <c r="L46" s="332">
        <v>112</v>
      </c>
      <c r="M46" s="327">
        <v>7</v>
      </c>
      <c r="N46" s="328">
        <v>1</v>
      </c>
      <c r="O46" s="327">
        <v>5</v>
      </c>
    </row>
    <row r="47" spans="2:15" ht="12">
      <c r="B47" s="319" t="s">
        <v>238</v>
      </c>
      <c r="C47" s="327">
        <v>504</v>
      </c>
      <c r="D47" s="332">
        <v>2906</v>
      </c>
      <c r="E47" s="327">
        <v>36</v>
      </c>
      <c r="F47" s="332">
        <v>199</v>
      </c>
      <c r="G47" s="327">
        <v>0</v>
      </c>
      <c r="H47" s="332">
        <v>0</v>
      </c>
      <c r="I47" s="327">
        <v>504</v>
      </c>
      <c r="J47" s="332">
        <v>2706</v>
      </c>
      <c r="K47" s="327">
        <v>8</v>
      </c>
      <c r="L47" s="332">
        <v>11</v>
      </c>
      <c r="M47" s="327">
        <v>3</v>
      </c>
      <c r="N47" s="328">
        <v>2</v>
      </c>
      <c r="O47" s="327">
        <v>3</v>
      </c>
    </row>
    <row r="48" spans="2:15" ht="12">
      <c r="B48" s="319" t="s">
        <v>63</v>
      </c>
      <c r="C48" s="327">
        <v>732</v>
      </c>
      <c r="D48" s="332">
        <v>2039</v>
      </c>
      <c r="E48" s="327">
        <v>3</v>
      </c>
      <c r="F48" s="332">
        <v>20</v>
      </c>
      <c r="G48" s="327">
        <v>182</v>
      </c>
      <c r="H48" s="332">
        <v>166</v>
      </c>
      <c r="I48" s="327">
        <v>792</v>
      </c>
      <c r="J48" s="332">
        <v>2185</v>
      </c>
      <c r="K48" s="327">
        <v>28</v>
      </c>
      <c r="L48" s="332">
        <v>71</v>
      </c>
      <c r="M48" s="327">
        <v>22</v>
      </c>
      <c r="N48" s="328">
        <v>4</v>
      </c>
      <c r="O48" s="327">
        <v>2</v>
      </c>
    </row>
    <row r="49" spans="2:15" ht="12">
      <c r="B49" s="319" t="s">
        <v>65</v>
      </c>
      <c r="C49" s="327">
        <v>840</v>
      </c>
      <c r="D49" s="332">
        <v>2910</v>
      </c>
      <c r="E49" s="327">
        <v>2</v>
      </c>
      <c r="F49" s="332">
        <v>1</v>
      </c>
      <c r="G49" s="327">
        <v>165</v>
      </c>
      <c r="H49" s="332">
        <v>72</v>
      </c>
      <c r="I49" s="327">
        <v>949</v>
      </c>
      <c r="J49" s="332">
        <v>2981</v>
      </c>
      <c r="K49" s="327">
        <v>19</v>
      </c>
      <c r="L49" s="332">
        <v>369</v>
      </c>
      <c r="M49" s="327">
        <v>12</v>
      </c>
      <c r="N49" s="328">
        <v>2</v>
      </c>
      <c r="O49" s="327">
        <v>5</v>
      </c>
    </row>
    <row r="50" spans="2:15" ht="12">
      <c r="B50" s="319" t="s">
        <v>67</v>
      </c>
      <c r="C50" s="327">
        <v>842</v>
      </c>
      <c r="D50" s="332">
        <v>2765</v>
      </c>
      <c r="E50" s="327">
        <v>20</v>
      </c>
      <c r="F50" s="332">
        <v>84</v>
      </c>
      <c r="G50" s="327">
        <v>85</v>
      </c>
      <c r="H50" s="332">
        <v>424</v>
      </c>
      <c r="I50" s="327">
        <v>858</v>
      </c>
      <c r="J50" s="332">
        <v>3105</v>
      </c>
      <c r="K50" s="327">
        <v>173</v>
      </c>
      <c r="L50" s="332">
        <v>257</v>
      </c>
      <c r="M50" s="327">
        <v>122</v>
      </c>
      <c r="N50" s="328">
        <v>50</v>
      </c>
      <c r="O50" s="327">
        <v>1</v>
      </c>
    </row>
    <row r="51" spans="2:15" ht="8.25" customHeight="1">
      <c r="B51" s="319"/>
      <c r="C51" s="327"/>
      <c r="D51" s="332"/>
      <c r="E51" s="327"/>
      <c r="F51" s="332"/>
      <c r="G51" s="327"/>
      <c r="H51" s="332"/>
      <c r="I51" s="327"/>
      <c r="J51" s="332"/>
      <c r="K51" s="327"/>
      <c r="L51" s="332"/>
      <c r="M51" s="327"/>
      <c r="N51" s="328"/>
      <c r="O51" s="327"/>
    </row>
    <row r="52" spans="2:15" ht="12">
      <c r="B52" s="319" t="s">
        <v>70</v>
      </c>
      <c r="C52" s="327">
        <v>674</v>
      </c>
      <c r="D52" s="332">
        <v>1323</v>
      </c>
      <c r="E52" s="327">
        <v>2</v>
      </c>
      <c r="F52" s="332">
        <v>1</v>
      </c>
      <c r="G52" s="327">
        <v>209</v>
      </c>
      <c r="H52" s="332">
        <v>102</v>
      </c>
      <c r="I52" s="327">
        <v>731</v>
      </c>
      <c r="J52" s="332">
        <v>1424</v>
      </c>
      <c r="K52" s="327">
        <v>53</v>
      </c>
      <c r="L52" s="332">
        <v>96</v>
      </c>
      <c r="M52" s="327">
        <v>47</v>
      </c>
      <c r="N52" s="328">
        <v>0</v>
      </c>
      <c r="O52" s="327">
        <v>6</v>
      </c>
    </row>
    <row r="53" spans="2:15" ht="12">
      <c r="B53" s="319" t="s">
        <v>71</v>
      </c>
      <c r="C53" s="327">
        <v>191</v>
      </c>
      <c r="D53" s="332">
        <v>137</v>
      </c>
      <c r="E53" s="327">
        <v>0</v>
      </c>
      <c r="F53" s="332">
        <v>0</v>
      </c>
      <c r="G53" s="327">
        <v>0</v>
      </c>
      <c r="H53" s="332">
        <v>0</v>
      </c>
      <c r="I53" s="327">
        <v>191</v>
      </c>
      <c r="J53" s="332">
        <v>137</v>
      </c>
      <c r="K53" s="327">
        <v>19</v>
      </c>
      <c r="L53" s="332">
        <v>12</v>
      </c>
      <c r="M53" s="327">
        <v>15</v>
      </c>
      <c r="N53" s="328">
        <v>0</v>
      </c>
      <c r="O53" s="327">
        <v>4</v>
      </c>
    </row>
    <row r="54" spans="2:15" ht="12">
      <c r="B54" s="319" t="s">
        <v>73</v>
      </c>
      <c r="C54" s="327">
        <v>287</v>
      </c>
      <c r="D54" s="332">
        <v>350</v>
      </c>
      <c r="E54" s="327">
        <v>3</v>
      </c>
      <c r="F54" s="332">
        <v>2</v>
      </c>
      <c r="G54" s="327">
        <v>0</v>
      </c>
      <c r="H54" s="332">
        <v>0</v>
      </c>
      <c r="I54" s="327">
        <v>287</v>
      </c>
      <c r="J54" s="332">
        <v>349</v>
      </c>
      <c r="K54" s="327">
        <v>90</v>
      </c>
      <c r="L54" s="332">
        <v>56</v>
      </c>
      <c r="M54" s="327">
        <v>84</v>
      </c>
      <c r="N54" s="328">
        <v>4</v>
      </c>
      <c r="O54" s="327">
        <v>2</v>
      </c>
    </row>
    <row r="55" spans="2:15" ht="12">
      <c r="B55" s="319" t="s">
        <v>75</v>
      </c>
      <c r="C55" s="327">
        <v>362</v>
      </c>
      <c r="D55" s="332">
        <v>373</v>
      </c>
      <c r="E55" s="327">
        <v>0</v>
      </c>
      <c r="F55" s="332">
        <v>0</v>
      </c>
      <c r="G55" s="327">
        <v>0</v>
      </c>
      <c r="H55" s="332">
        <v>0</v>
      </c>
      <c r="I55" s="327">
        <v>362</v>
      </c>
      <c r="J55" s="332">
        <v>373</v>
      </c>
      <c r="K55" s="327">
        <v>31</v>
      </c>
      <c r="L55" s="332">
        <v>21</v>
      </c>
      <c r="M55" s="327">
        <v>22</v>
      </c>
      <c r="N55" s="328">
        <v>2</v>
      </c>
      <c r="O55" s="327">
        <v>7</v>
      </c>
    </row>
    <row r="56" spans="2:15" ht="12">
      <c r="B56" s="319" t="s">
        <v>77</v>
      </c>
      <c r="C56" s="327">
        <v>654</v>
      </c>
      <c r="D56" s="332">
        <v>1042</v>
      </c>
      <c r="E56" s="327">
        <v>6</v>
      </c>
      <c r="F56" s="332">
        <v>1</v>
      </c>
      <c r="G56" s="327">
        <v>0</v>
      </c>
      <c r="H56" s="332">
        <v>0</v>
      </c>
      <c r="I56" s="327">
        <v>654</v>
      </c>
      <c r="J56" s="332">
        <v>1040</v>
      </c>
      <c r="K56" s="327">
        <v>53</v>
      </c>
      <c r="L56" s="332">
        <v>58</v>
      </c>
      <c r="M56" s="327">
        <v>46</v>
      </c>
      <c r="N56" s="328">
        <v>7</v>
      </c>
      <c r="O56" s="327">
        <v>0</v>
      </c>
    </row>
    <row r="57" spans="2:15" ht="12">
      <c r="B57" s="319" t="s">
        <v>79</v>
      </c>
      <c r="C57" s="327">
        <v>53</v>
      </c>
      <c r="D57" s="332">
        <v>36</v>
      </c>
      <c r="E57" s="327">
        <v>0</v>
      </c>
      <c r="F57" s="332">
        <v>0</v>
      </c>
      <c r="G57" s="327">
        <v>0</v>
      </c>
      <c r="H57" s="335">
        <v>0</v>
      </c>
      <c r="I57" s="327">
        <v>53</v>
      </c>
      <c r="J57" s="332">
        <v>36</v>
      </c>
      <c r="K57" s="327">
        <v>9</v>
      </c>
      <c r="L57" s="332">
        <v>4</v>
      </c>
      <c r="M57" s="327">
        <v>6</v>
      </c>
      <c r="N57" s="328">
        <v>0</v>
      </c>
      <c r="O57" s="327">
        <v>3</v>
      </c>
    </row>
    <row r="58" spans="2:15" ht="12">
      <c r="B58" s="319" t="s">
        <v>81</v>
      </c>
      <c r="C58" s="327">
        <v>742</v>
      </c>
      <c r="D58" s="332">
        <v>4874</v>
      </c>
      <c r="E58" s="327">
        <v>15</v>
      </c>
      <c r="F58" s="332">
        <v>40</v>
      </c>
      <c r="G58" s="327">
        <v>6</v>
      </c>
      <c r="H58" s="332">
        <v>7</v>
      </c>
      <c r="I58" s="327">
        <v>742</v>
      </c>
      <c r="J58" s="332">
        <v>4841</v>
      </c>
      <c r="K58" s="327">
        <v>32</v>
      </c>
      <c r="L58" s="332">
        <v>64</v>
      </c>
      <c r="M58" s="327">
        <v>29</v>
      </c>
      <c r="N58" s="328">
        <v>1</v>
      </c>
      <c r="O58" s="327">
        <v>2</v>
      </c>
    </row>
    <row r="59" spans="2:15" ht="12">
      <c r="B59" s="319" t="s">
        <v>82</v>
      </c>
      <c r="C59" s="327">
        <v>899</v>
      </c>
      <c r="D59" s="332">
        <v>5511</v>
      </c>
      <c r="E59" s="327">
        <v>46</v>
      </c>
      <c r="F59" s="332">
        <v>231</v>
      </c>
      <c r="G59" s="327">
        <v>6</v>
      </c>
      <c r="H59" s="332">
        <v>3</v>
      </c>
      <c r="I59" s="327">
        <v>899</v>
      </c>
      <c r="J59" s="332">
        <v>5284</v>
      </c>
      <c r="K59" s="327">
        <v>7</v>
      </c>
      <c r="L59" s="332">
        <v>13</v>
      </c>
      <c r="M59" s="327">
        <v>4</v>
      </c>
      <c r="N59" s="328">
        <v>2</v>
      </c>
      <c r="O59" s="327">
        <v>1</v>
      </c>
    </row>
    <row r="60" spans="2:15" ht="12">
      <c r="B60" s="319" t="s">
        <v>84</v>
      </c>
      <c r="C60" s="327">
        <v>1224</v>
      </c>
      <c r="D60" s="332">
        <v>1794</v>
      </c>
      <c r="E60" s="327">
        <v>5</v>
      </c>
      <c r="F60" s="332">
        <v>1</v>
      </c>
      <c r="G60" s="327">
        <v>3</v>
      </c>
      <c r="H60" s="332">
        <v>1</v>
      </c>
      <c r="I60" s="327">
        <v>1224</v>
      </c>
      <c r="J60" s="332">
        <v>1793</v>
      </c>
      <c r="K60" s="327">
        <v>32</v>
      </c>
      <c r="L60" s="332">
        <v>35</v>
      </c>
      <c r="M60" s="327">
        <v>21</v>
      </c>
      <c r="N60" s="328">
        <v>2</v>
      </c>
      <c r="O60" s="327">
        <v>9</v>
      </c>
    </row>
    <row r="61" spans="2:15" ht="12">
      <c r="B61" s="319" t="s">
        <v>86</v>
      </c>
      <c r="C61" s="327">
        <v>700</v>
      </c>
      <c r="D61" s="332">
        <v>1913</v>
      </c>
      <c r="E61" s="327">
        <v>0</v>
      </c>
      <c r="F61" s="332">
        <v>0</v>
      </c>
      <c r="G61" s="327">
        <v>1</v>
      </c>
      <c r="H61" s="332">
        <v>3</v>
      </c>
      <c r="I61" s="327">
        <v>700</v>
      </c>
      <c r="J61" s="332">
        <v>1916</v>
      </c>
      <c r="K61" s="327">
        <v>14</v>
      </c>
      <c r="L61" s="332">
        <v>20</v>
      </c>
      <c r="M61" s="327">
        <v>10</v>
      </c>
      <c r="N61" s="328">
        <v>0</v>
      </c>
      <c r="O61" s="327">
        <v>4</v>
      </c>
    </row>
    <row r="62" spans="2:15" ht="12">
      <c r="B62" s="319" t="s">
        <v>87</v>
      </c>
      <c r="C62" s="327">
        <v>450</v>
      </c>
      <c r="D62" s="332">
        <v>755</v>
      </c>
      <c r="E62" s="327">
        <v>27</v>
      </c>
      <c r="F62" s="332">
        <v>7</v>
      </c>
      <c r="G62" s="327">
        <v>3</v>
      </c>
      <c r="H62" s="332">
        <v>2</v>
      </c>
      <c r="I62" s="327">
        <v>451</v>
      </c>
      <c r="J62" s="332">
        <v>750</v>
      </c>
      <c r="K62" s="327">
        <v>29</v>
      </c>
      <c r="L62" s="332">
        <v>25</v>
      </c>
      <c r="M62" s="327">
        <v>26</v>
      </c>
      <c r="N62" s="328">
        <v>0</v>
      </c>
      <c r="O62" s="327">
        <v>3</v>
      </c>
    </row>
    <row r="63" spans="2:15" ht="12">
      <c r="B63" s="321" t="s">
        <v>88</v>
      </c>
      <c r="C63" s="336">
        <v>628</v>
      </c>
      <c r="D63" s="337">
        <v>1772</v>
      </c>
      <c r="E63" s="336">
        <v>10</v>
      </c>
      <c r="F63" s="337">
        <v>10</v>
      </c>
      <c r="G63" s="336">
        <v>5</v>
      </c>
      <c r="H63" s="337">
        <v>4</v>
      </c>
      <c r="I63" s="336">
        <v>628</v>
      </c>
      <c r="J63" s="337">
        <v>1765</v>
      </c>
      <c r="K63" s="336">
        <v>11</v>
      </c>
      <c r="L63" s="337">
        <v>35</v>
      </c>
      <c r="M63" s="336">
        <v>9</v>
      </c>
      <c r="N63" s="337">
        <v>0</v>
      </c>
      <c r="O63" s="336">
        <v>2</v>
      </c>
    </row>
    <row r="64" spans="2:12" ht="12">
      <c r="B64" s="338" t="s">
        <v>239</v>
      </c>
      <c r="C64" s="338"/>
      <c r="D64" s="338"/>
      <c r="E64" s="338"/>
      <c r="F64" s="338"/>
      <c r="G64" s="338"/>
      <c r="H64" s="338"/>
      <c r="I64" s="338"/>
      <c r="K64" s="338"/>
      <c r="L64" s="338"/>
    </row>
    <row r="65" spans="2:12" ht="12">
      <c r="B65" s="338"/>
      <c r="C65" s="338"/>
      <c r="D65" s="338"/>
      <c r="E65" s="338"/>
      <c r="F65" s="338"/>
      <c r="G65" s="338"/>
      <c r="H65" s="338"/>
      <c r="I65" s="338"/>
      <c r="K65" s="338"/>
      <c r="L65" s="338"/>
    </row>
    <row r="66" spans="2:12" ht="12">
      <c r="B66" s="338"/>
      <c r="C66" s="338"/>
      <c r="D66" s="338"/>
      <c r="E66" s="338"/>
      <c r="F66" s="338"/>
      <c r="G66" s="338"/>
      <c r="H66" s="338"/>
      <c r="I66" s="338"/>
      <c r="K66" s="338"/>
      <c r="L66" s="338"/>
    </row>
    <row r="67" spans="2:12" ht="12">
      <c r="B67" s="338"/>
      <c r="C67" s="338"/>
      <c r="D67" s="338"/>
      <c r="E67" s="338"/>
      <c r="F67" s="338"/>
      <c r="G67" s="338"/>
      <c r="H67" s="338"/>
      <c r="I67" s="338"/>
      <c r="K67" s="338"/>
      <c r="L67" s="338"/>
    </row>
    <row r="68" spans="2:12" ht="12">
      <c r="B68" s="338"/>
      <c r="C68" s="338"/>
      <c r="D68" s="338"/>
      <c r="E68" s="338"/>
      <c r="F68" s="338"/>
      <c r="G68" s="338"/>
      <c r="H68" s="338"/>
      <c r="I68" s="338"/>
      <c r="K68" s="338"/>
      <c r="L68" s="338"/>
    </row>
    <row r="69" spans="2:12" ht="12">
      <c r="B69" s="338"/>
      <c r="C69" s="338"/>
      <c r="D69" s="338"/>
      <c r="E69" s="338"/>
      <c r="F69" s="338"/>
      <c r="G69" s="338"/>
      <c r="H69" s="338"/>
      <c r="I69" s="338"/>
      <c r="K69" s="338"/>
      <c r="L69" s="338"/>
    </row>
    <row r="70" spans="2:12" ht="12">
      <c r="B70" s="338"/>
      <c r="C70" s="338"/>
      <c r="D70" s="338"/>
      <c r="E70" s="338"/>
      <c r="F70" s="338"/>
      <c r="G70" s="338"/>
      <c r="H70" s="338"/>
      <c r="I70" s="338"/>
      <c r="K70" s="338"/>
      <c r="L70" s="338"/>
    </row>
    <row r="71" spans="2:12" ht="12">
      <c r="B71" s="338"/>
      <c r="C71" s="338"/>
      <c r="D71" s="338"/>
      <c r="E71" s="338"/>
      <c r="F71" s="338"/>
      <c r="G71" s="338"/>
      <c r="H71" s="338"/>
      <c r="I71" s="338"/>
      <c r="K71" s="338"/>
      <c r="L71" s="338"/>
    </row>
    <row r="72" spans="2:12" ht="12">
      <c r="B72" s="338"/>
      <c r="C72" s="338"/>
      <c r="D72" s="338"/>
      <c r="E72" s="338"/>
      <c r="F72" s="338"/>
      <c r="G72" s="338"/>
      <c r="H72" s="338"/>
      <c r="I72" s="338"/>
      <c r="K72" s="338"/>
      <c r="L72" s="338"/>
    </row>
    <row r="73" spans="2:12" ht="12">
      <c r="B73" s="338"/>
      <c r="C73" s="338"/>
      <c r="D73" s="338"/>
      <c r="E73" s="338"/>
      <c r="F73" s="338"/>
      <c r="G73" s="338"/>
      <c r="H73" s="338"/>
      <c r="I73" s="338"/>
      <c r="K73" s="338"/>
      <c r="L73" s="338"/>
    </row>
    <row r="74" spans="2:12" ht="12">
      <c r="B74" s="338"/>
      <c r="C74" s="338"/>
      <c r="D74" s="338"/>
      <c r="E74" s="338"/>
      <c r="F74" s="338"/>
      <c r="G74" s="338"/>
      <c r="H74" s="338"/>
      <c r="I74" s="338"/>
      <c r="K74" s="338"/>
      <c r="L74" s="338"/>
    </row>
    <row r="75" spans="2:12" ht="12">
      <c r="B75" s="338"/>
      <c r="C75" s="338"/>
      <c r="D75" s="338"/>
      <c r="E75" s="338"/>
      <c r="F75" s="338"/>
      <c r="G75" s="338"/>
      <c r="H75" s="338"/>
      <c r="I75" s="338"/>
      <c r="K75" s="338"/>
      <c r="L75" s="338"/>
    </row>
    <row r="76" spans="2:12" ht="12">
      <c r="B76" s="338"/>
      <c r="C76" s="338"/>
      <c r="D76" s="338"/>
      <c r="E76" s="338"/>
      <c r="F76" s="338"/>
      <c r="G76" s="338"/>
      <c r="H76" s="338"/>
      <c r="I76" s="338"/>
      <c r="K76" s="338"/>
      <c r="L76" s="338"/>
    </row>
    <row r="77" spans="2:12" ht="12">
      <c r="B77" s="338"/>
      <c r="C77" s="338"/>
      <c r="D77" s="338"/>
      <c r="E77" s="338"/>
      <c r="F77" s="338"/>
      <c r="G77" s="338"/>
      <c r="H77" s="338"/>
      <c r="I77" s="338"/>
      <c r="L77" s="338"/>
    </row>
    <row r="78" spans="2:12" ht="12">
      <c r="B78" s="338"/>
      <c r="C78" s="338"/>
      <c r="D78" s="338"/>
      <c r="E78" s="338"/>
      <c r="F78" s="338"/>
      <c r="G78" s="338"/>
      <c r="H78" s="338"/>
      <c r="I78" s="338"/>
      <c r="L78" s="338"/>
    </row>
    <row r="79" spans="2:12" ht="12">
      <c r="B79" s="338"/>
      <c r="C79" s="338"/>
      <c r="D79" s="338"/>
      <c r="E79" s="338"/>
      <c r="F79" s="338"/>
      <c r="G79" s="338"/>
      <c r="H79" s="338"/>
      <c r="I79" s="338"/>
      <c r="L79" s="338"/>
    </row>
    <row r="80" spans="2:12" ht="12">
      <c r="B80" s="338"/>
      <c r="C80" s="338"/>
      <c r="D80" s="338"/>
      <c r="E80" s="338"/>
      <c r="F80" s="338"/>
      <c r="G80" s="338"/>
      <c r="H80" s="338"/>
      <c r="I80" s="338"/>
      <c r="L80" s="338"/>
    </row>
    <row r="81" spans="2:12" ht="12">
      <c r="B81" s="338"/>
      <c r="C81" s="338"/>
      <c r="D81" s="338"/>
      <c r="E81" s="338"/>
      <c r="F81" s="338"/>
      <c r="G81" s="338"/>
      <c r="H81" s="338"/>
      <c r="I81" s="338"/>
      <c r="L81" s="338"/>
    </row>
    <row r="82" spans="2:12" ht="12">
      <c r="B82" s="338"/>
      <c r="C82" s="338"/>
      <c r="D82" s="338"/>
      <c r="E82" s="338"/>
      <c r="F82" s="338"/>
      <c r="G82" s="338"/>
      <c r="H82" s="338"/>
      <c r="I82" s="338"/>
      <c r="L82" s="338"/>
    </row>
    <row r="83" spans="2:12" ht="12">
      <c r="B83" s="338"/>
      <c r="C83" s="338"/>
      <c r="D83" s="338"/>
      <c r="E83" s="338"/>
      <c r="F83" s="338"/>
      <c r="G83" s="338"/>
      <c r="H83" s="338"/>
      <c r="I83" s="338"/>
      <c r="L83" s="338"/>
    </row>
    <row r="84" spans="2:12" ht="12">
      <c r="B84" s="338"/>
      <c r="C84" s="338"/>
      <c r="D84" s="338"/>
      <c r="E84" s="338"/>
      <c r="F84" s="338"/>
      <c r="G84" s="338"/>
      <c r="H84" s="338"/>
      <c r="I84" s="338"/>
      <c r="L84" s="338"/>
    </row>
    <row r="85" spans="2:12" ht="12">
      <c r="B85" s="338"/>
      <c r="C85" s="338"/>
      <c r="D85" s="338"/>
      <c r="E85" s="338"/>
      <c r="F85" s="338"/>
      <c r="G85" s="338"/>
      <c r="H85" s="338"/>
      <c r="I85" s="338"/>
      <c r="L85" s="338"/>
    </row>
    <row r="86" spans="2:12" ht="12">
      <c r="B86" s="338"/>
      <c r="C86" s="338"/>
      <c r="D86" s="338"/>
      <c r="E86" s="338"/>
      <c r="F86" s="338"/>
      <c r="G86" s="338"/>
      <c r="H86" s="338"/>
      <c r="I86" s="338"/>
      <c r="L86" s="338"/>
    </row>
    <row r="87" spans="2:12" ht="12">
      <c r="B87" s="338"/>
      <c r="C87" s="338"/>
      <c r="D87" s="338"/>
      <c r="E87" s="338"/>
      <c r="F87" s="338"/>
      <c r="G87" s="338"/>
      <c r="H87" s="338"/>
      <c r="I87" s="338"/>
      <c r="L87" s="338"/>
    </row>
    <row r="88" spans="2:12" ht="12">
      <c r="B88" s="338"/>
      <c r="C88" s="338"/>
      <c r="D88" s="338"/>
      <c r="E88" s="338"/>
      <c r="F88" s="338"/>
      <c r="G88" s="338"/>
      <c r="H88" s="338"/>
      <c r="I88" s="338"/>
      <c r="L88" s="338"/>
    </row>
    <row r="89" spans="2:12" ht="12">
      <c r="B89" s="338"/>
      <c r="C89" s="338"/>
      <c r="D89" s="338"/>
      <c r="E89" s="338"/>
      <c r="F89" s="338"/>
      <c r="G89" s="338"/>
      <c r="H89" s="338"/>
      <c r="I89" s="338"/>
      <c r="L89" s="338"/>
    </row>
    <row r="90" spans="2:12" ht="12">
      <c r="B90" s="338"/>
      <c r="C90" s="338"/>
      <c r="D90" s="338"/>
      <c r="E90" s="338"/>
      <c r="F90" s="338"/>
      <c r="G90" s="338"/>
      <c r="H90" s="338"/>
      <c r="I90" s="338"/>
      <c r="L90" s="338"/>
    </row>
    <row r="91" spans="2:12" ht="12">
      <c r="B91" s="338"/>
      <c r="C91" s="338"/>
      <c r="D91" s="338"/>
      <c r="E91" s="338"/>
      <c r="F91" s="338"/>
      <c r="G91" s="338"/>
      <c r="H91" s="338"/>
      <c r="I91" s="338"/>
      <c r="L91" s="338"/>
    </row>
    <row r="92" spans="2:12" ht="12">
      <c r="B92" s="338"/>
      <c r="C92" s="338"/>
      <c r="D92" s="338"/>
      <c r="E92" s="338"/>
      <c r="F92" s="338"/>
      <c r="G92" s="338"/>
      <c r="H92" s="338"/>
      <c r="I92" s="338"/>
      <c r="L92" s="338"/>
    </row>
    <row r="93" spans="2:12" ht="12">
      <c r="B93" s="338"/>
      <c r="C93" s="338"/>
      <c r="D93" s="338"/>
      <c r="E93" s="338"/>
      <c r="F93" s="338"/>
      <c r="G93" s="338"/>
      <c r="H93" s="338"/>
      <c r="I93" s="338"/>
      <c r="L93" s="338"/>
    </row>
    <row r="94" spans="2:12" ht="12">
      <c r="B94" s="338"/>
      <c r="C94" s="338"/>
      <c r="D94" s="338"/>
      <c r="E94" s="338"/>
      <c r="F94" s="338"/>
      <c r="G94" s="338"/>
      <c r="H94" s="338"/>
      <c r="I94" s="338"/>
      <c r="L94" s="338"/>
    </row>
    <row r="95" spans="2:12" ht="12">
      <c r="B95" s="338"/>
      <c r="C95" s="338"/>
      <c r="D95" s="338"/>
      <c r="E95" s="338"/>
      <c r="F95" s="338"/>
      <c r="G95" s="338"/>
      <c r="H95" s="338"/>
      <c r="I95" s="338"/>
      <c r="L95" s="338"/>
    </row>
    <row r="96" spans="2:12" ht="12">
      <c r="B96" s="338"/>
      <c r="C96" s="338"/>
      <c r="D96" s="338"/>
      <c r="E96" s="338"/>
      <c r="F96" s="338"/>
      <c r="G96" s="338"/>
      <c r="H96" s="338"/>
      <c r="I96" s="338"/>
      <c r="L96" s="338"/>
    </row>
    <row r="97" spans="2:12" ht="12">
      <c r="B97" s="338"/>
      <c r="C97" s="338"/>
      <c r="D97" s="338"/>
      <c r="E97" s="338"/>
      <c r="F97" s="338"/>
      <c r="G97" s="338"/>
      <c r="H97" s="338"/>
      <c r="I97" s="338"/>
      <c r="L97" s="338"/>
    </row>
    <row r="98" spans="2:12" ht="12">
      <c r="B98" s="338"/>
      <c r="C98" s="338"/>
      <c r="D98" s="338"/>
      <c r="E98" s="338"/>
      <c r="F98" s="338"/>
      <c r="G98" s="338"/>
      <c r="H98" s="338"/>
      <c r="I98" s="338"/>
      <c r="L98" s="338"/>
    </row>
    <row r="99" spans="2:12" ht="12">
      <c r="B99" s="338"/>
      <c r="C99" s="338"/>
      <c r="D99" s="338"/>
      <c r="E99" s="338"/>
      <c r="F99" s="338"/>
      <c r="G99" s="338"/>
      <c r="H99" s="338"/>
      <c r="I99" s="338"/>
      <c r="L99" s="338"/>
    </row>
    <row r="100" spans="2:12" ht="12">
      <c r="B100" s="338"/>
      <c r="C100" s="338"/>
      <c r="D100" s="338"/>
      <c r="E100" s="338"/>
      <c r="F100" s="338"/>
      <c r="G100" s="338"/>
      <c r="H100" s="338"/>
      <c r="I100" s="338"/>
      <c r="L100" s="338"/>
    </row>
    <row r="101" spans="2:12" ht="12">
      <c r="B101" s="338"/>
      <c r="C101" s="338"/>
      <c r="D101" s="338"/>
      <c r="E101" s="338"/>
      <c r="F101" s="338"/>
      <c r="G101" s="338"/>
      <c r="H101" s="338"/>
      <c r="I101" s="338"/>
      <c r="L101" s="338"/>
    </row>
    <row r="102" spans="2:12" ht="12">
      <c r="B102" s="338"/>
      <c r="C102" s="338"/>
      <c r="D102" s="338"/>
      <c r="E102" s="338"/>
      <c r="F102" s="338"/>
      <c r="G102" s="338"/>
      <c r="H102" s="338"/>
      <c r="I102" s="338"/>
      <c r="L102" s="338"/>
    </row>
    <row r="103" spans="2:12" ht="12">
      <c r="B103" s="338"/>
      <c r="C103" s="338"/>
      <c r="D103" s="338"/>
      <c r="E103" s="338"/>
      <c r="F103" s="338"/>
      <c r="G103" s="338"/>
      <c r="H103" s="338"/>
      <c r="I103" s="338"/>
      <c r="L103" s="338"/>
    </row>
    <row r="104" spans="2:12" ht="12">
      <c r="B104" s="338"/>
      <c r="C104" s="338"/>
      <c r="D104" s="338"/>
      <c r="E104" s="338"/>
      <c r="F104" s="338"/>
      <c r="G104" s="338"/>
      <c r="H104" s="338"/>
      <c r="I104" s="338"/>
      <c r="L104" s="338"/>
    </row>
    <row r="105" spans="2:12" ht="12">
      <c r="B105" s="338"/>
      <c r="C105" s="338"/>
      <c r="D105" s="338"/>
      <c r="E105" s="338"/>
      <c r="F105" s="338"/>
      <c r="G105" s="338"/>
      <c r="H105" s="338"/>
      <c r="I105" s="338"/>
      <c r="L105" s="338"/>
    </row>
    <row r="106" spans="2:12" ht="12">
      <c r="B106" s="338"/>
      <c r="C106" s="338"/>
      <c r="D106" s="338"/>
      <c r="E106" s="338"/>
      <c r="F106" s="338"/>
      <c r="G106" s="338"/>
      <c r="H106" s="338"/>
      <c r="I106" s="338"/>
      <c r="L106" s="338"/>
    </row>
    <row r="107" spans="2:12" ht="12">
      <c r="B107" s="338"/>
      <c r="C107" s="338"/>
      <c r="D107" s="338"/>
      <c r="E107" s="338"/>
      <c r="F107" s="338"/>
      <c r="G107" s="338"/>
      <c r="H107" s="338"/>
      <c r="I107" s="338"/>
      <c r="L107" s="338"/>
    </row>
    <row r="108" spans="2:12" ht="12">
      <c r="B108" s="338"/>
      <c r="C108" s="338"/>
      <c r="D108" s="338"/>
      <c r="E108" s="338"/>
      <c r="F108" s="338"/>
      <c r="G108" s="338"/>
      <c r="H108" s="338"/>
      <c r="I108" s="338"/>
      <c r="L108" s="338"/>
    </row>
    <row r="109" spans="2:12" ht="12">
      <c r="B109" s="338"/>
      <c r="C109" s="338"/>
      <c r="D109" s="338"/>
      <c r="E109" s="338"/>
      <c r="F109" s="338"/>
      <c r="G109" s="338"/>
      <c r="H109" s="338"/>
      <c r="I109" s="338"/>
      <c r="L109" s="338"/>
    </row>
    <row r="110" spans="2:12" ht="12">
      <c r="B110" s="338"/>
      <c r="C110" s="338"/>
      <c r="D110" s="338"/>
      <c r="E110" s="338"/>
      <c r="F110" s="338"/>
      <c r="G110" s="338"/>
      <c r="H110" s="338"/>
      <c r="I110" s="338"/>
      <c r="L110" s="338"/>
    </row>
    <row r="111" spans="2:12" ht="12">
      <c r="B111" s="338"/>
      <c r="C111" s="338"/>
      <c r="D111" s="338"/>
      <c r="E111" s="338"/>
      <c r="F111" s="338"/>
      <c r="G111" s="338"/>
      <c r="H111" s="338"/>
      <c r="I111" s="338"/>
      <c r="L111" s="338"/>
    </row>
    <row r="112" spans="2:12" ht="12">
      <c r="B112" s="338"/>
      <c r="C112" s="338"/>
      <c r="D112" s="338"/>
      <c r="E112" s="338"/>
      <c r="F112" s="338"/>
      <c r="G112" s="338"/>
      <c r="H112" s="338"/>
      <c r="I112" s="338"/>
      <c r="L112" s="338"/>
    </row>
    <row r="113" spans="2:12" ht="12">
      <c r="B113" s="338"/>
      <c r="C113" s="338"/>
      <c r="D113" s="338"/>
      <c r="E113" s="338"/>
      <c r="F113" s="338"/>
      <c r="G113" s="338"/>
      <c r="H113" s="338"/>
      <c r="I113" s="338"/>
      <c r="L113" s="338"/>
    </row>
    <row r="114" spans="2:12" ht="12">
      <c r="B114" s="338"/>
      <c r="C114" s="338"/>
      <c r="D114" s="338"/>
      <c r="E114" s="338"/>
      <c r="F114" s="338"/>
      <c r="G114" s="338"/>
      <c r="H114" s="338"/>
      <c r="I114" s="338"/>
      <c r="L114" s="338"/>
    </row>
    <row r="115" spans="2:12" ht="12">
      <c r="B115" s="338"/>
      <c r="C115" s="338"/>
      <c r="D115" s="338"/>
      <c r="E115" s="338"/>
      <c r="F115" s="338"/>
      <c r="G115" s="338"/>
      <c r="H115" s="338"/>
      <c r="I115" s="338"/>
      <c r="L115" s="338"/>
    </row>
  </sheetData>
  <mergeCells count="15">
    <mergeCell ref="B3:B6"/>
    <mergeCell ref="G4:G6"/>
    <mergeCell ref="H4:H6"/>
    <mergeCell ref="I4:I6"/>
    <mergeCell ref="C3:D3"/>
    <mergeCell ref="E3:F3"/>
    <mergeCell ref="G3:H3"/>
    <mergeCell ref="I3:O3"/>
    <mergeCell ref="J4:J6"/>
    <mergeCell ref="K4:O4"/>
    <mergeCell ref="M5:O5"/>
    <mergeCell ref="C4:C6"/>
    <mergeCell ref="D4:D6"/>
    <mergeCell ref="E4:E6"/>
    <mergeCell ref="F4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平成３年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2008-10-29T05:27:08Z</dcterms:modified>
  <cp:category/>
  <cp:version/>
  <cp:contentType/>
  <cp:contentStatus/>
</cp:coreProperties>
</file>