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参考）全目次" sheetId="34" r:id="rId34"/>
  </sheets>
  <definedNames/>
  <calcPr fullCalcOnLoad="1"/>
</workbook>
</file>

<file path=xl/sharedStrings.xml><?xml version="1.0" encoding="utf-8"?>
<sst xmlns="http://schemas.openxmlformats.org/spreadsheetml/2006/main" count="3174" uniqueCount="1716">
  <si>
    <t>(6)農用機械</t>
  </si>
  <si>
    <t>県産米売渡状況</t>
  </si>
  <si>
    <t>(1)水稲</t>
  </si>
  <si>
    <t>(2)陸稲</t>
  </si>
  <si>
    <t>(2)木炭生産量</t>
  </si>
  <si>
    <t>保有山林面積規模別農家数</t>
  </si>
  <si>
    <t>雇用労働・林産物の総売り上げ金額規模別農家数</t>
  </si>
  <si>
    <t>海面漁業漁業種類別漁獲高</t>
  </si>
  <si>
    <t>海面漁業漁種別漁獲高</t>
  </si>
  <si>
    <t>内水面漁業者数</t>
  </si>
  <si>
    <t>鉱種別生産量および生産額</t>
  </si>
  <si>
    <t>市町村別事業所・従業者数及び製造品出荷額等</t>
  </si>
  <si>
    <t>産業中分類別事業所・従業者数・現金給与総額・原材料使用額・在庫額・有形固定資産・製造品出荷額等(県計)</t>
  </si>
  <si>
    <t>市・産業（中分類）別事業所・従業者数・現金給与総額・原材料使用額・在庫額・有形固定資産・製造品出荷額等(従業者10人以上の事業所）</t>
  </si>
  <si>
    <t>産業・規模別事業所・従業者数・現金給与総額・原材料使用額・在庫額・有形固定資産・製造品出荷額等(全事業所）</t>
  </si>
  <si>
    <t>性質別にみた土木事業費</t>
  </si>
  <si>
    <t>用途別着工建築物</t>
  </si>
  <si>
    <t>着工住宅工事別</t>
  </si>
  <si>
    <t>着工住宅（新設）利用関係別</t>
  </si>
  <si>
    <t>着工住宅（新設）種類別</t>
  </si>
  <si>
    <t>(3)建築火災原因（発火源）別件数</t>
  </si>
  <si>
    <t>(4)覚知方法別建物火災件数および焼損面積</t>
  </si>
  <si>
    <t>昭和40年度東北各県別電力使用量</t>
  </si>
  <si>
    <t>山形県と東北７県の月別電力需要状況</t>
  </si>
  <si>
    <t>国鉄主要貨物発着関係府県別屯数</t>
  </si>
  <si>
    <t>(1)発送</t>
  </si>
  <si>
    <t>(2)到着</t>
  </si>
  <si>
    <t>市町村別・産業別商店数・従業者数・商品販売額および商品手持額</t>
  </si>
  <si>
    <t>(1)総数</t>
  </si>
  <si>
    <t>(2)卸売業</t>
  </si>
  <si>
    <t>(3)各種商品小売業</t>
  </si>
  <si>
    <t>(4)織物衣服身のまわり品小売業</t>
  </si>
  <si>
    <t>(5)飲食料小売業</t>
  </si>
  <si>
    <t>(6)自転車・荷車小売業</t>
  </si>
  <si>
    <t>(7)家具・建具什器小売業</t>
  </si>
  <si>
    <t>(8)その他小売業</t>
  </si>
  <si>
    <t>産業分類別商店・従業者数・商品販売額および商品手持額</t>
  </si>
  <si>
    <t>市町村歳入歳出決算（普通会計）</t>
  </si>
  <si>
    <t>昭和39年度国税徴収決定済額</t>
  </si>
  <si>
    <t>業種別資本金別会社数および利益欠損金額</t>
  </si>
  <si>
    <t>申告所得税納税者等</t>
  </si>
  <si>
    <t>(2)人口１人当たり所得および全国比</t>
  </si>
  <si>
    <t>山形県消費者物価指数</t>
  </si>
  <si>
    <t>(1)山形市</t>
  </si>
  <si>
    <t>(2)米沢市</t>
  </si>
  <si>
    <t>(3)酒田市</t>
  </si>
  <si>
    <t>県内都市別勤労者世帯１か月間の収入と支出</t>
  </si>
  <si>
    <t>県内都市別全世帯１か月間の支出</t>
  </si>
  <si>
    <t>県内主要都市家計指標</t>
  </si>
  <si>
    <t>(2)一般職国家公務員在職者数(県内）</t>
  </si>
  <si>
    <t xml:space="preserve"> (ﾛ)給与特別例法適用者</t>
  </si>
  <si>
    <t>(3)市町村職員数</t>
  </si>
  <si>
    <t>選挙有権者数および参議院議員・衆議院議員選挙投票状況</t>
  </si>
  <si>
    <t>(1)山形地方管内・簡易裁判所</t>
  </si>
  <si>
    <t>(3)刑事事件の中その他の事件</t>
  </si>
  <si>
    <t>罪種および年令別検挙人員</t>
  </si>
  <si>
    <t>(2)署別発生状況</t>
  </si>
  <si>
    <t>(4)事故の主な原因</t>
  </si>
  <si>
    <t>(3)診療担当医師数</t>
  </si>
  <si>
    <t>昭和39年度医薬品等生産額</t>
  </si>
  <si>
    <t>(2)日雇求職・求人・就労</t>
  </si>
  <si>
    <t>昭和40年における職業訓練生の状況</t>
  </si>
  <si>
    <t>雇用指数および賃金指数</t>
  </si>
  <si>
    <t>産業別常用労働者の１人平均月間現金給与額・臨時・日雇労働者の１人平均現金給与額</t>
  </si>
  <si>
    <t>産業別年令・勤続年数・労働時間数およびきまって支給する現金給与額の平均ならびに労働者数</t>
  </si>
  <si>
    <t>年令別勤続年数・労働時間数・きまって支給する現金給与額の平均および労働者数</t>
  </si>
  <si>
    <t>国民年金保険</t>
  </si>
  <si>
    <t>(1)適用事業所成立状況</t>
  </si>
  <si>
    <t>昭和40年度実施機関・扶助別および一時扶助費支出状況</t>
  </si>
  <si>
    <t>中高校卒業者の産業・地域別県外就職者数</t>
  </si>
  <si>
    <t>学校校地坪数</t>
  </si>
  <si>
    <t>(1)屋外運動場・実験実習地校舎敷地</t>
  </si>
  <si>
    <t>(2)プール</t>
  </si>
  <si>
    <t>幼児児童および生徒の体位平均</t>
  </si>
  <si>
    <t>児童・生徒の疾病異常・被患率</t>
  </si>
  <si>
    <t>(2)都道府県別</t>
  </si>
  <si>
    <t>第１９章　観光</t>
  </si>
  <si>
    <t>公園</t>
  </si>
  <si>
    <t>国籍別宿泊外客数</t>
  </si>
  <si>
    <t>観光者数</t>
  </si>
  <si>
    <t>観光地別観光者数</t>
  </si>
  <si>
    <t>(1)宿泊した外客数</t>
  </si>
  <si>
    <t>(2)宿泊しない外客数</t>
  </si>
  <si>
    <t>(3)ホテル又は施設における外客の消費額</t>
  </si>
  <si>
    <t>度量衡換算表</t>
  </si>
  <si>
    <t>１</t>
  </si>
  <si>
    <t>２</t>
  </si>
  <si>
    <t>５</t>
  </si>
  <si>
    <t>６</t>
  </si>
  <si>
    <t>昭和４２年１月</t>
  </si>
  <si>
    <t>（統計年鑑より抜粋）</t>
  </si>
  <si>
    <t>山形市</t>
  </si>
  <si>
    <t>米沢市</t>
  </si>
  <si>
    <t>鶴岡市</t>
  </si>
  <si>
    <t>酒田市</t>
  </si>
  <si>
    <t>新庄市</t>
  </si>
  <si>
    <t>寒河江市</t>
  </si>
  <si>
    <t>上山市</t>
  </si>
  <si>
    <t>村山市</t>
  </si>
  <si>
    <t>長井市</t>
  </si>
  <si>
    <t>天童市</t>
  </si>
  <si>
    <t>東根市</t>
  </si>
  <si>
    <t>尾花沢市</t>
  </si>
  <si>
    <t>三川町</t>
  </si>
  <si>
    <t>平田町</t>
  </si>
  <si>
    <t>市 町 村 別</t>
  </si>
  <si>
    <t>人　　　口</t>
  </si>
  <si>
    <t>昭和35年～40年の増加　　　(△は減少)</t>
  </si>
  <si>
    <t>面　　　積
(昭和40年)</t>
  </si>
  <si>
    <t>人口密度
（1ｋ㎡あたり）　（昭和40年）</t>
  </si>
  <si>
    <r>
      <t>うち</t>
    </r>
    <r>
      <rPr>
        <sz val="10"/>
        <rFont val="ＭＳ 明朝"/>
        <family val="1"/>
      </rPr>
      <t>　　　　人口集中地区
人　　　　口</t>
    </r>
  </si>
  <si>
    <t>昭和40年</t>
  </si>
  <si>
    <t>昭和35年　　（組　替）</t>
  </si>
  <si>
    <t>増加数</t>
  </si>
  <si>
    <t>増加率</t>
  </si>
  <si>
    <t>人　　　</t>
  </si>
  <si>
    <t>％</t>
  </si>
  <si>
    <t>k㎡</t>
  </si>
  <si>
    <t>人</t>
  </si>
  <si>
    <t>総　　　　　数</t>
  </si>
  <si>
    <t>市部</t>
  </si>
  <si>
    <t>　</t>
  </si>
  <si>
    <t>郡部</t>
  </si>
  <si>
    <t>東田川郡</t>
  </si>
  <si>
    <t>朝日村</t>
  </si>
  <si>
    <t>櫛引村</t>
  </si>
  <si>
    <t>羽黒町</t>
  </si>
  <si>
    <t>三川村</t>
  </si>
  <si>
    <t>藤島町</t>
  </si>
  <si>
    <t>立川町</t>
  </si>
  <si>
    <t>余目町</t>
  </si>
  <si>
    <t>西田川郡</t>
  </si>
  <si>
    <t>温海町</t>
  </si>
  <si>
    <t>飽海郡</t>
  </si>
  <si>
    <t>松山町</t>
  </si>
  <si>
    <t>平田町</t>
  </si>
  <si>
    <t>八幡町</t>
  </si>
  <si>
    <t>遊佐町</t>
  </si>
  <si>
    <t>最上郡</t>
  </si>
  <si>
    <t>舟形町</t>
  </si>
  <si>
    <t>大蔵村</t>
  </si>
  <si>
    <t>戸沢村</t>
  </si>
  <si>
    <t>鮭川村</t>
  </si>
  <si>
    <t>真室川町</t>
  </si>
  <si>
    <t>金山町</t>
  </si>
  <si>
    <t>最上町</t>
  </si>
  <si>
    <t>東村山郡</t>
  </si>
  <si>
    <t>中山町</t>
  </si>
  <si>
    <t>山辺町</t>
  </si>
  <si>
    <t>西村山郡</t>
  </si>
  <si>
    <t>大江町</t>
  </si>
  <si>
    <t>朝日町</t>
  </si>
  <si>
    <t>西川町</t>
  </si>
  <si>
    <t>河北町</t>
  </si>
  <si>
    <t>北村山郡</t>
  </si>
  <si>
    <t>大石田町</t>
  </si>
  <si>
    <t>東置賜郡</t>
  </si>
  <si>
    <t>高畠町</t>
  </si>
  <si>
    <t>赤湯町</t>
  </si>
  <si>
    <t>宮内町</t>
  </si>
  <si>
    <t>和郷村</t>
  </si>
  <si>
    <t>川西町</t>
  </si>
  <si>
    <t>西置賜郡</t>
  </si>
  <si>
    <t>白鷹町</t>
  </si>
  <si>
    <t>飯豊町</t>
  </si>
  <si>
    <t>小国町</t>
  </si>
  <si>
    <t>資料　昭和40年国勢調査　</t>
  </si>
  <si>
    <t>１. 市町村別人口・面積</t>
  </si>
  <si>
    <t>総   数</t>
  </si>
  <si>
    <t>男</t>
  </si>
  <si>
    <t>女</t>
  </si>
  <si>
    <t>総数</t>
  </si>
  <si>
    <t>年令別</t>
  </si>
  <si>
    <t>山形県</t>
  </si>
  <si>
    <t>市部</t>
  </si>
  <si>
    <t>郡部</t>
  </si>
  <si>
    <t>総数</t>
  </si>
  <si>
    <t>男</t>
  </si>
  <si>
    <t>女</t>
  </si>
  <si>
    <t>才</t>
  </si>
  <si>
    <t>0～4</t>
  </si>
  <si>
    <t>5～9</t>
  </si>
  <si>
    <t>　</t>
  </si>
  <si>
    <t>10～14</t>
  </si>
  <si>
    <t>15～19</t>
  </si>
  <si>
    <t>20～24</t>
  </si>
  <si>
    <t>25～29</t>
  </si>
  <si>
    <t>30～34</t>
  </si>
  <si>
    <t>35～39</t>
  </si>
  <si>
    <t>40～44</t>
  </si>
  <si>
    <t>45～49</t>
  </si>
  <si>
    <t>50～54</t>
  </si>
  <si>
    <t>55～59</t>
  </si>
  <si>
    <t>60～64</t>
  </si>
  <si>
    <t>65～69</t>
  </si>
  <si>
    <t>70～74</t>
  </si>
  <si>
    <t>75～79</t>
  </si>
  <si>
    <t>80～84</t>
  </si>
  <si>
    <t>85～89</t>
  </si>
  <si>
    <t>90～94</t>
  </si>
  <si>
    <t>95～99</t>
  </si>
  <si>
    <t>100以上</t>
  </si>
  <si>
    <t>　資料　昭和40年国勢調査</t>
  </si>
  <si>
    <t>２．年令（各才）・男女別人口</t>
  </si>
  <si>
    <t>２人</t>
  </si>
  <si>
    <t>３人</t>
  </si>
  <si>
    <t>４人</t>
  </si>
  <si>
    <t>５人</t>
  </si>
  <si>
    <t>６人</t>
  </si>
  <si>
    <t>７人</t>
  </si>
  <si>
    <t>８人</t>
  </si>
  <si>
    <t>９人</t>
  </si>
  <si>
    <t>温海町</t>
  </si>
  <si>
    <t>遊佐町</t>
  </si>
  <si>
    <t>戸沢村</t>
  </si>
  <si>
    <t>鮭川村</t>
  </si>
  <si>
    <t>大石田町</t>
  </si>
  <si>
    <t>高畠町</t>
  </si>
  <si>
    <t>市町村別</t>
  </si>
  <si>
    <t>　総　　　　　数</t>
  </si>
  <si>
    <t>普　　　　　　　　　　　　　　　　　通　　　　　　　　　　　　　　　　世　　　　　　　　　　　　　　　帯</t>
  </si>
  <si>
    <t>準世帯</t>
  </si>
  <si>
    <t>世 帯 数</t>
  </si>
  <si>
    <t>世帯人員</t>
  </si>
  <si>
    <t>総　　　　　　数</t>
  </si>
  <si>
    <t>１人</t>
  </si>
  <si>
    <t>１０人　以　上</t>
  </si>
  <si>
    <t>１人の　準世帯</t>
  </si>
  <si>
    <t>その他の準世帯</t>
  </si>
  <si>
    <t>世帯人員</t>
  </si>
  <si>
    <t>１世帯あ　たり人員</t>
  </si>
  <si>
    <t>櫛引村</t>
  </si>
  <si>
    <t>三川村</t>
  </si>
  <si>
    <t>松山町</t>
  </si>
  <si>
    <t>最上郡</t>
  </si>
  <si>
    <t>舟形町</t>
  </si>
  <si>
    <t>金山町</t>
  </si>
  <si>
    <t>最上町</t>
  </si>
  <si>
    <t>東村山郡</t>
  </si>
  <si>
    <t>西村山郡</t>
  </si>
  <si>
    <t>大江町</t>
  </si>
  <si>
    <t>西川町</t>
  </si>
  <si>
    <t>北村山郡</t>
  </si>
  <si>
    <t>東置賜郡</t>
  </si>
  <si>
    <t>宮内町</t>
  </si>
  <si>
    <t>西置賜郡</t>
  </si>
  <si>
    <t>小国町</t>
  </si>
  <si>
    <t>資料　昭和40年国勢調査</t>
  </si>
  <si>
    <r>
      <t>３.世帯の種類・世帯人員別世帯数</t>
    </r>
    <r>
      <rPr>
        <sz val="10"/>
        <rFont val="ＭＳ 明朝"/>
        <family val="1"/>
      </rPr>
      <t>および</t>
    </r>
    <r>
      <rPr>
        <sz val="12"/>
        <rFont val="ＭＳ 明朝"/>
        <family val="1"/>
      </rPr>
      <t>世帯人員</t>
    </r>
  </si>
  <si>
    <t>小計</t>
  </si>
  <si>
    <t>機械金属製品</t>
  </si>
  <si>
    <t>ミシン頭部.同部品</t>
  </si>
  <si>
    <t>メリヤス編機.同部品</t>
  </si>
  <si>
    <t>南洋鎌.打刃物等</t>
  </si>
  <si>
    <t>トランスホーマー</t>
  </si>
  <si>
    <t>ミートローラー</t>
  </si>
  <si>
    <t>マイクロドラム</t>
  </si>
  <si>
    <t>電解コンデンサー</t>
  </si>
  <si>
    <t>精密測定器</t>
  </si>
  <si>
    <t>マチユツト</t>
  </si>
  <si>
    <t>ネジ</t>
  </si>
  <si>
    <t>∞</t>
  </si>
  <si>
    <t>その他の機械</t>
  </si>
  <si>
    <t>合金鉄</t>
  </si>
  <si>
    <t>電解金属マンガン鉄</t>
  </si>
  <si>
    <t>電解金属クローム</t>
  </si>
  <si>
    <t>高炭素マンガン鉄</t>
  </si>
  <si>
    <t>∞</t>
  </si>
  <si>
    <t>中炭素マンガン鉄</t>
  </si>
  <si>
    <t>低炭素マンガン鉄</t>
  </si>
  <si>
    <t>高珪素マンガン鉄</t>
  </si>
  <si>
    <t>シリコンマンガン鉄</t>
  </si>
  <si>
    <t>高炭素フェロクローム</t>
  </si>
  <si>
    <t>低炭素クローム</t>
  </si>
  <si>
    <t>ブロツキングクローム</t>
  </si>
  <si>
    <t>化学製品</t>
  </si>
  <si>
    <t>二酸化マンガン</t>
  </si>
  <si>
    <t>オレイルアルコール</t>
  </si>
  <si>
    <t>抹香アルコール</t>
  </si>
  <si>
    <t>∞</t>
  </si>
  <si>
    <t>セタノール</t>
  </si>
  <si>
    <t>ガレオンアース</t>
  </si>
  <si>
    <t>ベイントナイト</t>
  </si>
  <si>
    <t>酸性白土</t>
  </si>
  <si>
    <t>活性白土</t>
  </si>
  <si>
    <t>∞</t>
  </si>
  <si>
    <t>テコランダム</t>
  </si>
  <si>
    <t>映写用カーボン</t>
  </si>
  <si>
    <t>石英ガラス</t>
  </si>
  <si>
    <t>塩化ビニール</t>
  </si>
  <si>
    <t>塩化ビニール安定剤</t>
  </si>
  <si>
    <t>∞</t>
  </si>
  <si>
    <t>ワックス</t>
  </si>
  <si>
    <t>オレイン酸</t>
  </si>
  <si>
    <t>セチルステアルアルコール</t>
  </si>
  <si>
    <t>∞</t>
  </si>
  <si>
    <t>フエロジルコン</t>
  </si>
  <si>
    <t>木製品</t>
  </si>
  <si>
    <t>ウィンドーシャッター</t>
  </si>
  <si>
    <t>フローリング</t>
  </si>
  <si>
    <t>ナイフホールダー</t>
  </si>
  <si>
    <t>木製部品</t>
  </si>
  <si>
    <t>コルクセンタートリペット</t>
  </si>
  <si>
    <t>ミルクシツクス</t>
  </si>
  <si>
    <t>仏壇</t>
  </si>
  <si>
    <t>パテオテーブル</t>
  </si>
  <si>
    <t>果実缶詰</t>
  </si>
  <si>
    <t>フルーツみつ豆缶詰</t>
  </si>
  <si>
    <t>桜桃シロツプ漬缶詰</t>
  </si>
  <si>
    <r>
      <t>白桃</t>
    </r>
    <r>
      <rPr>
        <sz val="10"/>
        <color indexed="9"/>
        <rFont val="ＭＳ 明朝"/>
        <family val="1"/>
      </rPr>
      <t>・・・</t>
    </r>
    <r>
      <rPr>
        <sz val="10"/>
        <rFont val="ＭＳ 明朝"/>
        <family val="1"/>
      </rPr>
      <t>〃</t>
    </r>
    <r>
      <rPr>
        <sz val="10"/>
        <color indexed="9"/>
        <rFont val="ＭＳ 明朝"/>
        <family val="1"/>
      </rPr>
      <t>・・・</t>
    </r>
  </si>
  <si>
    <r>
      <t>黄桃</t>
    </r>
    <r>
      <rPr>
        <sz val="10"/>
        <color indexed="9"/>
        <rFont val="ＭＳ 明朝"/>
        <family val="1"/>
      </rPr>
      <t>・・・</t>
    </r>
    <r>
      <rPr>
        <sz val="10"/>
        <rFont val="ＭＳ 明朝"/>
        <family val="1"/>
      </rPr>
      <t>〃</t>
    </r>
    <r>
      <rPr>
        <sz val="10"/>
        <color indexed="9"/>
        <rFont val="ＭＳ 明朝"/>
        <family val="1"/>
      </rPr>
      <t>・・・</t>
    </r>
  </si>
  <si>
    <r>
      <t>洋梨</t>
    </r>
    <r>
      <rPr>
        <sz val="10"/>
        <color indexed="9"/>
        <rFont val="ＭＳ 明朝"/>
        <family val="1"/>
      </rPr>
      <t>・・・</t>
    </r>
    <r>
      <rPr>
        <sz val="10"/>
        <rFont val="ＭＳ 明朝"/>
        <family val="1"/>
      </rPr>
      <t>〃</t>
    </r>
    <r>
      <rPr>
        <sz val="10"/>
        <color indexed="9"/>
        <rFont val="ＭＳ 明朝"/>
        <family val="1"/>
      </rPr>
      <t>・・・</t>
    </r>
  </si>
  <si>
    <r>
      <t>ミカン</t>
    </r>
    <r>
      <rPr>
        <sz val="10"/>
        <color indexed="9"/>
        <rFont val="ＭＳ 明朝"/>
        <family val="1"/>
      </rPr>
      <t>・・・</t>
    </r>
    <r>
      <rPr>
        <sz val="10"/>
        <rFont val="ＭＳ 明朝"/>
        <family val="1"/>
      </rPr>
      <t>〃</t>
    </r>
    <r>
      <rPr>
        <sz val="10"/>
        <color indexed="9"/>
        <rFont val="ＭＳ 明朝"/>
        <family val="1"/>
      </rPr>
      <t>・・・</t>
    </r>
  </si>
  <si>
    <t>リンゴソリツドパニア缶詰</t>
  </si>
  <si>
    <t>フルーツサラダソリツドパニア缶詰</t>
  </si>
  <si>
    <t>△-</t>
  </si>
  <si>
    <t>オレンヂジユース缶詰</t>
  </si>
  <si>
    <t>ミツクスドフルーツ缶詰</t>
  </si>
  <si>
    <t>ピーチジユース</t>
  </si>
  <si>
    <t>食料品</t>
  </si>
  <si>
    <t>虹鱒</t>
  </si>
  <si>
    <t>清酒</t>
  </si>
  <si>
    <t>アスパラガス缶詰</t>
  </si>
  <si>
    <t>秋刀魚缶詰</t>
  </si>
  <si>
    <t>なめこ缶詰</t>
  </si>
  <si>
    <t>庄内麩</t>
  </si>
  <si>
    <t>野菜ミリン漬缶詰</t>
  </si>
  <si>
    <t>∞</t>
  </si>
  <si>
    <t>エビ缶詰</t>
  </si>
  <si>
    <t>雑貨</t>
  </si>
  <si>
    <t>バドミントンラケツト</t>
  </si>
  <si>
    <t>テニスラケツト</t>
  </si>
  <si>
    <t>造花</t>
  </si>
  <si>
    <t>こけし人形等</t>
  </si>
  <si>
    <t>笹野彫</t>
  </si>
  <si>
    <t>雪沓</t>
  </si>
  <si>
    <t>球根</t>
  </si>
  <si>
    <t>桐紙</t>
  </si>
  <si>
    <t>ガラス注射筒</t>
  </si>
  <si>
    <t>折畳椅子</t>
  </si>
  <si>
    <t>ストロースリッパー</t>
  </si>
  <si>
    <t>草履表</t>
  </si>
  <si>
    <t>鉄鋳品</t>
  </si>
  <si>
    <t>葉タバコ</t>
  </si>
  <si>
    <t>クリスマスデコレーション</t>
  </si>
  <si>
    <t>羽根セツト</t>
  </si>
  <si>
    <t>マツトレス</t>
  </si>
  <si>
    <t>スプーンホーク</t>
  </si>
  <si>
    <t>△-</t>
  </si>
  <si>
    <t>ホームバーセツト</t>
  </si>
  <si>
    <t>スキー金具</t>
  </si>
  <si>
    <t>その他</t>
  </si>
  <si>
    <t>資料　県商工課</t>
  </si>
  <si>
    <t>１７． 品目別輸出出荷実績</t>
  </si>
  <si>
    <t>市 郡 別</t>
  </si>
  <si>
    <t>都市</t>
  </si>
  <si>
    <t>金融</t>
  </si>
  <si>
    <t>銀行</t>
  </si>
  <si>
    <t>公庫</t>
  </si>
  <si>
    <t>本店</t>
  </si>
  <si>
    <t>中央金庫</t>
  </si>
  <si>
    <t>-</t>
  </si>
  <si>
    <t>東村山郡</t>
  </si>
  <si>
    <t>西村山郡</t>
  </si>
  <si>
    <t>北村山郡</t>
  </si>
  <si>
    <t>最上郡</t>
  </si>
  <si>
    <t>東置賜郡</t>
  </si>
  <si>
    <t>西置賜郡</t>
  </si>
  <si>
    <t>東田川郡</t>
  </si>
  <si>
    <t>西田川郡</t>
  </si>
  <si>
    <t>飽海郡</t>
  </si>
  <si>
    <t>昭和41年3月末現在</t>
  </si>
  <si>
    <t>普　通　銀　行</t>
  </si>
  <si>
    <t>中    小    金    融    機   　関</t>
  </si>
  <si>
    <t>農林水産金融機関</t>
  </si>
  <si>
    <t>国民</t>
  </si>
  <si>
    <t>生命
保険
会社</t>
  </si>
  <si>
    <t>地方銀行</t>
  </si>
  <si>
    <t>相互銀行</t>
  </si>
  <si>
    <t>信用金庫</t>
  </si>
  <si>
    <t>信用組合</t>
  </si>
  <si>
    <t>商工組合
中央金庫</t>
  </si>
  <si>
    <t>労働金庫</t>
  </si>
  <si>
    <t>農林
中金
支所</t>
  </si>
  <si>
    <t>県信連</t>
  </si>
  <si>
    <t>農業</t>
  </si>
  <si>
    <t>漁業</t>
  </si>
  <si>
    <t>協同</t>
  </si>
  <si>
    <t>支店</t>
  </si>
  <si>
    <t>本店</t>
  </si>
  <si>
    <t>支店</t>
  </si>
  <si>
    <t>本店</t>
  </si>
  <si>
    <t>組合</t>
  </si>
  <si>
    <t>支社</t>
  </si>
  <si>
    <t>総数</t>
  </si>
  <si>
    <t>注　支店には県外からの進出店舗（地方銀行2店、相互銀行3店）を含み、(  )内書は出張所及び代理店である。総数の</t>
  </si>
  <si>
    <t>　　うち、地方銀行支店に7店、相互銀行支店に10店の県外支店を含む。　　資料　東北財務局山形財務部</t>
  </si>
  <si>
    <t>１８．金融機関別店舗数</t>
  </si>
  <si>
    <t>昭和39年
3月末
残   高</t>
  </si>
  <si>
    <t>昭和40年
3月末
残   高</t>
  </si>
  <si>
    <t>昭和41年
3月末
残   高</t>
  </si>
  <si>
    <t>昭和38年
3月末
残   高</t>
  </si>
  <si>
    <t>(単位 100万円)</t>
  </si>
  <si>
    <t>業種別</t>
  </si>
  <si>
    <t>昭和38年
3月末
残   高</t>
  </si>
  <si>
    <t>業種別</t>
  </si>
  <si>
    <t>総数</t>
  </si>
  <si>
    <t>漁業.水産養殖業</t>
  </si>
  <si>
    <t>鉱業</t>
  </si>
  <si>
    <t>製造業</t>
  </si>
  <si>
    <t>うち金属</t>
  </si>
  <si>
    <t>石炭</t>
  </si>
  <si>
    <t>繊維品</t>
  </si>
  <si>
    <t>木材・木製品</t>
  </si>
  <si>
    <t>建設業</t>
  </si>
  <si>
    <t>パルプ.紙.紙加工品</t>
  </si>
  <si>
    <t>卸売.小売業</t>
  </si>
  <si>
    <t>出版.印刷.同関連産業</t>
  </si>
  <si>
    <t>卸売</t>
  </si>
  <si>
    <t>化学工業</t>
  </si>
  <si>
    <t>小売</t>
  </si>
  <si>
    <t>石油精製業</t>
  </si>
  <si>
    <t>ゴム製品製造業</t>
  </si>
  <si>
    <t>金融.保険業</t>
  </si>
  <si>
    <t>皮革同製品製造業</t>
  </si>
  <si>
    <t>窯業.土石製品製造業</t>
  </si>
  <si>
    <t>不動産業</t>
  </si>
  <si>
    <t>鉄鋼業</t>
  </si>
  <si>
    <t>非鉄金属製造業</t>
  </si>
  <si>
    <t>運輸.通信業</t>
  </si>
  <si>
    <t>金属製品製造業</t>
  </si>
  <si>
    <t>電気.ガス.水道業</t>
  </si>
  <si>
    <t>機械製造業</t>
  </si>
  <si>
    <t>電気業</t>
  </si>
  <si>
    <t>電気機械器具製造業</t>
  </si>
  <si>
    <t>ガス業</t>
  </si>
  <si>
    <t>輸送用機械器具製造業</t>
  </si>
  <si>
    <t>サービス業</t>
  </si>
  <si>
    <t>精密機械器具製造業</t>
  </si>
  <si>
    <t>うち旅館.貸間業</t>
  </si>
  <si>
    <t>その他の製造業</t>
  </si>
  <si>
    <t>興業.娯楽業</t>
  </si>
  <si>
    <t>農業</t>
  </si>
  <si>
    <t>地方公共団体</t>
  </si>
  <si>
    <t>都道府県</t>
  </si>
  <si>
    <t>林業</t>
  </si>
  <si>
    <t>市町村</t>
  </si>
  <si>
    <t>資料  日銀仙台支店</t>
  </si>
  <si>
    <t>１９．業種別銀行融資状況</t>
  </si>
  <si>
    <t>昭和38年3月末
残高</t>
  </si>
  <si>
    <t>昭和39年3月末
残高</t>
  </si>
  <si>
    <t>昭和40年3月末
残高</t>
  </si>
  <si>
    <t>昭和41年3月末
残高</t>
  </si>
  <si>
    <t>業　   種　   別</t>
  </si>
  <si>
    <t>昭和37年3月末
残高</t>
  </si>
  <si>
    <t>木材木製品</t>
  </si>
  <si>
    <t>皮革同製品</t>
  </si>
  <si>
    <t>窯業土石製品</t>
  </si>
  <si>
    <t>機械</t>
  </si>
  <si>
    <t>電気機械器具</t>
  </si>
  <si>
    <t>漁業水産養殖業</t>
  </si>
  <si>
    <t>卸.小売業</t>
  </si>
  <si>
    <t>卸売業</t>
  </si>
  <si>
    <t>小売業</t>
  </si>
  <si>
    <t>(飲食店)</t>
  </si>
  <si>
    <t>金融保険業</t>
  </si>
  <si>
    <t>運輸通信業</t>
  </si>
  <si>
    <t>旅館貸間業</t>
  </si>
  <si>
    <t>興業娯楽業</t>
  </si>
  <si>
    <t>自動車.機械.その他の修理</t>
  </si>
  <si>
    <t>資料　日本銀行山形事務所</t>
  </si>
  <si>
    <t>２０．業種別相互銀行融資状況</t>
  </si>
  <si>
    <t>種別</t>
  </si>
  <si>
    <t>昭和38年度</t>
  </si>
  <si>
    <t>昭和39年度</t>
  </si>
  <si>
    <t>昭和40年度</t>
  </si>
  <si>
    <t>構 成 比</t>
  </si>
  <si>
    <t>円</t>
  </si>
  <si>
    <t>県税</t>
  </si>
  <si>
    <t>地方譲与税</t>
  </si>
  <si>
    <t>地方交付税</t>
  </si>
  <si>
    <t>分担金及び負担金</t>
  </si>
  <si>
    <t>使用料及び手数料</t>
  </si>
  <si>
    <t>国庫支出金</t>
  </si>
  <si>
    <t>財産収入</t>
  </si>
  <si>
    <t>寄付金</t>
  </si>
  <si>
    <t>繰入金</t>
  </si>
  <si>
    <t>繰越金</t>
  </si>
  <si>
    <t>諸収入</t>
  </si>
  <si>
    <t>県債</t>
  </si>
  <si>
    <t>議会費</t>
  </si>
  <si>
    <t>総務費</t>
  </si>
  <si>
    <t>民生費</t>
  </si>
  <si>
    <t>衛生費</t>
  </si>
  <si>
    <t>労働費</t>
  </si>
  <si>
    <t>農林水産業費</t>
  </si>
  <si>
    <t>商工費</t>
  </si>
  <si>
    <t>土木費</t>
  </si>
  <si>
    <t>警察費</t>
  </si>
  <si>
    <t>教育費</t>
  </si>
  <si>
    <t>災害復旧費</t>
  </si>
  <si>
    <t>公債費</t>
  </si>
  <si>
    <t>諸支出金</t>
  </si>
  <si>
    <t>予備費</t>
  </si>
  <si>
    <t>翌年度へ繰越</t>
  </si>
  <si>
    <t>資料 県会計室</t>
  </si>
  <si>
    <t>決   算   額</t>
  </si>
  <si>
    <t>決   算   額</t>
  </si>
  <si>
    <t>歳　　入　　</t>
  </si>
  <si>
    <t>歳　　出　　</t>
  </si>
  <si>
    <t>２１．年次別山形県一般会計歳入歳出決算</t>
  </si>
  <si>
    <t>　2</t>
  </si>
  <si>
    <t>　5</t>
  </si>
  <si>
    <t>　6</t>
  </si>
  <si>
    <t>　7</t>
  </si>
  <si>
    <t>　10</t>
  </si>
  <si>
    <t>　11</t>
  </si>
  <si>
    <t>　12</t>
  </si>
  <si>
    <t>　13</t>
  </si>
  <si>
    <t>　14</t>
  </si>
  <si>
    <t>　15</t>
  </si>
  <si>
    <t>　3</t>
  </si>
  <si>
    <t>　4</t>
  </si>
  <si>
    <t>　8</t>
  </si>
  <si>
    <t>　9</t>
  </si>
  <si>
    <t>市町村別</t>
  </si>
  <si>
    <t>歳入総額</t>
  </si>
  <si>
    <t>歳出総額</t>
  </si>
  <si>
    <t xml:space="preserve">衛生費 </t>
  </si>
  <si>
    <t>消防費</t>
  </si>
  <si>
    <t>（Ａ）</t>
  </si>
  <si>
    <t>（Ｂ）</t>
  </si>
  <si>
    <t>(単位  千円)</t>
  </si>
  <si>
    <t>昭和39年度</t>
  </si>
  <si>
    <t>昭和40年度</t>
  </si>
  <si>
    <t>翌年度へ繰越すべき財　　源</t>
  </si>
  <si>
    <t>　1</t>
  </si>
  <si>
    <t>　3国有提供</t>
  </si>
  <si>
    <t>　4</t>
  </si>
  <si>
    <t>　8国有提供</t>
  </si>
  <si>
    <t>　9</t>
  </si>
  <si>
    <t>　1</t>
  </si>
  <si>
    <t>歳入歳出</t>
  </si>
  <si>
    <t xml:space="preserve">実質収支 </t>
  </si>
  <si>
    <t>地方譲</t>
  </si>
  <si>
    <t>施設等所在</t>
  </si>
  <si>
    <t>農林水　　　　　　産業費</t>
  </si>
  <si>
    <t>災害復旧費</t>
  </si>
  <si>
    <t>諸支出金</t>
  </si>
  <si>
    <t>前年度繰</t>
  </si>
  <si>
    <t>地　方</t>
  </si>
  <si>
    <t>分担金</t>
  </si>
  <si>
    <t>国　庫</t>
  </si>
  <si>
    <t>災　害　　　　　　復旧費</t>
  </si>
  <si>
    <t>前年度</t>
  </si>
  <si>
    <t>差 引 額</t>
  </si>
  <si>
    <t>（Ｃ）-（Ｄ）=（Ｅ）</t>
  </si>
  <si>
    <t>市町村税</t>
  </si>
  <si>
    <t>与税</t>
  </si>
  <si>
    <t>市町村助成</t>
  </si>
  <si>
    <t>使用料</t>
  </si>
  <si>
    <t>手数料</t>
  </si>
  <si>
    <t>支 出 金</t>
  </si>
  <si>
    <t>財産収入</t>
  </si>
  <si>
    <t>寄付金</t>
  </si>
  <si>
    <t>繰入金</t>
  </si>
  <si>
    <t>繰越金</t>
  </si>
  <si>
    <t>地方債</t>
  </si>
  <si>
    <t>(1)雇用労働など</t>
  </si>
  <si>
    <t>(2)水稲の賃作業、請負作業</t>
  </si>
  <si>
    <t>歳入合計</t>
  </si>
  <si>
    <t>上充用金</t>
  </si>
  <si>
    <t>歳出合計</t>
  </si>
  <si>
    <t>地方税</t>
  </si>
  <si>
    <t>譲与税</t>
  </si>
  <si>
    <t>交付税</t>
  </si>
  <si>
    <t>及び負</t>
  </si>
  <si>
    <t>支出金</t>
  </si>
  <si>
    <t>繰　上</t>
  </si>
  <si>
    <t>（Ａ）-（Ｂ）=（Ｃ）</t>
  </si>
  <si>
    <t>(Ｄ)</t>
  </si>
  <si>
    <t>交　付　金</t>
  </si>
  <si>
    <t>担金</t>
  </si>
  <si>
    <t>充用金</t>
  </si>
  <si>
    <t>新庄市</t>
  </si>
  <si>
    <t>上山市</t>
  </si>
  <si>
    <t>村山市</t>
  </si>
  <si>
    <t>市計</t>
  </si>
  <si>
    <t>山辺町</t>
  </si>
  <si>
    <t>朝日町</t>
  </si>
  <si>
    <t>大石田町</t>
  </si>
  <si>
    <t>羽黒町</t>
  </si>
  <si>
    <t>平田町</t>
  </si>
  <si>
    <t>金山町</t>
  </si>
  <si>
    <t>松山村</t>
  </si>
  <si>
    <t>町村計</t>
  </si>
  <si>
    <t>県計</t>
  </si>
  <si>
    <t>資料　県地方課</t>
  </si>
  <si>
    <t>２２．市町村歳入歳出決算　(普通会計)</t>
  </si>
  <si>
    <t>月・署別</t>
  </si>
  <si>
    <t>殺人</t>
  </si>
  <si>
    <t>強盗</t>
  </si>
  <si>
    <t>放火</t>
  </si>
  <si>
    <t>強姦</t>
  </si>
  <si>
    <t>暴行</t>
  </si>
  <si>
    <t>傷害</t>
  </si>
  <si>
    <t>脅迫・恐喝</t>
  </si>
  <si>
    <t>窃盗</t>
  </si>
  <si>
    <t>賍物</t>
  </si>
  <si>
    <t>詐欺</t>
  </si>
  <si>
    <t>横領</t>
  </si>
  <si>
    <t>偽造</t>
  </si>
  <si>
    <r>
      <t>瀆</t>
    </r>
    <r>
      <rPr>
        <sz val="10"/>
        <rFont val="ＭＳ 明朝"/>
        <family val="1"/>
      </rPr>
      <t>職</t>
    </r>
  </si>
  <si>
    <t>背任</t>
  </si>
  <si>
    <t>賭博</t>
  </si>
  <si>
    <t>わいせつ行為わいせつ物</t>
  </si>
  <si>
    <t>発生</t>
  </si>
  <si>
    <t>検挙</t>
  </si>
  <si>
    <t>昭 和39　</t>
  </si>
  <si>
    <t>年</t>
  </si>
  <si>
    <t xml:space="preserve"> 〃　40　</t>
  </si>
  <si>
    <t>月別</t>
  </si>
  <si>
    <t>月</t>
  </si>
  <si>
    <t>警察署別</t>
  </si>
  <si>
    <t>山形</t>
  </si>
  <si>
    <t>鶴岡</t>
  </si>
  <si>
    <t>酒田</t>
  </si>
  <si>
    <t>米沢</t>
  </si>
  <si>
    <t>新庄</t>
  </si>
  <si>
    <t>村山</t>
  </si>
  <si>
    <t>赤湯</t>
  </si>
  <si>
    <t>長井</t>
  </si>
  <si>
    <t>寒河江</t>
  </si>
  <si>
    <t>天童</t>
  </si>
  <si>
    <t>上山</t>
  </si>
  <si>
    <t>尾花沢</t>
  </si>
  <si>
    <t>余目</t>
  </si>
  <si>
    <t>大江</t>
  </si>
  <si>
    <t>遊佐</t>
  </si>
  <si>
    <t>温海</t>
  </si>
  <si>
    <t>小国</t>
  </si>
  <si>
    <t>資料：山形県警察本部刑事部</t>
  </si>
  <si>
    <t>２３.罪種別犯罪発生・検挙件数</t>
  </si>
  <si>
    <t>（2）警察署別発生状況</t>
  </si>
  <si>
    <t>署別</t>
  </si>
  <si>
    <t>昭和40年</t>
  </si>
  <si>
    <t>発生　　　　　　件数</t>
  </si>
  <si>
    <t>資料 県警察本部</t>
  </si>
  <si>
    <t>２４．交通事故</t>
  </si>
  <si>
    <t>総　　　　　数</t>
  </si>
  <si>
    <t>開　設　者</t>
  </si>
  <si>
    <t>勤　務　者</t>
  </si>
  <si>
    <t>総　数</t>
  </si>
  <si>
    <t>病　院</t>
  </si>
  <si>
    <t>（2）業務の種類および従事場所</t>
  </si>
  <si>
    <t>区     分</t>
  </si>
  <si>
    <t>医 療 施 設 の 従 事 者</t>
  </si>
  <si>
    <t>医療施設以外の
従　　事　　者</t>
  </si>
  <si>
    <t>診療所</t>
  </si>
  <si>
    <t>医療施設
以外及び
その他</t>
  </si>
  <si>
    <t>病院</t>
  </si>
  <si>
    <t>臨床以外の
医学教育又
は研究</t>
  </si>
  <si>
    <t>衛生行政
又は保健
衛生業務</t>
  </si>
  <si>
    <t>医　　師</t>
  </si>
  <si>
    <t>　〃40年</t>
  </si>
  <si>
    <t>歯科医師</t>
  </si>
  <si>
    <t>資料　県医務課</t>
  </si>
  <si>
    <t>２５．医師・歯科医師</t>
  </si>
  <si>
    <t>（2）業務の種類</t>
  </si>
  <si>
    <t>区　　　　分</t>
  </si>
  <si>
    <t>総　　数</t>
  </si>
  <si>
    <t>薬局の開設者</t>
  </si>
  <si>
    <t>薬局の勤務者</t>
  </si>
  <si>
    <t>病院又は診療所の勤務者</t>
  </si>
  <si>
    <t>大学において教育又は研究に従事するもの</t>
  </si>
  <si>
    <t>衛生行政又は保健衛生業務の従事者</t>
  </si>
  <si>
    <t>医薬品営業（製造輸入販売）従事者</t>
  </si>
  <si>
    <t>毒物劇物営業（製造輸入販売)従業者</t>
  </si>
  <si>
    <t>他の化学工業従事者</t>
  </si>
  <si>
    <t>格のもの</t>
  </si>
  <si>
    <t>総　数</t>
  </si>
  <si>
    <t>２６．薬剤師</t>
  </si>
  <si>
    <t>昭和40年12月末現在</t>
  </si>
  <si>
    <t>保　　健　　所　　別</t>
  </si>
  <si>
    <t>国立</t>
  </si>
  <si>
    <t>県立</t>
  </si>
  <si>
    <t>市町村立</t>
  </si>
  <si>
    <t>法人立</t>
  </si>
  <si>
    <t>個人立</t>
  </si>
  <si>
    <t>施設</t>
  </si>
  <si>
    <t>病床数</t>
  </si>
  <si>
    <t>上山市</t>
  </si>
  <si>
    <t>病院</t>
  </si>
  <si>
    <t>村山</t>
  </si>
  <si>
    <t>東根市</t>
  </si>
  <si>
    <t>飽海郡</t>
  </si>
  <si>
    <t>藤島</t>
  </si>
  <si>
    <t>東田川郡</t>
  </si>
  <si>
    <t>鶴岡市</t>
  </si>
  <si>
    <t>西田川郡</t>
  </si>
  <si>
    <t>西置賜郡</t>
  </si>
  <si>
    <t>診療所</t>
  </si>
  <si>
    <t>保　健　所　別</t>
  </si>
  <si>
    <t>病院数</t>
  </si>
  <si>
    <t>診療所数</t>
  </si>
  <si>
    <t>歯　　科
診療所数</t>
  </si>
  <si>
    <t>精神病院</t>
  </si>
  <si>
    <t>結核療養所</t>
  </si>
  <si>
    <t>一　　　般　　　病　　　院</t>
  </si>
  <si>
    <t>病床数</t>
  </si>
  <si>
    <t>病　　　　　床　　　　　数</t>
  </si>
  <si>
    <t>結　核</t>
  </si>
  <si>
    <t>伝　染</t>
  </si>
  <si>
    <t>一　般</t>
  </si>
  <si>
    <t>精　神</t>
  </si>
  <si>
    <t>２７．医療関係施設</t>
  </si>
  <si>
    <t>昭和36年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</si>
  <si>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</si>
  <si>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</si>
  <si>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</si>
  <si>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</si>
  <si>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</si>
  <si>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</si>
  <si>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</si>
  <si>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</si>
  <si>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</si>
  <si>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</si>
  <si>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</si>
  <si>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　　　　　臨時日雇労働者の1人平均現金給与額</t>
  </si>
  <si>
    <t>産　　業　　別</t>
  </si>
  <si>
    <t>現　金　給　与　額</t>
  </si>
  <si>
    <t>きまって支給する給与</t>
  </si>
  <si>
    <t>特別に支払われた給与</t>
  </si>
  <si>
    <t>臨時および日雇労働者の1人1日平均現金給与額</t>
  </si>
  <si>
    <t>総　数</t>
  </si>
  <si>
    <t>男子</t>
  </si>
  <si>
    <t>女子</t>
  </si>
  <si>
    <t xml:space="preserve"> 〃 37年</t>
  </si>
  <si>
    <t xml:space="preserve">      　</t>
  </si>
  <si>
    <t>40年平均</t>
  </si>
  <si>
    <t xml:space="preserve">             10　　月</t>
  </si>
  <si>
    <t xml:space="preserve">             11　　月</t>
  </si>
  <si>
    <t xml:space="preserve">             12　　月</t>
  </si>
  <si>
    <t>全常用労働者</t>
  </si>
  <si>
    <t>D</t>
  </si>
  <si>
    <t>E</t>
  </si>
  <si>
    <t>F</t>
  </si>
  <si>
    <t>食料品製造</t>
  </si>
  <si>
    <t>繊維工業</t>
  </si>
  <si>
    <t>木材・木製品製造業</t>
  </si>
  <si>
    <t>23</t>
  </si>
  <si>
    <t>家具・装備品製造業</t>
  </si>
  <si>
    <t>26</t>
  </si>
  <si>
    <t>機械製造業</t>
  </si>
  <si>
    <t>電気機械器具製造業</t>
  </si>
  <si>
    <t>G</t>
  </si>
  <si>
    <t>卸小売業</t>
  </si>
  <si>
    <t>H</t>
  </si>
  <si>
    <t>金融保険業</t>
  </si>
  <si>
    <t>J</t>
  </si>
  <si>
    <t>運輸通信業</t>
  </si>
  <si>
    <t>K</t>
  </si>
  <si>
    <t>電気ガス水道業</t>
  </si>
  <si>
    <t>生産労働者</t>
  </si>
  <si>
    <t>D</t>
  </si>
  <si>
    <t>食料品製造業</t>
  </si>
  <si>
    <t>管理事務技術労働者</t>
  </si>
  <si>
    <t>D</t>
  </si>
  <si>
    <t>注　1.毎月勤労統計調査全常用労働者,生産労働者,管理事務,技術労働者の欄は,昭和40年（1～12月）平均である。</t>
  </si>
  <si>
    <t>　　2.総数および製造業の結果は,パルプ紙および紙加工品製造業,出版印刷同関連産業,窯業土石製品製造業,鉄鋼</t>
  </si>
  <si>
    <t>　　　業,非鉄金属製造業,輸送用機械器具製造業,その他の製造業は公表を除外したが,総数には含めて算定した。</t>
  </si>
  <si>
    <t>　　3.総数の中にはサービス業は含まない。</t>
  </si>
  <si>
    <t>　　4.生産労働者欄は,建設業は常用作業者についての数である。</t>
  </si>
  <si>
    <t>　　5.生産労働者,管理事務および技術労働者の卸小売業,金融保険業,運輸通信業,電気ガス水道業の結果について</t>
  </si>
  <si>
    <t>　　　は,労働者の種類別に調査を実施していないので計数は得られない。</t>
  </si>
  <si>
    <t>資料　毎月勤労統計調査</t>
  </si>
  <si>
    <t>２８．産業別常用労働者の1人平均月間現金給与額・</t>
  </si>
  <si>
    <t>昭和41年3月31日現在</t>
  </si>
  <si>
    <t>区　　分</t>
  </si>
  <si>
    <t>救護施設</t>
  </si>
  <si>
    <t>保護施設</t>
  </si>
  <si>
    <t>宿所提供施設</t>
  </si>
  <si>
    <t>老人福祉施設</t>
  </si>
  <si>
    <t>授産施設</t>
  </si>
  <si>
    <t>家庭授産施設</t>
  </si>
  <si>
    <t>養護老人ホーム</t>
  </si>
  <si>
    <t>老人福祉センター</t>
  </si>
  <si>
    <t>定員</t>
  </si>
  <si>
    <t>現員</t>
  </si>
  <si>
    <t>東西村山</t>
  </si>
  <si>
    <t>身体障害者更生援護
肢体不自由者更生施設</t>
  </si>
  <si>
    <t>婦人保護施設</t>
  </si>
  <si>
    <t>その他の社会福祉施設</t>
  </si>
  <si>
    <t>公　益</t>
  </si>
  <si>
    <t>宿舎提供施設</t>
  </si>
  <si>
    <t>無料・低額診療施設</t>
  </si>
  <si>
    <t>質　屋</t>
  </si>
  <si>
    <t>資料　県社会課</t>
  </si>
  <si>
    <t>２９.社会福祉施設</t>
  </si>
  <si>
    <t>学　　校　　数</t>
  </si>
  <si>
    <t>学級数</t>
  </si>
  <si>
    <t>児　　　　　　　童　　　　　　　数</t>
  </si>
  <si>
    <t>総　　　　　数</t>
  </si>
  <si>
    <t>第1学年</t>
  </si>
  <si>
    <t>第2学年</t>
  </si>
  <si>
    <t>第3学年</t>
  </si>
  <si>
    <t>第4学年</t>
  </si>
  <si>
    <t>第5学年</t>
  </si>
  <si>
    <t>第6学年</t>
  </si>
  <si>
    <t>本校</t>
  </si>
  <si>
    <t>分校</t>
  </si>
  <si>
    <t>　〃40年</t>
  </si>
  <si>
    <t>東置賜郡</t>
  </si>
  <si>
    <t>和郷村</t>
  </si>
  <si>
    <t>西置賜郡</t>
  </si>
  <si>
    <t>資料　学校基本調査</t>
  </si>
  <si>
    <t>　</t>
  </si>
  <si>
    <t>市 町 村 別</t>
  </si>
  <si>
    <t>教員数</t>
  </si>
  <si>
    <t>朝日村</t>
  </si>
  <si>
    <t>-</t>
  </si>
  <si>
    <t xml:space="preserve">注　国立校を含む。              </t>
  </si>
  <si>
    <t>３０．市町村別小学校</t>
  </si>
  <si>
    <t>学校数</t>
  </si>
  <si>
    <t>学級数</t>
  </si>
  <si>
    <t>教員数</t>
  </si>
  <si>
    <t>本校</t>
  </si>
  <si>
    <t>分校</t>
  </si>
  <si>
    <t>生徒数　　　　　</t>
  </si>
  <si>
    <t>総　　　数</t>
  </si>
  <si>
    <t>昭和39　年</t>
  </si>
  <si>
    <t>　〃40　年</t>
  </si>
  <si>
    <t>市部計</t>
  </si>
  <si>
    <t>櫛引村</t>
  </si>
  <si>
    <t>西田川郡</t>
  </si>
  <si>
    <t>注　国立校を含む</t>
  </si>
  <si>
    <t>３１．市町村別中学校</t>
  </si>
  <si>
    <t>観光地</t>
  </si>
  <si>
    <t>区　　　分</t>
  </si>
  <si>
    <t>県　　内　　</t>
  </si>
  <si>
    <t>県　　外　　</t>
  </si>
  <si>
    <t>38年度</t>
  </si>
  <si>
    <t>39年度</t>
  </si>
  <si>
    <t>40年度</t>
  </si>
  <si>
    <t>山岳</t>
  </si>
  <si>
    <t>温泉</t>
  </si>
  <si>
    <t>〃</t>
  </si>
  <si>
    <t>スキー場</t>
  </si>
  <si>
    <t>海水浴場</t>
  </si>
  <si>
    <t>名所旧跡</t>
  </si>
  <si>
    <t>道路沿線</t>
  </si>
  <si>
    <t>〃</t>
  </si>
  <si>
    <t>その他</t>
  </si>
  <si>
    <t>注　観光者数は延数である。</t>
  </si>
  <si>
    <t>資料　県観光課</t>
  </si>
  <si>
    <t>３２．観光者数</t>
  </si>
  <si>
    <t>昭和38年7月1日現在</t>
  </si>
  <si>
    <t>総　　　数</t>
  </si>
  <si>
    <t>個　　　人</t>
  </si>
  <si>
    <t>法　　　人</t>
  </si>
  <si>
    <t>団　　　体　</t>
  </si>
  <si>
    <t>公　　　営</t>
  </si>
  <si>
    <t>事業所数</t>
  </si>
  <si>
    <t>従業者数</t>
  </si>
  <si>
    <t>従業者数</t>
  </si>
  <si>
    <t>人</t>
  </si>
  <si>
    <t>昭和32年</t>
  </si>
  <si>
    <t xml:space="preserve"> 〃 35年</t>
  </si>
  <si>
    <t xml:space="preserve"> 〃 38年</t>
  </si>
  <si>
    <t>市部計</t>
  </si>
  <si>
    <t>郡部計</t>
  </si>
  <si>
    <t>庄内地域</t>
  </si>
  <si>
    <t>鶴岡市</t>
  </si>
  <si>
    <t>酒田市</t>
  </si>
  <si>
    <t>*</t>
  </si>
  <si>
    <t>x</t>
  </si>
  <si>
    <t>朝日村</t>
  </si>
  <si>
    <t>櫛引村</t>
  </si>
  <si>
    <t>*</t>
  </si>
  <si>
    <t>x</t>
  </si>
  <si>
    <t>温海町</t>
  </si>
  <si>
    <t>大山町</t>
  </si>
  <si>
    <t>松山町</t>
  </si>
  <si>
    <t>平田町</t>
  </si>
  <si>
    <t>八幡町</t>
  </si>
  <si>
    <t>最上地域</t>
  </si>
  <si>
    <t>新庄市</t>
  </si>
  <si>
    <t>舟形町</t>
  </si>
  <si>
    <t>大蔵村</t>
  </si>
  <si>
    <t>鮭川村</t>
  </si>
  <si>
    <t>真室川町</t>
  </si>
  <si>
    <t>村山地域</t>
  </si>
  <si>
    <t>*</t>
  </si>
  <si>
    <t>山形市</t>
  </si>
  <si>
    <t>寒河江市</t>
  </si>
  <si>
    <t>上山市</t>
  </si>
  <si>
    <t>村山市</t>
  </si>
  <si>
    <t>天童市</t>
  </si>
  <si>
    <t>東根市</t>
  </si>
  <si>
    <t>尾花沢市</t>
  </si>
  <si>
    <t>大石田町</t>
  </si>
  <si>
    <t>置賜地域</t>
  </si>
  <si>
    <t>米沢市</t>
  </si>
  <si>
    <t>長井市</t>
  </si>
  <si>
    <t>和合村</t>
  </si>
  <si>
    <t>*</t>
  </si>
  <si>
    <t>x</t>
  </si>
  <si>
    <t>飯豊町</t>
  </si>
  <si>
    <t>注　1.　事業所数1のものについては従業者をxをもつて表示した。　　　　　資料　昭和38年事業所統計調査</t>
  </si>
  <si>
    <t>　　2.　従業者数の＊印は、xとの関係で修整した数字である。</t>
  </si>
  <si>
    <t>４．市町村・経営組織別事業所・従業者数</t>
  </si>
  <si>
    <t>庄内地域</t>
  </si>
  <si>
    <t>朝日村</t>
  </si>
  <si>
    <t>羽黒町</t>
  </si>
  <si>
    <t>藤島町</t>
  </si>
  <si>
    <t>立川町</t>
  </si>
  <si>
    <t>余目町</t>
  </si>
  <si>
    <t>松山町</t>
  </si>
  <si>
    <t>八幡町</t>
  </si>
  <si>
    <t>最上地域</t>
  </si>
  <si>
    <t>舟形町</t>
  </si>
  <si>
    <t>大蔵村</t>
  </si>
  <si>
    <t>真室川町</t>
  </si>
  <si>
    <t>金山町</t>
  </si>
  <si>
    <t>最上町</t>
  </si>
  <si>
    <t>村山地域</t>
  </si>
  <si>
    <t>中山町</t>
  </si>
  <si>
    <t>山辺町</t>
  </si>
  <si>
    <t>大江町</t>
  </si>
  <si>
    <t>朝日町</t>
  </si>
  <si>
    <t>西川町</t>
  </si>
  <si>
    <t>河北町</t>
  </si>
  <si>
    <t>置賜地域</t>
  </si>
  <si>
    <t>白鷹町</t>
  </si>
  <si>
    <t>飯豊町</t>
  </si>
  <si>
    <t>小国町</t>
  </si>
  <si>
    <t>経済地帯
市町村別</t>
  </si>
  <si>
    <t>総農家数</t>
  </si>
  <si>
    <t>経　 　営　 　耕　 　地　 　規　 　模　　 別 （ha）</t>
  </si>
  <si>
    <t>例　外
規　定</t>
  </si>
  <si>
    <t xml:space="preserve"> 0.3
　未満</t>
  </si>
  <si>
    <t xml:space="preserve"> 0.3
　 ～0.5</t>
  </si>
  <si>
    <t xml:space="preserve"> 0.5
  ～0.7</t>
  </si>
  <si>
    <t xml:space="preserve"> 0.7
  ～1.0</t>
  </si>
  <si>
    <t xml:space="preserve"> 1.0
  ～1.5</t>
  </si>
  <si>
    <t xml:space="preserve"> 1.5
  ～2.0</t>
  </si>
  <si>
    <t xml:space="preserve"> 2.0
  ～2.5</t>
  </si>
  <si>
    <t xml:space="preserve"> 2.5
  ～3.0</t>
  </si>
  <si>
    <t xml:space="preserve"> 3.0
  以上</t>
  </si>
  <si>
    <t>戸</t>
  </si>
  <si>
    <t>昭和38.2.1</t>
  </si>
  <si>
    <t xml:space="preserve"> 〃 39.2.1</t>
  </si>
  <si>
    <t xml:space="preserve"> 〃 40.2.1</t>
  </si>
  <si>
    <t>都市近郊</t>
  </si>
  <si>
    <t>平地農村</t>
  </si>
  <si>
    <t>農山村</t>
  </si>
  <si>
    <t>山村</t>
  </si>
  <si>
    <t>櫛引村</t>
  </si>
  <si>
    <t>三川村</t>
  </si>
  <si>
    <t>注　本調査の農家とは、経営耕地面積が1反歩(0.1ha)以上の世帯および経営耕地面積が1反歩未満であっても過去1カ年</t>
  </si>
  <si>
    <t>　　間の農産物の総販売額が3万円以上のものである。　　　　　　　　　　　</t>
  </si>
  <si>
    <t>資料　1965年中間農業センサス</t>
  </si>
  <si>
    <t>５．経営耕地規模別農家数</t>
  </si>
  <si>
    <t>市町村別</t>
  </si>
  <si>
    <t>専業農家</t>
  </si>
  <si>
    <t>兼業農家</t>
  </si>
  <si>
    <t>新設農家</t>
  </si>
  <si>
    <t>離農家</t>
  </si>
  <si>
    <t>第1種
兼　  業</t>
  </si>
  <si>
    <t>第2種
兼  　業</t>
  </si>
  <si>
    <t>鶴岡市</t>
  </si>
  <si>
    <t>酒田市</t>
  </si>
  <si>
    <t>羽黒町</t>
  </si>
  <si>
    <t>藤島町</t>
  </si>
  <si>
    <t>温海町</t>
  </si>
  <si>
    <t>平田町</t>
  </si>
  <si>
    <t>八幡町</t>
  </si>
  <si>
    <t>最上地域</t>
  </si>
  <si>
    <t>舟形町</t>
  </si>
  <si>
    <t>大蔵村</t>
  </si>
  <si>
    <t>鮭川村</t>
  </si>
  <si>
    <t>金山町</t>
  </si>
  <si>
    <t>最上町</t>
  </si>
  <si>
    <t>中山町</t>
  </si>
  <si>
    <t>山辺町</t>
  </si>
  <si>
    <t>朝日町</t>
  </si>
  <si>
    <t>米沢市</t>
  </si>
  <si>
    <t>注　1.　</t>
  </si>
  <si>
    <t>専業農家…兼業従業者のいない家　　兼業農家…兼業従事者のいる家で第1種兼業農家とは農業が主で兼業が従。</t>
  </si>
  <si>
    <t>第2種兼業農家とは兼業が主で農業が従のもの。　　</t>
  </si>
  <si>
    <t>2.　</t>
  </si>
  <si>
    <t>新設農家…過去１カ年間に分家などで新らたに農家となったもの。</t>
  </si>
  <si>
    <t>3.　</t>
  </si>
  <si>
    <t>離農家…過去1カ年間に農家をやめたもの。　　　　　資料　1965年中間農業センサス</t>
  </si>
  <si>
    <t>６．専業兼業別農家数および新設・離農家数</t>
  </si>
  <si>
    <t>田</t>
  </si>
  <si>
    <t>樹園地</t>
  </si>
  <si>
    <t>畑</t>
  </si>
  <si>
    <t>樹地</t>
  </si>
  <si>
    <t>果樹園</t>
  </si>
  <si>
    <t>桑園</t>
  </si>
  <si>
    <t>その他の樹園地</t>
  </si>
  <si>
    <t>農家数</t>
  </si>
  <si>
    <t>面積</t>
  </si>
  <si>
    <t>ha</t>
  </si>
  <si>
    <t>ha</t>
  </si>
  <si>
    <t>注　耕地面積…所有権の有無、台帳面積にかかわらず農家が実際に経営している田、畑、樹園地を合計した面積</t>
  </si>
  <si>
    <t>資料　1965年中間農業センサス</t>
  </si>
  <si>
    <t>７．経営耕地面積</t>
  </si>
  <si>
    <t>水稲</t>
  </si>
  <si>
    <t>　〃38年</t>
  </si>
  <si>
    <t>　〃39年</t>
  </si>
  <si>
    <t>市町村別</t>
  </si>
  <si>
    <t>作付面積</t>
  </si>
  <si>
    <t>10アール
当り収量</t>
  </si>
  <si>
    <t>収穫量</t>
  </si>
  <si>
    <t>10アール
当り平年
収　　量</t>
  </si>
  <si>
    <t>ha</t>
  </si>
  <si>
    <t>kg</t>
  </si>
  <si>
    <t>t</t>
  </si>
  <si>
    <t>昭和36年</t>
  </si>
  <si>
    <t>　〃37年</t>
  </si>
  <si>
    <t>　〃40年</t>
  </si>
  <si>
    <t>最北地域</t>
  </si>
  <si>
    <t>大石田町</t>
  </si>
  <si>
    <t>中山町</t>
  </si>
  <si>
    <t>小国町</t>
  </si>
  <si>
    <t>資料　農林省山形統計調査事務所</t>
  </si>
  <si>
    <t>８．昭和40年産水陸稲実収高</t>
  </si>
  <si>
    <t>昭和40年1月1日現在</t>
  </si>
  <si>
    <t>林野面積</t>
  </si>
  <si>
    <t>経営形態面積</t>
  </si>
  <si>
    <t>森林</t>
  </si>
  <si>
    <t>森林でな
い 原 野</t>
  </si>
  <si>
    <t>国営</t>
  </si>
  <si>
    <t>公営</t>
  </si>
  <si>
    <t>私営</t>
  </si>
  <si>
    <t>樹林地</t>
  </si>
  <si>
    <t>竹林</t>
  </si>
  <si>
    <t>特殊
樹林</t>
  </si>
  <si>
    <t>人工林の
伐採跡地</t>
  </si>
  <si>
    <t>未立木地</t>
  </si>
  <si>
    <t>針葉樹</t>
  </si>
  <si>
    <t>広葉樹</t>
  </si>
  <si>
    <t>採草･放牧
に 利 用</t>
  </si>
  <si>
    <t>その他</t>
  </si>
  <si>
    <t>人工林</t>
  </si>
  <si>
    <t>天然林</t>
  </si>
  <si>
    <t>ha</t>
  </si>
  <si>
    <t>櫛引村</t>
  </si>
  <si>
    <t>立川町</t>
  </si>
  <si>
    <t>余目町</t>
  </si>
  <si>
    <t>八幡町</t>
  </si>
  <si>
    <t>最北地域</t>
  </si>
  <si>
    <t>中山町</t>
  </si>
  <si>
    <t>河北町</t>
  </si>
  <si>
    <t>赤湯町</t>
  </si>
  <si>
    <t>和郷村</t>
  </si>
  <si>
    <t>小国町</t>
  </si>
  <si>
    <t>資料　農林省山形統計調査事務所</t>
  </si>
  <si>
    <t>９．林野面積</t>
  </si>
  <si>
    <t>魚種別</t>
  </si>
  <si>
    <t>昭和38年</t>
  </si>
  <si>
    <t>昭和39年</t>
  </si>
  <si>
    <t>昭和40年</t>
  </si>
  <si>
    <t>1月</t>
  </si>
  <si>
    <t>2月</t>
  </si>
  <si>
    <t>3月</t>
  </si>
  <si>
    <t>4月</t>
  </si>
  <si>
    <t>5月</t>
  </si>
  <si>
    <t>6月</t>
  </si>
  <si>
    <t>7月</t>
  </si>
  <si>
    <t>8月</t>
  </si>
  <si>
    <t>9月</t>
  </si>
  <si>
    <t>10月</t>
  </si>
  <si>
    <t>11月</t>
  </si>
  <si>
    <t>12月</t>
  </si>
  <si>
    <t>魚類</t>
  </si>
  <si>
    <t>まいわし</t>
  </si>
  <si>
    <t>うるめかたくちいわし</t>
  </si>
  <si>
    <t>かつお</t>
  </si>
  <si>
    <t>まぐろ</t>
  </si>
  <si>
    <t>さば</t>
  </si>
  <si>
    <t>ぶり</t>
  </si>
  <si>
    <t>まだら</t>
  </si>
  <si>
    <t>すけそう</t>
  </si>
  <si>
    <t>さめ</t>
  </si>
  <si>
    <t>たい</t>
  </si>
  <si>
    <t>かれい・ひらめ</t>
  </si>
  <si>
    <t>ほつけ</t>
  </si>
  <si>
    <t>あじ</t>
  </si>
  <si>
    <t>はたはた</t>
  </si>
  <si>
    <t>さけ</t>
  </si>
  <si>
    <t>ます</t>
  </si>
  <si>
    <t>かながしらほうぼう</t>
  </si>
  <si>
    <t>とびうお</t>
  </si>
  <si>
    <t>その他</t>
  </si>
  <si>
    <t>計</t>
  </si>
  <si>
    <t>貝類</t>
  </si>
  <si>
    <t>あわび</t>
  </si>
  <si>
    <t>さざえ</t>
  </si>
  <si>
    <t>するめいか</t>
  </si>
  <si>
    <t>水産動物　　　　　　その他の</t>
  </si>
  <si>
    <t>その他のいか</t>
  </si>
  <si>
    <t>たこ</t>
  </si>
  <si>
    <t>えび</t>
  </si>
  <si>
    <t>かに</t>
  </si>
  <si>
    <t>藻　　類</t>
  </si>
  <si>
    <t>わかめ</t>
  </si>
  <si>
    <t>あらめ</t>
  </si>
  <si>
    <t>いわのり</t>
  </si>
  <si>
    <t>いぎす</t>
  </si>
  <si>
    <t>　　資料　県水産課</t>
  </si>
  <si>
    <t>１０．海面漁業魚種別漁獲高</t>
  </si>
  <si>
    <t xml:space="preserve"> (1) 種類別</t>
  </si>
  <si>
    <t>昭和41年4月1日現在</t>
  </si>
  <si>
    <t>路線別</t>
  </si>
  <si>
    <t>総延長</t>
  </si>
  <si>
    <t>重用延長</t>
  </si>
  <si>
    <t>実延長</t>
  </si>
  <si>
    <t>実 延 長 の 内 訳</t>
  </si>
  <si>
    <t>改良済未改良別内訳</t>
  </si>
  <si>
    <t>橋　　梁</t>
  </si>
  <si>
    <t>トンネル</t>
  </si>
  <si>
    <t>改良済
延　長</t>
  </si>
  <si>
    <t>未改良
延　長</t>
  </si>
  <si>
    <t>個数</t>
  </si>
  <si>
    <t>延長</t>
  </si>
  <si>
    <t>km</t>
  </si>
  <si>
    <t>1級国道（元）</t>
  </si>
  <si>
    <t xml:space="preserve">6 3/2 </t>
  </si>
  <si>
    <t>2級国道（元）</t>
  </si>
  <si>
    <t xml:space="preserve">3 1/3 </t>
  </si>
  <si>
    <t xml:space="preserve">7 </t>
  </si>
  <si>
    <t>主要地方道</t>
  </si>
  <si>
    <t>その他の県道</t>
  </si>
  <si>
    <t>市町村道</t>
  </si>
  <si>
    <t>合計</t>
  </si>
  <si>
    <t xml:space="preserve">39 4/2 </t>
  </si>
  <si>
    <t>　　資料　県道路課</t>
  </si>
  <si>
    <t>１１．道路延長</t>
  </si>
  <si>
    <t xml:space="preserve"> 〃　38年度</t>
  </si>
  <si>
    <t xml:space="preserve"> 〃　39年度</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</si>
  <si>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</si>
  <si>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</si>
  <si>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</si>
  <si>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</si>
  <si>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</si>
  <si>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</si>
  <si>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</si>
  <si>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</si>
  <si>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</si>
  <si>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</si>
  <si>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</si>
  <si>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</si>
  <si>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（２）月別火災発生件数・損害見積額</t>
  </si>
  <si>
    <t>月　　別</t>
  </si>
  <si>
    <t>出　　火　　件　　数</t>
  </si>
  <si>
    <t>焼　損　棟　数</t>
  </si>
  <si>
    <t>焼損面積</t>
  </si>
  <si>
    <t>死傷者</t>
  </si>
  <si>
    <t>罹災世帯数</t>
  </si>
  <si>
    <t>罹災　　　　　　人員</t>
  </si>
  <si>
    <t>建物</t>
  </si>
  <si>
    <t>山林
原野</t>
  </si>
  <si>
    <t>船舶</t>
  </si>
  <si>
    <t>車輛</t>
  </si>
  <si>
    <t>全焼</t>
  </si>
  <si>
    <t>半焼</t>
  </si>
  <si>
    <t>部分　　　　　　焼</t>
  </si>
  <si>
    <t>建　物</t>
  </si>
  <si>
    <t>山林　　　　　　原野</t>
  </si>
  <si>
    <t>死者</t>
  </si>
  <si>
    <t>傷者</t>
  </si>
  <si>
    <t>㎡</t>
  </si>
  <si>
    <t>a</t>
  </si>
  <si>
    <t>昭 和37年度</t>
  </si>
  <si>
    <t xml:space="preserve"> 〃　40年度</t>
  </si>
  <si>
    <t>損　　　　害　　　　見　　　　積　　　　額　　　(千円）</t>
  </si>
  <si>
    <t>総</t>
  </si>
  <si>
    <t>数</t>
  </si>
  <si>
    <t>建物火災</t>
  </si>
  <si>
    <t>山林．原野　　　　　　火　　　災</t>
  </si>
  <si>
    <t>船舶火災</t>
  </si>
  <si>
    <t>車輛火災</t>
  </si>
  <si>
    <t>建</t>
  </si>
  <si>
    <t>物</t>
  </si>
  <si>
    <t>内容物およ　　　　　　びその他</t>
  </si>
  <si>
    <t>資料 県消防防災課</t>
  </si>
  <si>
    <t>１２．火災被害</t>
  </si>
  <si>
    <t>（単位　ＭＷＨ）</t>
  </si>
  <si>
    <t>項目</t>
  </si>
  <si>
    <t>40年度</t>
  </si>
  <si>
    <t>39年度</t>
  </si>
  <si>
    <t>38年度</t>
  </si>
  <si>
    <t>項　　　　　　　　目</t>
  </si>
  <si>
    <t>電　　　　　　力</t>
  </si>
  <si>
    <t>業務用電力</t>
  </si>
  <si>
    <t>電灯</t>
  </si>
  <si>
    <t>定　額</t>
  </si>
  <si>
    <t xml:space="preserve"> 一　　　般</t>
  </si>
  <si>
    <t>小　口</t>
  </si>
  <si>
    <t>50KW未満</t>
  </si>
  <si>
    <t xml:space="preserve"> 機　　　器</t>
  </si>
  <si>
    <t>50kW以上</t>
  </si>
  <si>
    <t xml:space="preserve"> 街　　　路</t>
  </si>
  <si>
    <t>大口</t>
  </si>
  <si>
    <t>3000KW未満</t>
  </si>
  <si>
    <t>3000KW以上</t>
  </si>
  <si>
    <t>従量電灯</t>
  </si>
  <si>
    <t>特約電力</t>
  </si>
  <si>
    <t>大口電灯</t>
  </si>
  <si>
    <t>臨時電灯</t>
  </si>
  <si>
    <t>臨時電力</t>
  </si>
  <si>
    <t>電灯計</t>
  </si>
  <si>
    <t>温水用</t>
  </si>
  <si>
    <t>農事用電力</t>
  </si>
  <si>
    <t>建設工事用</t>
  </si>
  <si>
    <t>事業用</t>
  </si>
  <si>
    <t>電力計</t>
  </si>
  <si>
    <t>電力、電灯計</t>
  </si>
  <si>
    <t>資料　東北電力株式会社山形支店</t>
  </si>
  <si>
    <t>１３．電灯・電力需要実績</t>
  </si>
  <si>
    <t>川西町</t>
  </si>
  <si>
    <t>昭和41年3月31日現在</t>
  </si>
  <si>
    <t xml:space="preserve">市 町 村 別 </t>
  </si>
  <si>
    <t>行政区域内      居住人口</t>
  </si>
  <si>
    <t>給水区域       内 人 口</t>
  </si>
  <si>
    <t xml:space="preserve">B/A     </t>
  </si>
  <si>
    <t>計    画       給水人口</t>
  </si>
  <si>
    <t xml:space="preserve">C/A     </t>
  </si>
  <si>
    <t>現    在       給水人口</t>
  </si>
  <si>
    <t>普及率</t>
  </si>
  <si>
    <t>上水道</t>
  </si>
  <si>
    <t>簡易水道</t>
  </si>
  <si>
    <t>専用水道</t>
  </si>
  <si>
    <t>（A）</t>
  </si>
  <si>
    <t>（B）</t>
  </si>
  <si>
    <t>（C）</t>
  </si>
  <si>
    <t>（D）</t>
  </si>
  <si>
    <t>D/A</t>
  </si>
  <si>
    <t>施設数</t>
  </si>
  <si>
    <t>現在給水人口</t>
  </si>
  <si>
    <t>％</t>
  </si>
  <si>
    <t>昭　和39年</t>
  </si>
  <si>
    <t>　〃　40年</t>
  </si>
  <si>
    <t>山形保健所</t>
  </si>
  <si>
    <t>寒河江保健所</t>
  </si>
  <si>
    <t>寒河江市</t>
  </si>
  <si>
    <t>大江町</t>
  </si>
  <si>
    <t>朝日町</t>
  </si>
  <si>
    <t>村山保健所</t>
  </si>
  <si>
    <t>大石田町</t>
  </si>
  <si>
    <t>新庄保健所</t>
  </si>
  <si>
    <t>戸沢村</t>
  </si>
  <si>
    <t>鮭川村</t>
  </si>
  <si>
    <t>酒田保健所</t>
  </si>
  <si>
    <t>酒田市</t>
  </si>
  <si>
    <t>八幡町</t>
  </si>
  <si>
    <t>平田町</t>
  </si>
  <si>
    <t>藤島保健所</t>
  </si>
  <si>
    <t>立川町</t>
  </si>
  <si>
    <t>鶴岡保健所</t>
  </si>
  <si>
    <t>温海町</t>
  </si>
  <si>
    <t>櫛引町</t>
  </si>
  <si>
    <t>赤湯保健所</t>
  </si>
  <si>
    <t>宮内町</t>
  </si>
  <si>
    <t>高畠町</t>
  </si>
  <si>
    <t>長井保健所</t>
  </si>
  <si>
    <t>白鷹町</t>
  </si>
  <si>
    <t>米沢保健所</t>
  </si>
  <si>
    <t>注　（　）内は一部事務組合水道 　資料　県薬務課</t>
  </si>
  <si>
    <t>１４．水道普及状況</t>
  </si>
  <si>
    <t>　　　　　　　　貨　　　　　　　　　　　物　　　　　　　　　　　用</t>
  </si>
  <si>
    <t>小型二輪車</t>
  </si>
  <si>
    <t>普通車</t>
  </si>
  <si>
    <t>24年</t>
  </si>
  <si>
    <t>25年</t>
  </si>
  <si>
    <t>26年</t>
  </si>
  <si>
    <t>38年</t>
  </si>
  <si>
    <t>39年</t>
  </si>
  <si>
    <t>40年</t>
  </si>
  <si>
    <t>41年</t>
  </si>
  <si>
    <t>(1)年次別</t>
  </si>
  <si>
    <t>年度別</t>
  </si>
  <si>
    <t>乗　　合　　用</t>
  </si>
  <si>
    <t>乗　　　　　　　　　　　　用</t>
  </si>
  <si>
    <t>特　　殊　　用　　途　　用</t>
  </si>
  <si>
    <t>大型　　特殊　車</t>
  </si>
  <si>
    <t>軽　自　　動　車</t>
  </si>
  <si>
    <t>合　計</t>
  </si>
  <si>
    <t>小型四輪車</t>
  </si>
  <si>
    <t>小型三輪車</t>
  </si>
  <si>
    <t>けん引　　被けん引車</t>
  </si>
  <si>
    <t>普通車</t>
  </si>
  <si>
    <t>けん引
被けん
引車</t>
  </si>
  <si>
    <t>普　　通　　車</t>
  </si>
  <si>
    <t>小型四輪車</t>
  </si>
  <si>
    <t>小型三輪車</t>
  </si>
  <si>
    <t>小型車</t>
  </si>
  <si>
    <t>自家用</t>
  </si>
  <si>
    <t>営業用</t>
  </si>
  <si>
    <t>小　計</t>
  </si>
  <si>
    <t>計</t>
  </si>
  <si>
    <t>昭和</t>
  </si>
  <si>
    <t>23年</t>
  </si>
  <si>
    <t xml:space="preserve">〃 </t>
  </si>
  <si>
    <t>〃</t>
  </si>
  <si>
    <t>27年</t>
  </si>
  <si>
    <t>28年</t>
  </si>
  <si>
    <t>29年</t>
  </si>
  <si>
    <t>30年</t>
  </si>
  <si>
    <t>31年</t>
  </si>
  <si>
    <t>32年</t>
  </si>
  <si>
    <t>33年</t>
  </si>
  <si>
    <t>34年</t>
  </si>
  <si>
    <t>35年</t>
  </si>
  <si>
    <t>36年</t>
  </si>
  <si>
    <t>37年</t>
  </si>
  <si>
    <t>〃</t>
  </si>
  <si>
    <t>注　1.(　）書は米軍人私有自動車の別書</t>
  </si>
  <si>
    <t>　　2.小型二輪及び軽自動車は検査証又は届出済証を交付しているもの。</t>
  </si>
  <si>
    <t>　　3.昭和39年以降の軽自動車には、農耕用をふくまない。　</t>
  </si>
  <si>
    <t>　　4.各年3月末現在</t>
  </si>
  <si>
    <t>資料　山形県自動車販売店協会調査部</t>
  </si>
  <si>
    <t>１５．自動車台数</t>
  </si>
  <si>
    <t>昭和39年7月1日現在</t>
  </si>
  <si>
    <t>総　数　(甲.乙.丙)</t>
  </si>
  <si>
    <t>　　　　乙. 個人商店で常用従業
　　　　者を使用していない商店</t>
  </si>
  <si>
    <t>丙. 　飲　食　店</t>
  </si>
  <si>
    <t>商店数</t>
  </si>
  <si>
    <t>千円</t>
  </si>
  <si>
    <t>昭和37年</t>
  </si>
  <si>
    <t xml:space="preserve"> 〃 39年</t>
  </si>
  <si>
    <t>東村山郡</t>
  </si>
  <si>
    <t>西村山郡</t>
  </si>
  <si>
    <t>北村山郡</t>
  </si>
  <si>
    <t>最上郡</t>
  </si>
  <si>
    <t>東置賜郡</t>
  </si>
  <si>
    <t>西置賜郡</t>
  </si>
  <si>
    <t>東田川郡</t>
  </si>
  <si>
    <t>西田川郡</t>
  </si>
  <si>
    <t>平田町</t>
  </si>
  <si>
    <t>注　*戸沢村を鮭川村に、平田町を松山町に合算した。</t>
  </si>
  <si>
    <t>資料　商業統計調査</t>
  </si>
  <si>
    <t>市町村別</t>
  </si>
  <si>
    <r>
      <t>甲. 法人組織の商店およ
び個人商店で常用従業者
を使用している商店</t>
    </r>
    <r>
      <rPr>
        <sz val="10"/>
        <color indexed="9"/>
        <rFont val="ＭＳ 明朝"/>
        <family val="1"/>
      </rPr>
      <t>・・</t>
    </r>
  </si>
  <si>
    <t>従業
者数</t>
  </si>
  <si>
    <t>年間商品
販 売 額</t>
  </si>
  <si>
    <t>*</t>
  </si>
  <si>
    <t xml:space="preserve">１６．市町村別商店・従業者数および商品販売額 </t>
  </si>
  <si>
    <t>千円</t>
  </si>
  <si>
    <t>%</t>
  </si>
  <si>
    <t>品       目       別</t>
  </si>
  <si>
    <t>昭和40年</t>
  </si>
  <si>
    <t>昭和39年</t>
  </si>
  <si>
    <t>対前年比較増減(△)</t>
  </si>
  <si>
    <t>出　　荷
実績額</t>
  </si>
  <si>
    <t>構成比</t>
  </si>
  <si>
    <t>金額</t>
  </si>
  <si>
    <t>比率</t>
  </si>
  <si>
    <t>総数</t>
  </si>
  <si>
    <t>繊維・同製品</t>
  </si>
  <si>
    <t>生      （玉）      糸</t>
  </si>
  <si>
    <t>絹.人絹.合化繊維物</t>
  </si>
  <si>
    <t>じゅうたん</t>
  </si>
  <si>
    <t>メリヤス製品</t>
  </si>
  <si>
    <t>郵便・振替貯金</t>
  </si>
  <si>
    <t>金融機関別一般預金残高</t>
  </si>
  <si>
    <t>業種別銀行融資状況</t>
  </si>
  <si>
    <t>業種別相互銀行融資状況</t>
  </si>
  <si>
    <t>労働金庫主要勘定</t>
  </si>
  <si>
    <t>第１３章　財政</t>
  </si>
  <si>
    <t>年次別山形県一般会計歳入歳出決算</t>
  </si>
  <si>
    <t>年次別山形県特別会計歳入歳出決算</t>
  </si>
  <si>
    <t>年次別県税・市町村税収入</t>
  </si>
  <si>
    <t>租税負担額</t>
  </si>
  <si>
    <t>第１４章　県民所得・物価・家計</t>
  </si>
  <si>
    <t>県民所得</t>
  </si>
  <si>
    <t>主要品目都市別平均価格</t>
  </si>
  <si>
    <t>(1)所得総額および対前年増加率</t>
  </si>
  <si>
    <t>(3)県民生産所得</t>
  </si>
  <si>
    <t>(4)県民分配所得</t>
  </si>
  <si>
    <t>(5)県民個人所得</t>
  </si>
  <si>
    <t>(6)県民個人所得構成比</t>
  </si>
  <si>
    <t>(7)県民個人所得対前年増加率</t>
  </si>
  <si>
    <t>(8)県民個人支出</t>
  </si>
  <si>
    <t>(9)県民個人支出構成比</t>
  </si>
  <si>
    <t>(10)県民個人支出対前年増加率</t>
  </si>
  <si>
    <t>第１５章　公務員・選挙・司法・公安</t>
  </si>
  <si>
    <t>公務員</t>
  </si>
  <si>
    <t>警察</t>
  </si>
  <si>
    <t>登記</t>
  </si>
  <si>
    <t>手形・小切手事件</t>
  </si>
  <si>
    <t>強制執行事件</t>
  </si>
  <si>
    <t>民事調停事件</t>
  </si>
  <si>
    <t>少年保護事件</t>
  </si>
  <si>
    <t>成人</t>
  </si>
  <si>
    <t>罪種別犯罪発生・検挙件数</t>
  </si>
  <si>
    <t>特別法令違反検挙件数・検挙人員</t>
  </si>
  <si>
    <t>(1)月別発生状況</t>
  </si>
  <si>
    <t>(1)県職員数</t>
  </si>
  <si>
    <t xml:space="preserve"> (ｲ)等級別</t>
  </si>
  <si>
    <t xml:space="preserve"> (ﾛ)年令・学歴別</t>
  </si>
  <si>
    <t xml:space="preserve"> (ｲ)給与法適用者</t>
  </si>
  <si>
    <t>(1)山形地方裁判所</t>
  </si>
  <si>
    <t>(2)山形家庭裁判所</t>
  </si>
  <si>
    <t>(3)山形地方検察庁</t>
  </si>
  <si>
    <t>(4)山形刑務所</t>
  </si>
  <si>
    <t>(5)山形地方法務局</t>
  </si>
  <si>
    <t>(1)警察職員</t>
  </si>
  <si>
    <t>(2)警察区域</t>
  </si>
  <si>
    <t>(1)手形・小切手訴訟</t>
  </si>
  <si>
    <t>(2)通常訴訟</t>
  </si>
  <si>
    <t>(2)山形地方裁判所・同支部</t>
  </si>
  <si>
    <t>(1)受理・既済・未済件数</t>
  </si>
  <si>
    <t>(2)家事審判事件</t>
  </si>
  <si>
    <t>(3)家事調停事件</t>
  </si>
  <si>
    <t>(2)行為別新受</t>
  </si>
  <si>
    <t>(3)損害を与えたもの・受けたもの</t>
  </si>
  <si>
    <t>(5)年令別死傷者数</t>
  </si>
  <si>
    <t>(6)子供の交通事故月別発生状況</t>
  </si>
  <si>
    <t>第１６章　衛生</t>
  </si>
  <si>
    <t>医師・歯科医師</t>
  </si>
  <si>
    <t>医療関係施設</t>
  </si>
  <si>
    <t>保健婦・看護婦・助産婦等</t>
  </si>
  <si>
    <t>麻薬取扱者・麻薬中毒者数</t>
  </si>
  <si>
    <t>薬局・医薬品製造販売業者数</t>
  </si>
  <si>
    <t>主要死因別死亡数</t>
  </si>
  <si>
    <t>主要死因別乳児死亡数</t>
  </si>
  <si>
    <t>病院患者の状況</t>
  </si>
  <si>
    <t>伝染病患者数</t>
  </si>
  <si>
    <t>伝染病・食中毒罹患者数および死亡率</t>
  </si>
  <si>
    <t>(1)免許取得の資格別</t>
  </si>
  <si>
    <t>(2)業務の種類および従事場所</t>
  </si>
  <si>
    <t>(2)業務の種類</t>
  </si>
  <si>
    <t>第１７章　労働・社会保障</t>
  </si>
  <si>
    <t>職業紹介状況</t>
  </si>
  <si>
    <t>給与階層・年令別労働者数</t>
  </si>
  <si>
    <t>日雇失業保険</t>
  </si>
  <si>
    <t>日雇労働者健康保険</t>
  </si>
  <si>
    <t>労働者災害補償保険</t>
  </si>
  <si>
    <t>(1)業種別死傷災害発生状況</t>
  </si>
  <si>
    <t>(2)業種別死傷者数</t>
  </si>
  <si>
    <t>社会福祉施設</t>
  </si>
  <si>
    <t>生活保護</t>
  </si>
  <si>
    <t>東北各県別保護状況</t>
  </si>
  <si>
    <t>生活保護費支出状況</t>
  </si>
  <si>
    <t>身体障害者医療・補装具給付状況</t>
  </si>
  <si>
    <t>身体障害者数</t>
  </si>
  <si>
    <t>共同募金</t>
  </si>
  <si>
    <t>第１８章　教育・文化・宗教</t>
  </si>
  <si>
    <t>学校数（総括）</t>
  </si>
  <si>
    <t>市町村別小学校</t>
  </si>
  <si>
    <t>市町村別中学校</t>
  </si>
  <si>
    <t>盲・ろう学校および養護学校</t>
  </si>
  <si>
    <t>各種学校</t>
  </si>
  <si>
    <t>大学・高等専門学校</t>
  </si>
  <si>
    <t>中学校卒業者の進学・就職状況</t>
  </si>
  <si>
    <t>高等学校卒業者の進学・就職状況</t>
  </si>
  <si>
    <t>高卒者の大学・短大への入学志願者数と入学者数</t>
  </si>
  <si>
    <t>中学校卒業者の産業別就職者数</t>
  </si>
  <si>
    <t>高等学校卒業者の課程・産業別就職者数</t>
  </si>
  <si>
    <t>学校教育費</t>
  </si>
  <si>
    <t>年令別就学免除者数</t>
  </si>
  <si>
    <t>年令別就学猶予者数</t>
  </si>
  <si>
    <t>学校建物面積</t>
  </si>
  <si>
    <t>児童生徒のツベルクリン反応と結核性被患率</t>
  </si>
  <si>
    <t>宗教法人宗派別数</t>
  </si>
  <si>
    <t>博物館</t>
  </si>
  <si>
    <t>テレビラジオ受診契約数・普及率状況</t>
  </si>
  <si>
    <t>付録</t>
  </si>
  <si>
    <t>(1)一般求職・求人および就職</t>
  </si>
  <si>
    <t>(1)産業・規模別労働組合・組合員数</t>
  </si>
  <si>
    <t>(2)適用法規・規模別労働組合・組合員数</t>
  </si>
  <si>
    <t>(3)産業・適用法規模別労働組合・組合員数</t>
  </si>
  <si>
    <t>(4)理由・規模別労働組合設立・解散状況</t>
  </si>
  <si>
    <t>(1)年次・要求別発生件数・参加人員</t>
  </si>
  <si>
    <t>(2)産業別件数・参加人員</t>
  </si>
  <si>
    <t>(1)被保険者手帳・受給資格者票交付数</t>
  </si>
  <si>
    <t>(2)保険給付・医療給付状況</t>
  </si>
  <si>
    <t>(1)被保険者・免除者数および福祉年金受給者数</t>
  </si>
  <si>
    <t>(2)市町村別拠出年金および一時金支給状況</t>
  </si>
  <si>
    <t>(2)業種別収支状況</t>
  </si>
  <si>
    <t>(3)補償費支払状況</t>
  </si>
  <si>
    <t>(3)業種・原因別死傷者数</t>
  </si>
  <si>
    <t>(1)年次別保護状況</t>
  </si>
  <si>
    <t>(2)実施機関別被保護世帯の状況</t>
  </si>
  <si>
    <t>(3)実施機関別被保護人員の推移</t>
  </si>
  <si>
    <t>(4)労働力類型別被保護世帯の状況</t>
  </si>
  <si>
    <t>(1)学校・教員および生徒数</t>
  </si>
  <si>
    <t>(2)学科別本科生徒数</t>
  </si>
  <si>
    <t>(1)学校数・教員数および生徒数</t>
  </si>
  <si>
    <t>(2)課程別生徒数</t>
  </si>
  <si>
    <t>(1)公立学校経費</t>
  </si>
  <si>
    <t>(2)公立学校の財源</t>
  </si>
  <si>
    <t>(3)私立学校の経費</t>
  </si>
  <si>
    <t>(4)私立学校の財源</t>
  </si>
  <si>
    <t>(1)市町村別</t>
  </si>
  <si>
    <t>第７章　鉱工業</t>
  </si>
  <si>
    <t>凡例</t>
  </si>
  <si>
    <t>目次</t>
  </si>
  <si>
    <t>県の位置</t>
  </si>
  <si>
    <t>薬剤師</t>
  </si>
  <si>
    <t>健康保険</t>
  </si>
  <si>
    <t>厚生年金保険</t>
  </si>
  <si>
    <t>船員保険</t>
  </si>
  <si>
    <t>国民健康保険</t>
  </si>
  <si>
    <t>失業保険</t>
  </si>
  <si>
    <t>労働争議</t>
  </si>
  <si>
    <t>交通事故</t>
  </si>
  <si>
    <t>１</t>
  </si>
  <si>
    <t>２</t>
  </si>
  <si>
    <t>平均湿度</t>
  </si>
  <si>
    <t>降水日数</t>
  </si>
  <si>
    <t>平均風速</t>
  </si>
  <si>
    <t>暴風日数</t>
  </si>
  <si>
    <t>労働組合</t>
  </si>
  <si>
    <t>道路延長</t>
  </si>
  <si>
    <t>橋梁</t>
  </si>
  <si>
    <t>港湾</t>
  </si>
  <si>
    <t>銀行主要勘定</t>
  </si>
  <si>
    <t>信用農業協同組合連合会主要勘定</t>
  </si>
  <si>
    <t>簡易生命保険</t>
  </si>
  <si>
    <t>金融機関別貯蓄状況</t>
  </si>
  <si>
    <t>地方債</t>
  </si>
  <si>
    <t>司法関係職員</t>
  </si>
  <si>
    <t>民事事件</t>
  </si>
  <si>
    <t>刑事事件</t>
  </si>
  <si>
    <t>家庭事件</t>
  </si>
  <si>
    <t>罪名別受刑者数</t>
  </si>
  <si>
    <t>高等学校</t>
  </si>
  <si>
    <t>図書館</t>
  </si>
  <si>
    <t>労働者災害</t>
  </si>
  <si>
    <t>本書は、県内の各般にわたる統計資料を集録し、県勢の実態を明らかにするため編集したものである。</t>
  </si>
  <si>
    <t>１．土地・気象　　２．人口　　３．事業所　　４．農業　　５．林業</t>
  </si>
  <si>
    <t>６．水産業　　７．鉱・工業　　８．建設　　９．電気・ガス・水道　　10．運輸・通信</t>
  </si>
  <si>
    <t>11．商業・貿易　　12．金融　　13．財政　　14．県民所得・物価・家計</t>
  </si>
  <si>
    <t>15．公務員・選挙・司法・公安　　16．衛生　　17．労働・社会保障　</t>
  </si>
  <si>
    <t>本書に掲載した資料の出所は、各表下段欄外に注記明示した。注記のないものは、当課所管にかかるものである。</t>
  </si>
  <si>
    <t>また、本書に何年とあるものは暦年間（１月から１２月まで）、何年度とあるものは、会計年度（４月から翌年３月まで）の事実を示す。</t>
  </si>
  <si>
    <t>本書中の符号の「－」は該当事実のないもの、「…」は事実不詳または調査を欠くもの、「０」は単位に満たないものの表示である。</t>
  </si>
  <si>
    <t>３</t>
  </si>
  <si>
    <t>４</t>
  </si>
  <si>
    <t>５</t>
  </si>
  <si>
    <t>６</t>
  </si>
  <si>
    <t>山形県企画部統計課</t>
  </si>
  <si>
    <t>第１章　土地・気象</t>
  </si>
  <si>
    <t>市町村数・面積および人口密度</t>
  </si>
  <si>
    <t>市町村の廃置分合・境界変更</t>
  </si>
  <si>
    <t>市町村の合併状況</t>
  </si>
  <si>
    <t>民有地の面積</t>
  </si>
  <si>
    <t>気象観測地点一覧</t>
  </si>
  <si>
    <t>最高・最低気温の月平均</t>
  </si>
  <si>
    <t>月降水総量</t>
  </si>
  <si>
    <t>最大風速</t>
  </si>
  <si>
    <t>日照時数</t>
  </si>
  <si>
    <t>地方・月別平均気温</t>
  </si>
  <si>
    <t>地方・月別降水量・最深積雪</t>
  </si>
  <si>
    <t>第２章　人口</t>
  </si>
  <si>
    <t>山形県の人口推移</t>
  </si>
  <si>
    <t>職業（大分類）・男女別15才以上就業者数</t>
  </si>
  <si>
    <t>市町村別人口動態</t>
  </si>
  <si>
    <t>第３章　事業所</t>
  </si>
  <si>
    <t>市町村・経営組織別事業所・従業者数</t>
  </si>
  <si>
    <t>第４章　農業</t>
  </si>
  <si>
    <t>兼業種類別農家数</t>
  </si>
  <si>
    <t>農家人口</t>
  </si>
  <si>
    <t>農業機械</t>
  </si>
  <si>
    <t>農業雇用労働</t>
  </si>
  <si>
    <t>養蚕</t>
  </si>
  <si>
    <t>年次・仕向先別産米搬出実績</t>
  </si>
  <si>
    <t>と畜頭数および食肉生産量</t>
  </si>
  <si>
    <t>生乳生産量</t>
  </si>
  <si>
    <t>稲作被害</t>
  </si>
  <si>
    <t>蚕桑被害</t>
  </si>
  <si>
    <t>(2)共用</t>
  </si>
  <si>
    <t>第５章　林業</t>
  </si>
  <si>
    <t>林野面積</t>
  </si>
  <si>
    <t>森林伐採面積</t>
  </si>
  <si>
    <t>林産物</t>
  </si>
  <si>
    <t>製材</t>
  </si>
  <si>
    <t>(1)素材生産量</t>
  </si>
  <si>
    <t xml:space="preserve"> (ｲ)主要樹種区分</t>
  </si>
  <si>
    <t xml:space="preserve"> (ﾛ)用途別</t>
  </si>
  <si>
    <t>(3)林野副産物生産量</t>
  </si>
  <si>
    <t>造林面積</t>
  </si>
  <si>
    <t>(1)製材工場数</t>
  </si>
  <si>
    <t>(2)製材用素材樹種別入荷量</t>
  </si>
  <si>
    <t>(3)年次別製材量</t>
  </si>
  <si>
    <t>(4)用途別製材品出荷量</t>
  </si>
  <si>
    <t>第６章　水産業</t>
  </si>
  <si>
    <t>海面漁業組合別漁獲高</t>
  </si>
  <si>
    <t>内水面漁業漁獲量</t>
  </si>
  <si>
    <t>水産加工品生産高</t>
  </si>
  <si>
    <t>鉱区数・面積</t>
  </si>
  <si>
    <t>山形県鉱工業生産指数</t>
  </si>
  <si>
    <t>品目別製造品出荷額</t>
  </si>
  <si>
    <t>品目別加工品加工賃</t>
  </si>
  <si>
    <t>第８章　建設</t>
  </si>
  <si>
    <t>(1)種類別</t>
  </si>
  <si>
    <t>(2)巾員別</t>
  </si>
  <si>
    <t>(3)路面別</t>
  </si>
  <si>
    <t>酒田港主要施設</t>
  </si>
  <si>
    <t>(1)外かく施設</t>
  </si>
  <si>
    <t>(2)けい留施設</t>
  </si>
  <si>
    <t>(3)臨海鉄道</t>
  </si>
  <si>
    <t>(4)荷役機械</t>
  </si>
  <si>
    <t>市部着工住宅（新設）種類別</t>
  </si>
  <si>
    <t>利用関係・種類別着工（新設）住宅の東北六県比較</t>
  </si>
  <si>
    <t>除却および災害建築物</t>
  </si>
  <si>
    <t>建築主・構造別着工建築物</t>
  </si>
  <si>
    <t>災害被害</t>
  </si>
  <si>
    <t>(1)建築主別</t>
  </si>
  <si>
    <t>(2)構造別</t>
  </si>
  <si>
    <t>(1)消防勢力</t>
  </si>
  <si>
    <t>(2)月別火災発生件数・損害見積額</t>
  </si>
  <si>
    <t>第９章　電気・ガス・水道</t>
  </si>
  <si>
    <t>発電所</t>
  </si>
  <si>
    <t>電灯・電力需要実績</t>
  </si>
  <si>
    <t>電力需要実績</t>
  </si>
  <si>
    <t>産業別電力需要状況</t>
  </si>
  <si>
    <t>電力消費指数</t>
  </si>
  <si>
    <t>家庭用電気器具の普及状況</t>
  </si>
  <si>
    <t>ガス設備</t>
  </si>
  <si>
    <t>ガス生産・消費量</t>
  </si>
  <si>
    <t>水道普及状況</t>
  </si>
  <si>
    <t>飲料水使用状況</t>
  </si>
  <si>
    <t>第１０章　運輸・通信</t>
  </si>
  <si>
    <t>入港船舶実績</t>
  </si>
  <si>
    <t>おばこ丸（引船）利用状況</t>
  </si>
  <si>
    <t>国鉄線別営業粁並びに駅数</t>
  </si>
  <si>
    <t>自動車運送事業者数</t>
  </si>
  <si>
    <t>自動車運送事業</t>
  </si>
  <si>
    <t>自家用自動車有償貸渡状況</t>
  </si>
  <si>
    <t>自動車台数</t>
  </si>
  <si>
    <t>郵便施設・業務</t>
  </si>
  <si>
    <t>通信施設</t>
  </si>
  <si>
    <t>国内電報通数</t>
  </si>
  <si>
    <t>公衆電話数</t>
  </si>
  <si>
    <t>開通電話数</t>
  </si>
  <si>
    <t>電話加入数</t>
  </si>
  <si>
    <t>電話普及率</t>
  </si>
  <si>
    <t>(1)酒田港</t>
  </si>
  <si>
    <t>(2)鼠ヶ関・加茂・由良港</t>
  </si>
  <si>
    <t>(1)旅客自動車</t>
  </si>
  <si>
    <t>(2)貨物自動車</t>
  </si>
  <si>
    <t>(1)年次別</t>
  </si>
  <si>
    <t>(2)市町村別</t>
  </si>
  <si>
    <t>第１１章　商業・貿易</t>
  </si>
  <si>
    <t>市町村別商店・従業者数および商品販売額</t>
  </si>
  <si>
    <t>品目別輸出出荷実績</t>
  </si>
  <si>
    <t>年次別輸出出荷実績</t>
  </si>
  <si>
    <t>月別輸出出荷実績</t>
  </si>
  <si>
    <t>仕向国輸出出荷実績</t>
  </si>
  <si>
    <t>第１２章　金融</t>
  </si>
  <si>
    <t>金融機関別店舗数</t>
  </si>
  <si>
    <t>相互銀行主要勘定</t>
  </si>
  <si>
    <t>信用金庫主要勘定</t>
  </si>
  <si>
    <t>商工組合中央金庫主要勘定</t>
  </si>
  <si>
    <t>中小企業金融公庫貸付状況</t>
  </si>
  <si>
    <t>農業協同組合主要勘定</t>
  </si>
  <si>
    <t>農林中央金庫主要勘定</t>
  </si>
  <si>
    <t>国民金融公庫貸付状況</t>
  </si>
  <si>
    <t>海上出入貨物主要品類別数量</t>
  </si>
  <si>
    <t>本書は、当課所管の各種調査資料を主とし、これに庁内各部課室および他官公庁、団体、会社等から収集した資料もあわせ掲載した。</t>
  </si>
  <si>
    <t>昭和４０年　山形県統計年鑑</t>
  </si>
  <si>
    <t>本書は、その１９部門から成っている。</t>
  </si>
  <si>
    <t>18．教育・文化・宗教　　19.観光</t>
  </si>
  <si>
    <t>本書の内容は、昭和４０年の事実について掲載し、その主要なものについては、過去数か年の事実をも掲載した。</t>
  </si>
  <si>
    <t>昭和４２年１月</t>
  </si>
  <si>
    <t>月最大降水量</t>
  </si>
  <si>
    <t>最多風向</t>
  </si>
  <si>
    <t>昭和40年月別人口移動</t>
  </si>
  <si>
    <t>市町村別人口･面積</t>
  </si>
  <si>
    <t>年令（各才）・男女別人口</t>
  </si>
  <si>
    <t>産業･年令(5才階級）男女別15才以上就業者数</t>
  </si>
  <si>
    <t>産業･従業上の地位(3区分)・男女別15才以上就業者数</t>
  </si>
  <si>
    <t>世帯主の労働力状態・産業別普通世帯数および普通世帯人員</t>
  </si>
  <si>
    <t>世帯の種類・世帯人員別世帯数および世帯人員</t>
  </si>
  <si>
    <t>市町村・労働力状態(3区分)・男女別15才以上人口</t>
  </si>
  <si>
    <t>市町村・産業大分類別事業所・従業者数</t>
  </si>
  <si>
    <t>市町村・規模別事業所・従業者数</t>
  </si>
  <si>
    <t>都道府県・組織別事業所・従業者数</t>
  </si>
  <si>
    <t>経営耕地規模別農家数</t>
  </si>
  <si>
    <t>専業兼業別農家数および新設・離農家数</t>
  </si>
  <si>
    <t>(1)第1種兼業農家</t>
  </si>
  <si>
    <t>(2)第2種兼業農家</t>
  </si>
  <si>
    <t>男女・16才以上就業状態別世帯員数</t>
  </si>
  <si>
    <t>農業従事日数別農業就業人口と農業基幹的従事者数</t>
  </si>
  <si>
    <t>兼業種類別従事者数</t>
  </si>
  <si>
    <t>経営耕地面積</t>
  </si>
  <si>
    <t>(1)個人有</t>
  </si>
  <si>
    <t>家畜</t>
  </si>
  <si>
    <t>(1)乳用牛飼養農家数と頭数</t>
  </si>
  <si>
    <t>(2)役肉用牛・馬および豚飼養農家数と頭数</t>
  </si>
  <si>
    <t>農産物</t>
  </si>
  <si>
    <t>果樹栽培農家数・面積</t>
  </si>
  <si>
    <t>農産物収入(1種農家）</t>
  </si>
  <si>
    <t>(1)農産物収入1位の部門別農家数</t>
  </si>
  <si>
    <t>(2)農産物総売り上げ金額規模別農家数</t>
  </si>
  <si>
    <t>農家従来の性格区分および新分類による専業兼業別農家数</t>
  </si>
  <si>
    <t>1種農家の集計</t>
  </si>
  <si>
    <t>(1)新しい専業兼業分類</t>
  </si>
  <si>
    <t>(2)農業経営組織分類(単一経営）</t>
  </si>
  <si>
    <t>(3)農業経営組織分類（準単一経営）</t>
  </si>
  <si>
    <t>(4)農業経営組織分類（2部門複合・その他複合）</t>
  </si>
  <si>
    <t>2種農家の集計</t>
  </si>
  <si>
    <t>経済地域区分表</t>
  </si>
  <si>
    <t>昭和40年産水陸稲実収高</t>
  </si>
  <si>
    <t>農地開拓</t>
  </si>
  <si>
    <t>(1)開拓農用地面積</t>
  </si>
  <si>
    <t>(2)入植戸数・人口および施設</t>
  </si>
  <si>
    <t>(3)開墾工事</t>
  </si>
  <si>
    <t>(4)農作物収穫面積</t>
  </si>
  <si>
    <t>(5)家畜</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</si>
</sst>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quot;△ &quot;#,##0"/>
    <numFmt numFmtId="180" formatCode="\-"/>
    <numFmt numFmtId="181" formatCode="#,##0_);\(#,##0\)"/>
    <numFmt numFmtId="182" formatCode="#,##0.0;&quot;△ &quot;#,##0.0"/>
    <numFmt numFmtId="183" formatCode="#,##0.00;&quot;△ &quot;#,##0.00"/>
    <numFmt numFmtId="184" formatCode="0.0;&quot;△ &quot;0.0"/>
    <numFmt numFmtId="185" formatCode="_ * #,##0_ ;_ * \-#,##0_ ;_ * &quot;…&quot;_ ;_ @_ "/>
    <numFmt numFmtId="186" formatCode="_ * #,##0_ ;_ * \-#,##0_ ;_ * &quot;0&quot;_ ;_ @_ "/>
    <numFmt numFmtId="187" formatCode="0_);[Red]\(0\)"/>
    <numFmt numFmtId="188" formatCode="_ * #,##0.0_ ;_ * \-#,##0.0_ ;_ * &quot;-&quot;_ ;_ @_ "/>
    <numFmt numFmtId="189" formatCode="_ * #,##0.00_ ;_ * \-#,##0.00_ ;_ * &quot;-&quot;_ ;_ @_ "/>
    <numFmt numFmtId="190" formatCode="_ * #,##0_ ;_ * \-#,##0_ ;_ * &quot;-&quot;??_ ;_ @_ "/>
    <numFmt numFmtId="191" formatCode="0.0"/>
    <numFmt numFmtId="192" formatCode="_ * #,##0.0_ ;_ * \-#,##0.0_ ;_ * &quot;-&quot;?_ ;_ @_ "/>
    <numFmt numFmtId="193" formatCode="#,##0.0_);[Red]\(#,##0.0\)"/>
    <numFmt numFmtId="194" formatCode="0_ "/>
    <numFmt numFmtId="195" formatCode="_ * #,##0_ ;_ * \-#,##0_ ;_ * &quot;-&quot;?_ ;_ @_ "/>
    <numFmt numFmtId="196" formatCode="0\ "/>
    <numFmt numFmtId="197" formatCode="\(#,##0\)"/>
    <numFmt numFmtId="198" formatCode="\(0\)"/>
    <numFmt numFmtId="199" formatCode="0.00000"/>
    <numFmt numFmtId="200" formatCode="\(#,##0\)\ "/>
    <numFmt numFmtId="201" formatCode="_ * #,##0_ ;_ * \-#,##0_ ;_ * &quot;x&quot;_ ;_ @_ "/>
    <numFmt numFmtId="202" formatCode="#,##0.0"/>
    <numFmt numFmtId="203" formatCode="0.0_);[Red]\(0.0\)"/>
    <numFmt numFmtId="204" formatCode="_ * #,##0_ ;_ * &quot;△&quot;#,##0_ ;_ * &quot;-&quot;_ ;_ @_ "/>
    <numFmt numFmtId="205" formatCode="\(#\)"/>
    <numFmt numFmtId="206" formatCode="\(#,###\)"/>
  </numFmts>
  <fonts count="21">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10"/>
      <name val="ＭＳ Ｐゴシック"/>
      <family val="3"/>
    </font>
    <font>
      <sz val="8"/>
      <name val="ＭＳ 明朝"/>
      <family val="1"/>
    </font>
    <font>
      <sz val="8"/>
      <name val="ＭＳ Ｐゴシック"/>
      <family val="3"/>
    </font>
    <font>
      <b/>
      <sz val="9"/>
      <name val="ＭＳ 明朝"/>
      <family val="1"/>
    </font>
    <font>
      <sz val="10"/>
      <color indexed="10"/>
      <name val="ＭＳ 明朝"/>
      <family val="1"/>
    </font>
    <font>
      <sz val="9"/>
      <name val="ＭＳ 明朝"/>
      <family val="1"/>
    </font>
    <font>
      <b/>
      <sz val="10"/>
      <name val="ＭＳ 明朝"/>
      <family val="1"/>
    </font>
    <font>
      <sz val="8"/>
      <name val="ＭＳ Ｐ明朝"/>
      <family val="1"/>
    </font>
    <font>
      <sz val="11"/>
      <name val="ＭＳ 明朝"/>
      <family val="1"/>
    </font>
    <font>
      <sz val="9"/>
      <name val="ＭＳ Ｐゴシック"/>
      <family val="3"/>
    </font>
    <font>
      <sz val="10"/>
      <color indexed="9"/>
      <name val="ＭＳ 明朝"/>
      <family val="1"/>
    </font>
    <font>
      <vertAlign val="superscript"/>
      <sz val="9"/>
      <name val="ＭＳ 明朝"/>
      <family val="1"/>
    </font>
    <font>
      <b/>
      <sz val="9"/>
      <name val="ＭＳ Ｐゴシック"/>
      <family val="3"/>
    </font>
  </fonts>
  <fills count="3">
    <fill>
      <patternFill/>
    </fill>
    <fill>
      <patternFill patternType="gray125"/>
    </fill>
    <fill>
      <patternFill patternType="solid">
        <fgColor indexed="22"/>
        <bgColor indexed="64"/>
      </patternFill>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double"/>
      <top>
        <color indexed="63"/>
      </top>
      <bottom style="thin"/>
    </border>
    <border>
      <left>
        <color indexed="63"/>
      </left>
      <right>
        <color indexed="63"/>
      </right>
      <top style="double"/>
      <bottom style="thin"/>
    </border>
    <border>
      <left style="thin"/>
      <right style="thin"/>
      <top style="double"/>
      <bottom>
        <color indexed="63"/>
      </bottom>
    </border>
    <border>
      <left>
        <color indexed="63"/>
      </left>
      <right style="thin"/>
      <top style="thin"/>
      <bottom style="thin"/>
    </border>
    <border>
      <left>
        <color indexed="63"/>
      </left>
      <right>
        <color indexed="63"/>
      </right>
      <top style="thin"/>
      <bottom style="thin"/>
    </border>
    <border>
      <left style="thin"/>
      <right style="double"/>
      <top style="double"/>
      <bottom style="thin"/>
    </border>
    <border>
      <left style="thin"/>
      <right style="double"/>
      <top>
        <color indexed="63"/>
      </top>
      <bottom>
        <color indexed="63"/>
      </bottom>
    </border>
    <border>
      <left style="thin"/>
      <right style="double"/>
      <top style="thin"/>
      <bottom>
        <color indexed="63"/>
      </bottom>
    </border>
    <border>
      <left>
        <color indexed="63"/>
      </left>
      <right>
        <color indexed="63"/>
      </right>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double"/>
      <right>
        <color indexed="63"/>
      </right>
      <top style="double"/>
      <bottom style="thin"/>
    </border>
    <border>
      <left style="double"/>
      <right>
        <color indexed="63"/>
      </right>
      <top>
        <color indexed="63"/>
      </top>
      <bottom>
        <color indexed="63"/>
      </bottom>
    </border>
    <border>
      <left style="thin"/>
      <right style="double"/>
      <top style="double"/>
      <bottom>
        <color indexed="63"/>
      </bottom>
    </border>
    <border>
      <left style="double"/>
      <right>
        <color indexed="63"/>
      </right>
      <top>
        <color indexed="63"/>
      </top>
      <bottom style="thin"/>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9" fontId="11"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11" fillId="0" borderId="1">
      <alignment/>
      <protection/>
    </xf>
    <xf numFmtId="49" fontId="11"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0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7" applyNumberFormat="1" applyFont="1" applyFill="1" applyAlignment="1">
      <alignment vertical="center"/>
      <protection/>
    </xf>
    <xf numFmtId="0" fontId="1" fillId="0" borderId="0" xfId="57" applyFont="1" applyFill="1" applyAlignment="1">
      <alignment/>
      <protection/>
    </xf>
    <xf numFmtId="49" fontId="1" fillId="0" borderId="0" xfId="57" applyNumberFormat="1" applyFont="1" applyFill="1" applyAlignment="1">
      <alignment/>
      <protection/>
    </xf>
    <xf numFmtId="0" fontId="1" fillId="0" borderId="0" xfId="57" applyFont="1" applyFill="1" applyAlignment="1">
      <alignment vertical="center"/>
      <protection/>
    </xf>
    <xf numFmtId="0" fontId="1" fillId="0" borderId="0" xfId="57" applyFont="1" applyFill="1" applyAlignment="1">
      <alignment vertical="center" wrapText="1"/>
      <protection/>
    </xf>
    <xf numFmtId="0" fontId="1" fillId="0" borderId="0" xfId="0" applyFont="1" applyFill="1" applyAlignment="1">
      <alignment vertical="center" wrapText="1"/>
    </xf>
    <xf numFmtId="0" fontId="1" fillId="2" borderId="0" xfId="0" applyFont="1" applyFill="1" applyAlignment="1">
      <alignment vertical="center"/>
    </xf>
    <xf numFmtId="49" fontId="1" fillId="2" borderId="0" xfId="57" applyNumberFormat="1" applyFont="1" applyFill="1" applyAlignment="1">
      <alignment vertical="center"/>
      <protection/>
    </xf>
    <xf numFmtId="49" fontId="1" fillId="2" borderId="0" xfId="57" applyNumberFormat="1" applyFont="1" applyFill="1" applyAlignment="1">
      <alignment/>
      <protection/>
    </xf>
    <xf numFmtId="0" fontId="1" fillId="2" borderId="0" xfId="57"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Alignment="1">
      <alignment vertical="center"/>
      <protection/>
    </xf>
    <xf numFmtId="0" fontId="7" fillId="0" borderId="0" xfId="25" applyFont="1" applyFill="1" applyAlignment="1">
      <alignment vertical="center"/>
      <protection/>
    </xf>
    <xf numFmtId="0" fontId="1" fillId="0" borderId="2" xfId="25" applyFont="1" applyFill="1" applyBorder="1" applyAlignment="1">
      <alignment vertical="center"/>
      <protection/>
    </xf>
    <xf numFmtId="0" fontId="1" fillId="0" borderId="1" xfId="25" applyFont="1" applyFill="1" applyBorder="1" applyAlignment="1">
      <alignment horizontal="center" vertical="center"/>
      <protection/>
    </xf>
    <xf numFmtId="49" fontId="1" fillId="0" borderId="3" xfId="25" applyNumberFormat="1" applyFont="1" applyFill="1" applyBorder="1" applyAlignment="1">
      <alignment horizontal="distributed" vertical="center" wrapText="1" shrinkToFit="1"/>
      <protection/>
    </xf>
    <xf numFmtId="0" fontId="1" fillId="0" borderId="4" xfId="25" applyFont="1" applyFill="1" applyBorder="1" applyAlignment="1">
      <alignment horizontal="distributed" vertical="center"/>
      <protection/>
    </xf>
    <xf numFmtId="0" fontId="9" fillId="0" borderId="0" xfId="25" applyFont="1" applyFill="1" applyBorder="1" applyAlignment="1">
      <alignment vertical="center"/>
      <protection/>
    </xf>
    <xf numFmtId="0" fontId="9" fillId="0" borderId="4" xfId="25" applyFont="1" applyFill="1" applyBorder="1" applyAlignment="1">
      <alignment horizontal="center" vertical="center"/>
      <protection/>
    </xf>
    <xf numFmtId="0" fontId="9" fillId="0" borderId="5" xfId="25" applyFont="1" applyFill="1" applyBorder="1" applyAlignment="1">
      <alignment horizontal="center" vertical="center"/>
      <protection/>
    </xf>
    <xf numFmtId="49" fontId="9" fillId="0" borderId="4" xfId="25" applyNumberFormat="1" applyFont="1" applyFill="1" applyBorder="1" applyAlignment="1">
      <alignment horizontal="right" vertical="center" wrapText="1" shrinkToFit="1"/>
      <protection/>
    </xf>
    <xf numFmtId="49" fontId="9" fillId="0" borderId="5" xfId="25" applyNumberFormat="1" applyFont="1" applyFill="1" applyBorder="1" applyAlignment="1">
      <alignment horizontal="right" vertical="center" wrapText="1" shrinkToFit="1"/>
      <protection/>
    </xf>
    <xf numFmtId="0" fontId="9" fillId="0" borderId="5" xfId="25" applyFont="1" applyFill="1" applyBorder="1" applyAlignment="1">
      <alignment horizontal="right" vertical="center"/>
      <protection/>
    </xf>
    <xf numFmtId="0" fontId="10" fillId="0" borderId="5" xfId="25" applyFont="1" applyFill="1" applyBorder="1" applyAlignment="1">
      <alignment horizontal="right" vertical="center" wrapText="1" shrinkToFit="1"/>
      <protection/>
    </xf>
    <xf numFmtId="0" fontId="10" fillId="0" borderId="6" xfId="25" applyFont="1" applyFill="1" applyBorder="1" applyAlignment="1">
      <alignment horizontal="right" vertical="center" wrapText="1" shrinkToFit="1"/>
      <protection/>
    </xf>
    <xf numFmtId="0" fontId="11" fillId="0" borderId="0" xfId="25" applyFont="1" applyFill="1" applyBorder="1" applyAlignment="1">
      <alignment vertical="center"/>
      <protection/>
    </xf>
    <xf numFmtId="0" fontId="11" fillId="0" borderId="1" xfId="25" applyFont="1" applyFill="1" applyBorder="1" applyAlignment="1">
      <alignment horizontal="distributed" vertical="center"/>
      <protection/>
    </xf>
    <xf numFmtId="0" fontId="11" fillId="0" borderId="7" xfId="25" applyFont="1" applyFill="1" applyBorder="1" applyAlignment="1">
      <alignment horizontal="distributed" vertical="center"/>
      <protection/>
    </xf>
    <xf numFmtId="179" fontId="11" fillId="0" borderId="1" xfId="25" applyNumberFormat="1" applyFont="1" applyFill="1" applyBorder="1" applyAlignment="1">
      <alignment vertical="center"/>
      <protection/>
    </xf>
    <xf numFmtId="179" fontId="11" fillId="0" borderId="0" xfId="25" applyNumberFormat="1" applyFont="1" applyFill="1" applyBorder="1" applyAlignment="1">
      <alignment vertical="center"/>
      <protection/>
    </xf>
    <xf numFmtId="179" fontId="11" fillId="0" borderId="0" xfId="18" applyNumberFormat="1" applyFont="1" applyFill="1" applyBorder="1" applyAlignment="1">
      <alignment horizontal="right" vertical="center"/>
    </xf>
    <xf numFmtId="184" fontId="11" fillId="0" borderId="0" xfId="18" applyNumberFormat="1" applyFont="1" applyFill="1" applyBorder="1" applyAlignment="1">
      <alignment horizontal="right" vertical="center"/>
    </xf>
    <xf numFmtId="183" fontId="11" fillId="0" borderId="0" xfId="25" applyNumberFormat="1" applyFont="1" applyFill="1" applyBorder="1" applyAlignment="1">
      <alignment vertical="center"/>
      <protection/>
    </xf>
    <xf numFmtId="182" fontId="11" fillId="0" borderId="0" xfId="25" applyNumberFormat="1" applyFont="1" applyFill="1" applyBorder="1" applyAlignment="1">
      <alignment vertical="center"/>
      <protection/>
    </xf>
    <xf numFmtId="179" fontId="11" fillId="0" borderId="7" xfId="25" applyNumberFormat="1" applyFont="1" applyFill="1" applyBorder="1" applyAlignment="1">
      <alignment vertical="center"/>
      <protection/>
    </xf>
    <xf numFmtId="0" fontId="11" fillId="0" borderId="0" xfId="25" applyFont="1" applyFill="1" applyAlignment="1">
      <alignment vertical="center"/>
      <protection/>
    </xf>
    <xf numFmtId="179" fontId="1" fillId="0" borderId="1" xfId="25" applyNumberFormat="1" applyFont="1" applyFill="1" applyBorder="1" applyAlignment="1">
      <alignment vertical="center"/>
      <protection/>
    </xf>
    <xf numFmtId="179" fontId="1" fillId="0" borderId="0" xfId="25" applyNumberFormat="1" applyFont="1" applyFill="1" applyBorder="1" applyAlignment="1">
      <alignment vertical="center"/>
      <protection/>
    </xf>
    <xf numFmtId="179" fontId="1" fillId="0" borderId="0" xfId="18" applyNumberFormat="1" applyFont="1" applyFill="1" applyBorder="1" applyAlignment="1">
      <alignment horizontal="right" vertical="center"/>
    </xf>
    <xf numFmtId="182" fontId="1" fillId="0" borderId="0" xfId="25" applyNumberFormat="1" applyFont="1" applyFill="1" applyBorder="1" applyAlignment="1">
      <alignment vertical="center"/>
      <protection/>
    </xf>
    <xf numFmtId="179" fontId="1" fillId="0" borderId="7" xfId="25" applyNumberFormat="1" applyFont="1" applyFill="1" applyBorder="1" applyAlignment="1">
      <alignment vertical="center"/>
      <protection/>
    </xf>
    <xf numFmtId="0" fontId="1" fillId="0" borderId="1" xfId="25" applyFont="1" applyFill="1" applyBorder="1" applyAlignment="1">
      <alignment horizontal="left" vertical="center"/>
      <protection/>
    </xf>
    <xf numFmtId="0" fontId="1" fillId="0" borderId="0" xfId="25" applyFont="1" applyFill="1" applyBorder="1" applyAlignment="1">
      <alignment horizontal="distributed" vertical="center"/>
      <protection/>
    </xf>
    <xf numFmtId="0" fontId="1" fillId="0" borderId="1" xfId="25" applyFont="1" applyFill="1" applyBorder="1" applyAlignment="1">
      <alignment vertical="center"/>
      <protection/>
    </xf>
    <xf numFmtId="179" fontId="1" fillId="0" borderId="1" xfId="18" applyNumberFormat="1" applyFont="1" applyFill="1" applyBorder="1" applyAlignment="1">
      <alignment horizontal="right" vertical="center"/>
    </xf>
    <xf numFmtId="184" fontId="1" fillId="0" borderId="0" xfId="18" applyNumberFormat="1" applyFont="1" applyFill="1" applyBorder="1" applyAlignment="1">
      <alignment horizontal="right" vertical="center"/>
    </xf>
    <xf numFmtId="183" fontId="1" fillId="0" borderId="0" xfId="25" applyNumberFormat="1" applyFont="1" applyFill="1" applyBorder="1" applyAlignment="1">
      <alignment vertical="center"/>
      <protection/>
    </xf>
    <xf numFmtId="179" fontId="1" fillId="0" borderId="0" xfId="25" applyNumberFormat="1" applyFont="1" applyFill="1" applyAlignment="1">
      <alignment vertical="center"/>
      <protection/>
    </xf>
    <xf numFmtId="41" fontId="1" fillId="0" borderId="7" xfId="25" applyNumberFormat="1" applyFont="1" applyFill="1" applyBorder="1" applyAlignment="1">
      <alignment vertical="center"/>
      <protection/>
    </xf>
    <xf numFmtId="179" fontId="11" fillId="0" borderId="0" xfId="25" applyNumberFormat="1" applyFont="1" applyFill="1" applyAlignment="1">
      <alignment vertical="center"/>
      <protection/>
    </xf>
    <xf numFmtId="0" fontId="1" fillId="0" borderId="1" xfId="25" applyNumberFormat="1" applyFont="1" applyFill="1" applyBorder="1" applyAlignment="1">
      <alignment horizontal="distributed" vertical="center"/>
      <protection/>
    </xf>
    <xf numFmtId="0" fontId="1" fillId="0" borderId="7" xfId="25" applyFont="1" applyFill="1" applyBorder="1" applyAlignment="1">
      <alignment horizontal="distributed" vertical="center"/>
      <protection/>
    </xf>
    <xf numFmtId="0" fontId="1" fillId="0" borderId="8" xfId="25" applyFont="1" applyFill="1" applyBorder="1" applyAlignment="1">
      <alignment vertical="center"/>
      <protection/>
    </xf>
    <xf numFmtId="0" fontId="1" fillId="0" borderId="9" xfId="25" applyFont="1" applyFill="1" applyBorder="1" applyAlignment="1">
      <alignment horizontal="distributed" vertical="center"/>
      <protection/>
    </xf>
    <xf numFmtId="179" fontId="1" fillId="0" borderId="8" xfId="18" applyNumberFormat="1" applyFont="1" applyFill="1" applyBorder="1" applyAlignment="1">
      <alignment horizontal="right" vertical="center"/>
    </xf>
    <xf numFmtId="179" fontId="1" fillId="0" borderId="10" xfId="18" applyNumberFormat="1" applyFont="1" applyFill="1" applyBorder="1" applyAlignment="1">
      <alignment horizontal="right" vertical="center"/>
    </xf>
    <xf numFmtId="184" fontId="1" fillId="0" borderId="10" xfId="18" applyNumberFormat="1" applyFont="1" applyFill="1" applyBorder="1" applyAlignment="1">
      <alignment horizontal="right" vertical="center"/>
    </xf>
    <xf numFmtId="183" fontId="1" fillId="0" borderId="10" xfId="25" applyNumberFormat="1" applyFont="1" applyFill="1" applyBorder="1" applyAlignment="1">
      <alignment vertical="center"/>
      <protection/>
    </xf>
    <xf numFmtId="179" fontId="1" fillId="0" borderId="9" xfId="25" applyNumberFormat="1" applyFont="1" applyFill="1" applyBorder="1" applyAlignment="1">
      <alignment vertical="center"/>
      <protection/>
    </xf>
    <xf numFmtId="0" fontId="1" fillId="0" borderId="0" xfId="26" applyFont="1" applyFill="1" applyAlignment="1">
      <alignment vertical="center"/>
      <protection/>
    </xf>
    <xf numFmtId="0" fontId="1" fillId="0" borderId="0" xfId="26" applyFont="1" applyFill="1" applyBorder="1" applyAlignment="1">
      <alignment vertical="center"/>
      <protection/>
    </xf>
    <xf numFmtId="0" fontId="7" fillId="0" borderId="0" xfId="26" applyFont="1" applyFill="1" applyAlignment="1">
      <alignment vertical="center"/>
      <protection/>
    </xf>
    <xf numFmtId="0" fontId="7" fillId="0" borderId="2" xfId="26" applyFont="1" applyFill="1" applyBorder="1" applyAlignment="1">
      <alignment vertical="center"/>
      <protection/>
    </xf>
    <xf numFmtId="0" fontId="1" fillId="0" borderId="2" xfId="26" applyFont="1" applyFill="1" applyBorder="1" applyAlignment="1">
      <alignment vertical="center"/>
      <protection/>
    </xf>
    <xf numFmtId="0" fontId="1" fillId="0" borderId="3" xfId="26" applyFont="1" applyFill="1" applyBorder="1" applyAlignment="1">
      <alignment horizontal="distributed" vertical="center"/>
      <protection/>
    </xf>
    <xf numFmtId="0" fontId="1" fillId="0" borderId="11" xfId="26" applyFont="1" applyFill="1" applyBorder="1" applyAlignment="1">
      <alignment horizontal="distributed" vertical="center"/>
      <protection/>
    </xf>
    <xf numFmtId="0" fontId="1" fillId="0" borderId="12" xfId="26" applyFont="1" applyFill="1" applyBorder="1" applyAlignment="1">
      <alignment horizontal="center" vertical="center"/>
      <protection/>
    </xf>
    <xf numFmtId="0" fontId="9" fillId="0" borderId="0" xfId="26" applyFont="1" applyFill="1" applyBorder="1" applyAlignment="1">
      <alignment horizontal="right" vertical="center"/>
      <protection/>
    </xf>
    <xf numFmtId="0" fontId="9" fillId="0" borderId="5" xfId="26" applyFont="1" applyFill="1" applyBorder="1" applyAlignment="1">
      <alignment horizontal="right" vertical="center"/>
      <protection/>
    </xf>
    <xf numFmtId="0" fontId="9" fillId="0" borderId="7" xfId="26" applyFont="1" applyFill="1" applyBorder="1" applyAlignment="1">
      <alignment horizontal="right" vertical="center"/>
      <protection/>
    </xf>
    <xf numFmtId="0" fontId="1" fillId="0" borderId="3" xfId="31" applyFont="1" applyFill="1" applyBorder="1" applyAlignment="1">
      <alignment horizontal="distributed" vertical="center"/>
      <protection/>
    </xf>
    <xf numFmtId="0" fontId="11" fillId="0" borderId="13" xfId="26" applyFont="1" applyFill="1" applyBorder="1" applyAlignment="1">
      <alignment horizontal="distributed" vertical="center"/>
      <protection/>
    </xf>
    <xf numFmtId="3" fontId="11" fillId="0" borderId="0" xfId="26" applyNumberFormat="1" applyFont="1" applyFill="1" applyBorder="1" applyAlignment="1">
      <alignment vertical="center"/>
      <protection/>
    </xf>
    <xf numFmtId="3" fontId="11" fillId="0" borderId="7" xfId="26" applyNumberFormat="1" applyFont="1" applyFill="1" applyBorder="1" applyAlignment="1">
      <alignment vertical="center"/>
      <protection/>
    </xf>
    <xf numFmtId="0" fontId="9" fillId="0" borderId="13" xfId="26" applyFont="1" applyFill="1" applyBorder="1" applyAlignment="1">
      <alignment horizontal="right"/>
      <protection/>
    </xf>
    <xf numFmtId="3" fontId="11" fillId="0" borderId="1" xfId="26" applyNumberFormat="1" applyFont="1" applyFill="1" applyBorder="1" applyAlignment="1">
      <alignment vertical="center"/>
      <protection/>
    </xf>
    <xf numFmtId="0" fontId="1" fillId="0" borderId="7" xfId="26" applyFont="1" applyFill="1" applyBorder="1" applyAlignment="1">
      <alignment vertical="center"/>
      <protection/>
    </xf>
    <xf numFmtId="0" fontId="1" fillId="0" borderId="13" xfId="26" applyFont="1" applyFill="1" applyBorder="1" applyAlignment="1">
      <alignment horizontal="distributed" vertical="center"/>
      <protection/>
    </xf>
    <xf numFmtId="3" fontId="1" fillId="0" borderId="1" xfId="26" applyNumberFormat="1" applyFont="1" applyFill="1" applyBorder="1" applyAlignment="1">
      <alignment vertical="center"/>
      <protection/>
    </xf>
    <xf numFmtId="38" fontId="1" fillId="0" borderId="0" xfId="18" applyFont="1" applyFill="1" applyBorder="1" applyAlignment="1">
      <alignment vertical="center"/>
    </xf>
    <xf numFmtId="38" fontId="1" fillId="0" borderId="7" xfId="18" applyFont="1" applyFill="1" applyBorder="1" applyAlignment="1">
      <alignment vertical="center"/>
    </xf>
    <xf numFmtId="0" fontId="1" fillId="0" borderId="13" xfId="26" applyFont="1" applyFill="1" applyBorder="1" applyAlignment="1" quotePrefix="1">
      <alignment horizontal="center" vertical="center"/>
      <protection/>
    </xf>
    <xf numFmtId="3" fontId="1" fillId="0" borderId="0" xfId="26" applyNumberFormat="1" applyFont="1" applyFill="1" applyBorder="1" applyAlignment="1">
      <alignment vertical="center"/>
      <protection/>
    </xf>
    <xf numFmtId="3" fontId="1" fillId="0" borderId="7" xfId="26" applyNumberFormat="1" applyFont="1" applyFill="1" applyBorder="1" applyAlignment="1">
      <alignment vertical="center"/>
      <protection/>
    </xf>
    <xf numFmtId="0" fontId="1" fillId="0" borderId="1" xfId="26" applyFont="1" applyFill="1" applyBorder="1" applyAlignment="1" quotePrefix="1">
      <alignment horizontal="center" vertical="center"/>
      <protection/>
    </xf>
    <xf numFmtId="0" fontId="1" fillId="0" borderId="13" xfId="26" applyFont="1" applyFill="1" applyBorder="1" applyAlignment="1">
      <alignment vertical="center"/>
      <protection/>
    </xf>
    <xf numFmtId="0" fontId="1" fillId="0" borderId="13" xfId="26" applyFont="1" applyFill="1" applyBorder="1" applyAlignment="1" quotePrefix="1">
      <alignment horizontal="distributed" vertical="center"/>
      <protection/>
    </xf>
    <xf numFmtId="0" fontId="1" fillId="0" borderId="14" xfId="26" applyFont="1" applyFill="1" applyBorder="1" applyAlignment="1">
      <alignment vertical="center"/>
      <protection/>
    </xf>
    <xf numFmtId="0" fontId="1" fillId="0" borderId="10" xfId="26" applyFont="1" applyFill="1" applyBorder="1" applyAlignment="1">
      <alignment vertical="center"/>
      <protection/>
    </xf>
    <xf numFmtId="0" fontId="1" fillId="0" borderId="9" xfId="26" applyFont="1" applyFill="1" applyBorder="1" applyAlignment="1">
      <alignment vertical="center"/>
      <protection/>
    </xf>
    <xf numFmtId="0" fontId="1" fillId="0" borderId="0" xfId="27" applyFont="1" applyFill="1" applyAlignment="1">
      <alignment vertical="center"/>
      <protection/>
    </xf>
    <xf numFmtId="0" fontId="7" fillId="0" borderId="0" xfId="27" applyFont="1" applyFill="1" applyAlignment="1">
      <alignment vertical="center"/>
      <protection/>
    </xf>
    <xf numFmtId="185" fontId="1" fillId="0" borderId="0" xfId="27" applyNumberFormat="1" applyFont="1" applyFill="1" applyAlignment="1">
      <alignment vertical="center"/>
      <protection/>
    </xf>
    <xf numFmtId="0" fontId="12" fillId="0" borderId="0" xfId="27" applyFont="1" applyFill="1" applyAlignment="1">
      <alignment horizontal="center" vertical="center"/>
      <protection/>
    </xf>
    <xf numFmtId="0" fontId="1" fillId="0" borderId="0" xfId="27" applyFont="1" applyFill="1" applyBorder="1" applyAlignment="1">
      <alignment vertical="center"/>
      <protection/>
    </xf>
    <xf numFmtId="0" fontId="1" fillId="0" borderId="0" xfId="27" applyFont="1" applyFill="1" applyBorder="1" applyAlignment="1">
      <alignment horizontal="centerContinuous" vertical="center"/>
      <protection/>
    </xf>
    <xf numFmtId="185" fontId="1" fillId="0" borderId="0" xfId="27" applyNumberFormat="1" applyFont="1" applyFill="1" applyBorder="1" applyAlignment="1">
      <alignment horizontal="centerContinuous" vertical="center"/>
      <protection/>
    </xf>
    <xf numFmtId="38" fontId="1" fillId="0" borderId="15" xfId="18" applyFont="1" applyFill="1" applyBorder="1" applyAlignment="1">
      <alignment horizontal="center" vertical="center" wrapText="1"/>
    </xf>
    <xf numFmtId="0" fontId="1" fillId="0" borderId="3" xfId="27" applyFont="1" applyFill="1" applyBorder="1" applyAlignment="1">
      <alignment horizontal="center" vertical="center"/>
      <protection/>
    </xf>
    <xf numFmtId="38" fontId="1" fillId="0" borderId="3" xfId="18" applyFont="1" applyFill="1" applyBorder="1" applyAlignment="1">
      <alignment horizontal="center" vertical="center"/>
    </xf>
    <xf numFmtId="38" fontId="1" fillId="0" borderId="3" xfId="18" applyFont="1" applyFill="1" applyBorder="1" applyAlignment="1">
      <alignment horizontal="center" vertical="center" wrapText="1"/>
    </xf>
    <xf numFmtId="185" fontId="1" fillId="0" borderId="3" xfId="18" applyNumberFormat="1" applyFont="1" applyFill="1" applyBorder="1" applyAlignment="1">
      <alignment horizontal="center" vertical="center"/>
    </xf>
    <xf numFmtId="0" fontId="1" fillId="0" borderId="3" xfId="27" applyFont="1" applyFill="1" applyBorder="1" applyAlignment="1">
      <alignment horizontal="left" vertical="center" wrapText="1"/>
      <protection/>
    </xf>
    <xf numFmtId="0" fontId="9" fillId="0" borderId="0" xfId="27" applyFont="1" applyFill="1" applyAlignment="1">
      <alignment vertical="center"/>
      <protection/>
    </xf>
    <xf numFmtId="0" fontId="9" fillId="0" borderId="1" xfId="27" applyNumberFormat="1" applyFont="1" applyFill="1" applyBorder="1" applyAlignment="1">
      <alignment horizontal="distributed" vertical="center"/>
      <protection/>
    </xf>
    <xf numFmtId="0" fontId="9" fillId="0" borderId="7" xfId="27" applyNumberFormat="1" applyFont="1" applyFill="1" applyBorder="1" applyAlignment="1">
      <alignment horizontal="distributed" vertical="center"/>
      <protection/>
    </xf>
    <xf numFmtId="0" fontId="9" fillId="0" borderId="1" xfId="27" applyFont="1" applyFill="1" applyBorder="1" applyAlignment="1">
      <alignment horizontal="center" vertical="center"/>
      <protection/>
    </xf>
    <xf numFmtId="0" fontId="9" fillId="0" borderId="0" xfId="27" applyFont="1" applyFill="1" applyBorder="1" applyAlignment="1">
      <alignment horizontal="right" vertical="center"/>
      <protection/>
    </xf>
    <xf numFmtId="185" fontId="9" fillId="0" borderId="0" xfId="18" applyNumberFormat="1" applyFont="1" applyFill="1" applyBorder="1" applyAlignment="1">
      <alignment horizontal="distributed" vertical="center"/>
    </xf>
    <xf numFmtId="0" fontId="9" fillId="0" borderId="0" xfId="27" applyFont="1" applyFill="1" applyBorder="1" applyAlignment="1">
      <alignment horizontal="center" vertical="center"/>
      <protection/>
    </xf>
    <xf numFmtId="41" fontId="11" fillId="0" borderId="0" xfId="27" applyNumberFormat="1" applyFont="1" applyFill="1" applyAlignment="1">
      <alignment vertical="center"/>
      <protection/>
    </xf>
    <xf numFmtId="0" fontId="11" fillId="0" borderId="1" xfId="18" applyNumberFormat="1" applyFont="1" applyFill="1" applyBorder="1" applyAlignment="1">
      <alignment horizontal="distributed" vertical="center"/>
    </xf>
    <xf numFmtId="0" fontId="11" fillId="0" borderId="7" xfId="18" applyNumberFormat="1" applyFont="1" applyFill="1" applyBorder="1" applyAlignment="1">
      <alignment horizontal="distributed" vertical="center"/>
    </xf>
    <xf numFmtId="41" fontId="11" fillId="0" borderId="0" xfId="18" applyNumberFormat="1" applyFont="1" applyFill="1" applyBorder="1" applyAlignment="1">
      <alignment horizontal="right" vertical="center"/>
    </xf>
    <xf numFmtId="43" fontId="11" fillId="0" borderId="0" xfId="18" applyNumberFormat="1" applyFont="1" applyFill="1" applyBorder="1" applyAlignment="1">
      <alignment horizontal="right" vertical="center"/>
    </xf>
    <xf numFmtId="0" fontId="1" fillId="0" borderId="1" xfId="27" applyFont="1" applyFill="1" applyBorder="1" applyAlignment="1">
      <alignment vertical="center"/>
      <protection/>
    </xf>
    <xf numFmtId="38" fontId="11" fillId="0" borderId="1" xfId="18" applyFont="1" applyFill="1" applyBorder="1" applyAlignment="1">
      <alignment horizontal="right" vertical="center"/>
    </xf>
    <xf numFmtId="41" fontId="13" fillId="0" borderId="0" xfId="18" applyNumberFormat="1" applyFont="1" applyFill="1" applyBorder="1" applyAlignment="1">
      <alignment horizontal="right" vertical="center"/>
    </xf>
    <xf numFmtId="185" fontId="13" fillId="0" borderId="0" xfId="18" applyNumberFormat="1" applyFont="1" applyFill="1" applyBorder="1" applyAlignment="1">
      <alignment horizontal="right" vertical="center"/>
    </xf>
    <xf numFmtId="38" fontId="1" fillId="0" borderId="7" xfId="18" applyFont="1" applyFill="1" applyBorder="1" applyAlignment="1">
      <alignment horizontal="distributed" vertical="center"/>
    </xf>
    <xf numFmtId="41" fontId="1" fillId="0" borderId="1" xfId="18" applyNumberFormat="1" applyFont="1" applyFill="1" applyBorder="1" applyAlignment="1">
      <alignment vertical="center"/>
    </xf>
    <xf numFmtId="41" fontId="13" fillId="0" borderId="0" xfId="27" applyNumberFormat="1" applyFont="1" applyFill="1" applyBorder="1" applyAlignment="1">
      <alignment horizontal="right" vertical="center"/>
      <protection/>
    </xf>
    <xf numFmtId="41" fontId="1" fillId="0" borderId="0" xfId="18" applyNumberFormat="1" applyFont="1" applyFill="1" applyBorder="1" applyAlignment="1">
      <alignment vertical="center"/>
    </xf>
    <xf numFmtId="43" fontId="1" fillId="0" borderId="0" xfId="18" applyNumberFormat="1" applyFont="1" applyFill="1" applyBorder="1" applyAlignment="1">
      <alignment vertical="center"/>
    </xf>
    <xf numFmtId="41" fontId="1" fillId="0" borderId="0" xfId="27" applyNumberFormat="1" applyFont="1" applyFill="1" applyBorder="1" applyAlignment="1">
      <alignment vertical="center"/>
      <protection/>
    </xf>
    <xf numFmtId="0" fontId="11" fillId="0" borderId="0" xfId="27" applyFont="1" applyFill="1" applyAlignment="1">
      <alignment vertical="center"/>
      <protection/>
    </xf>
    <xf numFmtId="41" fontId="11" fillId="0" borderId="0" xfId="18" applyNumberFormat="1" applyFont="1" applyFill="1" applyBorder="1" applyAlignment="1">
      <alignment vertical="center"/>
    </xf>
    <xf numFmtId="41" fontId="11" fillId="0" borderId="1" xfId="18" applyNumberFormat="1" applyFont="1" applyFill="1" applyBorder="1" applyAlignment="1">
      <alignment vertical="center"/>
    </xf>
    <xf numFmtId="0" fontId="11" fillId="0" borderId="0" xfId="27" applyFont="1" applyFill="1" applyBorder="1" applyAlignment="1">
      <alignment vertical="center"/>
      <protection/>
    </xf>
    <xf numFmtId="43" fontId="1" fillId="0" borderId="0" xfId="18" applyNumberFormat="1" applyFont="1" applyFill="1" applyBorder="1" applyAlignment="1">
      <alignment horizontal="right" vertical="center"/>
    </xf>
    <xf numFmtId="41" fontId="1" fillId="0" borderId="0" xfId="27" applyNumberFormat="1" applyFont="1" applyFill="1" applyBorder="1" applyAlignment="1">
      <alignment horizontal="right" vertical="center"/>
      <protection/>
    </xf>
    <xf numFmtId="177" fontId="1" fillId="0" borderId="0" xfId="18" applyNumberFormat="1" applyFont="1" applyFill="1" applyBorder="1" applyAlignment="1">
      <alignment vertical="center"/>
    </xf>
    <xf numFmtId="43" fontId="14" fillId="0" borderId="0" xfId="18" applyNumberFormat="1" applyFont="1" applyFill="1" applyBorder="1" applyAlignment="1">
      <alignment horizontal="right" vertical="center"/>
    </xf>
    <xf numFmtId="41" fontId="1" fillId="0" borderId="0" xfId="27" applyNumberFormat="1" applyFont="1" applyFill="1" applyAlignment="1">
      <alignment vertical="center"/>
      <protection/>
    </xf>
    <xf numFmtId="41" fontId="1" fillId="0" borderId="10" xfId="18" applyNumberFormat="1" applyFont="1" applyFill="1" applyBorder="1" applyAlignment="1">
      <alignment vertical="center"/>
    </xf>
    <xf numFmtId="0" fontId="1" fillId="0" borderId="10" xfId="27" applyFont="1" applyFill="1" applyBorder="1" applyAlignment="1">
      <alignment vertical="center"/>
      <protection/>
    </xf>
    <xf numFmtId="0" fontId="1" fillId="0" borderId="8" xfId="27" applyFont="1" applyFill="1" applyBorder="1" applyAlignment="1">
      <alignment vertical="center"/>
      <protection/>
    </xf>
    <xf numFmtId="38" fontId="1" fillId="0" borderId="9" xfId="18" applyFont="1" applyFill="1" applyBorder="1" applyAlignment="1">
      <alignment horizontal="distributed" vertical="center"/>
    </xf>
    <xf numFmtId="0" fontId="1" fillId="0" borderId="5" xfId="27" applyFont="1" applyFill="1" applyBorder="1" applyAlignment="1">
      <alignment vertical="center"/>
      <protection/>
    </xf>
    <xf numFmtId="41" fontId="1" fillId="0" borderId="5" xfId="18" applyNumberFormat="1" applyFont="1" applyFill="1" applyBorder="1" applyAlignment="1">
      <alignment vertical="center"/>
    </xf>
    <xf numFmtId="38" fontId="1" fillId="0" borderId="0" xfId="18" applyFont="1" applyFill="1" applyBorder="1" applyAlignment="1">
      <alignment horizontal="distributed" vertical="center"/>
    </xf>
    <xf numFmtId="38" fontId="1" fillId="0" borderId="0" xfId="18" applyFont="1" applyFill="1" applyAlignment="1">
      <alignment vertical="center"/>
    </xf>
    <xf numFmtId="38" fontId="7" fillId="0" borderId="0" xfId="18" applyFont="1" applyFill="1" applyAlignment="1">
      <alignment vertical="center"/>
    </xf>
    <xf numFmtId="38" fontId="1" fillId="0" borderId="0" xfId="18" applyFont="1" applyFill="1" applyAlignment="1">
      <alignment horizontal="center" vertical="center"/>
    </xf>
    <xf numFmtId="184" fontId="1" fillId="0" borderId="0" xfId="18" applyNumberFormat="1" applyFont="1" applyFill="1" applyAlignment="1">
      <alignment vertical="center"/>
    </xf>
    <xf numFmtId="0" fontId="1" fillId="0" borderId="0" xfId="28" applyFont="1" applyFill="1">
      <alignment/>
      <protection/>
    </xf>
    <xf numFmtId="38" fontId="1" fillId="0" borderId="2" xfId="18" applyFont="1" applyFill="1" applyBorder="1" applyAlignment="1">
      <alignment vertical="center"/>
    </xf>
    <xf numFmtId="38" fontId="1" fillId="0" borderId="0" xfId="18" applyFont="1" applyFill="1" applyBorder="1" applyAlignment="1">
      <alignment horizontal="center" vertical="center"/>
    </xf>
    <xf numFmtId="38" fontId="1" fillId="0" borderId="15"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4" xfId="18" applyFont="1" applyFill="1" applyBorder="1" applyAlignment="1">
      <alignment horizontal="distributed" vertical="center" wrapText="1"/>
    </xf>
    <xf numFmtId="38" fontId="1" fillId="0" borderId="5" xfId="18" applyFont="1" applyFill="1" applyBorder="1" applyAlignment="1">
      <alignment horizontal="center" vertical="center" wrapText="1"/>
    </xf>
    <xf numFmtId="38" fontId="1" fillId="0" borderId="5" xfId="18" applyFont="1" applyFill="1" applyBorder="1" applyAlignment="1">
      <alignment horizontal="right" vertical="center" wrapText="1"/>
    </xf>
    <xf numFmtId="38" fontId="1" fillId="0" borderId="5" xfId="18" applyFont="1" applyFill="1" applyBorder="1" applyAlignment="1">
      <alignment horizontal="distributed" vertical="center" wrapText="1"/>
    </xf>
    <xf numFmtId="38" fontId="1" fillId="0" borderId="6" xfId="18" applyFont="1" applyFill="1" applyBorder="1" applyAlignment="1">
      <alignment horizontal="right" vertical="center" wrapText="1"/>
    </xf>
    <xf numFmtId="38" fontId="1" fillId="0" borderId="1" xfId="18" applyFont="1" applyFill="1" applyBorder="1" applyAlignment="1">
      <alignment horizontal="distributed" vertical="center"/>
    </xf>
    <xf numFmtId="41" fontId="1" fillId="0" borderId="1" xfId="18" applyNumberFormat="1" applyFont="1" applyFill="1" applyBorder="1" applyAlignment="1">
      <alignment horizontal="right" vertical="center" wrapText="1"/>
    </xf>
    <xf numFmtId="41" fontId="1" fillId="0" borderId="0" xfId="18" applyNumberFormat="1" applyFont="1" applyFill="1" applyBorder="1" applyAlignment="1">
      <alignment horizontal="center" vertical="center" wrapText="1"/>
    </xf>
    <xf numFmtId="41" fontId="1" fillId="0" borderId="0" xfId="18" applyNumberFormat="1" applyFont="1" applyFill="1" applyBorder="1" applyAlignment="1">
      <alignment horizontal="right" vertical="center" wrapText="1"/>
    </xf>
    <xf numFmtId="41" fontId="1" fillId="0" borderId="0" xfId="18" applyNumberFormat="1" applyFont="1" applyFill="1" applyBorder="1" applyAlignment="1">
      <alignment horizontal="right" vertical="center"/>
    </xf>
    <xf numFmtId="41" fontId="1" fillId="0" borderId="0" xfId="18" applyNumberFormat="1" applyFont="1" applyFill="1" applyBorder="1" applyAlignment="1">
      <alignment horizontal="right" vertical="center" wrapText="1" shrinkToFit="1"/>
    </xf>
    <xf numFmtId="41" fontId="1" fillId="0" borderId="0" xfId="28" applyNumberFormat="1" applyFont="1" applyFill="1" applyBorder="1" applyAlignment="1">
      <alignment horizontal="right" vertical="center"/>
      <protection/>
    </xf>
    <xf numFmtId="41" fontId="1" fillId="0" borderId="0" xfId="28" applyNumberFormat="1" applyFont="1" applyFill="1" applyBorder="1" applyAlignment="1">
      <alignment horizontal="right" vertical="center" wrapText="1"/>
      <protection/>
    </xf>
    <xf numFmtId="41" fontId="1" fillId="0" borderId="7" xfId="18" applyNumberFormat="1" applyFont="1" applyFill="1" applyBorder="1" applyAlignment="1">
      <alignment horizontal="right" vertical="center" wrapText="1"/>
    </xf>
    <xf numFmtId="38" fontId="11" fillId="0" borderId="0" xfId="18" applyFont="1" applyFill="1" applyAlignment="1">
      <alignment vertical="center"/>
    </xf>
    <xf numFmtId="38" fontId="11" fillId="0" borderId="1" xfId="18" applyFont="1" applyFill="1" applyBorder="1" applyAlignment="1">
      <alignment horizontal="distributed" vertical="center"/>
    </xf>
    <xf numFmtId="38" fontId="11" fillId="0" borderId="7" xfId="18" applyFont="1" applyFill="1" applyBorder="1" applyAlignment="1">
      <alignment horizontal="distributed" vertical="center"/>
    </xf>
    <xf numFmtId="176" fontId="11" fillId="0" borderId="1" xfId="18" applyNumberFormat="1" applyFont="1" applyFill="1" applyBorder="1" applyAlignment="1">
      <alignment horizontal="right" vertical="center" wrapText="1"/>
    </xf>
    <xf numFmtId="176" fontId="11" fillId="0" borderId="0" xfId="18" applyNumberFormat="1" applyFont="1" applyFill="1" applyBorder="1" applyAlignment="1">
      <alignment horizontal="center" vertical="center" wrapText="1"/>
    </xf>
    <xf numFmtId="176" fontId="11" fillId="0" borderId="0" xfId="18" applyNumberFormat="1" applyFont="1" applyFill="1" applyBorder="1" applyAlignment="1">
      <alignment horizontal="right" vertical="center" wrapText="1"/>
    </xf>
    <xf numFmtId="176" fontId="11" fillId="0" borderId="7" xfId="18" applyNumberFormat="1" applyFont="1" applyFill="1" applyBorder="1" applyAlignment="1">
      <alignment horizontal="right" vertical="center" wrapText="1"/>
    </xf>
    <xf numFmtId="38" fontId="14" fillId="0" borderId="0" xfId="18" applyFont="1" applyFill="1" applyAlignment="1">
      <alignment vertical="center"/>
    </xf>
    <xf numFmtId="176" fontId="14" fillId="0" borderId="1" xfId="18" applyNumberFormat="1" applyFont="1" applyFill="1" applyBorder="1" applyAlignment="1">
      <alignment horizontal="right" vertical="center" wrapText="1"/>
    </xf>
    <xf numFmtId="176" fontId="14" fillId="0" borderId="0" xfId="18" applyNumberFormat="1" applyFont="1" applyFill="1" applyBorder="1" applyAlignment="1">
      <alignment horizontal="center" vertical="center" wrapText="1"/>
    </xf>
    <xf numFmtId="38" fontId="14" fillId="0" borderId="1" xfId="18" applyFont="1" applyFill="1" applyBorder="1" applyAlignment="1">
      <alignment vertical="center"/>
    </xf>
    <xf numFmtId="38" fontId="14" fillId="0" borderId="7" xfId="18" applyFont="1" applyFill="1" applyBorder="1" applyAlignment="1">
      <alignment horizontal="distributed" vertical="center"/>
    </xf>
    <xf numFmtId="176" fontId="11" fillId="0" borderId="1" xfId="18" applyNumberFormat="1" applyFont="1" applyFill="1" applyBorder="1" applyAlignment="1">
      <alignment horizontal="right" vertical="center"/>
    </xf>
    <xf numFmtId="176" fontId="11" fillId="0" borderId="0" xfId="18" applyNumberFormat="1" applyFont="1" applyFill="1" applyBorder="1" applyAlignment="1">
      <alignment horizontal="center" vertical="center"/>
    </xf>
    <xf numFmtId="176" fontId="14" fillId="0" borderId="0" xfId="18" applyNumberFormat="1" applyFont="1" applyFill="1" applyBorder="1" applyAlignment="1">
      <alignment horizontal="right" vertical="center"/>
    </xf>
    <xf numFmtId="176" fontId="11" fillId="0" borderId="0" xfId="18" applyNumberFormat="1" applyFont="1" applyFill="1" applyBorder="1" applyAlignment="1">
      <alignment horizontal="right" vertical="center"/>
    </xf>
    <xf numFmtId="176" fontId="14" fillId="0" borderId="7" xfId="18" applyNumberFormat="1" applyFont="1" applyFill="1" applyBorder="1" applyAlignment="1">
      <alignment horizontal="right" vertical="center"/>
    </xf>
    <xf numFmtId="176" fontId="11" fillId="0" borderId="7" xfId="18" applyNumberFormat="1" applyFont="1" applyFill="1" applyBorder="1" applyAlignment="1">
      <alignment horizontal="right" vertical="center"/>
    </xf>
    <xf numFmtId="38" fontId="1" fillId="0" borderId="1" xfId="18" applyFont="1" applyFill="1" applyBorder="1" applyAlignment="1">
      <alignment vertical="center"/>
    </xf>
    <xf numFmtId="176" fontId="1" fillId="0" borderId="1" xfId="18" applyNumberFormat="1" applyFont="1" applyFill="1" applyBorder="1" applyAlignment="1">
      <alignment horizontal="right" vertical="center"/>
    </xf>
    <xf numFmtId="176" fontId="1" fillId="0" borderId="0" xfId="18" applyNumberFormat="1" applyFont="1" applyFill="1" applyBorder="1" applyAlignment="1">
      <alignment horizontal="center" vertical="center"/>
    </xf>
    <xf numFmtId="176" fontId="1" fillId="0" borderId="0" xfId="18" applyNumberFormat="1" applyFont="1" applyFill="1" applyBorder="1" applyAlignment="1">
      <alignment horizontal="right" vertical="center"/>
    </xf>
    <xf numFmtId="176" fontId="1" fillId="0" borderId="7" xfId="18" applyNumberFormat="1" applyFont="1" applyFill="1" applyBorder="1" applyAlignment="1">
      <alignment horizontal="right" vertical="center"/>
    </xf>
    <xf numFmtId="176" fontId="13" fillId="0" borderId="0" xfId="18" applyNumberFormat="1" applyFont="1" applyFill="1" applyBorder="1" applyAlignment="1">
      <alignment horizontal="right" vertical="center"/>
    </xf>
    <xf numFmtId="41" fontId="1" fillId="0" borderId="0" xfId="18" applyNumberFormat="1" applyFont="1" applyFill="1" applyBorder="1" applyAlignment="1">
      <alignment horizontal="center" vertical="center"/>
    </xf>
    <xf numFmtId="38" fontId="1" fillId="0" borderId="8" xfId="18" applyFont="1" applyFill="1" applyBorder="1" applyAlignment="1">
      <alignment vertical="center"/>
    </xf>
    <xf numFmtId="176" fontId="1" fillId="0" borderId="8" xfId="18" applyNumberFormat="1" applyFont="1" applyFill="1" applyBorder="1" applyAlignment="1">
      <alignment horizontal="right" vertical="center"/>
    </xf>
    <xf numFmtId="176" fontId="1" fillId="0" borderId="10" xfId="18" applyNumberFormat="1" applyFont="1" applyFill="1" applyBorder="1" applyAlignment="1">
      <alignment horizontal="center" vertical="center"/>
    </xf>
    <xf numFmtId="176" fontId="1" fillId="0" borderId="10" xfId="18" applyNumberFormat="1" applyFont="1" applyFill="1" applyBorder="1" applyAlignment="1">
      <alignment horizontal="right" vertical="center"/>
    </xf>
    <xf numFmtId="41" fontId="1" fillId="0" borderId="10" xfId="18" applyNumberFormat="1" applyFont="1" applyFill="1" applyBorder="1" applyAlignment="1">
      <alignment horizontal="right" vertical="center"/>
    </xf>
    <xf numFmtId="176" fontId="1" fillId="0" borderId="9" xfId="18" applyNumberFormat="1" applyFont="1" applyFill="1" applyBorder="1" applyAlignment="1">
      <alignment horizontal="right" vertical="center"/>
    </xf>
    <xf numFmtId="0" fontId="1" fillId="0" borderId="0" xfId="29" applyFont="1" applyFill="1">
      <alignment/>
      <protection/>
    </xf>
    <xf numFmtId="49" fontId="7" fillId="0" borderId="0" xfId="29" applyNumberFormat="1" applyFont="1" applyFill="1">
      <alignment/>
      <protection/>
    </xf>
    <xf numFmtId="49" fontId="1" fillId="0" borderId="0" xfId="29" applyNumberFormat="1" applyFont="1" applyFill="1">
      <alignment/>
      <protection/>
    </xf>
    <xf numFmtId="0" fontId="1" fillId="0" borderId="0" xfId="29" applyNumberFormat="1" applyFont="1" applyFill="1" applyAlignment="1">
      <alignment horizontal="right"/>
      <protection/>
    </xf>
    <xf numFmtId="0" fontId="1" fillId="0" borderId="3" xfId="29" applyFont="1" applyFill="1" applyBorder="1" applyAlignment="1">
      <alignment horizontal="center" vertical="center" wrapText="1"/>
      <protection/>
    </xf>
    <xf numFmtId="0" fontId="1" fillId="0" borderId="3" xfId="29" applyFont="1" applyFill="1" applyBorder="1" applyAlignment="1">
      <alignment vertical="center" wrapText="1"/>
      <protection/>
    </xf>
    <xf numFmtId="0" fontId="1" fillId="0" borderId="9" xfId="29" applyFont="1" applyFill="1" applyBorder="1" applyAlignment="1">
      <alignment vertical="center" wrapText="1"/>
      <protection/>
    </xf>
    <xf numFmtId="0" fontId="9" fillId="0" borderId="0" xfId="29" applyFont="1" applyFill="1">
      <alignment/>
      <protection/>
    </xf>
    <xf numFmtId="49" fontId="9" fillId="0" borderId="1" xfId="29" applyNumberFormat="1" applyFont="1" applyFill="1" applyBorder="1" applyAlignment="1">
      <alignment horizontal="center" vertical="center"/>
      <protection/>
    </xf>
    <xf numFmtId="41" fontId="9" fillId="0" borderId="4" xfId="29" applyNumberFormat="1" applyFont="1" applyFill="1" applyBorder="1" applyAlignment="1">
      <alignment horizontal="right" vertical="top"/>
      <protection/>
    </xf>
    <xf numFmtId="41" fontId="9" fillId="0" borderId="5" xfId="29" applyNumberFormat="1" applyFont="1" applyFill="1" applyBorder="1" applyAlignment="1">
      <alignment horizontal="right" vertical="top"/>
      <protection/>
    </xf>
    <xf numFmtId="41" fontId="9" fillId="0" borderId="6" xfId="29" applyNumberFormat="1" applyFont="1" applyFill="1" applyBorder="1" applyAlignment="1">
      <alignment horizontal="right" vertical="top"/>
      <protection/>
    </xf>
    <xf numFmtId="49" fontId="1" fillId="0" borderId="1" xfId="29" applyNumberFormat="1" applyFont="1" applyFill="1" applyBorder="1" applyAlignment="1">
      <alignment horizontal="center" vertical="center"/>
      <protection/>
    </xf>
    <xf numFmtId="41" fontId="1" fillId="0" borderId="1" xfId="29" applyNumberFormat="1" applyFont="1" applyFill="1" applyBorder="1" applyAlignment="1">
      <alignment horizontal="center" vertical="top"/>
      <protection/>
    </xf>
    <xf numFmtId="41" fontId="1" fillId="0" borderId="0" xfId="29" applyNumberFormat="1" applyFont="1" applyFill="1" applyBorder="1" applyAlignment="1">
      <alignment horizontal="center" vertical="center" wrapText="1"/>
      <protection/>
    </xf>
    <xf numFmtId="41" fontId="1" fillId="0" borderId="7" xfId="29" applyNumberFormat="1" applyFont="1" applyFill="1" applyBorder="1" applyAlignment="1">
      <alignment horizontal="center" vertical="center" wrapText="1"/>
      <protection/>
    </xf>
    <xf numFmtId="41" fontId="1" fillId="0" borderId="0" xfId="29" applyNumberFormat="1" applyFont="1" applyFill="1" applyBorder="1" applyAlignment="1">
      <alignment horizontal="center" vertical="center"/>
      <protection/>
    </xf>
    <xf numFmtId="41" fontId="1" fillId="0" borderId="7" xfId="29" applyNumberFormat="1" applyFont="1" applyFill="1" applyBorder="1" applyAlignment="1">
      <alignment horizontal="center" vertical="top"/>
      <protection/>
    </xf>
    <xf numFmtId="0" fontId="11" fillId="0" borderId="0" xfId="29" applyFont="1" applyFill="1" applyAlignment="1">
      <alignment vertical="center"/>
      <protection/>
    </xf>
    <xf numFmtId="49" fontId="11" fillId="0" borderId="1" xfId="29" applyNumberFormat="1" applyFont="1" applyFill="1" applyBorder="1" applyAlignment="1">
      <alignment horizontal="center" vertical="center"/>
      <protection/>
    </xf>
    <xf numFmtId="41" fontId="11" fillId="0" borderId="1" xfId="29" applyNumberFormat="1" applyFont="1" applyFill="1" applyBorder="1" applyAlignment="1">
      <alignment vertical="center"/>
      <protection/>
    </xf>
    <xf numFmtId="41" fontId="11" fillId="0" borderId="0" xfId="29" applyNumberFormat="1" applyFont="1" applyFill="1" applyBorder="1" applyAlignment="1">
      <alignment vertical="center"/>
      <protection/>
    </xf>
    <xf numFmtId="41" fontId="11" fillId="0" borderId="7" xfId="29" applyNumberFormat="1" applyFont="1" applyFill="1" applyBorder="1" applyAlignment="1">
      <alignment vertical="center"/>
      <protection/>
    </xf>
    <xf numFmtId="49" fontId="11" fillId="0" borderId="1" xfId="29" applyNumberFormat="1" applyFont="1" applyFill="1" applyBorder="1" applyAlignment="1" quotePrefix="1">
      <alignment horizontal="left" vertical="center"/>
      <protection/>
    </xf>
    <xf numFmtId="0" fontId="13" fillId="0" borderId="0" xfId="29" applyFont="1" applyFill="1" applyAlignment="1">
      <alignment vertical="center"/>
      <protection/>
    </xf>
    <xf numFmtId="49" fontId="11" fillId="0" borderId="1" xfId="29" applyNumberFormat="1" applyFont="1" applyFill="1" applyBorder="1" applyAlignment="1">
      <alignment horizontal="distributed" vertical="center"/>
      <protection/>
    </xf>
    <xf numFmtId="41" fontId="11" fillId="0" borderId="1" xfId="18" applyNumberFormat="1" applyFont="1" applyFill="1" applyBorder="1" applyAlignment="1">
      <alignment/>
    </xf>
    <xf numFmtId="41" fontId="11" fillId="0" borderId="0" xfId="18" applyNumberFormat="1" applyFont="1" applyFill="1" applyBorder="1" applyAlignment="1">
      <alignment/>
    </xf>
    <xf numFmtId="41" fontId="11" fillId="0" borderId="7" xfId="18" applyNumberFormat="1" applyFont="1" applyFill="1" applyBorder="1" applyAlignment="1">
      <alignment/>
    </xf>
    <xf numFmtId="49" fontId="1" fillId="0" borderId="1" xfId="29" applyNumberFormat="1" applyFont="1" applyFill="1" applyBorder="1" applyAlignment="1">
      <alignment horizontal="distributed" vertical="center"/>
      <protection/>
    </xf>
    <xf numFmtId="41" fontId="1" fillId="0" borderId="0" xfId="29" applyNumberFormat="1" applyFont="1" applyFill="1" applyBorder="1">
      <alignment/>
      <protection/>
    </xf>
    <xf numFmtId="176" fontId="1" fillId="0" borderId="0" xfId="29" applyNumberFormat="1" applyFont="1" applyFill="1" applyBorder="1">
      <alignment/>
      <protection/>
    </xf>
    <xf numFmtId="41" fontId="1" fillId="0" borderId="7" xfId="29" applyNumberFormat="1" applyFont="1" applyFill="1" applyBorder="1">
      <alignment/>
      <protection/>
    </xf>
    <xf numFmtId="49" fontId="1" fillId="0" borderId="13" xfId="29" applyNumberFormat="1" applyFont="1" applyFill="1" applyBorder="1" applyAlignment="1">
      <alignment horizontal="distributed" vertical="center"/>
      <protection/>
    </xf>
    <xf numFmtId="0" fontId="1" fillId="0" borderId="1" xfId="29" applyFont="1" applyFill="1" applyBorder="1">
      <alignment/>
      <protection/>
    </xf>
    <xf numFmtId="0" fontId="1" fillId="0" borderId="1" xfId="29" applyFont="1" applyFill="1" applyBorder="1" applyAlignment="1">
      <alignment horizontal="distributed" vertical="center"/>
      <protection/>
    </xf>
    <xf numFmtId="49" fontId="1" fillId="0" borderId="8" xfId="29" applyNumberFormat="1" applyFont="1" applyFill="1" applyBorder="1" applyAlignment="1">
      <alignment horizontal="distributed" vertical="center"/>
      <protection/>
    </xf>
    <xf numFmtId="41" fontId="1" fillId="0" borderId="8" xfId="29" applyNumberFormat="1" applyFont="1" applyFill="1" applyBorder="1" applyAlignment="1">
      <alignment horizontal="center" vertical="top"/>
      <protection/>
    </xf>
    <xf numFmtId="41" fontId="1" fillId="0" borderId="10" xfId="29" applyNumberFormat="1" applyFont="1" applyFill="1" applyBorder="1">
      <alignment/>
      <protection/>
    </xf>
    <xf numFmtId="41" fontId="1" fillId="0" borderId="9" xfId="29" applyNumberFormat="1" applyFont="1" applyFill="1" applyBorder="1">
      <alignment/>
      <protection/>
    </xf>
    <xf numFmtId="49" fontId="1" fillId="0" borderId="0" xfId="29" applyNumberFormat="1" applyFont="1" applyFill="1" applyBorder="1">
      <alignment/>
      <protection/>
    </xf>
    <xf numFmtId="0" fontId="1" fillId="0" borderId="0" xfId="29" applyFont="1" applyFill="1" applyBorder="1">
      <alignment/>
      <protection/>
    </xf>
    <xf numFmtId="49" fontId="1" fillId="0" borderId="0" xfId="29" applyNumberFormat="1" applyFont="1" applyFill="1" applyBorder="1" applyAlignment="1">
      <alignment horizontal="left" vertical="center"/>
      <protection/>
    </xf>
    <xf numFmtId="49" fontId="1" fillId="0" borderId="0" xfId="29" applyNumberFormat="1" applyFont="1" applyFill="1" applyBorder="1" applyAlignment="1">
      <alignment horizontal="distributed" vertical="center"/>
      <protection/>
    </xf>
    <xf numFmtId="0" fontId="1" fillId="0" borderId="0" xfId="30" applyFont="1" applyFill="1">
      <alignment/>
      <protection/>
    </xf>
    <xf numFmtId="49" fontId="7" fillId="0" borderId="0" xfId="30" applyNumberFormat="1" applyFont="1" applyFill="1">
      <alignment/>
      <protection/>
    </xf>
    <xf numFmtId="49" fontId="1" fillId="0" borderId="0" xfId="30" applyNumberFormat="1" applyFont="1" applyFill="1">
      <alignment/>
      <protection/>
    </xf>
    <xf numFmtId="0" fontId="1" fillId="0" borderId="3" xfId="30" applyFont="1" applyFill="1" applyBorder="1" applyAlignment="1">
      <alignment horizontal="distributed" vertical="center" wrapText="1"/>
      <protection/>
    </xf>
    <xf numFmtId="0" fontId="1" fillId="0" borderId="11" xfId="30" applyFont="1" applyFill="1" applyBorder="1" applyAlignment="1">
      <alignment horizontal="distributed" vertical="center" wrapText="1"/>
      <protection/>
    </xf>
    <xf numFmtId="0" fontId="9" fillId="0" borderId="0" xfId="30" applyFont="1" applyFill="1">
      <alignment/>
      <protection/>
    </xf>
    <xf numFmtId="0" fontId="9" fillId="0" borderId="1" xfId="30" applyFont="1" applyFill="1" applyBorder="1">
      <alignment/>
      <protection/>
    </xf>
    <xf numFmtId="49" fontId="9" fillId="0" borderId="7" xfId="30" applyNumberFormat="1" applyFont="1" applyFill="1" applyBorder="1" applyAlignment="1">
      <alignment horizontal="center" vertical="center"/>
      <protection/>
    </xf>
    <xf numFmtId="41" fontId="15" fillId="0" borderId="4" xfId="30" applyNumberFormat="1" applyFont="1" applyFill="1" applyBorder="1" applyAlignment="1">
      <alignment horizontal="right" vertical="top"/>
      <protection/>
    </xf>
    <xf numFmtId="41" fontId="15" fillId="0" borderId="5" xfId="30" applyNumberFormat="1" applyFont="1" applyFill="1" applyBorder="1" applyAlignment="1">
      <alignment horizontal="right" vertical="top"/>
      <protection/>
    </xf>
    <xf numFmtId="41" fontId="15" fillId="0" borderId="6" xfId="30" applyNumberFormat="1" applyFont="1" applyFill="1" applyBorder="1" applyAlignment="1">
      <alignment horizontal="right" vertical="top"/>
      <protection/>
    </xf>
    <xf numFmtId="41" fontId="1" fillId="0" borderId="1" xfId="30" applyNumberFormat="1" applyFont="1" applyFill="1" applyBorder="1" applyAlignment="1">
      <alignment vertical="center"/>
      <protection/>
    </xf>
    <xf numFmtId="41" fontId="1" fillId="0" borderId="0" xfId="30" applyNumberFormat="1" applyFont="1" applyFill="1" applyBorder="1" applyAlignment="1">
      <alignment vertical="center"/>
      <protection/>
    </xf>
    <xf numFmtId="41" fontId="1" fillId="0" borderId="0" xfId="30" applyNumberFormat="1" applyFont="1" applyFill="1" applyBorder="1" applyAlignment="1">
      <alignment horizontal="center" vertical="center" wrapText="1"/>
      <protection/>
    </xf>
    <xf numFmtId="41" fontId="1" fillId="0" borderId="7" xfId="30" applyNumberFormat="1" applyFont="1" applyFill="1" applyBorder="1" applyAlignment="1">
      <alignment horizontal="center" vertical="center" wrapText="1"/>
      <protection/>
    </xf>
    <xf numFmtId="0" fontId="11" fillId="0" borderId="0" xfId="30" applyFont="1" applyFill="1" applyAlignment="1">
      <alignment vertical="center"/>
      <protection/>
    </xf>
    <xf numFmtId="41" fontId="11" fillId="0" borderId="1" xfId="30" applyNumberFormat="1" applyFont="1" applyFill="1" applyBorder="1" applyAlignment="1">
      <alignment vertical="center"/>
      <protection/>
    </xf>
    <xf numFmtId="41" fontId="11" fillId="0" borderId="0" xfId="30" applyNumberFormat="1" applyFont="1" applyFill="1" applyBorder="1" applyAlignment="1">
      <alignment vertical="center"/>
      <protection/>
    </xf>
    <xf numFmtId="41" fontId="11" fillId="0" borderId="7" xfId="30" applyNumberFormat="1" applyFont="1" applyFill="1" applyBorder="1" applyAlignment="1">
      <alignment vertical="center"/>
      <protection/>
    </xf>
    <xf numFmtId="0" fontId="11" fillId="0" borderId="1" xfId="30" applyFont="1" applyFill="1" applyBorder="1" applyAlignment="1">
      <alignment vertical="center"/>
      <protection/>
    </xf>
    <xf numFmtId="49" fontId="11" fillId="0" borderId="7" xfId="30" applyNumberFormat="1" applyFont="1" applyFill="1" applyBorder="1" applyAlignment="1" quotePrefix="1">
      <alignment horizontal="left" vertical="center"/>
      <protection/>
    </xf>
    <xf numFmtId="0" fontId="1" fillId="0" borderId="1" xfId="30" applyFont="1" applyFill="1" applyBorder="1" applyAlignment="1">
      <alignment vertical="center"/>
      <protection/>
    </xf>
    <xf numFmtId="49" fontId="1" fillId="0" borderId="7" xfId="20" applyFont="1" applyFill="1" applyBorder="1">
      <alignment horizontal="distributed" vertical="center"/>
      <protection/>
    </xf>
    <xf numFmtId="41" fontId="1" fillId="0" borderId="0" xfId="30" applyNumberFormat="1" applyFont="1" applyFill="1" applyBorder="1">
      <alignment/>
      <protection/>
    </xf>
    <xf numFmtId="41" fontId="1" fillId="0" borderId="7" xfId="30" applyNumberFormat="1" applyFont="1" applyFill="1" applyBorder="1">
      <alignment/>
      <protection/>
    </xf>
    <xf numFmtId="49" fontId="1" fillId="0" borderId="0" xfId="20" applyFont="1" applyFill="1" applyBorder="1">
      <alignment horizontal="distributed" vertical="center"/>
      <protection/>
    </xf>
    <xf numFmtId="0" fontId="11" fillId="0" borderId="0" xfId="30" applyFont="1" applyFill="1">
      <alignment/>
      <protection/>
    </xf>
    <xf numFmtId="41" fontId="11" fillId="0" borderId="1" xfId="30" applyNumberFormat="1" applyFont="1" applyFill="1" applyBorder="1" applyAlignment="1">
      <alignment horizontal="center" vertical="top"/>
      <protection/>
    </xf>
    <xf numFmtId="41" fontId="11" fillId="0" borderId="0" xfId="30" applyNumberFormat="1" applyFont="1" applyFill="1" applyBorder="1" applyAlignment="1">
      <alignment horizontal="center" vertical="top"/>
      <protection/>
    </xf>
    <xf numFmtId="41" fontId="11" fillId="0" borderId="7" xfId="30" applyNumberFormat="1" applyFont="1" applyFill="1" applyBorder="1" applyAlignment="1">
      <alignment horizontal="center" vertical="top"/>
      <protection/>
    </xf>
    <xf numFmtId="0" fontId="1" fillId="0" borderId="0" xfId="30" applyFont="1" applyFill="1" applyAlignment="1">
      <alignment vertical="center"/>
      <protection/>
    </xf>
    <xf numFmtId="41" fontId="1" fillId="0" borderId="0" xfId="18" applyNumberFormat="1" applyFont="1" applyFill="1" applyBorder="1" applyAlignment="1">
      <alignment/>
    </xf>
    <xf numFmtId="41" fontId="1" fillId="0" borderId="7" xfId="18" applyNumberFormat="1" applyFont="1" applyFill="1" applyBorder="1" applyAlignment="1">
      <alignment/>
    </xf>
    <xf numFmtId="41" fontId="1" fillId="0" borderId="0" xfId="30" applyNumberFormat="1" applyFont="1" applyFill="1">
      <alignment/>
      <protection/>
    </xf>
    <xf numFmtId="0" fontId="1" fillId="0" borderId="1" xfId="30" applyFont="1" applyFill="1" applyBorder="1">
      <alignment/>
      <protection/>
    </xf>
    <xf numFmtId="49" fontId="1" fillId="0" borderId="7" xfId="30" applyNumberFormat="1" applyFont="1" applyFill="1" applyBorder="1" applyAlignment="1">
      <alignment horizontal="distributed" vertical="center"/>
      <protection/>
    </xf>
    <xf numFmtId="0" fontId="1" fillId="0" borderId="8" xfId="30" applyFont="1" applyFill="1" applyBorder="1">
      <alignment/>
      <protection/>
    </xf>
    <xf numFmtId="49" fontId="1" fillId="0" borderId="9" xfId="20" applyFont="1" applyFill="1" applyBorder="1">
      <alignment horizontal="distributed" vertical="center"/>
      <protection/>
    </xf>
    <xf numFmtId="41" fontId="1" fillId="0" borderId="8" xfId="30" applyNumberFormat="1" applyFont="1" applyFill="1" applyBorder="1" applyAlignment="1">
      <alignment vertical="center"/>
      <protection/>
    </xf>
    <xf numFmtId="41" fontId="1" fillId="0" borderId="10" xfId="30" applyNumberFormat="1" applyFont="1" applyFill="1" applyBorder="1" applyAlignment="1">
      <alignment vertical="center"/>
      <protection/>
    </xf>
    <xf numFmtId="41" fontId="1" fillId="0" borderId="10" xfId="30" applyNumberFormat="1" applyFont="1" applyFill="1" applyBorder="1">
      <alignment/>
      <protection/>
    </xf>
    <xf numFmtId="41" fontId="1" fillId="0" borderId="9" xfId="30" applyNumberFormat="1" applyFont="1" applyFill="1" applyBorder="1">
      <alignment/>
      <protection/>
    </xf>
    <xf numFmtId="49" fontId="1" fillId="0" borderId="0" xfId="30" applyNumberFormat="1" applyFont="1" applyFill="1" applyBorder="1" applyAlignment="1">
      <alignment horizontal="right" vertical="center"/>
      <protection/>
    </xf>
    <xf numFmtId="49" fontId="1" fillId="0" borderId="0" xfId="30" applyNumberFormat="1" applyFont="1" applyFill="1" applyBorder="1" applyAlignment="1">
      <alignment vertical="top"/>
      <protection/>
    </xf>
    <xf numFmtId="0" fontId="1" fillId="0" borderId="0" xfId="30" applyFont="1" applyFill="1" applyBorder="1">
      <alignment/>
      <protection/>
    </xf>
    <xf numFmtId="0" fontId="1" fillId="0" borderId="0" xfId="30" applyFont="1" applyFill="1" applyBorder="1" applyAlignment="1">
      <alignment/>
      <protection/>
    </xf>
    <xf numFmtId="49" fontId="1" fillId="0" borderId="0" xfId="30" applyNumberFormat="1" applyFont="1" applyFill="1" applyBorder="1">
      <alignment/>
      <protection/>
    </xf>
    <xf numFmtId="0" fontId="1" fillId="0" borderId="0" xfId="31" applyFont="1" applyFill="1">
      <alignment/>
      <protection/>
    </xf>
    <xf numFmtId="0" fontId="7" fillId="0" borderId="0" xfId="31" applyFont="1" applyFill="1" applyAlignment="1">
      <alignment/>
      <protection/>
    </xf>
    <xf numFmtId="41" fontId="1" fillId="0" borderId="0" xfId="31" applyNumberFormat="1" applyFont="1" applyFill="1">
      <alignment/>
      <protection/>
    </xf>
    <xf numFmtId="0" fontId="1" fillId="0" borderId="0" xfId="31" applyFont="1" applyFill="1" applyBorder="1" applyAlignment="1">
      <alignment/>
      <protection/>
    </xf>
    <xf numFmtId="0" fontId="9" fillId="0" borderId="0" xfId="31" applyFont="1" applyFill="1" applyAlignment="1">
      <alignment horizontal="right" vertical="top"/>
      <protection/>
    </xf>
    <xf numFmtId="0" fontId="9" fillId="0" borderId="4" xfId="31" applyFont="1" applyFill="1" applyBorder="1" applyAlignment="1">
      <alignment horizontal="right" vertical="top"/>
      <protection/>
    </xf>
    <xf numFmtId="41" fontId="9" fillId="0" borderId="4" xfId="31" applyNumberFormat="1" applyFont="1" applyFill="1" applyBorder="1" applyAlignment="1">
      <alignment horizontal="right" vertical="top"/>
      <protection/>
    </xf>
    <xf numFmtId="41" fontId="9" fillId="0" borderId="5" xfId="31" applyNumberFormat="1" applyFont="1" applyFill="1" applyBorder="1" applyAlignment="1">
      <alignment horizontal="right" vertical="top"/>
      <protection/>
    </xf>
    <xf numFmtId="41" fontId="9" fillId="0" borderId="6" xfId="31" applyNumberFormat="1" applyFont="1" applyFill="1" applyBorder="1" applyAlignment="1">
      <alignment horizontal="right" vertical="top"/>
      <protection/>
    </xf>
    <xf numFmtId="41" fontId="9" fillId="0" borderId="0" xfId="31" applyNumberFormat="1" applyFont="1" applyFill="1" applyAlignment="1">
      <alignment horizontal="right" vertical="top"/>
      <protection/>
    </xf>
    <xf numFmtId="0" fontId="11" fillId="0" borderId="0" xfId="31" applyFont="1" applyFill="1" applyAlignment="1">
      <alignment vertical="center"/>
      <protection/>
    </xf>
    <xf numFmtId="49" fontId="11" fillId="0" borderId="1" xfId="31" applyNumberFormat="1" applyFont="1" applyFill="1" applyBorder="1" applyAlignment="1">
      <alignment horizontal="distributed" vertical="center"/>
      <protection/>
    </xf>
    <xf numFmtId="189" fontId="11" fillId="0" borderId="1" xfId="31" applyNumberFormat="1" applyFont="1" applyFill="1" applyBorder="1" applyAlignment="1">
      <alignment vertical="center"/>
      <protection/>
    </xf>
    <xf numFmtId="43" fontId="11" fillId="0" borderId="0" xfId="31" applyNumberFormat="1" applyFont="1" applyFill="1" applyBorder="1" applyAlignment="1">
      <alignment vertical="center"/>
      <protection/>
    </xf>
    <xf numFmtId="189" fontId="11" fillId="0" borderId="0" xfId="31" applyNumberFormat="1" applyFont="1" applyFill="1" applyBorder="1" applyAlignment="1">
      <alignment vertical="center"/>
      <protection/>
    </xf>
    <xf numFmtId="41" fontId="11" fillId="0" borderId="0" xfId="31" applyNumberFormat="1" applyFont="1" applyFill="1" applyBorder="1" applyAlignment="1">
      <alignment vertical="center"/>
      <protection/>
    </xf>
    <xf numFmtId="189" fontId="11" fillId="0" borderId="7" xfId="31" applyNumberFormat="1" applyFont="1" applyFill="1" applyBorder="1" applyAlignment="1">
      <alignment vertical="center"/>
      <protection/>
    </xf>
    <xf numFmtId="49" fontId="11" fillId="0" borderId="1" xfId="31" applyNumberFormat="1" applyFont="1" applyFill="1" applyBorder="1" applyAlignment="1" quotePrefix="1">
      <alignment horizontal="left" vertical="center"/>
      <protection/>
    </xf>
    <xf numFmtId="0" fontId="13" fillId="0" borderId="0" xfId="31" applyFont="1" applyFill="1" applyAlignment="1">
      <alignment vertical="center"/>
      <protection/>
    </xf>
    <xf numFmtId="189" fontId="11" fillId="0" borderId="1" xfId="18" applyNumberFormat="1" applyFont="1" applyFill="1" applyBorder="1" applyAlignment="1">
      <alignment/>
    </xf>
    <xf numFmtId="43" fontId="11" fillId="0" borderId="0" xfId="18" applyNumberFormat="1" applyFont="1" applyFill="1" applyBorder="1" applyAlignment="1">
      <alignment/>
    </xf>
    <xf numFmtId="189" fontId="11" fillId="0" borderId="0" xfId="18" applyNumberFormat="1" applyFont="1" applyFill="1" applyBorder="1" applyAlignment="1">
      <alignment/>
    </xf>
    <xf numFmtId="189" fontId="11" fillId="0" borderId="7" xfId="18" applyNumberFormat="1" applyFont="1" applyFill="1" applyBorder="1" applyAlignment="1">
      <alignment/>
    </xf>
    <xf numFmtId="49" fontId="1" fillId="0" borderId="1" xfId="31" applyNumberFormat="1" applyFont="1" applyFill="1" applyBorder="1" applyAlignment="1">
      <alignment horizontal="distributed" vertical="center"/>
      <protection/>
    </xf>
    <xf numFmtId="189" fontId="1" fillId="0" borderId="1" xfId="31" applyNumberFormat="1" applyFont="1" applyFill="1" applyBorder="1" applyAlignment="1">
      <alignment vertical="center"/>
      <protection/>
    </xf>
    <xf numFmtId="43" fontId="1" fillId="0" borderId="0" xfId="31" applyNumberFormat="1" applyFont="1" applyFill="1" applyBorder="1" applyAlignment="1">
      <alignment vertical="center"/>
      <protection/>
    </xf>
    <xf numFmtId="189" fontId="1" fillId="0" borderId="0" xfId="31" applyNumberFormat="1" applyFont="1" applyFill="1" applyBorder="1" applyAlignment="1">
      <alignment vertical="center"/>
      <protection/>
    </xf>
    <xf numFmtId="41" fontId="1" fillId="0" borderId="0" xfId="31" applyNumberFormat="1" applyFont="1" applyFill="1" applyBorder="1" applyAlignment="1">
      <alignment vertical="center"/>
      <protection/>
    </xf>
    <xf numFmtId="41" fontId="1" fillId="0" borderId="0" xfId="31" applyNumberFormat="1" applyFont="1" applyFill="1" applyBorder="1">
      <alignment/>
      <protection/>
    </xf>
    <xf numFmtId="189" fontId="1" fillId="0" borderId="0" xfId="31" applyNumberFormat="1" applyFont="1" applyFill="1" applyBorder="1">
      <alignment/>
      <protection/>
    </xf>
    <xf numFmtId="189" fontId="1" fillId="0" borderId="7" xfId="31" applyNumberFormat="1" applyFont="1" applyFill="1" applyBorder="1" applyAlignment="1">
      <alignment vertical="center"/>
      <protection/>
    </xf>
    <xf numFmtId="189" fontId="1" fillId="0" borderId="1" xfId="31" applyNumberFormat="1" applyFont="1" applyFill="1" applyBorder="1" applyAlignment="1">
      <alignment horizontal="center" vertical="top"/>
      <protection/>
    </xf>
    <xf numFmtId="43" fontId="1" fillId="0" borderId="0" xfId="31" applyNumberFormat="1" applyFont="1" applyFill="1" applyBorder="1" applyAlignment="1">
      <alignment horizontal="center" vertical="top"/>
      <protection/>
    </xf>
    <xf numFmtId="189" fontId="1" fillId="0" borderId="0" xfId="31" applyNumberFormat="1" applyFont="1" applyFill="1" applyBorder="1" applyAlignment="1">
      <alignment horizontal="center" vertical="top"/>
      <protection/>
    </xf>
    <xf numFmtId="41" fontId="1" fillId="0" borderId="0" xfId="31" applyNumberFormat="1" applyFont="1" applyFill="1" applyBorder="1" applyAlignment="1">
      <alignment horizontal="center" vertical="top"/>
      <protection/>
    </xf>
    <xf numFmtId="189" fontId="1" fillId="0" borderId="7" xfId="31" applyNumberFormat="1" applyFont="1" applyFill="1" applyBorder="1" applyAlignment="1">
      <alignment horizontal="center" vertical="top"/>
      <protection/>
    </xf>
    <xf numFmtId="0" fontId="1" fillId="0" borderId="1" xfId="31" applyFont="1" applyFill="1" applyBorder="1">
      <alignment/>
      <protection/>
    </xf>
    <xf numFmtId="0" fontId="1" fillId="0" borderId="1" xfId="31" applyFont="1" applyFill="1" applyBorder="1" applyAlignment="1">
      <alignment horizontal="distributed" vertical="center"/>
      <protection/>
    </xf>
    <xf numFmtId="49" fontId="1" fillId="0" borderId="8" xfId="31" applyNumberFormat="1" applyFont="1" applyFill="1" applyBorder="1" applyAlignment="1">
      <alignment horizontal="distributed" vertical="center"/>
      <protection/>
    </xf>
    <xf numFmtId="189" fontId="1" fillId="0" borderId="8" xfId="31" applyNumberFormat="1" applyFont="1" applyFill="1" applyBorder="1" applyAlignment="1">
      <alignment vertical="center"/>
      <protection/>
    </xf>
    <xf numFmtId="43" fontId="1" fillId="0" borderId="10" xfId="31" applyNumberFormat="1" applyFont="1" applyFill="1" applyBorder="1" applyAlignment="1">
      <alignment vertical="center"/>
      <protection/>
    </xf>
    <xf numFmtId="189" fontId="1" fillId="0" borderId="10" xfId="31" applyNumberFormat="1" applyFont="1" applyFill="1" applyBorder="1" applyAlignment="1">
      <alignment vertical="center"/>
      <protection/>
    </xf>
    <xf numFmtId="41" fontId="1" fillId="0" borderId="10" xfId="31" applyNumberFormat="1" applyFont="1" applyFill="1" applyBorder="1" applyAlignment="1">
      <alignment vertical="center"/>
      <protection/>
    </xf>
    <xf numFmtId="41" fontId="1" fillId="0" borderId="10" xfId="31" applyNumberFormat="1" applyFont="1" applyFill="1" applyBorder="1">
      <alignment/>
      <protection/>
    </xf>
    <xf numFmtId="189" fontId="1" fillId="0" borderId="10" xfId="31" applyNumberFormat="1" applyFont="1" applyFill="1" applyBorder="1">
      <alignment/>
      <protection/>
    </xf>
    <xf numFmtId="189" fontId="1" fillId="0" borderId="9" xfId="31" applyNumberFormat="1" applyFont="1" applyFill="1" applyBorder="1" applyAlignment="1">
      <alignment vertical="center"/>
      <protection/>
    </xf>
    <xf numFmtId="0" fontId="1" fillId="0" borderId="0" xfId="31" applyFont="1" applyFill="1" applyAlignment="1">
      <alignment/>
      <protection/>
    </xf>
    <xf numFmtId="41" fontId="1" fillId="0" borderId="0" xfId="31" applyNumberFormat="1" applyFont="1" applyFill="1" applyBorder="1" applyAlignment="1">
      <alignment horizontal="right" vertical="center"/>
      <protection/>
    </xf>
    <xf numFmtId="0" fontId="1" fillId="0" borderId="0" xfId="32" applyFont="1" applyFill="1">
      <alignment/>
      <protection/>
    </xf>
    <xf numFmtId="49" fontId="1" fillId="0" borderId="0" xfId="32" applyNumberFormat="1" applyFont="1" applyFill="1">
      <alignment/>
      <protection/>
    </xf>
    <xf numFmtId="0" fontId="1" fillId="0" borderId="0" xfId="32" applyFont="1" applyFill="1" applyBorder="1">
      <alignment/>
      <protection/>
    </xf>
    <xf numFmtId="49" fontId="7" fillId="0" borderId="0" xfId="32" applyNumberFormat="1" applyFont="1" applyFill="1">
      <alignment/>
      <protection/>
    </xf>
    <xf numFmtId="0" fontId="1" fillId="0" borderId="0" xfId="32" applyNumberFormat="1" applyFont="1" applyFill="1" applyBorder="1" applyAlignment="1">
      <alignment horizontal="right"/>
      <protection/>
    </xf>
    <xf numFmtId="0" fontId="1" fillId="0" borderId="0" xfId="32" applyFont="1" applyFill="1" applyBorder="1" applyAlignment="1">
      <alignment/>
      <protection/>
    </xf>
    <xf numFmtId="0" fontId="1" fillId="0" borderId="3" xfId="32" applyFont="1" applyFill="1" applyBorder="1" applyAlignment="1">
      <alignment horizontal="center" vertical="center"/>
      <protection/>
    </xf>
    <xf numFmtId="0" fontId="1" fillId="0" borderId="3" xfId="32" applyFont="1" applyFill="1" applyBorder="1" applyAlignment="1">
      <alignment horizontal="center" vertical="center" wrapText="1"/>
      <protection/>
    </xf>
    <xf numFmtId="0" fontId="1" fillId="0" borderId="0" xfId="32" applyFont="1" applyFill="1" applyBorder="1" applyAlignment="1">
      <alignment horizontal="center" vertical="center" wrapText="1"/>
      <protection/>
    </xf>
    <xf numFmtId="0" fontId="9" fillId="0" borderId="0" xfId="32" applyFont="1" applyFill="1">
      <alignment/>
      <protection/>
    </xf>
    <xf numFmtId="49" fontId="9" fillId="0" borderId="12" xfId="32" applyNumberFormat="1" applyFont="1" applyFill="1" applyBorder="1" applyAlignment="1">
      <alignment horizontal="distributed"/>
      <protection/>
    </xf>
    <xf numFmtId="41" fontId="9" fillId="0" borderId="5" xfId="32" applyNumberFormat="1" applyFont="1" applyFill="1" applyBorder="1" applyAlignment="1">
      <alignment horizontal="right" vertical="top"/>
      <protection/>
    </xf>
    <xf numFmtId="41" fontId="9" fillId="0" borderId="6" xfId="32" applyNumberFormat="1" applyFont="1" applyFill="1" applyBorder="1" applyAlignment="1">
      <alignment horizontal="right" vertical="top"/>
      <protection/>
    </xf>
    <xf numFmtId="0" fontId="9" fillId="0" borderId="0" xfId="32" applyFont="1" applyFill="1" applyBorder="1" applyAlignment="1">
      <alignment horizontal="right" vertical="center"/>
      <protection/>
    </xf>
    <xf numFmtId="0" fontId="9" fillId="0" borderId="0" xfId="32" applyFont="1" applyFill="1" applyBorder="1">
      <alignment/>
      <protection/>
    </xf>
    <xf numFmtId="49" fontId="1" fillId="0" borderId="13" xfId="32" applyNumberFormat="1" applyFont="1" applyFill="1" applyBorder="1" applyAlignment="1">
      <alignment horizontal="distributed" vertical="center"/>
      <protection/>
    </xf>
    <xf numFmtId="41" fontId="1" fillId="0" borderId="0" xfId="32" applyNumberFormat="1" applyFont="1" applyFill="1" applyBorder="1" applyAlignment="1">
      <alignment horizontal="center" vertical="center"/>
      <protection/>
    </xf>
    <xf numFmtId="41" fontId="1" fillId="0" borderId="0" xfId="32" applyNumberFormat="1" applyFont="1" applyFill="1" applyBorder="1" applyAlignment="1">
      <alignment vertical="center"/>
      <protection/>
    </xf>
    <xf numFmtId="41" fontId="1" fillId="0" borderId="7" xfId="32" applyNumberFormat="1" applyFont="1" applyFill="1" applyBorder="1" applyAlignment="1">
      <alignment vertical="center"/>
      <protection/>
    </xf>
    <xf numFmtId="41" fontId="1" fillId="0" borderId="0" xfId="32" applyNumberFormat="1" applyFont="1" applyFill="1" applyBorder="1" applyAlignment="1">
      <alignment horizontal="center" vertical="center" wrapText="1"/>
      <protection/>
    </xf>
    <xf numFmtId="41" fontId="1" fillId="0" borderId="7" xfId="32" applyNumberFormat="1" applyFont="1" applyFill="1" applyBorder="1" applyAlignment="1">
      <alignment horizontal="center" vertical="center"/>
      <protection/>
    </xf>
    <xf numFmtId="49" fontId="11" fillId="0" borderId="13" xfId="32" applyNumberFormat="1" applyFont="1" applyFill="1" applyBorder="1" applyAlignment="1">
      <alignment horizontal="distributed" vertical="center"/>
      <protection/>
    </xf>
    <xf numFmtId="41" fontId="11" fillId="0" borderId="0" xfId="32" applyNumberFormat="1" applyFont="1" applyFill="1" applyBorder="1" applyAlignment="1">
      <alignment horizontal="center" vertical="center"/>
      <protection/>
    </xf>
    <xf numFmtId="41" fontId="11" fillId="0" borderId="0" xfId="32" applyNumberFormat="1" applyFont="1" applyFill="1" applyBorder="1" applyAlignment="1">
      <alignment vertical="center"/>
      <protection/>
    </xf>
    <xf numFmtId="41" fontId="11" fillId="0" borderId="7" xfId="32" applyNumberFormat="1" applyFont="1" applyFill="1" applyBorder="1" applyAlignment="1">
      <alignment horizontal="center" vertical="center"/>
      <protection/>
    </xf>
    <xf numFmtId="41" fontId="11" fillId="0" borderId="0" xfId="32" applyNumberFormat="1" applyFont="1" applyFill="1" applyBorder="1" applyAlignment="1">
      <alignment horizontal="center" vertical="center" wrapText="1"/>
      <protection/>
    </xf>
    <xf numFmtId="49" fontId="1" fillId="0" borderId="13" xfId="32" applyNumberFormat="1" applyFont="1" applyFill="1" applyBorder="1" applyAlignment="1">
      <alignment horizontal="center" vertical="center"/>
      <protection/>
    </xf>
    <xf numFmtId="0" fontId="14" fillId="0" borderId="0" xfId="32" applyFont="1" applyFill="1" applyAlignment="1">
      <alignment vertical="center"/>
      <protection/>
    </xf>
    <xf numFmtId="49" fontId="1" fillId="0" borderId="13" xfId="20" applyFont="1" applyFill="1" applyBorder="1">
      <alignment horizontal="distributed" vertical="center"/>
      <protection/>
    </xf>
    <xf numFmtId="0" fontId="14" fillId="0" borderId="0" xfId="32" applyFont="1" applyFill="1" applyBorder="1" applyAlignment="1">
      <alignment vertical="center"/>
      <protection/>
    </xf>
    <xf numFmtId="49" fontId="11" fillId="0" borderId="13" xfId="22" applyFont="1" applyFill="1" applyBorder="1">
      <alignment horizontal="distributed" vertical="center"/>
      <protection/>
    </xf>
    <xf numFmtId="41" fontId="11" fillId="0" borderId="0" xfId="21" applyFont="1" applyFill="1" applyBorder="1" applyAlignment="1">
      <alignment vertical="center"/>
      <protection/>
    </xf>
    <xf numFmtId="190" fontId="11" fillId="0" borderId="0" xfId="21" applyNumberFormat="1" applyFont="1" applyFill="1" applyBorder="1" applyAlignment="1">
      <alignment horizontal="right" vertical="center"/>
      <protection/>
    </xf>
    <xf numFmtId="41" fontId="11" fillId="0" borderId="7" xfId="21" applyFont="1" applyFill="1" applyBorder="1" applyAlignment="1">
      <alignment vertical="center"/>
      <protection/>
    </xf>
    <xf numFmtId="41" fontId="11" fillId="0" borderId="0" xfId="21" applyFont="1" applyFill="1" applyBorder="1">
      <alignment/>
      <protection/>
    </xf>
    <xf numFmtId="0" fontId="11" fillId="0" borderId="0" xfId="32" applyFont="1" applyFill="1" applyAlignment="1">
      <alignment vertical="center"/>
      <protection/>
    </xf>
    <xf numFmtId="41" fontId="13" fillId="0" borderId="0" xfId="32" applyNumberFormat="1" applyFont="1" applyFill="1" applyBorder="1" applyAlignment="1">
      <alignment vertical="center"/>
      <protection/>
    </xf>
    <xf numFmtId="41" fontId="13" fillId="0" borderId="7" xfId="32" applyNumberFormat="1" applyFont="1" applyFill="1" applyBorder="1" applyAlignment="1">
      <alignment vertical="center"/>
      <protection/>
    </xf>
    <xf numFmtId="0" fontId="11" fillId="0" borderId="0" xfId="32" applyFont="1" applyFill="1" applyBorder="1" applyAlignment="1">
      <alignment vertical="center"/>
      <protection/>
    </xf>
    <xf numFmtId="41" fontId="11" fillId="0" borderId="0" xfId="21" applyNumberFormat="1" applyFont="1" applyFill="1" applyBorder="1" applyAlignment="1">
      <alignment vertical="center"/>
      <protection/>
    </xf>
    <xf numFmtId="190" fontId="11" fillId="0" borderId="0" xfId="21" applyNumberFormat="1" applyFont="1" applyFill="1" applyBorder="1" applyAlignment="1">
      <alignment vertical="center"/>
      <protection/>
    </xf>
    <xf numFmtId="41" fontId="11" fillId="0" borderId="7" xfId="21" applyNumberFormat="1" applyFont="1" applyFill="1" applyBorder="1" applyAlignment="1">
      <alignment vertical="center"/>
      <protection/>
    </xf>
    <xf numFmtId="41" fontId="1" fillId="0" borderId="0" xfId="32" applyNumberFormat="1" applyFont="1" applyFill="1" applyBorder="1">
      <alignment/>
      <protection/>
    </xf>
    <xf numFmtId="41" fontId="11" fillId="0" borderId="0" xfId="15" applyNumberFormat="1" applyFont="1" applyFill="1" applyBorder="1" applyAlignment="1">
      <alignment vertical="center"/>
    </xf>
    <xf numFmtId="41" fontId="11" fillId="0" borderId="0" xfId="32" applyNumberFormat="1" applyFont="1" applyFill="1" applyBorder="1">
      <alignment/>
      <protection/>
    </xf>
    <xf numFmtId="186" fontId="1" fillId="0" borderId="0" xfId="32" applyNumberFormat="1" applyFont="1" applyFill="1" applyBorder="1" applyAlignment="1">
      <alignment vertical="center"/>
      <protection/>
    </xf>
    <xf numFmtId="49" fontId="1" fillId="0" borderId="14" xfId="20" applyFont="1" applyFill="1" applyBorder="1">
      <alignment horizontal="distributed" vertical="center"/>
      <protection/>
    </xf>
    <xf numFmtId="41" fontId="1" fillId="0" borderId="10" xfId="32" applyNumberFormat="1" applyFont="1" applyFill="1" applyBorder="1" applyAlignment="1">
      <alignment horizontal="center" vertical="center"/>
      <protection/>
    </xf>
    <xf numFmtId="41" fontId="1" fillId="0" borderId="10" xfId="32" applyNumberFormat="1" applyFont="1" applyFill="1" applyBorder="1" applyAlignment="1">
      <alignment vertical="center"/>
      <protection/>
    </xf>
    <xf numFmtId="41" fontId="1" fillId="0" borderId="9" xfId="32" applyNumberFormat="1" applyFont="1" applyFill="1" applyBorder="1" applyAlignment="1">
      <alignment vertical="center"/>
      <protection/>
    </xf>
    <xf numFmtId="49" fontId="1" fillId="0" borderId="0" xfId="32" applyNumberFormat="1" applyFont="1" applyFill="1" applyAlignment="1">
      <alignment horizontal="left" vertical="top"/>
      <protection/>
    </xf>
    <xf numFmtId="49" fontId="1" fillId="0" borderId="0" xfId="32" applyNumberFormat="1" applyFont="1" applyFill="1" applyBorder="1" applyAlignment="1">
      <alignment horizontal="left" vertical="top" wrapText="1"/>
      <protection/>
    </xf>
    <xf numFmtId="49" fontId="1" fillId="0" borderId="0" xfId="32" applyNumberFormat="1" applyFont="1" applyFill="1" applyBorder="1">
      <alignment/>
      <protection/>
    </xf>
    <xf numFmtId="0" fontId="1" fillId="0" borderId="0" xfId="32" applyFont="1" applyFill="1" applyBorder="1" applyAlignment="1">
      <alignment/>
      <protection/>
    </xf>
    <xf numFmtId="38" fontId="7" fillId="0" borderId="0" xfId="18" applyFont="1" applyFill="1" applyBorder="1" applyAlignment="1">
      <alignment vertical="center"/>
    </xf>
    <xf numFmtId="38" fontId="1" fillId="0" borderId="0" xfId="18" applyFont="1" applyFill="1" applyBorder="1" applyAlignment="1">
      <alignment horizontal="right" vertical="center"/>
    </xf>
    <xf numFmtId="0" fontId="0" fillId="0" borderId="1" xfId="33" applyFill="1" applyBorder="1" applyAlignment="1">
      <alignment horizontal="center" vertical="center"/>
      <protection/>
    </xf>
    <xf numFmtId="0" fontId="0" fillId="0" borderId="7" xfId="33" applyFill="1" applyBorder="1" applyAlignment="1">
      <alignment horizontal="center" vertical="center"/>
      <protection/>
    </xf>
    <xf numFmtId="38" fontId="1" fillId="0" borderId="13" xfId="18" applyFont="1" applyFill="1" applyBorder="1" applyAlignment="1">
      <alignment horizontal="distributed" vertical="center"/>
    </xf>
    <xf numFmtId="38" fontId="1" fillId="0" borderId="13" xfId="18" applyFont="1" applyFill="1" applyBorder="1" applyAlignment="1">
      <alignment horizontal="distributed" vertical="center" wrapText="1"/>
    </xf>
    <xf numFmtId="38" fontId="1" fillId="0" borderId="3" xfId="18" applyFont="1" applyFill="1" applyBorder="1" applyAlignment="1">
      <alignment horizontal="distributed" vertical="center"/>
    </xf>
    <xf numFmtId="38" fontId="1" fillId="0" borderId="14" xfId="18" applyFont="1" applyFill="1" applyBorder="1" applyAlignment="1">
      <alignment horizontal="distributed" vertical="center"/>
    </xf>
    <xf numFmtId="38" fontId="1" fillId="0" borderId="5" xfId="18" applyFont="1" applyFill="1" applyBorder="1" applyAlignment="1">
      <alignment horizontal="right" vertical="center"/>
    </xf>
    <xf numFmtId="38" fontId="1" fillId="0" borderId="6" xfId="18" applyFont="1" applyFill="1" applyBorder="1" applyAlignment="1">
      <alignment horizontal="right" vertical="center"/>
    </xf>
    <xf numFmtId="38" fontId="13" fillId="0" borderId="0" xfId="18" applyFont="1" applyFill="1" applyBorder="1" applyAlignment="1">
      <alignment vertical="center"/>
    </xf>
    <xf numFmtId="41" fontId="11" fillId="0" borderId="1" xfId="18" applyNumberFormat="1" applyFont="1" applyFill="1" applyBorder="1" applyAlignment="1">
      <alignment horizontal="right" vertical="center"/>
    </xf>
    <xf numFmtId="41" fontId="11" fillId="0" borderId="7" xfId="18" applyNumberFormat="1" applyFont="1" applyFill="1" applyBorder="1" applyAlignment="1">
      <alignment horizontal="right" vertical="center"/>
    </xf>
    <xf numFmtId="38" fontId="11" fillId="0" borderId="0" xfId="18" applyFont="1" applyFill="1" applyBorder="1" applyAlignment="1">
      <alignment vertical="center"/>
    </xf>
    <xf numFmtId="41" fontId="1" fillId="0" borderId="1" xfId="18" applyNumberFormat="1" applyFont="1" applyFill="1" applyBorder="1" applyAlignment="1">
      <alignment horizontal="right" vertical="center"/>
    </xf>
    <xf numFmtId="41" fontId="1" fillId="0" borderId="7" xfId="18" applyNumberFormat="1" applyFont="1" applyFill="1" applyBorder="1" applyAlignment="1">
      <alignment vertical="center"/>
    </xf>
    <xf numFmtId="177" fontId="11" fillId="0" borderId="0" xfId="18" applyNumberFormat="1" applyFont="1" applyFill="1" applyBorder="1" applyAlignment="1">
      <alignment vertical="center"/>
    </xf>
    <xf numFmtId="41" fontId="11" fillId="0" borderId="7" xfId="18" applyNumberFormat="1" applyFont="1" applyFill="1" applyBorder="1" applyAlignment="1">
      <alignment vertical="center"/>
    </xf>
    <xf numFmtId="41" fontId="1" fillId="0" borderId="8" xfId="18" applyNumberFormat="1" applyFont="1" applyFill="1" applyBorder="1" applyAlignment="1">
      <alignment horizontal="right" vertical="center"/>
    </xf>
    <xf numFmtId="41" fontId="1" fillId="0" borderId="9" xfId="18" applyNumberFormat="1" applyFont="1" applyFill="1" applyBorder="1" applyAlignment="1">
      <alignment vertical="center"/>
    </xf>
    <xf numFmtId="0" fontId="7" fillId="0" borderId="0" xfId="34" applyFont="1" applyFill="1" applyAlignment="1">
      <alignment vertical="center"/>
      <protection/>
    </xf>
    <xf numFmtId="0" fontId="1" fillId="0" borderId="0" xfId="34" applyFont="1" applyFill="1" applyBorder="1" applyAlignment="1">
      <alignment vertical="center"/>
      <protection/>
    </xf>
    <xf numFmtId="0" fontId="1" fillId="0" borderId="0" xfId="34" applyFont="1" applyFill="1" applyAlignment="1">
      <alignment vertical="center"/>
      <protection/>
    </xf>
    <xf numFmtId="0" fontId="1" fillId="0" borderId="2" xfId="34" applyFont="1" applyFill="1" applyBorder="1" applyAlignment="1">
      <alignment vertical="center"/>
      <protection/>
    </xf>
    <xf numFmtId="0" fontId="1" fillId="0" borderId="2" xfId="34" applyFont="1" applyFill="1" applyBorder="1" applyAlignment="1">
      <alignment horizontal="right" vertical="center"/>
      <protection/>
    </xf>
    <xf numFmtId="0" fontId="1" fillId="0" borderId="15" xfId="34" applyFont="1" applyFill="1" applyBorder="1" applyAlignment="1">
      <alignment horizontal="center" vertical="center"/>
      <protection/>
    </xf>
    <xf numFmtId="0" fontId="1" fillId="0" borderId="16" xfId="34" applyFont="1" applyFill="1" applyBorder="1" applyAlignment="1">
      <alignment horizontal="center" vertical="center"/>
      <protection/>
    </xf>
    <xf numFmtId="0" fontId="1" fillId="0" borderId="17" xfId="34" applyFont="1" applyFill="1" applyBorder="1" applyAlignment="1">
      <alignment horizontal="center" vertical="center"/>
      <protection/>
    </xf>
    <xf numFmtId="0" fontId="11" fillId="0" borderId="1" xfId="34" applyFont="1" applyFill="1" applyBorder="1" applyAlignment="1">
      <alignment horizontal="distributed" vertical="center"/>
      <protection/>
    </xf>
    <xf numFmtId="0" fontId="11" fillId="0" borderId="0" xfId="34" applyFont="1" applyFill="1" applyBorder="1" applyAlignment="1">
      <alignment horizontal="distributed" vertical="center"/>
      <protection/>
    </xf>
    <xf numFmtId="193" fontId="11" fillId="0" borderId="0" xfId="34" applyNumberFormat="1" applyFont="1" applyFill="1" applyAlignment="1">
      <alignment vertical="center"/>
      <protection/>
    </xf>
    <xf numFmtId="193" fontId="11" fillId="0" borderId="0" xfId="18" applyNumberFormat="1" applyFont="1" applyFill="1" applyBorder="1" applyAlignment="1">
      <alignment vertical="center"/>
    </xf>
    <xf numFmtId="193" fontId="11" fillId="0" borderId="7" xfId="18" applyNumberFormat="1" applyFont="1" applyFill="1" applyBorder="1" applyAlignment="1">
      <alignment vertical="center"/>
    </xf>
    <xf numFmtId="0" fontId="11" fillId="0" borderId="0" xfId="34" applyFont="1" applyFill="1" applyAlignment="1">
      <alignment vertical="center"/>
      <protection/>
    </xf>
    <xf numFmtId="0" fontId="0" fillId="0" borderId="7" xfId="34" applyFill="1" applyBorder="1" applyAlignment="1">
      <alignment horizontal="distributed" vertical="center"/>
      <protection/>
    </xf>
    <xf numFmtId="0" fontId="1" fillId="0" borderId="0" xfId="34" applyFont="1" applyFill="1" applyBorder="1" applyAlignment="1">
      <alignment horizontal="distributed" vertical="center"/>
      <protection/>
    </xf>
    <xf numFmtId="188" fontId="1" fillId="0" borderId="0" xfId="34" applyNumberFormat="1" applyFont="1" applyFill="1" applyAlignment="1">
      <alignment vertical="center"/>
      <protection/>
    </xf>
    <xf numFmtId="188" fontId="1" fillId="0" borderId="0" xfId="18" applyNumberFormat="1" applyFont="1" applyFill="1" applyBorder="1" applyAlignment="1">
      <alignment vertical="center"/>
    </xf>
    <xf numFmtId="188" fontId="1" fillId="0" borderId="7" xfId="18" applyNumberFormat="1" applyFont="1" applyFill="1" applyBorder="1" applyAlignment="1">
      <alignment vertical="center"/>
    </xf>
    <xf numFmtId="194" fontId="1" fillId="0" borderId="0" xfId="18" applyNumberFormat="1" applyFont="1" applyFill="1" applyBorder="1" applyAlignment="1">
      <alignment vertical="center"/>
    </xf>
    <xf numFmtId="49" fontId="1" fillId="0" borderId="7" xfId="34" applyNumberFormat="1" applyFont="1" applyFill="1" applyBorder="1" applyAlignment="1">
      <alignment horizontal="distributed" vertical="center" wrapText="1"/>
      <protection/>
    </xf>
    <xf numFmtId="188" fontId="1" fillId="0" borderId="0" xfId="34" applyNumberFormat="1" applyFont="1" applyFill="1" applyBorder="1" applyAlignment="1">
      <alignment vertical="center"/>
      <protection/>
    </xf>
    <xf numFmtId="193" fontId="1" fillId="0" borderId="0" xfId="34" applyNumberFormat="1" applyFont="1" applyFill="1" applyBorder="1" applyAlignment="1">
      <alignment vertical="center"/>
      <protection/>
    </xf>
    <xf numFmtId="193" fontId="1" fillId="0" borderId="0" xfId="18" applyNumberFormat="1" applyFont="1" applyFill="1" applyBorder="1" applyAlignment="1">
      <alignment vertical="center"/>
    </xf>
    <xf numFmtId="193" fontId="1" fillId="0" borderId="7" xfId="18" applyNumberFormat="1" applyFont="1" applyFill="1" applyBorder="1" applyAlignment="1">
      <alignment vertical="center"/>
    </xf>
    <xf numFmtId="49" fontId="1" fillId="0" borderId="7" xfId="34" applyNumberFormat="1" applyFont="1" applyFill="1" applyBorder="1" applyAlignment="1">
      <alignment horizontal="distributed" vertical="center"/>
      <protection/>
    </xf>
    <xf numFmtId="0" fontId="1" fillId="0" borderId="7" xfId="34" applyFont="1" applyFill="1" applyBorder="1" applyAlignment="1">
      <alignment horizontal="distributed" vertical="center" wrapText="1"/>
      <protection/>
    </xf>
    <xf numFmtId="176" fontId="1" fillId="0" borderId="0" xfId="18" applyNumberFormat="1" applyFont="1" applyFill="1" applyBorder="1" applyAlignment="1">
      <alignment vertical="center"/>
    </xf>
    <xf numFmtId="188" fontId="1" fillId="0" borderId="0" xfId="34" applyNumberFormat="1" applyFont="1" applyFill="1" applyBorder="1" applyAlignment="1">
      <alignment horizontal="right" vertical="center"/>
      <protection/>
    </xf>
    <xf numFmtId="0" fontId="1" fillId="0" borderId="7" xfId="34" applyFont="1" applyFill="1" applyBorder="1" applyAlignment="1">
      <alignment horizontal="distributed" vertical="center"/>
      <protection/>
    </xf>
    <xf numFmtId="0" fontId="11" fillId="0" borderId="7" xfId="34" applyFont="1" applyFill="1" applyBorder="1" applyAlignment="1">
      <alignment horizontal="distributed" vertical="center" wrapText="1"/>
      <protection/>
    </xf>
    <xf numFmtId="193" fontId="11" fillId="0" borderId="0" xfId="34" applyNumberFormat="1" applyFont="1" applyFill="1" applyBorder="1" applyAlignment="1">
      <alignment vertical="center"/>
      <protection/>
    </xf>
    <xf numFmtId="188" fontId="11" fillId="0" borderId="0" xfId="34" applyNumberFormat="1" applyFont="1" applyFill="1" applyAlignment="1">
      <alignment vertical="center"/>
      <protection/>
    </xf>
    <xf numFmtId="193" fontId="11" fillId="0" borderId="7" xfId="34" applyNumberFormat="1" applyFont="1" applyFill="1" applyBorder="1" applyAlignment="1">
      <alignment vertical="center"/>
      <protection/>
    </xf>
    <xf numFmtId="0" fontId="1" fillId="0" borderId="1" xfId="34" applyFont="1" applyFill="1" applyBorder="1" applyAlignment="1">
      <alignment horizontal="center" vertical="center" wrapText="1"/>
      <protection/>
    </xf>
    <xf numFmtId="0" fontId="1" fillId="0" borderId="0" xfId="34" applyFont="1" applyFill="1" applyBorder="1" applyAlignment="1">
      <alignment horizontal="center" vertical="center" wrapText="1"/>
      <protection/>
    </xf>
    <xf numFmtId="49" fontId="1" fillId="0" borderId="0" xfId="34" applyNumberFormat="1" applyFont="1" applyFill="1" applyBorder="1" applyAlignment="1">
      <alignment horizontal="center" vertical="center" shrinkToFit="1"/>
      <protection/>
    </xf>
    <xf numFmtId="49" fontId="1" fillId="0" borderId="7" xfId="34" applyNumberFormat="1" applyFont="1" applyFill="1" applyBorder="1" applyAlignment="1">
      <alignment horizontal="center" vertical="center" shrinkToFit="1"/>
      <protection/>
    </xf>
    <xf numFmtId="0" fontId="11" fillId="0" borderId="7" xfId="34" applyFont="1" applyFill="1" applyBorder="1" applyAlignment="1">
      <alignment horizontal="distributed" vertical="center"/>
      <protection/>
    </xf>
    <xf numFmtId="187" fontId="1" fillId="0" borderId="0" xfId="18" applyNumberFormat="1" applyFont="1" applyFill="1" applyBorder="1" applyAlignment="1">
      <alignment vertical="center"/>
    </xf>
    <xf numFmtId="38" fontId="11" fillId="0" borderId="0" xfId="18" applyNumberFormat="1" applyFont="1" applyFill="1" applyBorder="1" applyAlignment="1">
      <alignment vertical="center"/>
    </xf>
    <xf numFmtId="0" fontId="1" fillId="0" borderId="1" xfId="34" applyFont="1" applyFill="1" applyBorder="1" applyAlignment="1">
      <alignment horizontal="center" vertical="center"/>
      <protection/>
    </xf>
    <xf numFmtId="0" fontId="11" fillId="0" borderId="9" xfId="34" applyFont="1" applyFill="1" applyBorder="1" applyAlignment="1">
      <alignment horizontal="distributed" vertical="center"/>
      <protection/>
    </xf>
    <xf numFmtId="193" fontId="11" fillId="0" borderId="10" xfId="34" applyNumberFormat="1" applyFont="1" applyFill="1" applyBorder="1" applyAlignment="1">
      <alignment vertical="center"/>
      <protection/>
    </xf>
    <xf numFmtId="188" fontId="11" fillId="0" borderId="10" xfId="34" applyNumberFormat="1" applyFont="1" applyFill="1" applyBorder="1" applyAlignment="1">
      <alignment vertical="center"/>
      <protection/>
    </xf>
    <xf numFmtId="193" fontId="11" fillId="0" borderId="9" xfId="34" applyNumberFormat="1" applyFont="1" applyFill="1" applyBorder="1" applyAlignment="1">
      <alignment vertical="center"/>
      <protection/>
    </xf>
    <xf numFmtId="0" fontId="1" fillId="0" borderId="0" xfId="35" applyFont="1" applyFill="1" applyAlignment="1">
      <alignment vertical="center"/>
      <protection/>
    </xf>
    <xf numFmtId="0" fontId="7" fillId="0" borderId="0" xfId="35" applyNumberFormat="1" applyFont="1" applyFill="1" applyAlignment="1">
      <alignment vertical="center"/>
      <protection/>
    </xf>
    <xf numFmtId="0" fontId="1" fillId="0" borderId="0" xfId="35" applyNumberFormat="1" applyFont="1" applyFill="1" applyBorder="1" applyAlignment="1">
      <alignment vertical="center"/>
      <protection/>
    </xf>
    <xf numFmtId="0" fontId="1" fillId="0" borderId="0" xfId="35" applyFont="1" applyFill="1" applyBorder="1" applyAlignment="1">
      <alignment vertical="center"/>
      <protection/>
    </xf>
    <xf numFmtId="0" fontId="1" fillId="0" borderId="0" xfId="35" applyFont="1" applyFill="1" applyBorder="1" applyAlignment="1">
      <alignment horizontal="right" vertical="center"/>
      <protection/>
    </xf>
    <xf numFmtId="0" fontId="13" fillId="0" borderId="0" xfId="35" applyFont="1" applyFill="1" applyBorder="1" applyAlignment="1">
      <alignment horizontal="right" vertical="center"/>
      <protection/>
    </xf>
    <xf numFmtId="0" fontId="1" fillId="0" borderId="3" xfId="35" applyFont="1" applyFill="1" applyBorder="1" applyAlignment="1">
      <alignment horizontal="center" vertical="center" wrapText="1"/>
      <protection/>
    </xf>
    <xf numFmtId="0" fontId="1" fillId="0" borderId="12" xfId="35" applyFont="1" applyFill="1" applyBorder="1" applyAlignment="1">
      <alignment horizontal="distributed" vertical="center"/>
      <protection/>
    </xf>
    <xf numFmtId="0" fontId="1" fillId="0" borderId="12" xfId="35" applyFont="1" applyFill="1" applyBorder="1" applyAlignment="1">
      <alignment horizontal="distributed" vertical="center" wrapText="1"/>
      <protection/>
    </xf>
    <xf numFmtId="0" fontId="1" fillId="0" borderId="0" xfId="35" applyFont="1" applyFill="1" applyBorder="1" applyAlignment="1">
      <alignment horizontal="distributed" vertical="center"/>
      <protection/>
    </xf>
    <xf numFmtId="0" fontId="1" fillId="0" borderId="0" xfId="35" applyFont="1" applyFill="1" applyBorder="1" applyAlignment="1">
      <alignment horizontal="distributed" vertical="center" wrapText="1"/>
      <protection/>
    </xf>
    <xf numFmtId="0" fontId="1" fillId="0" borderId="0" xfId="35" applyFont="1" applyFill="1" applyBorder="1" applyAlignment="1">
      <alignment vertical="center" wrapText="1"/>
      <protection/>
    </xf>
    <xf numFmtId="0" fontId="1" fillId="0" borderId="13" xfId="35" applyNumberFormat="1" applyFont="1" applyFill="1" applyBorder="1" applyAlignment="1">
      <alignment horizontal="center" vertical="center" wrapText="1"/>
      <protection/>
    </xf>
    <xf numFmtId="0" fontId="13" fillId="0" borderId="5" xfId="35" applyFont="1" applyFill="1" applyBorder="1" applyAlignment="1">
      <alignment horizontal="right" vertical="center" wrapText="1"/>
      <protection/>
    </xf>
    <xf numFmtId="0" fontId="13" fillId="0" borderId="6" xfId="35" applyFont="1" applyFill="1" applyBorder="1" applyAlignment="1">
      <alignment horizontal="right" vertical="center" wrapText="1"/>
      <protection/>
    </xf>
    <xf numFmtId="0" fontId="1" fillId="0" borderId="1" xfId="35" applyNumberFormat="1" applyFont="1" applyFill="1" applyBorder="1" applyAlignment="1">
      <alignment horizontal="center" vertical="center" wrapText="1"/>
      <protection/>
    </xf>
    <xf numFmtId="192" fontId="1" fillId="0" borderId="1" xfId="35" applyNumberFormat="1" applyFont="1" applyFill="1" applyBorder="1" applyAlignment="1">
      <alignment horizontal="center" vertical="center" wrapText="1"/>
      <protection/>
    </xf>
    <xf numFmtId="192" fontId="1" fillId="0" borderId="0" xfId="35" applyNumberFormat="1" applyFont="1" applyFill="1" applyBorder="1" applyAlignment="1">
      <alignment horizontal="center" vertical="center" wrapText="1"/>
      <protection/>
    </xf>
    <xf numFmtId="192" fontId="1" fillId="0" borderId="0" xfId="35" applyNumberFormat="1" applyFont="1" applyFill="1" applyBorder="1" applyAlignment="1">
      <alignment horizontal="center" vertical="center"/>
      <protection/>
    </xf>
    <xf numFmtId="195" fontId="1" fillId="0" borderId="0" xfId="35" applyNumberFormat="1" applyFont="1" applyFill="1" applyBorder="1" applyAlignment="1">
      <alignment horizontal="center" vertical="center"/>
      <protection/>
    </xf>
    <xf numFmtId="49" fontId="1" fillId="0" borderId="0" xfId="35" applyNumberFormat="1" applyFont="1" applyFill="1" applyBorder="1" applyAlignment="1">
      <alignment horizontal="right" vertical="center"/>
      <protection/>
    </xf>
    <xf numFmtId="192" fontId="1" fillId="0" borderId="7" xfId="35" applyNumberFormat="1" applyFont="1" applyFill="1" applyBorder="1" applyAlignment="1">
      <alignment horizontal="right" vertical="center"/>
      <protection/>
    </xf>
    <xf numFmtId="0" fontId="11" fillId="0" borderId="0" xfId="35" applyFont="1" applyFill="1" applyBorder="1" applyAlignment="1">
      <alignment horizontal="right" vertical="center"/>
      <protection/>
    </xf>
    <xf numFmtId="0" fontId="11" fillId="0" borderId="0" xfId="35" applyFont="1" applyFill="1" applyBorder="1" applyAlignment="1">
      <alignment horizontal="right" vertical="center" wrapText="1"/>
      <protection/>
    </xf>
    <xf numFmtId="0" fontId="11" fillId="0" borderId="0" xfId="35" applyFont="1" applyFill="1" applyBorder="1" applyAlignment="1">
      <alignment horizontal="right" vertical="center"/>
      <protection/>
    </xf>
    <xf numFmtId="0" fontId="11" fillId="0" borderId="0" xfId="35" applyFont="1" applyFill="1" applyBorder="1" applyAlignment="1">
      <alignment horizontal="center" vertical="center"/>
      <protection/>
    </xf>
    <xf numFmtId="193" fontId="1" fillId="0" borderId="7" xfId="35" applyNumberFormat="1" applyFont="1" applyFill="1" applyBorder="1" applyAlignment="1">
      <alignment horizontal="right" vertical="center"/>
      <protection/>
    </xf>
    <xf numFmtId="0" fontId="1" fillId="0" borderId="0" xfId="35" applyFont="1" applyFill="1" applyBorder="1" applyAlignment="1">
      <alignment horizontal="right" vertical="center"/>
      <protection/>
    </xf>
    <xf numFmtId="0" fontId="1" fillId="0" borderId="0" xfId="35" applyFont="1" applyFill="1" applyBorder="1" applyAlignment="1">
      <alignment horizontal="right" vertical="center" wrapText="1"/>
      <protection/>
    </xf>
    <xf numFmtId="0" fontId="1" fillId="0" borderId="0" xfId="35" applyFont="1" applyFill="1" applyBorder="1" applyAlignment="1">
      <alignment horizontal="center" vertical="center"/>
      <protection/>
    </xf>
    <xf numFmtId="0" fontId="1" fillId="0" borderId="1" xfId="35" applyNumberFormat="1" applyFont="1" applyFill="1" applyBorder="1" applyAlignment="1">
      <alignment horizontal="distributed" vertical="center" wrapText="1"/>
      <protection/>
    </xf>
    <xf numFmtId="192" fontId="1" fillId="0" borderId="1" xfId="35" applyNumberFormat="1" applyFont="1" applyFill="1" applyBorder="1" applyAlignment="1">
      <alignment horizontal="center" vertical="center"/>
      <protection/>
    </xf>
    <xf numFmtId="192" fontId="1" fillId="0" borderId="0" xfId="35" applyNumberFormat="1" applyFont="1" applyFill="1" applyBorder="1" applyAlignment="1">
      <alignment horizontal="center" vertical="center"/>
      <protection/>
    </xf>
    <xf numFmtId="195" fontId="1" fillId="0" borderId="0" xfId="35" applyNumberFormat="1" applyFont="1" applyFill="1" applyBorder="1" applyAlignment="1">
      <alignment horizontal="center" vertical="center"/>
      <protection/>
    </xf>
    <xf numFmtId="196" fontId="1" fillId="0" borderId="0" xfId="35" applyNumberFormat="1" applyFont="1" applyFill="1" applyBorder="1" applyAlignment="1">
      <alignment horizontal="right" vertical="center"/>
      <protection/>
    </xf>
    <xf numFmtId="193" fontId="1" fillId="0" borderId="7" xfId="35" applyNumberFormat="1" applyFont="1" applyFill="1" applyBorder="1" applyAlignment="1">
      <alignment horizontal="right" vertical="center"/>
      <protection/>
    </xf>
    <xf numFmtId="188" fontId="1" fillId="0" borderId="0" xfId="35" applyNumberFormat="1" applyFont="1" applyFill="1" applyBorder="1" applyAlignment="1">
      <alignment vertical="center"/>
      <protection/>
    </xf>
    <xf numFmtId="0" fontId="11" fillId="0" borderId="8" xfId="35" applyNumberFormat="1" applyFont="1" applyFill="1" applyBorder="1" applyAlignment="1">
      <alignment horizontal="distributed" vertical="center" wrapText="1"/>
      <protection/>
    </xf>
    <xf numFmtId="192" fontId="11" fillId="0" borderId="8" xfId="35" applyNumberFormat="1" applyFont="1" applyFill="1" applyBorder="1" applyAlignment="1">
      <alignment horizontal="center" vertical="center"/>
      <protection/>
    </xf>
    <xf numFmtId="192" fontId="11" fillId="0" borderId="10" xfId="35" applyNumberFormat="1" applyFont="1" applyFill="1" applyBorder="1" applyAlignment="1">
      <alignment horizontal="center" vertical="center"/>
      <protection/>
    </xf>
    <xf numFmtId="195" fontId="11" fillId="0" borderId="10" xfId="35" applyNumberFormat="1" applyFont="1" applyFill="1" applyBorder="1" applyAlignment="1">
      <alignment horizontal="center" vertical="center"/>
      <protection/>
    </xf>
    <xf numFmtId="49" fontId="11" fillId="0" borderId="10" xfId="35" applyNumberFormat="1" applyFont="1" applyFill="1" applyBorder="1" applyAlignment="1">
      <alignment horizontal="right" vertical="center"/>
      <protection/>
    </xf>
    <xf numFmtId="193" fontId="11" fillId="0" borderId="9" xfId="35" applyNumberFormat="1" applyFont="1" applyFill="1" applyBorder="1" applyAlignment="1">
      <alignment horizontal="right" vertical="center"/>
      <protection/>
    </xf>
    <xf numFmtId="0" fontId="1" fillId="0" borderId="0" xfId="35" applyNumberFormat="1" applyFont="1" applyFill="1" applyAlignment="1">
      <alignment vertical="center"/>
      <protection/>
    </xf>
    <xf numFmtId="12" fontId="1" fillId="0" borderId="0" xfId="35" applyNumberFormat="1" applyFont="1" applyFill="1" applyAlignment="1">
      <alignment vertical="center"/>
      <protection/>
    </xf>
    <xf numFmtId="0" fontId="1" fillId="0" borderId="0" xfId="36" applyFont="1" applyFill="1" applyAlignment="1">
      <alignment vertical="center"/>
      <protection/>
    </xf>
    <xf numFmtId="0" fontId="7" fillId="0" borderId="0" xfId="36" applyFont="1" applyFill="1" applyAlignment="1">
      <alignment vertical="center"/>
      <protection/>
    </xf>
    <xf numFmtId="0" fontId="13" fillId="0" borderId="0" xfId="36" applyFont="1" applyFill="1" applyBorder="1" applyAlignment="1">
      <alignment horizontal="right" vertical="center"/>
      <protection/>
    </xf>
    <xf numFmtId="0" fontId="13" fillId="0" borderId="0" xfId="36" applyFont="1" applyFill="1" applyBorder="1" applyAlignment="1">
      <alignment horizontal="center" vertical="center"/>
      <protection/>
    </xf>
    <xf numFmtId="0" fontId="13" fillId="0" borderId="0" xfId="36" applyFont="1" applyFill="1" applyAlignment="1">
      <alignment vertical="center"/>
      <protection/>
    </xf>
    <xf numFmtId="0" fontId="13" fillId="0" borderId="2" xfId="36" applyFont="1" applyFill="1" applyBorder="1" applyAlignment="1">
      <alignment horizontal="right" vertical="center"/>
      <protection/>
    </xf>
    <xf numFmtId="0" fontId="13" fillId="0" borderId="2" xfId="36" applyFont="1" applyFill="1" applyBorder="1" applyAlignment="1">
      <alignment horizontal="center" vertical="center"/>
      <protection/>
    </xf>
    <xf numFmtId="0" fontId="13" fillId="0" borderId="0" xfId="36" applyFont="1" applyFill="1" applyAlignment="1">
      <alignment horizontal="right" vertical="center"/>
      <protection/>
    </xf>
    <xf numFmtId="0" fontId="13" fillId="0" borderId="0" xfId="36" applyFont="1" applyFill="1" applyBorder="1" applyAlignment="1">
      <alignment vertical="center"/>
      <protection/>
    </xf>
    <xf numFmtId="0" fontId="13" fillId="0" borderId="0" xfId="36" applyFont="1" applyFill="1" applyAlignment="1">
      <alignment horizontal="center" vertical="center"/>
      <protection/>
    </xf>
    <xf numFmtId="0" fontId="1" fillId="0" borderId="13" xfId="36" applyFont="1" applyFill="1" applyBorder="1" applyAlignment="1">
      <alignment horizontal="center" vertical="center"/>
      <protection/>
    </xf>
    <xf numFmtId="0" fontId="13" fillId="0" borderId="1" xfId="36" applyFont="1" applyFill="1" applyBorder="1" applyAlignment="1">
      <alignment horizontal="center" vertical="center"/>
      <protection/>
    </xf>
    <xf numFmtId="0" fontId="13" fillId="0" borderId="5" xfId="36" applyFont="1" applyFill="1" applyBorder="1" applyAlignment="1">
      <alignment horizontal="center" vertical="center"/>
      <protection/>
    </xf>
    <xf numFmtId="0" fontId="13" fillId="0" borderId="5" xfId="36" applyFont="1" applyFill="1" applyBorder="1" applyAlignment="1">
      <alignment horizontal="center" vertical="center" wrapText="1"/>
      <protection/>
    </xf>
    <xf numFmtId="0" fontId="13" fillId="0" borderId="5" xfId="36" applyFont="1" applyFill="1" applyBorder="1" applyAlignment="1">
      <alignment horizontal="right" vertical="center"/>
      <protection/>
    </xf>
    <xf numFmtId="0" fontId="13" fillId="0" borderId="5" xfId="36" applyFont="1" applyFill="1" applyBorder="1" applyAlignment="1">
      <alignment horizontal="right" vertical="center" wrapText="1"/>
      <protection/>
    </xf>
    <xf numFmtId="0" fontId="13" fillId="0" borderId="7" xfId="36" applyFont="1" applyFill="1" applyBorder="1" applyAlignment="1">
      <alignment horizontal="center" vertical="center"/>
      <protection/>
    </xf>
    <xf numFmtId="0" fontId="1" fillId="0" borderId="0" xfId="36" applyFont="1" applyFill="1" applyBorder="1" applyAlignment="1">
      <alignment horizontal="center" vertical="center"/>
      <protection/>
    </xf>
    <xf numFmtId="0" fontId="1" fillId="0" borderId="13" xfId="36" applyNumberFormat="1" applyFont="1" applyFill="1" applyBorder="1" applyAlignment="1">
      <alignment horizontal="center" vertical="center" wrapText="1"/>
      <protection/>
    </xf>
    <xf numFmtId="41" fontId="1" fillId="0" borderId="1" xfId="36" applyNumberFormat="1" applyFont="1" applyFill="1" applyBorder="1" applyAlignment="1">
      <alignment horizontal="center" vertical="center"/>
      <protection/>
    </xf>
    <xf numFmtId="41" fontId="1" fillId="0" borderId="0" xfId="36" applyNumberFormat="1" applyFont="1" applyFill="1" applyBorder="1" applyAlignment="1">
      <alignment horizontal="center" vertical="center"/>
      <protection/>
    </xf>
    <xf numFmtId="41" fontId="1" fillId="0" borderId="0" xfId="36" applyNumberFormat="1" applyFont="1" applyFill="1" applyBorder="1" applyAlignment="1">
      <alignment horizontal="center" vertical="center" wrapText="1"/>
      <protection/>
    </xf>
    <xf numFmtId="188" fontId="1" fillId="0" borderId="0" xfId="36" applyNumberFormat="1" applyFont="1" applyFill="1" applyBorder="1" applyAlignment="1">
      <alignment horizontal="center" vertical="center"/>
      <protection/>
    </xf>
    <xf numFmtId="0" fontId="1" fillId="0" borderId="7" xfId="36" applyFont="1" applyFill="1" applyBorder="1" applyAlignment="1">
      <alignment horizontal="center" vertical="center"/>
      <protection/>
    </xf>
    <xf numFmtId="41" fontId="1" fillId="0" borderId="0" xfId="36" applyNumberFormat="1" applyFont="1" applyFill="1" applyAlignment="1">
      <alignment vertical="center"/>
      <protection/>
    </xf>
    <xf numFmtId="41" fontId="1" fillId="0" borderId="1" xfId="36" applyNumberFormat="1" applyFont="1" applyFill="1" applyBorder="1" applyAlignment="1">
      <alignment horizontal="right" vertical="center"/>
      <protection/>
    </xf>
    <xf numFmtId="41" fontId="1" fillId="0" borderId="0" xfId="36" applyNumberFormat="1" applyFont="1" applyFill="1" applyBorder="1" applyAlignment="1">
      <alignment horizontal="right" vertical="center"/>
      <protection/>
    </xf>
    <xf numFmtId="41" fontId="1" fillId="0" borderId="0" xfId="36" applyNumberFormat="1" applyFont="1" applyFill="1" applyBorder="1" applyAlignment="1">
      <alignment vertical="center"/>
      <protection/>
    </xf>
    <xf numFmtId="41" fontId="1" fillId="0" borderId="7" xfId="36" applyNumberFormat="1" applyFont="1" applyFill="1" applyBorder="1" applyAlignment="1">
      <alignment vertical="center"/>
      <protection/>
    </xf>
    <xf numFmtId="41" fontId="11" fillId="0" borderId="0" xfId="36" applyNumberFormat="1" applyFont="1" applyFill="1" applyAlignment="1">
      <alignment vertical="center"/>
      <protection/>
    </xf>
    <xf numFmtId="0" fontId="11" fillId="0" borderId="13" xfId="36" applyNumberFormat="1" applyFont="1" applyFill="1" applyBorder="1" applyAlignment="1">
      <alignment horizontal="center" vertical="center" wrapText="1"/>
      <protection/>
    </xf>
    <xf numFmtId="41" fontId="11" fillId="0" borderId="1" xfId="36" applyNumberFormat="1" applyFont="1" applyFill="1" applyBorder="1" applyAlignment="1">
      <alignment horizontal="center" vertical="center"/>
      <protection/>
    </xf>
    <xf numFmtId="41" fontId="11" fillId="0" borderId="0" xfId="36" applyNumberFormat="1" applyFont="1" applyFill="1" applyBorder="1" applyAlignment="1">
      <alignment horizontal="right" vertical="center"/>
      <protection/>
    </xf>
    <xf numFmtId="41" fontId="11" fillId="0" borderId="0" xfId="36" applyNumberFormat="1" applyFont="1" applyFill="1" applyBorder="1" applyAlignment="1">
      <alignment horizontal="center" vertical="center"/>
      <protection/>
    </xf>
    <xf numFmtId="41" fontId="11" fillId="0" borderId="7" xfId="36" applyNumberFormat="1" applyFont="1" applyFill="1" applyBorder="1" applyAlignment="1">
      <alignment horizontal="right" vertical="center"/>
      <protection/>
    </xf>
    <xf numFmtId="41" fontId="11" fillId="0" borderId="1" xfId="36" applyNumberFormat="1" applyFont="1" applyFill="1" applyBorder="1" applyAlignment="1">
      <alignment horizontal="right" vertical="center"/>
      <protection/>
    </xf>
    <xf numFmtId="41" fontId="11" fillId="0" borderId="0" xfId="36" applyNumberFormat="1" applyFont="1" applyFill="1" applyBorder="1" applyAlignment="1">
      <alignment vertical="center"/>
      <protection/>
    </xf>
    <xf numFmtId="41" fontId="11" fillId="0" borderId="7" xfId="36" applyNumberFormat="1" applyFont="1" applyFill="1" applyBorder="1" applyAlignment="1">
      <alignment vertical="center"/>
      <protection/>
    </xf>
    <xf numFmtId="0" fontId="1" fillId="0" borderId="13" xfId="36" applyNumberFormat="1" applyFont="1" applyFill="1" applyBorder="1" applyAlignment="1">
      <alignment horizontal="center" vertical="center"/>
      <protection/>
    </xf>
    <xf numFmtId="41" fontId="1" fillId="0" borderId="0" xfId="36" applyNumberFormat="1" applyFont="1" applyFill="1" applyBorder="1" applyAlignment="1">
      <alignment horizontal="left" vertical="center"/>
      <protection/>
    </xf>
    <xf numFmtId="41" fontId="1" fillId="0" borderId="18" xfId="36" applyNumberFormat="1" applyFont="1" applyFill="1" applyBorder="1" applyAlignment="1">
      <alignment vertical="center"/>
      <protection/>
    </xf>
    <xf numFmtId="41" fontId="1" fillId="0" borderId="19" xfId="36" applyNumberFormat="1" applyFont="1" applyFill="1" applyBorder="1" applyAlignment="1">
      <alignment horizontal="right" vertical="center"/>
      <protection/>
    </xf>
    <xf numFmtId="41" fontId="1" fillId="0" borderId="2" xfId="36" applyNumberFormat="1" applyFont="1" applyFill="1" applyBorder="1" applyAlignment="1">
      <alignment horizontal="right" vertical="center"/>
      <protection/>
    </xf>
    <xf numFmtId="41" fontId="1" fillId="0" borderId="20" xfId="36" applyNumberFormat="1" applyFont="1" applyFill="1" applyBorder="1" applyAlignment="1">
      <alignment vertical="center"/>
      <protection/>
    </xf>
    <xf numFmtId="0" fontId="13" fillId="0" borderId="8" xfId="36" applyFont="1" applyFill="1" applyBorder="1" applyAlignment="1">
      <alignment horizontal="center" vertical="center"/>
      <protection/>
    </xf>
    <xf numFmtId="0" fontId="13" fillId="0" borderId="9" xfId="36" applyFont="1" applyFill="1" applyBorder="1" applyAlignment="1">
      <alignment horizontal="center" vertical="center"/>
      <protection/>
    </xf>
    <xf numFmtId="0" fontId="13" fillId="0" borderId="8" xfId="36" applyFont="1" applyFill="1" applyBorder="1" applyAlignment="1">
      <alignment horizontal="distributed" vertical="center"/>
      <protection/>
    </xf>
    <xf numFmtId="0" fontId="13" fillId="0" borderId="10" xfId="36" applyFont="1" applyFill="1" applyBorder="1" applyAlignment="1">
      <alignment horizontal="distributed" vertical="center"/>
      <protection/>
    </xf>
    <xf numFmtId="0" fontId="13" fillId="0" borderId="0" xfId="36" applyFont="1" applyFill="1" applyBorder="1" applyAlignment="1">
      <alignment horizontal="center" vertical="center" wrapText="1"/>
      <protection/>
    </xf>
    <xf numFmtId="0" fontId="13" fillId="0" borderId="0" xfId="36" applyFont="1" applyFill="1" applyBorder="1" applyAlignment="1">
      <alignment horizontal="distributed" vertical="center"/>
      <protection/>
    </xf>
    <xf numFmtId="0" fontId="1" fillId="0" borderId="0" xfId="36" applyFont="1" applyFill="1" applyBorder="1" applyAlignment="1">
      <alignment vertical="center"/>
      <protection/>
    </xf>
    <xf numFmtId="0" fontId="1" fillId="0" borderId="7" xfId="36" applyFont="1" applyFill="1" applyBorder="1" applyAlignment="1">
      <alignment vertical="center"/>
      <protection/>
    </xf>
    <xf numFmtId="41" fontId="1" fillId="0" borderId="13" xfId="36" applyNumberFormat="1" applyFont="1" applyFill="1" applyBorder="1" applyAlignment="1">
      <alignment horizontal="center" vertical="center"/>
      <protection/>
    </xf>
    <xf numFmtId="0" fontId="11" fillId="0" borderId="0" xfId="36" applyFont="1" applyFill="1" applyAlignment="1">
      <alignment vertical="center"/>
      <protection/>
    </xf>
    <xf numFmtId="0" fontId="11" fillId="0" borderId="0" xfId="36" applyFont="1" applyFill="1" applyBorder="1" applyAlignment="1">
      <alignment vertical="center"/>
      <protection/>
    </xf>
    <xf numFmtId="0" fontId="1" fillId="0" borderId="14" xfId="36" applyNumberFormat="1" applyFont="1" applyFill="1" applyBorder="1" applyAlignment="1">
      <alignment horizontal="center" vertical="center"/>
      <protection/>
    </xf>
    <xf numFmtId="41" fontId="1" fillId="0" borderId="10" xfId="36" applyNumberFormat="1" applyFont="1" applyFill="1" applyBorder="1" applyAlignment="1">
      <alignment vertical="center"/>
      <protection/>
    </xf>
    <xf numFmtId="41" fontId="1" fillId="0" borderId="10" xfId="36" applyNumberFormat="1" applyFont="1" applyFill="1" applyBorder="1" applyAlignment="1">
      <alignment horizontal="right" vertical="center"/>
      <protection/>
    </xf>
    <xf numFmtId="41" fontId="1" fillId="0" borderId="10" xfId="36" applyNumberFormat="1" applyFont="1" applyFill="1" applyBorder="1" applyAlignment="1">
      <alignment horizontal="center" vertical="center"/>
      <protection/>
    </xf>
    <xf numFmtId="0" fontId="1" fillId="0" borderId="10" xfId="36" applyFont="1" applyFill="1" applyBorder="1" applyAlignment="1">
      <alignment vertical="center"/>
      <protection/>
    </xf>
    <xf numFmtId="0" fontId="1" fillId="0" borderId="9" xfId="36" applyFont="1" applyFill="1" applyBorder="1" applyAlignment="1">
      <alignment vertical="center"/>
      <protection/>
    </xf>
    <xf numFmtId="38" fontId="1" fillId="0" borderId="0" xfId="18" applyFont="1" applyFill="1" applyAlignment="1">
      <alignment/>
    </xf>
    <xf numFmtId="38" fontId="7" fillId="0" borderId="0" xfId="18" applyFont="1" applyFill="1" applyAlignment="1">
      <alignment/>
    </xf>
    <xf numFmtId="38" fontId="1" fillId="0" borderId="0" xfId="18" applyFont="1" applyFill="1" applyAlignment="1">
      <alignment horizontal="right"/>
    </xf>
    <xf numFmtId="38" fontId="1" fillId="0" borderId="5" xfId="18" applyFont="1" applyFill="1" applyBorder="1" applyAlignment="1">
      <alignment horizontal="distributed" vertical="center"/>
    </xf>
    <xf numFmtId="38" fontId="1" fillId="0" borderId="21" xfId="18" applyFont="1" applyFill="1" applyBorder="1" applyAlignment="1">
      <alignment horizontal="distributed" vertical="center"/>
    </xf>
    <xf numFmtId="38" fontId="1" fillId="0" borderId="6" xfId="18" applyFont="1" applyFill="1" applyBorder="1" applyAlignment="1">
      <alignment horizontal="distributed" vertical="center"/>
    </xf>
    <xf numFmtId="41" fontId="1" fillId="0" borderId="0" xfId="18" applyNumberFormat="1" applyFont="1" applyFill="1" applyBorder="1" applyAlignment="1">
      <alignment/>
    </xf>
    <xf numFmtId="41" fontId="1" fillId="0" borderId="22" xfId="18" applyNumberFormat="1" applyFont="1" applyFill="1" applyBorder="1" applyAlignment="1">
      <alignment/>
    </xf>
    <xf numFmtId="38" fontId="1" fillId="0" borderId="7" xfId="18" applyFont="1" applyFill="1" applyBorder="1" applyAlignment="1">
      <alignment horizontal="left" vertical="center"/>
    </xf>
    <xf numFmtId="0" fontId="1" fillId="0" borderId="7" xfId="37" applyFont="1" applyFill="1" applyBorder="1" applyAlignment="1">
      <alignment horizontal="distributed" vertical="center"/>
      <protection/>
    </xf>
    <xf numFmtId="177" fontId="1" fillId="0" borderId="7" xfId="18" applyNumberFormat="1" applyFont="1" applyFill="1" applyBorder="1" applyAlignment="1">
      <alignment vertical="center"/>
    </xf>
    <xf numFmtId="38" fontId="1" fillId="0" borderId="0" xfId="18" applyFont="1" applyFill="1" applyBorder="1" applyAlignment="1">
      <alignment horizontal="center" vertical="center" wrapText="1"/>
    </xf>
    <xf numFmtId="38" fontId="1" fillId="0" borderId="22" xfId="18" applyFont="1" applyFill="1" applyBorder="1" applyAlignment="1">
      <alignment vertical="center"/>
    </xf>
    <xf numFmtId="41" fontId="1" fillId="0" borderId="7" xfId="18" applyNumberFormat="1" applyFont="1" applyFill="1" applyBorder="1" applyAlignment="1">
      <alignment/>
    </xf>
    <xf numFmtId="41" fontId="11" fillId="0" borderId="0" xfId="18" applyNumberFormat="1" applyFont="1" applyFill="1" applyBorder="1" applyAlignment="1">
      <alignment/>
    </xf>
    <xf numFmtId="41" fontId="11" fillId="0" borderId="7" xfId="18" applyNumberFormat="1" applyFont="1" applyFill="1" applyBorder="1" applyAlignment="1">
      <alignment/>
    </xf>
    <xf numFmtId="38" fontId="11" fillId="0" borderId="9" xfId="18" applyFont="1" applyFill="1" applyBorder="1" applyAlignment="1">
      <alignment horizontal="distributed" vertical="center"/>
    </xf>
    <xf numFmtId="41" fontId="11" fillId="0" borderId="10" xfId="18" applyNumberFormat="1" applyFont="1" applyFill="1" applyBorder="1" applyAlignment="1">
      <alignment/>
    </xf>
    <xf numFmtId="41" fontId="11" fillId="0" borderId="23" xfId="18" applyNumberFormat="1" applyFont="1" applyFill="1" applyBorder="1" applyAlignment="1">
      <alignment/>
    </xf>
    <xf numFmtId="38" fontId="11" fillId="0" borderId="10" xfId="18" applyFont="1" applyFill="1" applyBorder="1" applyAlignment="1">
      <alignment vertical="center"/>
    </xf>
    <xf numFmtId="41" fontId="11" fillId="0" borderId="9" xfId="18" applyNumberFormat="1" applyFont="1" applyFill="1" applyBorder="1" applyAlignment="1">
      <alignment/>
    </xf>
    <xf numFmtId="0" fontId="16" fillId="0" borderId="0" xfId="38" applyFont="1" applyFill="1">
      <alignment/>
      <protection/>
    </xf>
    <xf numFmtId="0" fontId="1" fillId="0" borderId="0" xfId="38" applyFont="1" applyFill="1">
      <alignment/>
      <protection/>
    </xf>
    <xf numFmtId="0" fontId="1" fillId="0" borderId="0" xfId="38" applyFont="1" applyFill="1" applyAlignment="1">
      <alignment horizontal="right"/>
      <protection/>
    </xf>
    <xf numFmtId="38" fontId="1" fillId="0" borderId="0" xfId="18" applyFont="1" applyFill="1" applyAlignment="1">
      <alignment horizontal="right" vertical="center"/>
    </xf>
    <xf numFmtId="38" fontId="1" fillId="0" borderId="13" xfId="18" applyFont="1" applyFill="1" applyBorder="1" applyAlignment="1">
      <alignment horizontal="center" vertical="center"/>
    </xf>
    <xf numFmtId="38" fontId="1" fillId="0" borderId="14" xfId="18" applyFont="1" applyFill="1" applyBorder="1" applyAlignment="1">
      <alignment horizontal="center" vertical="center"/>
    </xf>
    <xf numFmtId="0" fontId="1" fillId="0" borderId="14" xfId="38" applyFont="1" applyFill="1" applyBorder="1" applyAlignment="1">
      <alignment horizontal="center" vertical="center" wrapText="1"/>
      <protection/>
    </xf>
    <xf numFmtId="0" fontId="1" fillId="0" borderId="8"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9" xfId="38" applyFont="1" applyFill="1" applyBorder="1" applyAlignment="1">
      <alignment horizontal="center" vertical="center" wrapText="1"/>
      <protection/>
    </xf>
    <xf numFmtId="0" fontId="1" fillId="0" borderId="3" xfId="38" applyFont="1" applyFill="1" applyBorder="1" applyAlignment="1">
      <alignment horizontal="center" vertical="center"/>
      <protection/>
    </xf>
    <xf numFmtId="38" fontId="1" fillId="0" borderId="12" xfId="18" applyFont="1" applyFill="1" applyBorder="1" applyAlignment="1">
      <alignment horizontal="right" vertical="center"/>
    </xf>
    <xf numFmtId="0" fontId="1" fillId="0" borderId="5" xfId="38" applyFont="1" applyFill="1" applyBorder="1" applyAlignment="1">
      <alignment horizontal="right" vertical="center" wrapText="1"/>
      <protection/>
    </xf>
    <xf numFmtId="0" fontId="1" fillId="0" borderId="5" xfId="38" applyFont="1" applyFill="1" applyBorder="1" applyAlignment="1">
      <alignment horizontal="right" vertical="center"/>
      <protection/>
    </xf>
    <xf numFmtId="41" fontId="1" fillId="0" borderId="0" xfId="18" applyNumberFormat="1" applyFont="1" applyFill="1" applyBorder="1" applyAlignment="1">
      <alignment horizontal="right"/>
    </xf>
    <xf numFmtId="41" fontId="1" fillId="0" borderId="0" xfId="18" applyNumberFormat="1" applyFont="1" applyFill="1" applyBorder="1" applyAlignment="1" quotePrefix="1">
      <alignment horizontal="right"/>
    </xf>
    <xf numFmtId="192" fontId="1" fillId="0" borderId="0" xfId="18" applyNumberFormat="1" applyFont="1" applyFill="1" applyBorder="1" applyAlignment="1">
      <alignment horizontal="right"/>
    </xf>
    <xf numFmtId="192" fontId="1" fillId="0" borderId="0" xfId="18" applyNumberFormat="1" applyFont="1" applyFill="1" applyBorder="1" applyAlignment="1" quotePrefix="1">
      <alignment horizontal="right"/>
    </xf>
    <xf numFmtId="197" fontId="1" fillId="0" borderId="0" xfId="18" applyNumberFormat="1" applyFont="1" applyFill="1" applyBorder="1" applyAlignment="1" quotePrefix="1">
      <alignment horizontal="right"/>
    </xf>
    <xf numFmtId="0" fontId="11" fillId="0" borderId="0" xfId="38" applyFont="1" applyFill="1">
      <alignment/>
      <protection/>
    </xf>
    <xf numFmtId="38" fontId="11" fillId="0" borderId="13" xfId="18" applyFont="1" applyFill="1" applyBorder="1" applyAlignment="1">
      <alignment horizontal="distributed" vertical="center"/>
    </xf>
    <xf numFmtId="41" fontId="11" fillId="0" borderId="0" xfId="18" applyNumberFormat="1" applyFont="1" applyFill="1" applyBorder="1" applyAlignment="1">
      <alignment horizontal="right"/>
    </xf>
    <xf numFmtId="192" fontId="11" fillId="0" borderId="0" xfId="18" applyNumberFormat="1" applyFont="1" applyFill="1" applyBorder="1" applyAlignment="1">
      <alignment horizontal="right"/>
    </xf>
    <xf numFmtId="192" fontId="11" fillId="0" borderId="0" xfId="18" applyNumberFormat="1" applyFont="1" applyFill="1" applyBorder="1" applyAlignment="1" quotePrefix="1">
      <alignment horizontal="right"/>
    </xf>
    <xf numFmtId="197" fontId="11" fillId="0" borderId="0" xfId="18" applyNumberFormat="1" applyFont="1" applyFill="1" applyBorder="1" applyAlignment="1" quotePrefix="1">
      <alignment horizontal="right"/>
    </xf>
    <xf numFmtId="41" fontId="1" fillId="0" borderId="0" xfId="38" applyNumberFormat="1" applyFont="1" applyFill="1" applyBorder="1" applyAlignment="1">
      <alignment/>
      <protection/>
    </xf>
    <xf numFmtId="0" fontId="1" fillId="0" borderId="13" xfId="38" applyFont="1" applyFill="1" applyBorder="1">
      <alignment/>
      <protection/>
    </xf>
    <xf numFmtId="192" fontId="1" fillId="0" borderId="0" xfId="38" applyNumberFormat="1" applyFont="1" applyFill="1" applyBorder="1" applyAlignment="1">
      <alignment/>
      <protection/>
    </xf>
    <xf numFmtId="197" fontId="1" fillId="0" borderId="0" xfId="18" applyNumberFormat="1" applyFont="1" applyFill="1" applyBorder="1" applyAlignment="1">
      <alignment horizontal="right"/>
    </xf>
    <xf numFmtId="0" fontId="1" fillId="0" borderId="13" xfId="38" applyFont="1" applyFill="1" applyBorder="1" applyAlignment="1">
      <alignment horizontal="distributed" vertical="center"/>
      <protection/>
    </xf>
    <xf numFmtId="196" fontId="1" fillId="0" borderId="0" xfId="18" applyNumberFormat="1" applyFont="1" applyFill="1" applyBorder="1" applyAlignment="1">
      <alignment horizontal="right"/>
    </xf>
    <xf numFmtId="192" fontId="1" fillId="0" borderId="0" xfId="18" applyNumberFormat="1" applyFont="1" applyFill="1" applyBorder="1" applyAlignment="1">
      <alignment/>
    </xf>
    <xf numFmtId="41" fontId="1" fillId="0" borderId="0" xfId="18" applyNumberFormat="1" applyFont="1" applyFill="1" applyAlignment="1">
      <alignment/>
    </xf>
    <xf numFmtId="41" fontId="1" fillId="0" borderId="7" xfId="38" applyNumberFormat="1" applyFont="1" applyFill="1" applyBorder="1" applyAlignment="1">
      <alignment/>
      <protection/>
    </xf>
    <xf numFmtId="38" fontId="1" fillId="0" borderId="0" xfId="18" applyFont="1" applyFill="1" applyBorder="1" applyAlignment="1">
      <alignment horizontal="right"/>
    </xf>
    <xf numFmtId="178" fontId="1" fillId="0" borderId="0" xfId="18" applyNumberFormat="1" applyFont="1" applyFill="1" applyBorder="1" applyAlignment="1" quotePrefix="1">
      <alignment horizontal="right"/>
    </xf>
    <xf numFmtId="178" fontId="1" fillId="0" borderId="0" xfId="18" applyNumberFormat="1" applyFont="1" applyFill="1" applyBorder="1" applyAlignment="1">
      <alignment horizontal="right"/>
    </xf>
    <xf numFmtId="198" fontId="1" fillId="0" borderId="0" xfId="18" applyNumberFormat="1" applyFont="1" applyFill="1" applyBorder="1" applyAlignment="1">
      <alignment horizontal="right"/>
    </xf>
    <xf numFmtId="198" fontId="1" fillId="0" borderId="0" xfId="18" applyNumberFormat="1" applyFont="1" applyFill="1" applyBorder="1" applyAlignment="1" quotePrefix="1">
      <alignment horizontal="right"/>
    </xf>
    <xf numFmtId="41" fontId="1" fillId="0" borderId="0" xfId="38" applyNumberFormat="1" applyFont="1" applyFill="1">
      <alignment/>
      <protection/>
    </xf>
    <xf numFmtId="197" fontId="11" fillId="0" borderId="0" xfId="38" applyNumberFormat="1" applyFont="1" applyFill="1" applyBorder="1" applyAlignment="1">
      <alignment/>
      <protection/>
    </xf>
    <xf numFmtId="197" fontId="11" fillId="0" borderId="0" xfId="18" applyNumberFormat="1" applyFont="1" applyFill="1" applyBorder="1" applyAlignment="1">
      <alignment horizontal="right"/>
    </xf>
    <xf numFmtId="41" fontId="1" fillId="0" borderId="7" xfId="18" applyNumberFormat="1" applyFont="1" applyFill="1" applyBorder="1" applyAlignment="1">
      <alignment horizontal="right"/>
    </xf>
    <xf numFmtId="41" fontId="1" fillId="0" borderId="10" xfId="18" applyNumberFormat="1" applyFont="1" applyFill="1" applyBorder="1" applyAlignment="1">
      <alignment horizontal="right"/>
    </xf>
    <xf numFmtId="192" fontId="1" fillId="0" borderId="10" xfId="18" applyNumberFormat="1" applyFont="1" applyFill="1" applyBorder="1" applyAlignment="1">
      <alignment horizontal="right"/>
    </xf>
    <xf numFmtId="192" fontId="1" fillId="0" borderId="10" xfId="18" applyNumberFormat="1" applyFont="1" applyFill="1" applyBorder="1" applyAlignment="1" quotePrefix="1">
      <alignment horizontal="right"/>
    </xf>
    <xf numFmtId="41" fontId="1" fillId="0" borderId="10" xfId="38" applyNumberFormat="1" applyFont="1" applyFill="1" applyBorder="1" applyAlignment="1">
      <alignment/>
      <protection/>
    </xf>
    <xf numFmtId="41" fontId="1" fillId="0" borderId="10" xfId="18" applyNumberFormat="1" applyFont="1" applyFill="1" applyBorder="1" applyAlignment="1">
      <alignment/>
    </xf>
    <xf numFmtId="197" fontId="1" fillId="0" borderId="10" xfId="18" applyNumberFormat="1" applyFont="1" applyFill="1" applyBorder="1" applyAlignment="1" quotePrefix="1">
      <alignment horizontal="right"/>
    </xf>
    <xf numFmtId="41" fontId="1" fillId="0" borderId="9" xfId="18" applyNumberFormat="1" applyFont="1" applyFill="1" applyBorder="1" applyAlignment="1">
      <alignment horizontal="right"/>
    </xf>
    <xf numFmtId="0" fontId="1" fillId="0" borderId="0" xfId="38" applyFont="1" applyFill="1" applyBorder="1">
      <alignment/>
      <protection/>
    </xf>
    <xf numFmtId="0" fontId="16" fillId="0" borderId="0" xfId="38" applyFont="1" applyFill="1" applyBorder="1">
      <alignment/>
      <protection/>
    </xf>
    <xf numFmtId="38" fontId="7" fillId="0" borderId="0" xfId="18" applyFont="1" applyFill="1" applyAlignment="1">
      <alignment/>
    </xf>
    <xf numFmtId="38" fontId="1" fillId="0" borderId="0" xfId="18" applyFont="1" applyFill="1" applyAlignment="1">
      <alignment/>
    </xf>
    <xf numFmtId="0" fontId="1" fillId="0" borderId="0" xfId="39" applyFont="1" applyFill="1">
      <alignment/>
      <protection/>
    </xf>
    <xf numFmtId="38" fontId="1" fillId="0" borderId="0" xfId="18" applyFont="1" applyFill="1" applyAlignment="1">
      <alignment horizontal="centerContinuous"/>
    </xf>
    <xf numFmtId="38" fontId="1" fillId="0" borderId="0" xfId="18" applyFont="1" applyFill="1" applyBorder="1" applyAlignment="1">
      <alignment/>
    </xf>
    <xf numFmtId="38" fontId="1" fillId="0" borderId="0" xfId="18" applyFont="1" applyFill="1" applyBorder="1" applyAlignment="1">
      <alignment/>
    </xf>
    <xf numFmtId="38" fontId="1" fillId="0" borderId="2" xfId="18" applyFont="1" applyFill="1" applyBorder="1" applyAlignment="1">
      <alignment/>
    </xf>
    <xf numFmtId="38" fontId="1" fillId="0" borderId="2" xfId="18" applyFont="1" applyFill="1" applyBorder="1" applyAlignment="1">
      <alignment horizontal="right"/>
    </xf>
    <xf numFmtId="38" fontId="1" fillId="0" borderId="7" xfId="18" applyFont="1" applyFill="1" applyBorder="1" applyAlignment="1">
      <alignment/>
    </xf>
    <xf numFmtId="38" fontId="1" fillId="0" borderId="1" xfId="18" applyFont="1" applyFill="1" applyBorder="1" applyAlignment="1">
      <alignment horizontal="center" vertical="center"/>
    </xf>
    <xf numFmtId="38" fontId="1" fillId="0" borderId="12"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10" xfId="18" applyFont="1" applyFill="1" applyBorder="1" applyAlignment="1">
      <alignment horizontal="center" vertical="center"/>
    </xf>
    <xf numFmtId="38" fontId="1" fillId="0" borderId="9" xfId="18" applyFont="1" applyFill="1" applyBorder="1" applyAlignment="1">
      <alignment horizontal="center" vertical="center"/>
    </xf>
    <xf numFmtId="0" fontId="1" fillId="0" borderId="14" xfId="39" applyFont="1" applyFill="1" applyBorder="1" applyAlignment="1">
      <alignment horizontal="center" vertical="center" wrapText="1"/>
      <protection/>
    </xf>
    <xf numFmtId="38" fontId="1" fillId="0" borderId="1" xfId="18" applyFont="1" applyFill="1" applyBorder="1" applyAlignment="1">
      <alignment horizontal="center"/>
    </xf>
    <xf numFmtId="0" fontId="1" fillId="0" borderId="7" xfId="39" applyFont="1" applyFill="1" applyBorder="1" applyAlignment="1">
      <alignment horizontal="center"/>
      <protection/>
    </xf>
    <xf numFmtId="0" fontId="1" fillId="0" borderId="0" xfId="39" applyFont="1" applyFill="1" applyBorder="1" applyAlignment="1">
      <alignment horizontal="distributed" vertical="center" wrapText="1"/>
      <protection/>
    </xf>
    <xf numFmtId="38" fontId="1" fillId="0" borderId="0" xfId="18" applyFont="1" applyFill="1" applyBorder="1" applyAlignment="1">
      <alignment horizontal="center"/>
    </xf>
    <xf numFmtId="38" fontId="1" fillId="0" borderId="0" xfId="18" applyFont="1" applyFill="1" applyBorder="1" applyAlignment="1">
      <alignment horizontal="distributed" vertical="center" wrapText="1"/>
    </xf>
    <xf numFmtId="0" fontId="1" fillId="0" borderId="7" xfId="39" applyFont="1" applyBorder="1" applyAlignment="1">
      <alignment horizontal="center"/>
      <protection/>
    </xf>
    <xf numFmtId="200" fontId="1" fillId="0" borderId="0" xfId="18" applyNumberFormat="1" applyFont="1" applyFill="1" applyBorder="1" applyAlignment="1">
      <alignment horizontal="right"/>
    </xf>
    <xf numFmtId="200" fontId="1" fillId="0" borderId="7" xfId="18" applyNumberFormat="1" applyFont="1" applyFill="1" applyBorder="1" applyAlignment="1">
      <alignment horizontal="right"/>
    </xf>
    <xf numFmtId="38" fontId="11" fillId="0" borderId="7" xfId="18" applyFont="1" applyFill="1" applyBorder="1" applyAlignment="1">
      <alignment/>
    </xf>
    <xf numFmtId="38" fontId="11" fillId="0" borderId="1" xfId="18" applyFont="1" applyFill="1" applyBorder="1" applyAlignment="1">
      <alignment horizontal="center"/>
    </xf>
    <xf numFmtId="0" fontId="11" fillId="0" borderId="7" xfId="39" applyFont="1" applyFill="1" applyBorder="1" applyAlignment="1">
      <alignment horizontal="center"/>
      <protection/>
    </xf>
    <xf numFmtId="41" fontId="11" fillId="0" borderId="7" xfId="18" applyNumberFormat="1" applyFont="1" applyFill="1" applyBorder="1" applyAlignment="1">
      <alignment horizontal="right"/>
    </xf>
    <xf numFmtId="38" fontId="11" fillId="0" borderId="0" xfId="18" applyFont="1" applyFill="1" applyAlignment="1">
      <alignment/>
    </xf>
    <xf numFmtId="38" fontId="14" fillId="0" borderId="7" xfId="18" applyFont="1" applyFill="1" applyBorder="1" applyAlignment="1">
      <alignment/>
    </xf>
    <xf numFmtId="41" fontId="14" fillId="0" borderId="10" xfId="18" applyNumberFormat="1" applyFont="1" applyFill="1" applyBorder="1" applyAlignment="1">
      <alignment horizontal="right"/>
    </xf>
    <xf numFmtId="38" fontId="1" fillId="0" borderId="9" xfId="18" applyFont="1" applyFill="1" applyBorder="1" applyAlignment="1">
      <alignment/>
    </xf>
    <xf numFmtId="38" fontId="14" fillId="0" borderId="0" xfId="18" applyFont="1" applyFill="1" applyAlignment="1">
      <alignment/>
    </xf>
    <xf numFmtId="0" fontId="1" fillId="0" borderId="0" xfId="18" applyNumberFormat="1" applyFont="1" applyFill="1" applyAlignment="1">
      <alignment/>
    </xf>
    <xf numFmtId="0" fontId="1" fillId="0" borderId="0" xfId="18" applyNumberFormat="1" applyFont="1" applyFill="1" applyBorder="1" applyAlignment="1">
      <alignment/>
    </xf>
    <xf numFmtId="38" fontId="1" fillId="0" borderId="0" xfId="18" applyFont="1" applyFill="1" applyAlignment="1">
      <alignment horizontal="distributed" vertical="center" wrapText="1"/>
    </xf>
    <xf numFmtId="38" fontId="14" fillId="0" borderId="0" xfId="18" applyFont="1" applyFill="1" applyBorder="1" applyAlignment="1">
      <alignment/>
    </xf>
    <xf numFmtId="0" fontId="1" fillId="0" borderId="0" xfId="40" applyFont="1" applyFill="1">
      <alignment/>
      <protection/>
    </xf>
    <xf numFmtId="0" fontId="1" fillId="0" borderId="0" xfId="40" applyFont="1" applyFill="1" applyBorder="1">
      <alignment/>
      <protection/>
    </xf>
    <xf numFmtId="49" fontId="1" fillId="0" borderId="0" xfId="40" applyNumberFormat="1" applyFont="1" applyFill="1">
      <alignment/>
      <protection/>
    </xf>
    <xf numFmtId="0" fontId="1" fillId="0" borderId="0" xfId="40" applyFont="1" applyFill="1" applyAlignment="1">
      <alignment horizontal="left"/>
      <protection/>
    </xf>
    <xf numFmtId="0" fontId="7" fillId="0" borderId="0" xfId="40" applyFont="1" applyFill="1" applyAlignment="1">
      <alignment/>
      <protection/>
    </xf>
    <xf numFmtId="0" fontId="1" fillId="0" borderId="0" xfId="40" applyFont="1" applyFill="1" applyAlignment="1">
      <alignment horizontal="centerContinuous"/>
      <protection/>
    </xf>
    <xf numFmtId="49" fontId="1" fillId="0" borderId="0" xfId="40" applyNumberFormat="1" applyFont="1" applyFill="1" applyAlignment="1">
      <alignment horizontal="centerContinuous"/>
      <protection/>
    </xf>
    <xf numFmtId="49" fontId="1" fillId="0" borderId="0" xfId="40" applyNumberFormat="1" applyFont="1" applyFill="1" applyBorder="1">
      <alignment/>
      <protection/>
    </xf>
    <xf numFmtId="0" fontId="1" fillId="0" borderId="0" xfId="40" applyFont="1" applyFill="1" applyBorder="1" applyAlignment="1">
      <alignment horizontal="centerContinuous"/>
      <protection/>
    </xf>
    <xf numFmtId="0" fontId="1" fillId="0" borderId="0" xfId="40" applyFont="1" applyFill="1" applyBorder="1" applyAlignment="1">
      <alignment horizontal="right"/>
      <protection/>
    </xf>
    <xf numFmtId="0" fontId="1" fillId="0" borderId="0" xfId="40" applyFont="1" applyFill="1" applyBorder="1" applyAlignment="1">
      <alignment horizontal="left"/>
      <protection/>
    </xf>
    <xf numFmtId="0" fontId="1" fillId="0" borderId="0" xfId="40" applyFont="1" applyFill="1" applyAlignment="1">
      <alignment vertical="center"/>
      <protection/>
    </xf>
    <xf numFmtId="49" fontId="16" fillId="0" borderId="25" xfId="40" applyNumberFormat="1" applyFont="1" applyFill="1" applyBorder="1" applyAlignment="1">
      <alignment horizontal="center" vertical="center"/>
      <protection/>
    </xf>
    <xf numFmtId="0" fontId="13" fillId="0" borderId="0" xfId="40" applyFont="1" applyFill="1" applyAlignment="1">
      <alignment horizontal="right" vertical="center"/>
      <protection/>
    </xf>
    <xf numFmtId="0" fontId="13" fillId="0" borderId="4" xfId="40" applyFont="1" applyFill="1" applyBorder="1" applyAlignment="1">
      <alignment horizontal="right" vertical="center"/>
      <protection/>
    </xf>
    <xf numFmtId="0" fontId="13" fillId="0" borderId="6" xfId="40" applyFont="1" applyFill="1" applyBorder="1" applyAlignment="1">
      <alignment horizontal="right" vertical="center"/>
      <protection/>
    </xf>
    <xf numFmtId="0" fontId="13" fillId="0" borderId="1" xfId="40" applyFont="1" applyFill="1" applyBorder="1" applyAlignment="1">
      <alignment horizontal="right" vertical="center"/>
      <protection/>
    </xf>
    <xf numFmtId="0" fontId="13" fillId="0" borderId="0" xfId="40" applyFont="1" applyFill="1" applyBorder="1" applyAlignment="1">
      <alignment horizontal="right" vertical="center"/>
      <protection/>
    </xf>
    <xf numFmtId="0" fontId="13" fillId="0" borderId="0" xfId="40" applyFont="1" applyFill="1" applyBorder="1" applyAlignment="1">
      <alignment horizontal="right" vertical="center"/>
      <protection/>
    </xf>
    <xf numFmtId="49" fontId="13" fillId="0" borderId="0" xfId="40" applyNumberFormat="1" applyFont="1" applyFill="1" applyBorder="1" applyAlignment="1">
      <alignment horizontal="right" vertical="center"/>
      <protection/>
    </xf>
    <xf numFmtId="0" fontId="13" fillId="0" borderId="0" xfId="40" applyFont="1" applyFill="1" applyBorder="1" applyAlignment="1">
      <alignment horizontal="right" vertical="center" wrapText="1"/>
      <protection/>
    </xf>
    <xf numFmtId="0" fontId="1" fillId="0" borderId="1" xfId="40" applyNumberFormat="1" applyFont="1" applyFill="1" applyBorder="1" applyAlignment="1">
      <alignment horizontal="distributed" vertical="center"/>
      <protection/>
    </xf>
    <xf numFmtId="0" fontId="1" fillId="0" borderId="7" xfId="40" applyNumberFormat="1" applyFont="1" applyFill="1" applyBorder="1" applyAlignment="1">
      <alignment horizontal="distributed" vertical="center"/>
      <protection/>
    </xf>
    <xf numFmtId="201" fontId="1" fillId="0" borderId="1" xfId="18" applyNumberFormat="1" applyFont="1" applyFill="1" applyBorder="1" applyAlignment="1">
      <alignment vertical="center"/>
    </xf>
    <xf numFmtId="201" fontId="1" fillId="0" borderId="0" xfId="18" applyNumberFormat="1" applyFont="1" applyFill="1" applyBorder="1" applyAlignment="1">
      <alignment vertical="center"/>
    </xf>
    <xf numFmtId="49" fontId="1" fillId="0" borderId="0" xfId="18" applyNumberFormat="1" applyFont="1" applyFill="1" applyBorder="1" applyAlignment="1">
      <alignment vertical="center"/>
    </xf>
    <xf numFmtId="201" fontId="1" fillId="0" borderId="7" xfId="18" applyNumberFormat="1" applyFont="1" applyFill="1" applyBorder="1" applyAlignment="1">
      <alignment vertical="center"/>
    </xf>
    <xf numFmtId="0" fontId="11" fillId="0" borderId="0" xfId="40" applyFont="1" applyFill="1" applyAlignment="1">
      <alignment vertical="center"/>
      <protection/>
    </xf>
    <xf numFmtId="0" fontId="11" fillId="0" borderId="7" xfId="40" applyNumberFormat="1" applyFont="1" applyFill="1" applyBorder="1" applyAlignment="1">
      <alignment horizontal="distributed" vertical="center"/>
      <protection/>
    </xf>
    <xf numFmtId="201" fontId="11" fillId="0" borderId="0" xfId="18" applyNumberFormat="1" applyFont="1" applyFill="1" applyBorder="1" applyAlignment="1">
      <alignment vertical="center"/>
    </xf>
    <xf numFmtId="49" fontId="11" fillId="0" borderId="0" xfId="18" applyNumberFormat="1" applyFont="1" applyFill="1" applyBorder="1" applyAlignment="1">
      <alignment vertical="center"/>
    </xf>
    <xf numFmtId="201" fontId="11" fillId="0" borderId="7" xfId="18" applyNumberFormat="1" applyFont="1" applyFill="1" applyBorder="1" applyAlignment="1">
      <alignment vertical="center"/>
    </xf>
    <xf numFmtId="201" fontId="1" fillId="0" borderId="0" xfId="18" applyNumberFormat="1" applyFont="1" applyFill="1" applyBorder="1" applyAlignment="1">
      <alignment horizontal="right" vertical="center"/>
    </xf>
    <xf numFmtId="49" fontId="1" fillId="0" borderId="0" xfId="18" applyNumberFormat="1" applyFont="1" applyFill="1" applyBorder="1" applyAlignment="1">
      <alignment horizontal="right" vertical="center"/>
    </xf>
    <xf numFmtId="201" fontId="1" fillId="0" borderId="7" xfId="18" applyNumberFormat="1" applyFont="1" applyFill="1" applyBorder="1" applyAlignment="1">
      <alignment horizontal="right" vertical="center"/>
    </xf>
    <xf numFmtId="0" fontId="13" fillId="0" borderId="0" xfId="40" applyFont="1" applyFill="1" applyAlignment="1">
      <alignment vertical="center"/>
      <protection/>
    </xf>
    <xf numFmtId="0" fontId="13" fillId="0" borderId="1" xfId="40" applyFont="1" applyFill="1" applyBorder="1" applyAlignment="1">
      <alignment vertical="center"/>
      <protection/>
    </xf>
    <xf numFmtId="201" fontId="11" fillId="0" borderId="1" xfId="18" applyNumberFormat="1" applyFont="1" applyFill="1" applyBorder="1" applyAlignment="1">
      <alignment vertical="center"/>
    </xf>
    <xf numFmtId="0" fontId="1" fillId="0" borderId="1" xfId="40" applyFont="1" applyFill="1" applyBorder="1" applyAlignment="1">
      <alignment vertical="center"/>
      <protection/>
    </xf>
    <xf numFmtId="0" fontId="1" fillId="0" borderId="7" xfId="40" applyFont="1" applyFill="1" applyBorder="1" applyAlignment="1">
      <alignment horizontal="distributed" vertical="center"/>
      <protection/>
    </xf>
    <xf numFmtId="201" fontId="1" fillId="0" borderId="1" xfId="18" applyNumberFormat="1" applyFont="1" applyFill="1" applyBorder="1" applyAlignment="1">
      <alignment horizontal="right" vertical="center"/>
    </xf>
    <xf numFmtId="201" fontId="11" fillId="0" borderId="0" xfId="18" applyNumberFormat="1" applyFont="1" applyFill="1" applyBorder="1" applyAlignment="1">
      <alignment horizontal="right" vertical="center"/>
    </xf>
    <xf numFmtId="49" fontId="11" fillId="0" borderId="0" xfId="18" applyNumberFormat="1" applyFont="1" applyFill="1" applyBorder="1" applyAlignment="1">
      <alignment horizontal="right" vertical="center"/>
    </xf>
    <xf numFmtId="201" fontId="11" fillId="0" borderId="7" xfId="18" applyNumberFormat="1" applyFont="1" applyFill="1" applyBorder="1" applyAlignment="1">
      <alignment horizontal="right" vertical="center"/>
    </xf>
    <xf numFmtId="201" fontId="1" fillId="0" borderId="0" xfId="18" applyNumberFormat="1" applyFont="1" applyFill="1" applyBorder="1" applyAlignment="1">
      <alignment horizontal="center" vertical="center"/>
    </xf>
    <xf numFmtId="201" fontId="1" fillId="0" borderId="7" xfId="18" applyNumberFormat="1" applyFont="1" applyFill="1" applyBorder="1" applyAlignment="1">
      <alignment horizontal="center" vertical="center"/>
    </xf>
    <xf numFmtId="0" fontId="1" fillId="0" borderId="0" xfId="40" applyFont="1" applyFill="1" applyBorder="1" applyAlignment="1">
      <alignment horizontal="distributed" vertical="center"/>
      <protection/>
    </xf>
    <xf numFmtId="0" fontId="1" fillId="0" borderId="8" xfId="40" applyFont="1" applyFill="1" applyBorder="1" applyAlignment="1">
      <alignment vertical="center"/>
      <protection/>
    </xf>
    <xf numFmtId="0" fontId="1" fillId="0" borderId="9" xfId="40" applyFont="1" applyFill="1" applyBorder="1" applyAlignment="1">
      <alignment horizontal="distributed" vertical="center"/>
      <protection/>
    </xf>
    <xf numFmtId="201" fontId="1" fillId="0" borderId="8" xfId="18" applyNumberFormat="1" applyFont="1" applyFill="1" applyBorder="1" applyAlignment="1">
      <alignment horizontal="right" vertical="center"/>
    </xf>
    <xf numFmtId="201" fontId="1" fillId="0" borderId="10" xfId="18" applyNumberFormat="1" applyFont="1" applyFill="1" applyBorder="1" applyAlignment="1">
      <alignment horizontal="right" vertical="center"/>
    </xf>
    <xf numFmtId="49" fontId="1" fillId="0" borderId="10" xfId="18" applyNumberFormat="1" applyFont="1" applyFill="1" applyBorder="1" applyAlignment="1">
      <alignment horizontal="right" vertical="center"/>
    </xf>
    <xf numFmtId="201" fontId="1" fillId="0" borderId="9" xfId="18" applyNumberFormat="1" applyFont="1" applyFill="1" applyBorder="1" applyAlignment="1">
      <alignment horizontal="right" vertical="center"/>
    </xf>
    <xf numFmtId="0" fontId="1" fillId="0" borderId="0" xfId="41" applyFont="1" applyFill="1" applyAlignment="1">
      <alignment vertical="center"/>
      <protection/>
    </xf>
    <xf numFmtId="0" fontId="7" fillId="0" borderId="0" xfId="41" applyFont="1" applyFill="1" applyAlignment="1">
      <alignment vertical="center"/>
      <protection/>
    </xf>
    <xf numFmtId="0" fontId="1" fillId="0" borderId="0" xfId="41" applyFont="1" applyFill="1" applyAlignment="1">
      <alignment horizontal="right" vertical="center"/>
      <protection/>
    </xf>
    <xf numFmtId="0" fontId="1" fillId="0" borderId="0" xfId="41" applyFont="1" applyFill="1" applyBorder="1" applyAlignment="1">
      <alignment vertical="center"/>
      <protection/>
    </xf>
    <xf numFmtId="0" fontId="1" fillId="0" borderId="1" xfId="41" applyFont="1" applyFill="1" applyBorder="1" applyAlignment="1">
      <alignment horizontal="distributed" vertical="center"/>
      <protection/>
    </xf>
    <xf numFmtId="0" fontId="1" fillId="0" borderId="7" xfId="41" applyFont="1" applyFill="1" applyBorder="1" applyAlignment="1">
      <alignment horizontal="distributed" vertical="center"/>
      <protection/>
    </xf>
    <xf numFmtId="0" fontId="1" fillId="0" borderId="5" xfId="41" applyFont="1" applyFill="1" applyBorder="1" applyAlignment="1">
      <alignment horizontal="right" vertical="center" wrapText="1"/>
      <protection/>
    </xf>
    <xf numFmtId="0" fontId="1" fillId="0" borderId="5" xfId="41" applyFont="1" applyFill="1" applyBorder="1" applyAlignment="1">
      <alignment horizontal="right" vertical="center"/>
      <protection/>
    </xf>
    <xf numFmtId="0" fontId="1" fillId="0" borderId="6" xfId="41" applyFont="1" applyFill="1" applyBorder="1" applyAlignment="1">
      <alignment horizontal="right" vertical="center"/>
      <protection/>
    </xf>
    <xf numFmtId="0" fontId="11" fillId="0" borderId="0" xfId="41" applyFont="1" applyFill="1" applyAlignment="1">
      <alignment vertical="center"/>
      <protection/>
    </xf>
    <xf numFmtId="181" fontId="11" fillId="0" borderId="0" xfId="41" applyNumberFormat="1" applyFont="1" applyFill="1" applyBorder="1" applyAlignment="1">
      <alignment vertical="center"/>
      <protection/>
    </xf>
    <xf numFmtId="188" fontId="11" fillId="0" borderId="0" xfId="41" applyNumberFormat="1" applyFont="1" applyFill="1" applyBorder="1" applyAlignment="1">
      <alignment vertical="center"/>
      <protection/>
    </xf>
    <xf numFmtId="41" fontId="11" fillId="0" borderId="0" xfId="41" applyNumberFormat="1" applyFont="1" applyFill="1" applyBorder="1" applyAlignment="1">
      <alignment vertical="center"/>
      <protection/>
    </xf>
    <xf numFmtId="204" fontId="11" fillId="0" borderId="0" xfId="41" applyNumberFormat="1" applyFont="1" applyFill="1" applyBorder="1" applyAlignment="1">
      <alignment vertical="center"/>
      <protection/>
    </xf>
    <xf numFmtId="182" fontId="11" fillId="0" borderId="7" xfId="41" applyNumberFormat="1" applyFont="1" applyFill="1" applyBorder="1" applyAlignment="1">
      <alignment vertical="center"/>
      <protection/>
    </xf>
    <xf numFmtId="0" fontId="1" fillId="0" borderId="1" xfId="41" applyFont="1" applyFill="1" applyBorder="1" applyAlignment="1">
      <alignment vertical="center"/>
      <protection/>
    </xf>
    <xf numFmtId="0" fontId="1" fillId="0" borderId="7" xfId="41" applyFont="1" applyFill="1" applyBorder="1" applyAlignment="1">
      <alignment vertical="center"/>
      <protection/>
    </xf>
    <xf numFmtId="181" fontId="1" fillId="0" borderId="0" xfId="41" applyNumberFormat="1" applyFont="1" applyFill="1" applyBorder="1" applyAlignment="1">
      <alignment vertical="center"/>
      <protection/>
    </xf>
    <xf numFmtId="188" fontId="1" fillId="0" borderId="0" xfId="41" applyNumberFormat="1" applyFont="1" applyFill="1" applyBorder="1" applyAlignment="1">
      <alignment vertical="center"/>
      <protection/>
    </xf>
    <xf numFmtId="41" fontId="1" fillId="0" borderId="0" xfId="41" applyNumberFormat="1" applyFont="1" applyFill="1" applyBorder="1" applyAlignment="1">
      <alignment vertical="center"/>
      <protection/>
    </xf>
    <xf numFmtId="204" fontId="1" fillId="0" borderId="0" xfId="41" applyNumberFormat="1" applyFont="1" applyFill="1" applyBorder="1" applyAlignment="1">
      <alignment vertical="center"/>
      <protection/>
    </xf>
    <xf numFmtId="182" fontId="1" fillId="0" borderId="7" xfId="41" applyNumberFormat="1" applyFont="1" applyFill="1" applyBorder="1" applyAlignment="1">
      <alignment vertical="center"/>
      <protection/>
    </xf>
    <xf numFmtId="0" fontId="1" fillId="0" borderId="7" xfId="41" applyFont="1" applyFill="1" applyBorder="1" applyAlignment="1">
      <alignment horizontal="distributed" vertical="center"/>
      <protection/>
    </xf>
    <xf numFmtId="0" fontId="11" fillId="0" borderId="7" xfId="41" applyFont="1" applyFill="1" applyBorder="1" applyAlignment="1">
      <alignment horizontal="distributed" vertical="center"/>
      <protection/>
    </xf>
    <xf numFmtId="41" fontId="1" fillId="0" borderId="7" xfId="41" applyNumberFormat="1" applyFont="1" applyFill="1" applyBorder="1" applyAlignment="1">
      <alignment vertical="center"/>
      <protection/>
    </xf>
    <xf numFmtId="182" fontId="1" fillId="0" borderId="7" xfId="41" applyNumberFormat="1" applyFont="1" applyFill="1" applyBorder="1" applyAlignment="1">
      <alignment horizontal="right" vertical="center"/>
      <protection/>
    </xf>
    <xf numFmtId="203" fontId="1" fillId="0" borderId="0" xfId="41" applyNumberFormat="1" applyFont="1" applyFill="1" applyBorder="1" applyAlignment="1">
      <alignment vertical="center"/>
      <protection/>
    </xf>
    <xf numFmtId="0" fontId="1" fillId="0" borderId="1" xfId="41" applyFont="1" applyFill="1" applyBorder="1" applyAlignment="1">
      <alignment horizontal="distributed" vertical="center"/>
      <protection/>
    </xf>
    <xf numFmtId="41" fontId="1" fillId="0" borderId="7" xfId="41" applyNumberFormat="1" applyFont="1" applyFill="1" applyBorder="1" applyAlignment="1">
      <alignment horizontal="right" vertical="center"/>
      <protection/>
    </xf>
    <xf numFmtId="204" fontId="1" fillId="0" borderId="0" xfId="18" applyNumberFormat="1" applyFont="1" applyFill="1" applyBorder="1" applyAlignment="1">
      <alignment vertical="center"/>
    </xf>
    <xf numFmtId="182" fontId="1" fillId="0" borderId="7" xfId="18" applyNumberFormat="1" applyFont="1" applyFill="1" applyBorder="1" applyAlignment="1">
      <alignment vertical="center"/>
    </xf>
    <xf numFmtId="0" fontId="11" fillId="0" borderId="9" xfId="41" applyFont="1" applyFill="1" applyBorder="1" applyAlignment="1">
      <alignment horizontal="distributed" vertical="center"/>
      <protection/>
    </xf>
    <xf numFmtId="41" fontId="11" fillId="0" borderId="10" xfId="18" applyNumberFormat="1" applyFont="1" applyFill="1" applyBorder="1" applyAlignment="1">
      <alignment vertical="center"/>
    </xf>
    <xf numFmtId="188" fontId="11" fillId="0" borderId="10" xfId="41" applyNumberFormat="1" applyFont="1" applyFill="1" applyBorder="1" applyAlignment="1">
      <alignment vertical="center"/>
      <protection/>
    </xf>
    <xf numFmtId="204" fontId="11" fillId="0" borderId="10" xfId="41" applyNumberFormat="1" applyFont="1" applyFill="1" applyBorder="1" applyAlignment="1">
      <alignment vertical="center"/>
      <protection/>
    </xf>
    <xf numFmtId="182" fontId="11" fillId="0" borderId="9" xfId="41" applyNumberFormat="1" applyFont="1" applyFill="1" applyBorder="1" applyAlignment="1">
      <alignment vertical="center"/>
      <protection/>
    </xf>
    <xf numFmtId="188" fontId="1" fillId="0" borderId="0" xfId="41" applyNumberFormat="1" applyFont="1" applyFill="1" applyAlignment="1">
      <alignment vertical="center"/>
      <protection/>
    </xf>
    <xf numFmtId="0" fontId="1" fillId="0" borderId="0" xfId="42" applyFont="1">
      <alignment/>
      <protection/>
    </xf>
    <xf numFmtId="0" fontId="7" fillId="0" borderId="0" xfId="42" applyFont="1" applyAlignment="1">
      <alignment horizontal="left"/>
      <protection/>
    </xf>
    <xf numFmtId="0" fontId="1" fillId="0" borderId="0" xfId="42" applyFont="1" applyAlignment="1">
      <alignment horizontal="centerContinuous"/>
      <protection/>
    </xf>
    <xf numFmtId="0" fontId="1" fillId="0" borderId="2" xfId="42" applyFont="1" applyBorder="1">
      <alignment/>
      <protection/>
    </xf>
    <xf numFmtId="0" fontId="1" fillId="0" borderId="2" xfId="42" applyFont="1" applyBorder="1" applyAlignment="1">
      <alignment horizontal="centerContinuous"/>
      <protection/>
    </xf>
    <xf numFmtId="0" fontId="1" fillId="0" borderId="0" xfId="42" applyFont="1" applyBorder="1" applyAlignment="1">
      <alignment horizontal="right"/>
      <protection/>
    </xf>
    <xf numFmtId="0" fontId="1" fillId="0" borderId="0" xfId="42" applyFont="1" applyBorder="1">
      <alignment/>
      <protection/>
    </xf>
    <xf numFmtId="0" fontId="1" fillId="0" borderId="26" xfId="42" applyFont="1" applyBorder="1" applyAlignment="1">
      <alignment horizontal="center"/>
      <protection/>
    </xf>
    <xf numFmtId="0" fontId="1" fillId="0" borderId="9" xfId="42" applyFont="1" applyBorder="1" applyAlignment="1">
      <alignment horizontal="center" vertical="center"/>
      <protection/>
    </xf>
    <xf numFmtId="0" fontId="1" fillId="0" borderId="26" xfId="42" applyFont="1" applyBorder="1" applyAlignment="1">
      <alignment horizontal="center" vertical="center"/>
      <protection/>
    </xf>
    <xf numFmtId="0" fontId="1" fillId="0" borderId="13" xfId="42" applyFont="1" applyBorder="1" applyAlignment="1">
      <alignment horizontal="center" vertical="center"/>
      <protection/>
    </xf>
    <xf numFmtId="0" fontId="1" fillId="0" borderId="12" xfId="42" applyFont="1" applyBorder="1" applyAlignment="1">
      <alignment horizontal="center" vertical="center"/>
      <protection/>
    </xf>
    <xf numFmtId="0" fontId="1" fillId="0" borderId="7" xfId="42" applyFont="1" applyBorder="1" applyAlignment="1">
      <alignment horizontal="center" vertical="center"/>
      <protection/>
    </xf>
    <xf numFmtId="0" fontId="1" fillId="0" borderId="14" xfId="42" applyFont="1" applyBorder="1" applyAlignment="1">
      <alignment horizontal="center" vertical="center"/>
      <protection/>
    </xf>
    <xf numFmtId="0" fontId="1" fillId="0" borderId="14" xfId="42" applyFont="1" applyBorder="1" applyAlignment="1">
      <alignment horizontal="center"/>
      <protection/>
    </xf>
    <xf numFmtId="0" fontId="1" fillId="0" borderId="3" xfId="42" applyFont="1" applyBorder="1" applyAlignment="1">
      <alignment horizontal="center"/>
      <protection/>
    </xf>
    <xf numFmtId="0" fontId="1" fillId="0" borderId="9" xfId="42" applyFont="1" applyBorder="1" applyAlignment="1">
      <alignment horizontal="centerContinuous" vertical="center"/>
      <protection/>
    </xf>
    <xf numFmtId="0" fontId="1" fillId="0" borderId="3" xfId="42" applyFont="1" applyBorder="1" applyAlignment="1">
      <alignment horizontal="centerContinuous"/>
      <protection/>
    </xf>
    <xf numFmtId="0" fontId="1" fillId="0" borderId="27" xfId="42" applyFont="1" applyBorder="1" applyAlignment="1">
      <alignment horizontal="centerContinuous"/>
      <protection/>
    </xf>
    <xf numFmtId="0" fontId="1" fillId="0" borderId="28" xfId="42" applyFont="1" applyBorder="1" applyAlignment="1">
      <alignment horizontal="centerContinuous" vertical="center"/>
      <protection/>
    </xf>
    <xf numFmtId="0" fontId="1" fillId="0" borderId="3" xfId="42" applyFont="1" applyBorder="1" applyAlignment="1">
      <alignment horizontal="center" vertical="center"/>
      <protection/>
    </xf>
    <xf numFmtId="0" fontId="1" fillId="0" borderId="11" xfId="42" applyFont="1" applyBorder="1" applyAlignment="1">
      <alignment horizontal="centerContinuous"/>
      <protection/>
    </xf>
    <xf numFmtId="0" fontId="1" fillId="0" borderId="3" xfId="42" applyFont="1" applyBorder="1" applyAlignment="1">
      <alignment horizontal="centerContinuous" vertical="center"/>
      <protection/>
    </xf>
    <xf numFmtId="0" fontId="1" fillId="0" borderId="10" xfId="42" applyFont="1" applyBorder="1" applyAlignment="1">
      <alignment horizontal="centerContinuous" vertical="center"/>
      <protection/>
    </xf>
    <xf numFmtId="0" fontId="1" fillId="0" borderId="9" xfId="42" applyFont="1" applyBorder="1" applyAlignment="1">
      <alignment horizontal="centerContinuous"/>
      <protection/>
    </xf>
    <xf numFmtId="0" fontId="11" fillId="0" borderId="0" xfId="42" applyFont="1" applyBorder="1" applyAlignment="1">
      <alignment vertical="center"/>
      <protection/>
    </xf>
    <xf numFmtId="0" fontId="11" fillId="0" borderId="13" xfId="42" applyFont="1" applyBorder="1" applyAlignment="1">
      <alignment horizontal="distributed" vertical="center"/>
      <protection/>
    </xf>
    <xf numFmtId="41" fontId="11" fillId="0" borderId="0" xfId="42" applyNumberFormat="1" applyFont="1" applyFill="1" applyBorder="1" applyAlignment="1">
      <alignment vertical="center"/>
      <protection/>
    </xf>
    <xf numFmtId="41" fontId="11" fillId="0" borderId="5" xfId="42" applyNumberFormat="1" applyFont="1" applyFill="1" applyBorder="1" applyAlignment="1">
      <alignment vertical="center"/>
      <protection/>
    </xf>
    <xf numFmtId="205" fontId="11" fillId="0" borderId="5" xfId="42" applyNumberFormat="1" applyFont="1" applyFill="1" applyBorder="1" applyAlignment="1">
      <alignment vertical="center"/>
      <protection/>
    </xf>
    <xf numFmtId="41" fontId="11" fillId="0" borderId="7" xfId="42" applyNumberFormat="1" applyFont="1" applyFill="1" applyBorder="1" applyAlignment="1">
      <alignment vertical="center"/>
      <protection/>
    </xf>
    <xf numFmtId="0" fontId="11" fillId="0" borderId="0" xfId="42" applyFont="1" applyAlignment="1">
      <alignment vertical="center"/>
      <protection/>
    </xf>
    <xf numFmtId="0" fontId="1" fillId="0" borderId="13" xfId="42" applyFont="1" applyBorder="1" applyAlignment="1">
      <alignment horizontal="distributed"/>
      <protection/>
    </xf>
    <xf numFmtId="41" fontId="1" fillId="0" borderId="0" xfId="42" applyNumberFormat="1" applyFont="1" applyFill="1" applyBorder="1">
      <alignment/>
      <protection/>
    </xf>
    <xf numFmtId="205" fontId="1" fillId="0" borderId="0" xfId="42" applyNumberFormat="1" applyFont="1" applyFill="1" applyBorder="1">
      <alignment/>
      <protection/>
    </xf>
    <xf numFmtId="205" fontId="1" fillId="0" borderId="0" xfId="42" applyNumberFormat="1" applyFont="1" applyFill="1" applyBorder="1" applyAlignment="1">
      <alignment horizontal="right"/>
      <protection/>
    </xf>
    <xf numFmtId="41" fontId="1" fillId="0" borderId="0" xfId="42" applyNumberFormat="1" applyFont="1" applyFill="1" applyBorder="1" applyAlignment="1">
      <alignment horizontal="right"/>
      <protection/>
    </xf>
    <xf numFmtId="41" fontId="1" fillId="0" borderId="7" xfId="42" applyNumberFormat="1" applyFont="1" applyFill="1" applyBorder="1">
      <alignment/>
      <protection/>
    </xf>
    <xf numFmtId="41" fontId="1" fillId="0" borderId="7" xfId="42" applyNumberFormat="1" applyFont="1" applyFill="1" applyBorder="1" applyAlignment="1">
      <alignment horizontal="right"/>
      <protection/>
    </xf>
    <xf numFmtId="41" fontId="1" fillId="0" borderId="1" xfId="42" applyNumberFormat="1" applyFont="1" applyFill="1" applyBorder="1" applyAlignment="1">
      <alignment horizontal="right"/>
      <protection/>
    </xf>
    <xf numFmtId="0" fontId="1" fillId="0" borderId="14" xfId="42" applyFont="1" applyBorder="1" applyAlignment="1">
      <alignment horizontal="distributed"/>
      <protection/>
    </xf>
    <xf numFmtId="41" fontId="1" fillId="0" borderId="8" xfId="42" applyNumberFormat="1" applyFont="1" applyFill="1" applyBorder="1" applyAlignment="1">
      <alignment horizontal="right"/>
      <protection/>
    </xf>
    <xf numFmtId="41" fontId="1" fillId="0" borderId="10" xfId="42" applyNumberFormat="1" applyFont="1" applyFill="1" applyBorder="1" applyAlignment="1">
      <alignment horizontal="right"/>
      <protection/>
    </xf>
    <xf numFmtId="205" fontId="1" fillId="0" borderId="10" xfId="42" applyNumberFormat="1" applyFont="1" applyFill="1" applyBorder="1" applyAlignment="1">
      <alignment horizontal="right"/>
      <protection/>
    </xf>
    <xf numFmtId="41" fontId="1" fillId="0" borderId="10" xfId="42" applyNumberFormat="1" applyFont="1" applyFill="1" applyBorder="1">
      <alignment/>
      <protection/>
    </xf>
    <xf numFmtId="41" fontId="1" fillId="0" borderId="9" xfId="42" applyNumberFormat="1" applyFont="1" applyFill="1" applyBorder="1" applyAlignment="1">
      <alignment horizontal="right"/>
      <protection/>
    </xf>
    <xf numFmtId="38" fontId="1" fillId="0" borderId="2" xfId="18" applyFont="1" applyFill="1" applyBorder="1" applyAlignment="1">
      <alignment horizontal="right" vertical="center"/>
    </xf>
    <xf numFmtId="38" fontId="1" fillId="0" borderId="29" xfId="18" applyFont="1" applyFill="1" applyBorder="1" applyAlignment="1">
      <alignment horizontal="center" vertical="center" wrapText="1"/>
    </xf>
    <xf numFmtId="41" fontId="11" fillId="0" borderId="21" xfId="18" applyNumberFormat="1" applyFont="1" applyFill="1" applyBorder="1" applyAlignment="1">
      <alignment vertical="center"/>
    </xf>
    <xf numFmtId="41" fontId="1" fillId="0" borderId="0" xfId="18" applyNumberFormat="1" applyFont="1" applyFill="1" applyAlignment="1">
      <alignment vertical="center"/>
    </xf>
    <xf numFmtId="41" fontId="1" fillId="0" borderId="6" xfId="18" applyNumberFormat="1" applyFont="1" applyFill="1" applyBorder="1" applyAlignment="1">
      <alignment vertical="center"/>
    </xf>
    <xf numFmtId="38" fontId="11" fillId="0" borderId="1" xfId="18" applyFont="1" applyFill="1" applyBorder="1" applyAlignment="1">
      <alignment vertical="center"/>
    </xf>
    <xf numFmtId="38" fontId="11" fillId="0" borderId="7" xfId="18" applyFont="1" applyFill="1" applyBorder="1" applyAlignment="1">
      <alignment vertical="center"/>
    </xf>
    <xf numFmtId="41" fontId="11" fillId="0" borderId="0" xfId="18" applyNumberFormat="1" applyFont="1" applyFill="1" applyAlignment="1">
      <alignment vertical="center"/>
    </xf>
    <xf numFmtId="41" fontId="11" fillId="0" borderId="22" xfId="18" applyNumberFormat="1" applyFont="1" applyFill="1" applyBorder="1" applyAlignment="1">
      <alignment vertical="center"/>
    </xf>
    <xf numFmtId="41" fontId="1" fillId="0" borderId="22" xfId="18" applyNumberFormat="1" applyFont="1" applyFill="1" applyBorder="1" applyAlignment="1">
      <alignment vertical="center"/>
    </xf>
    <xf numFmtId="38" fontId="1" fillId="0" borderId="1" xfId="18" applyFont="1" applyFill="1" applyBorder="1" applyAlignment="1">
      <alignment horizontal="left" vertical="center"/>
    </xf>
    <xf numFmtId="0" fontId="1" fillId="0" borderId="7" xfId="43" applyFont="1" applyFill="1" applyBorder="1" applyAlignment="1">
      <alignment horizontal="distributed" vertical="center"/>
      <protection/>
    </xf>
    <xf numFmtId="41" fontId="1" fillId="0" borderId="0" xfId="43" applyNumberFormat="1" applyFont="1" applyFill="1" applyBorder="1" applyAlignment="1">
      <alignment vertical="center"/>
      <protection/>
    </xf>
    <xf numFmtId="0" fontId="1" fillId="0" borderId="1" xfId="43" applyFont="1" applyFill="1" applyBorder="1" applyAlignment="1">
      <alignment horizontal="left" vertical="center"/>
      <protection/>
    </xf>
    <xf numFmtId="0" fontId="1" fillId="0" borderId="1" xfId="43" applyFont="1" applyFill="1" applyBorder="1" applyAlignment="1">
      <alignment vertical="center"/>
      <protection/>
    </xf>
    <xf numFmtId="41" fontId="1" fillId="0" borderId="7" xfId="18" applyNumberFormat="1" applyFont="1" applyFill="1" applyBorder="1" applyAlignment="1">
      <alignment horizontal="right" vertical="center"/>
    </xf>
    <xf numFmtId="38" fontId="1" fillId="0" borderId="7" xfId="18" applyFont="1" applyFill="1" applyBorder="1" applyAlignment="1">
      <alignment horizontal="distributed" vertical="center" wrapText="1"/>
    </xf>
    <xf numFmtId="41" fontId="1" fillId="0" borderId="0" xfId="18" applyNumberFormat="1" applyFont="1" applyFill="1" applyBorder="1" applyAlignment="1">
      <alignment vertical="center" wrapText="1"/>
    </xf>
    <xf numFmtId="38" fontId="1" fillId="0" borderId="0" xfId="18" applyFont="1" applyFill="1" applyAlignment="1">
      <alignment horizontal="distributed" vertical="center"/>
    </xf>
    <xf numFmtId="41" fontId="1" fillId="0" borderId="8" xfId="18" applyNumberFormat="1" applyFont="1" applyFill="1" applyBorder="1" applyAlignment="1">
      <alignment vertical="center"/>
    </xf>
    <xf numFmtId="41" fontId="1" fillId="0" borderId="10" xfId="18" applyNumberFormat="1" applyFont="1" applyFill="1" applyBorder="1" applyAlignment="1">
      <alignment horizontal="distributed" vertical="center"/>
    </xf>
    <xf numFmtId="41" fontId="1" fillId="0" borderId="23" xfId="18" applyNumberFormat="1" applyFont="1" applyFill="1" applyBorder="1" applyAlignment="1">
      <alignment vertical="center"/>
    </xf>
    <xf numFmtId="41" fontId="1" fillId="0" borderId="10" xfId="18" applyNumberFormat="1" applyFont="1" applyFill="1" applyBorder="1" applyAlignment="1">
      <alignment horizontal="center" vertical="center"/>
    </xf>
    <xf numFmtId="38" fontId="1" fillId="0" borderId="0" xfId="18" applyFont="1" applyFill="1" applyBorder="1" applyAlignment="1">
      <alignment vertical="center" wrapText="1"/>
    </xf>
    <xf numFmtId="38" fontId="1" fillId="0" borderId="17" xfId="18" applyFont="1" applyFill="1" applyBorder="1" applyAlignment="1">
      <alignment horizontal="centerContinuous" vertical="center"/>
    </xf>
    <xf numFmtId="38" fontId="1" fillId="0" borderId="16" xfId="18" applyFont="1" applyFill="1" applyBorder="1" applyAlignment="1">
      <alignment horizontal="centerContinuous" vertical="center"/>
    </xf>
    <xf numFmtId="38" fontId="1" fillId="0" borderId="15" xfId="18" applyFont="1" applyFill="1" applyBorder="1" applyAlignment="1">
      <alignment horizontal="distributed" vertical="center" wrapText="1"/>
    </xf>
    <xf numFmtId="0" fontId="1" fillId="0" borderId="7" xfId="44" applyFont="1" applyFill="1" applyBorder="1" applyAlignment="1">
      <alignment horizontal="distributed" vertical="center"/>
      <protection/>
    </xf>
    <xf numFmtId="0" fontId="1" fillId="0" borderId="1" xfId="44" applyFont="1" applyFill="1" applyBorder="1" applyAlignment="1">
      <alignment horizontal="left" vertical="center"/>
      <protection/>
    </xf>
    <xf numFmtId="0" fontId="1" fillId="0" borderId="1" xfId="44" applyFont="1" applyFill="1" applyBorder="1" applyAlignment="1">
      <alignment vertical="center"/>
      <protection/>
    </xf>
    <xf numFmtId="206" fontId="1" fillId="0" borderId="0" xfId="18" applyNumberFormat="1" applyFont="1" applyFill="1" applyBorder="1" applyAlignment="1">
      <alignment vertical="center"/>
    </xf>
    <xf numFmtId="206" fontId="1" fillId="0" borderId="7" xfId="18" applyNumberFormat="1" applyFont="1" applyFill="1" applyBorder="1" applyAlignment="1">
      <alignment vertical="center"/>
    </xf>
    <xf numFmtId="41" fontId="1" fillId="0" borderId="0" xfId="18" applyNumberFormat="1" applyFont="1" applyFill="1" applyAlignment="1">
      <alignment horizontal="right" vertical="center"/>
    </xf>
    <xf numFmtId="177" fontId="1" fillId="0" borderId="0" xfId="18" applyNumberFormat="1" applyFont="1" applyFill="1" applyAlignment="1">
      <alignment vertical="center"/>
    </xf>
    <xf numFmtId="0" fontId="1" fillId="0" borderId="7" xfId="18" applyNumberFormat="1" applyFont="1" applyFill="1" applyBorder="1" applyAlignment="1">
      <alignment vertical="center"/>
    </xf>
    <xf numFmtId="41" fontId="11" fillId="0" borderId="9" xfId="18" applyNumberFormat="1" applyFont="1" applyFill="1" applyBorder="1" applyAlignment="1">
      <alignment vertical="center"/>
    </xf>
    <xf numFmtId="0" fontId="1" fillId="0" borderId="0" xfId="45" applyFont="1" applyFill="1">
      <alignment/>
      <protection/>
    </xf>
    <xf numFmtId="0" fontId="7" fillId="0" borderId="0" xfId="45" applyFont="1" applyFill="1">
      <alignment/>
      <protection/>
    </xf>
    <xf numFmtId="0" fontId="1" fillId="0" borderId="0" xfId="45" applyFont="1" applyFill="1" applyAlignment="1">
      <alignment horizontal="right"/>
      <protection/>
    </xf>
    <xf numFmtId="0" fontId="1" fillId="0" borderId="0" xfId="45" applyFont="1" applyFill="1" applyAlignment="1">
      <alignment vertical="center"/>
      <protection/>
    </xf>
    <xf numFmtId="0" fontId="1" fillId="0" borderId="25" xfId="45" applyFont="1" applyFill="1" applyBorder="1" applyAlignment="1">
      <alignment horizontal="centerContinuous" vertical="center"/>
      <protection/>
    </xf>
    <xf numFmtId="0" fontId="1" fillId="0" borderId="16" xfId="45" applyFont="1" applyFill="1" applyBorder="1" applyAlignment="1">
      <alignment horizontal="centerContinuous" vertical="center"/>
      <protection/>
    </xf>
    <xf numFmtId="0" fontId="1" fillId="0" borderId="7" xfId="45" applyFont="1" applyFill="1" applyBorder="1" applyAlignment="1">
      <alignment horizontal="distributed" vertical="center"/>
      <protection/>
    </xf>
    <xf numFmtId="0" fontId="1" fillId="0" borderId="7" xfId="45" applyFont="1" applyFill="1" applyBorder="1" applyAlignment="1">
      <alignment horizontal="center" vertical="center"/>
      <protection/>
    </xf>
    <xf numFmtId="0" fontId="1" fillId="0" borderId="13" xfId="45" applyFont="1" applyFill="1" applyBorder="1" applyAlignment="1">
      <alignment horizontal="center" vertical="center"/>
      <protection/>
    </xf>
    <xf numFmtId="0" fontId="1" fillId="0" borderId="12" xfId="45" applyFont="1" applyFill="1" applyBorder="1" applyAlignment="1">
      <alignment horizontal="center" vertical="center"/>
      <protection/>
    </xf>
    <xf numFmtId="0" fontId="1" fillId="0" borderId="4" xfId="45" applyFont="1" applyFill="1" applyBorder="1" applyAlignment="1">
      <alignment horizontal="distributed" vertical="center"/>
      <protection/>
    </xf>
    <xf numFmtId="0" fontId="1" fillId="0" borderId="6" xfId="45" applyFont="1" applyFill="1" applyBorder="1" applyAlignment="1">
      <alignment horizontal="distributed" vertical="center"/>
      <protection/>
    </xf>
    <xf numFmtId="0" fontId="19" fillId="0" borderId="5" xfId="45" applyFont="1" applyFill="1" applyBorder="1" applyAlignment="1">
      <alignment horizontal="right" vertical="center"/>
      <protection/>
    </xf>
    <xf numFmtId="0" fontId="19" fillId="0" borderId="6" xfId="45" applyFont="1" applyFill="1" applyBorder="1" applyAlignment="1">
      <alignment horizontal="right" vertical="center"/>
      <protection/>
    </xf>
    <xf numFmtId="0" fontId="11" fillId="0" borderId="0" xfId="45" applyFont="1" applyFill="1" applyAlignment="1">
      <alignment vertical="center"/>
      <protection/>
    </xf>
    <xf numFmtId="3" fontId="11" fillId="0" borderId="0" xfId="45" applyNumberFormat="1" applyFont="1" applyFill="1" applyBorder="1" applyAlignment="1">
      <alignment vertical="center"/>
      <protection/>
    </xf>
    <xf numFmtId="202" fontId="11" fillId="0" borderId="0" xfId="45" applyNumberFormat="1" applyFont="1" applyFill="1" applyBorder="1" applyAlignment="1">
      <alignment vertical="center"/>
      <protection/>
    </xf>
    <xf numFmtId="0" fontId="11" fillId="0" borderId="7" xfId="45" applyFont="1" applyFill="1" applyBorder="1" applyAlignment="1">
      <alignment vertical="center"/>
      <protection/>
    </xf>
    <xf numFmtId="0" fontId="1" fillId="0" borderId="1" xfId="45" applyFont="1" applyFill="1" applyBorder="1">
      <alignment/>
      <protection/>
    </xf>
    <xf numFmtId="0" fontId="1" fillId="0" borderId="7" xfId="45" applyFont="1" applyFill="1" applyBorder="1">
      <alignment/>
      <protection/>
    </xf>
    <xf numFmtId="3" fontId="1" fillId="0" borderId="0" xfId="45" applyNumberFormat="1" applyFont="1" applyFill="1" applyBorder="1">
      <alignment/>
      <protection/>
    </xf>
    <xf numFmtId="203" fontId="1" fillId="0" borderId="0" xfId="45" applyNumberFormat="1" applyFont="1" applyFill="1" applyBorder="1">
      <alignment/>
      <protection/>
    </xf>
    <xf numFmtId="203" fontId="1" fillId="0" borderId="7" xfId="45" applyNumberFormat="1" applyFont="1" applyFill="1" applyBorder="1">
      <alignment/>
      <protection/>
    </xf>
    <xf numFmtId="0" fontId="1" fillId="0" borderId="1" xfId="45" applyFont="1" applyFill="1" applyBorder="1" applyAlignment="1">
      <alignment vertical="center"/>
      <protection/>
    </xf>
    <xf numFmtId="3" fontId="1" fillId="0" borderId="0" xfId="45" applyNumberFormat="1" applyFont="1" applyFill="1" applyBorder="1" applyAlignment="1">
      <alignment vertical="center"/>
      <protection/>
    </xf>
    <xf numFmtId="203" fontId="1" fillId="0" borderId="0" xfId="45" applyNumberFormat="1" applyFont="1" applyFill="1" applyBorder="1" applyAlignment="1">
      <alignment vertical="center"/>
      <protection/>
    </xf>
    <xf numFmtId="203" fontId="1" fillId="0" borderId="7" xfId="45" applyNumberFormat="1" applyFont="1" applyFill="1" applyBorder="1" applyAlignment="1">
      <alignment vertical="center"/>
      <protection/>
    </xf>
    <xf numFmtId="191" fontId="1" fillId="0" borderId="0" xfId="45" applyNumberFormat="1" applyFont="1" applyFill="1" applyAlignment="1">
      <alignment vertical="center"/>
      <protection/>
    </xf>
    <xf numFmtId="199" fontId="1" fillId="0" borderId="0" xfId="45" applyNumberFormat="1" applyFont="1" applyFill="1" applyAlignment="1">
      <alignment vertical="center"/>
      <protection/>
    </xf>
    <xf numFmtId="203" fontId="11" fillId="0" borderId="0" xfId="45" applyNumberFormat="1" applyFont="1" applyFill="1" applyBorder="1" applyAlignment="1">
      <alignment vertical="center"/>
      <protection/>
    </xf>
    <xf numFmtId="203" fontId="11" fillId="0" borderId="7" xfId="45" applyNumberFormat="1" applyFont="1" applyFill="1" applyBorder="1" applyAlignment="1">
      <alignment vertical="center"/>
      <protection/>
    </xf>
    <xf numFmtId="0" fontId="13" fillId="0" borderId="0" xfId="45" applyFont="1" applyFill="1">
      <alignment/>
      <protection/>
    </xf>
    <xf numFmtId="0" fontId="13" fillId="0" borderId="1" xfId="45" applyFont="1" applyFill="1" applyBorder="1">
      <alignment/>
      <protection/>
    </xf>
    <xf numFmtId="0" fontId="13" fillId="0" borderId="7" xfId="45" applyFont="1" applyFill="1" applyBorder="1">
      <alignment/>
      <protection/>
    </xf>
    <xf numFmtId="3" fontId="13" fillId="0" borderId="0" xfId="45" applyNumberFormat="1" applyFont="1" applyFill="1" applyBorder="1">
      <alignment/>
      <protection/>
    </xf>
    <xf numFmtId="203" fontId="13" fillId="0" borderId="0" xfId="45" applyNumberFormat="1" applyFont="1" applyFill="1" applyBorder="1">
      <alignment/>
      <protection/>
    </xf>
    <xf numFmtId="203" fontId="13" fillId="0" borderId="7" xfId="45" applyNumberFormat="1" applyFont="1" applyFill="1" applyBorder="1">
      <alignment/>
      <protection/>
    </xf>
    <xf numFmtId="3" fontId="1" fillId="0" borderId="0" xfId="45" applyNumberFormat="1" applyFont="1" applyFill="1" applyBorder="1" applyAlignment="1">
      <alignment horizontal="right" vertical="center"/>
      <protection/>
    </xf>
    <xf numFmtId="3" fontId="1" fillId="0" borderId="7" xfId="45" applyNumberFormat="1" applyFont="1" applyFill="1" applyBorder="1" applyAlignment="1">
      <alignment horizontal="right" vertical="center"/>
      <protection/>
    </xf>
    <xf numFmtId="203" fontId="1" fillId="0" borderId="7" xfId="45" applyNumberFormat="1" applyFont="1" applyFill="1" applyBorder="1" applyAlignment="1">
      <alignment horizontal="right" vertical="center"/>
      <protection/>
    </xf>
    <xf numFmtId="3" fontId="11" fillId="0" borderId="1" xfId="45" applyNumberFormat="1" applyFont="1" applyFill="1" applyBorder="1" applyAlignment="1">
      <alignment vertical="center"/>
      <protection/>
    </xf>
    <xf numFmtId="179" fontId="1" fillId="0" borderId="10" xfId="45" applyNumberFormat="1" applyFont="1" applyFill="1" applyBorder="1" applyAlignment="1">
      <alignment vertical="center"/>
      <protection/>
    </xf>
    <xf numFmtId="41" fontId="1" fillId="0" borderId="10" xfId="45" applyNumberFormat="1" applyFont="1" applyFill="1" applyBorder="1" applyAlignment="1">
      <alignment vertical="center"/>
      <protection/>
    </xf>
    <xf numFmtId="41" fontId="1" fillId="0" borderId="9" xfId="45" applyNumberFormat="1" applyFont="1" applyFill="1" applyBorder="1" applyAlignment="1">
      <alignment vertical="center"/>
      <protection/>
    </xf>
    <xf numFmtId="38" fontId="13" fillId="0" borderId="0" xfId="18" applyFont="1" applyFill="1" applyAlignment="1">
      <alignment/>
    </xf>
    <xf numFmtId="194" fontId="7" fillId="0" borderId="0" xfId="18" applyNumberFormat="1" applyFont="1" applyFill="1" applyAlignment="1">
      <alignment horizontal="left"/>
    </xf>
    <xf numFmtId="38" fontId="13" fillId="0" borderId="0" xfId="18" applyFont="1" applyFill="1" applyBorder="1" applyAlignment="1">
      <alignment/>
    </xf>
    <xf numFmtId="38" fontId="13" fillId="0" borderId="0" xfId="18" applyFont="1" applyFill="1" applyBorder="1" applyAlignment="1">
      <alignment horizontal="right"/>
    </xf>
    <xf numFmtId="38" fontId="1" fillId="0" borderId="26" xfId="18" applyFont="1" applyFill="1" applyBorder="1" applyAlignment="1">
      <alignment horizontal="center"/>
    </xf>
    <xf numFmtId="38" fontId="1" fillId="0" borderId="13" xfId="18" applyFont="1" applyFill="1" applyBorder="1" applyAlignment="1">
      <alignment horizontal="center"/>
    </xf>
    <xf numFmtId="38" fontId="1" fillId="0" borderId="13" xfId="18" applyFont="1" applyFill="1" applyBorder="1" applyAlignment="1">
      <alignment/>
    </xf>
    <xf numFmtId="0" fontId="1" fillId="0" borderId="30" xfId="46" applyFont="1" applyFill="1" applyBorder="1">
      <alignment/>
      <protection/>
    </xf>
    <xf numFmtId="38" fontId="1" fillId="0" borderId="7" xfId="18" applyFont="1" applyFill="1" applyBorder="1" applyAlignment="1" quotePrefix="1">
      <alignment horizontal="left"/>
    </xf>
    <xf numFmtId="38" fontId="1" fillId="0" borderId="13" xfId="18" applyFont="1" applyFill="1" applyBorder="1" applyAlignment="1" quotePrefix="1">
      <alignment horizontal="left"/>
    </xf>
    <xf numFmtId="38" fontId="1" fillId="0" borderId="6" xfId="18" applyFont="1" applyFill="1" applyBorder="1" applyAlignment="1" quotePrefix="1">
      <alignment horizontal="left" vertical="center"/>
    </xf>
    <xf numFmtId="38" fontId="1" fillId="0" borderId="12" xfId="18" applyFont="1" applyFill="1" applyBorder="1" applyAlignment="1" quotePrefix="1">
      <alignment horizontal="left" vertical="center"/>
    </xf>
    <xf numFmtId="38" fontId="1" fillId="0" borderId="12" xfId="18" applyFont="1" applyFill="1" applyBorder="1" applyAlignment="1" quotePrefix="1">
      <alignment horizontal="left"/>
    </xf>
    <xf numFmtId="38" fontId="1" fillId="0" borderId="31" xfId="18" applyFont="1" applyFill="1" applyBorder="1" applyAlignment="1" quotePrefix="1">
      <alignment horizontal="left"/>
    </xf>
    <xf numFmtId="38" fontId="1" fillId="0" borderId="7" xfId="18" applyFont="1" applyFill="1" applyBorder="1" applyAlignment="1">
      <alignment horizontal="center"/>
    </xf>
    <xf numFmtId="38" fontId="1" fillId="0" borderId="30" xfId="18" applyFont="1" applyFill="1" applyBorder="1" applyAlignment="1">
      <alignment horizontal="center"/>
    </xf>
    <xf numFmtId="38" fontId="1" fillId="0" borderId="7" xfId="18" applyFont="1" applyFill="1" applyBorder="1" applyAlignment="1" quotePrefix="1">
      <alignment/>
    </xf>
    <xf numFmtId="38" fontId="1" fillId="0" borderId="13" xfId="18" applyFont="1" applyFill="1" applyBorder="1" applyAlignment="1">
      <alignment horizontal="distributed" vertical="center"/>
    </xf>
    <xf numFmtId="38" fontId="1" fillId="0" borderId="7" xfId="18" applyFont="1" applyFill="1" applyBorder="1" applyAlignment="1">
      <alignment horizontal="distributed" vertical="center"/>
    </xf>
    <xf numFmtId="38" fontId="1" fillId="0" borderId="7" xfId="18" applyFont="1" applyFill="1" applyBorder="1" applyAlignment="1">
      <alignment horizontal="distributed" vertical="center" wrapText="1"/>
    </xf>
    <xf numFmtId="38" fontId="1" fillId="0" borderId="30" xfId="18" applyFont="1" applyFill="1" applyBorder="1" applyAlignment="1">
      <alignment horizontal="distributed" vertical="center"/>
    </xf>
    <xf numFmtId="38" fontId="13" fillId="0" borderId="30" xfId="18" applyFont="1" applyFill="1" applyBorder="1" applyAlignment="1">
      <alignment horizontal="center"/>
    </xf>
    <xf numFmtId="0" fontId="1" fillId="0" borderId="13" xfId="46" applyFont="1" applyFill="1" applyBorder="1" applyAlignment="1">
      <alignment horizontal="distributed" vertical="center"/>
      <protection/>
    </xf>
    <xf numFmtId="0" fontId="1" fillId="0" borderId="7" xfId="46" applyFont="1" applyFill="1" applyBorder="1" applyAlignment="1">
      <alignment horizontal="distributed" vertical="center"/>
      <protection/>
    </xf>
    <xf numFmtId="0" fontId="1" fillId="0" borderId="30" xfId="46" applyFont="1" applyFill="1" applyBorder="1" applyAlignment="1">
      <alignment horizontal="distributed" vertical="center"/>
      <protection/>
    </xf>
    <xf numFmtId="38" fontId="1" fillId="0" borderId="14" xfId="18" applyFont="1" applyFill="1" applyBorder="1" applyAlignment="1">
      <alignment horizontal="center"/>
    </xf>
    <xf numFmtId="38" fontId="1" fillId="0" borderId="14" xfId="18" applyFont="1" applyFill="1" applyBorder="1" applyAlignment="1">
      <alignment/>
    </xf>
    <xf numFmtId="38" fontId="9" fillId="0" borderId="14" xfId="18" applyFont="1" applyFill="1" applyBorder="1" applyAlignment="1">
      <alignment horizontal="center"/>
    </xf>
    <xf numFmtId="181" fontId="1" fillId="0" borderId="24" xfId="18" applyNumberFormat="1" applyFont="1" applyFill="1" applyBorder="1" applyAlignment="1">
      <alignment horizontal="center"/>
    </xf>
    <xf numFmtId="0" fontId="1" fillId="0" borderId="14" xfId="46" applyFont="1" applyFill="1" applyBorder="1" applyAlignment="1">
      <alignment horizontal="distributed" vertical="center"/>
      <protection/>
    </xf>
    <xf numFmtId="0" fontId="1" fillId="0" borderId="9" xfId="46" applyFont="1" applyFill="1" applyBorder="1" applyAlignment="1">
      <alignment horizontal="distributed" vertical="center"/>
      <protection/>
    </xf>
    <xf numFmtId="0" fontId="1" fillId="0" borderId="24" xfId="46" applyFont="1" applyFill="1" applyBorder="1" applyAlignment="1">
      <alignment horizontal="distributed" vertical="center"/>
      <protection/>
    </xf>
    <xf numFmtId="41" fontId="1" fillId="0" borderId="0" xfId="18" applyNumberFormat="1" applyFont="1" applyFill="1" applyBorder="1" applyAlignment="1">
      <alignment horizontal="right" shrinkToFit="1"/>
    </xf>
    <xf numFmtId="179" fontId="11" fillId="0" borderId="0" xfId="18" applyNumberFormat="1" applyFont="1" applyFill="1" applyBorder="1" applyAlignment="1">
      <alignment horizontal="right" shrinkToFit="1"/>
    </xf>
    <xf numFmtId="41" fontId="1" fillId="0" borderId="7" xfId="18" applyNumberFormat="1" applyFont="1" applyFill="1" applyBorder="1" applyAlignment="1">
      <alignment horizontal="right" shrinkToFit="1"/>
    </xf>
    <xf numFmtId="41" fontId="1" fillId="0" borderId="1" xfId="18" applyNumberFormat="1" applyFont="1" applyFill="1" applyBorder="1" applyAlignment="1">
      <alignment horizontal="right" shrinkToFit="1"/>
    </xf>
    <xf numFmtId="179" fontId="1" fillId="0" borderId="0" xfId="18" applyNumberFormat="1" applyFont="1" applyFill="1" applyBorder="1" applyAlignment="1">
      <alignment horizontal="right" shrinkToFit="1"/>
    </xf>
    <xf numFmtId="41" fontId="11" fillId="0" borderId="0" xfId="18" applyNumberFormat="1" applyFont="1" applyFill="1" applyBorder="1" applyAlignment="1">
      <alignment horizontal="right" shrinkToFit="1"/>
    </xf>
    <xf numFmtId="41" fontId="11" fillId="0" borderId="7" xfId="18" applyNumberFormat="1" applyFont="1" applyFill="1" applyBorder="1" applyAlignment="1">
      <alignment horizontal="right" shrinkToFit="1"/>
    </xf>
    <xf numFmtId="41" fontId="11" fillId="0" borderId="1" xfId="18" applyNumberFormat="1" applyFont="1" applyFill="1" applyBorder="1" applyAlignment="1">
      <alignment horizontal="right" shrinkToFit="1"/>
    </xf>
    <xf numFmtId="41" fontId="1" fillId="0" borderId="10" xfId="18" applyNumberFormat="1" applyFont="1" applyFill="1" applyBorder="1" applyAlignment="1">
      <alignment horizontal="right" shrinkToFit="1"/>
    </xf>
    <xf numFmtId="179" fontId="1" fillId="0" borderId="10" xfId="18" applyNumberFormat="1" applyFont="1" applyFill="1" applyBorder="1" applyAlignment="1">
      <alignment horizontal="right" shrinkToFit="1"/>
    </xf>
    <xf numFmtId="41" fontId="1" fillId="0" borderId="9" xfId="18" applyNumberFormat="1" applyFont="1" applyFill="1" applyBorder="1" applyAlignment="1">
      <alignment horizontal="right" shrinkToFit="1"/>
    </xf>
    <xf numFmtId="41" fontId="1" fillId="0" borderId="8" xfId="18" applyNumberFormat="1" applyFont="1" applyFill="1" applyBorder="1" applyAlignment="1">
      <alignment horizontal="right" shrinkToFit="1"/>
    </xf>
    <xf numFmtId="0" fontId="0" fillId="0" borderId="0" xfId="47" applyFill="1">
      <alignment/>
      <protection/>
    </xf>
    <xf numFmtId="0" fontId="7" fillId="0" borderId="0" xfId="47" applyFont="1" applyFill="1">
      <alignment/>
      <protection/>
    </xf>
    <xf numFmtId="0" fontId="1" fillId="0" borderId="0" xfId="47" applyFont="1" applyFill="1">
      <alignment/>
      <protection/>
    </xf>
    <xf numFmtId="0" fontId="1" fillId="0" borderId="27" xfId="47" applyFont="1" applyFill="1" applyBorder="1" applyAlignment="1">
      <alignment horizontal="center" vertical="center"/>
      <protection/>
    </xf>
    <xf numFmtId="0" fontId="1" fillId="0" borderId="3" xfId="47" applyFont="1" applyFill="1" applyBorder="1" applyAlignment="1">
      <alignment horizontal="center" vertical="center"/>
      <protection/>
    </xf>
    <xf numFmtId="0" fontId="1" fillId="0" borderId="11" xfId="47" applyFont="1" applyFill="1" applyBorder="1" applyAlignment="1">
      <alignment horizontal="center" vertical="center"/>
      <protection/>
    </xf>
    <xf numFmtId="0" fontId="1" fillId="0" borderId="1" xfId="47" applyFont="1" applyFill="1" applyBorder="1">
      <alignment/>
      <protection/>
    </xf>
    <xf numFmtId="0" fontId="1" fillId="0" borderId="0" xfId="47" applyFont="1" applyFill="1" applyBorder="1">
      <alignment/>
      <protection/>
    </xf>
    <xf numFmtId="0" fontId="1" fillId="0" borderId="7" xfId="47" applyFont="1" applyFill="1" applyBorder="1">
      <alignment/>
      <protection/>
    </xf>
    <xf numFmtId="41" fontId="1" fillId="0" borderId="0" xfId="47" applyNumberFormat="1" applyFont="1" applyFill="1" applyBorder="1">
      <alignment/>
      <protection/>
    </xf>
    <xf numFmtId="41" fontId="1" fillId="0" borderId="5" xfId="47" applyNumberFormat="1" applyFont="1" applyFill="1" applyBorder="1">
      <alignment/>
      <protection/>
    </xf>
    <xf numFmtId="41" fontId="1" fillId="0" borderId="6" xfId="47" applyNumberFormat="1" applyFont="1" applyFill="1" applyBorder="1">
      <alignment/>
      <protection/>
    </xf>
    <xf numFmtId="0" fontId="1" fillId="0" borderId="7" xfId="47" applyFont="1" applyFill="1" applyBorder="1" applyAlignment="1">
      <alignment horizontal="distributed" vertical="center"/>
      <protection/>
    </xf>
    <xf numFmtId="41" fontId="1" fillId="0" borderId="7" xfId="47" applyNumberFormat="1" applyFont="1" applyFill="1" applyBorder="1">
      <alignment/>
      <protection/>
    </xf>
    <xf numFmtId="0" fontId="11" fillId="0" borderId="0" xfId="47" applyFont="1" applyFill="1">
      <alignment/>
      <protection/>
    </xf>
    <xf numFmtId="0" fontId="11" fillId="0" borderId="7" xfId="47" applyFont="1" applyFill="1" applyBorder="1" applyAlignment="1">
      <alignment horizontal="distributed" vertical="center"/>
      <protection/>
    </xf>
    <xf numFmtId="41" fontId="11" fillId="0" borderId="0" xfId="47" applyNumberFormat="1" applyFont="1" applyFill="1" applyBorder="1">
      <alignment/>
      <protection/>
    </xf>
    <xf numFmtId="41" fontId="11" fillId="0" borderId="7" xfId="47" applyNumberFormat="1" applyFont="1" applyFill="1" applyBorder="1">
      <alignment/>
      <protection/>
    </xf>
    <xf numFmtId="0" fontId="1" fillId="0" borderId="0" xfId="47" applyFont="1" applyFill="1" applyBorder="1" applyAlignment="1">
      <alignment horizontal="center"/>
      <protection/>
    </xf>
    <xf numFmtId="0" fontId="1" fillId="0" borderId="7" xfId="47" applyFont="1" applyFill="1" applyBorder="1" applyAlignment="1">
      <alignment horizontal="center"/>
      <protection/>
    </xf>
    <xf numFmtId="177" fontId="1" fillId="0" borderId="0" xfId="47" applyNumberFormat="1" applyFont="1" applyFill="1" applyBorder="1">
      <alignment/>
      <protection/>
    </xf>
    <xf numFmtId="0" fontId="1" fillId="0" borderId="0" xfId="47" applyFont="1" applyFill="1" applyBorder="1" applyAlignment="1">
      <alignment horizontal="distributed" vertical="center"/>
      <protection/>
    </xf>
    <xf numFmtId="0" fontId="1" fillId="0" borderId="8" xfId="47" applyFont="1" applyFill="1" applyBorder="1">
      <alignment/>
      <protection/>
    </xf>
    <xf numFmtId="0" fontId="1" fillId="0" borderId="10" xfId="47" applyFont="1" applyFill="1" applyBorder="1">
      <alignment/>
      <protection/>
    </xf>
    <xf numFmtId="0" fontId="1" fillId="0" borderId="9" xfId="47" applyFont="1" applyFill="1" applyBorder="1">
      <alignment/>
      <protection/>
    </xf>
    <xf numFmtId="41" fontId="1" fillId="0" borderId="10" xfId="47" applyNumberFormat="1" applyFont="1" applyFill="1" applyBorder="1">
      <alignment/>
      <protection/>
    </xf>
    <xf numFmtId="41" fontId="1" fillId="0" borderId="9" xfId="47" applyNumberFormat="1" applyFont="1" applyFill="1" applyBorder="1">
      <alignment/>
      <protection/>
    </xf>
    <xf numFmtId="0" fontId="7" fillId="0" borderId="0" xfId="48" applyFont="1" applyFill="1" applyAlignment="1">
      <alignment vertical="center"/>
      <protection/>
    </xf>
    <xf numFmtId="0" fontId="1" fillId="0" borderId="0" xfId="48" applyFont="1" applyFill="1" applyAlignment="1">
      <alignment vertical="center"/>
      <protection/>
    </xf>
    <xf numFmtId="0" fontId="1" fillId="0" borderId="0" xfId="48" applyFont="1" applyFill="1" applyAlignment="1">
      <alignment horizontal="right" vertical="center"/>
      <protection/>
    </xf>
    <xf numFmtId="0" fontId="1" fillId="0" borderId="0" xfId="48" applyFont="1" applyFill="1" applyBorder="1" applyAlignment="1">
      <alignment vertical="center"/>
      <protection/>
    </xf>
    <xf numFmtId="38" fontId="1" fillId="0" borderId="25" xfId="18" applyFont="1" applyFill="1" applyBorder="1" applyAlignment="1">
      <alignment horizontal="centerContinuous" vertical="center"/>
    </xf>
    <xf numFmtId="38" fontId="1" fillId="0" borderId="10" xfId="18" applyFont="1" applyFill="1" applyBorder="1" applyAlignment="1">
      <alignment horizontal="center" vertical="center" wrapText="1"/>
    </xf>
    <xf numFmtId="38" fontId="1" fillId="0" borderId="5" xfId="18" applyFont="1" applyFill="1" applyBorder="1" applyAlignment="1">
      <alignment vertical="center"/>
    </xf>
    <xf numFmtId="38" fontId="1" fillId="0" borderId="6" xfId="18" applyFont="1" applyFill="1" applyBorder="1" applyAlignment="1">
      <alignment vertical="center"/>
    </xf>
    <xf numFmtId="177" fontId="11" fillId="0" borderId="7" xfId="18" applyNumberFormat="1" applyFont="1" applyFill="1" applyBorder="1" applyAlignment="1">
      <alignment vertical="center"/>
    </xf>
    <xf numFmtId="179" fontId="1" fillId="0" borderId="0" xfId="18" applyNumberFormat="1" applyFont="1" applyFill="1" applyBorder="1" applyAlignment="1">
      <alignment vertical="center"/>
    </xf>
    <xf numFmtId="179" fontId="1" fillId="0" borderId="7" xfId="18" applyNumberFormat="1" applyFont="1" applyFill="1" applyBorder="1" applyAlignment="1">
      <alignment vertical="center"/>
    </xf>
    <xf numFmtId="179" fontId="1" fillId="0" borderId="10" xfId="18" applyNumberFormat="1" applyFont="1" applyFill="1" applyBorder="1" applyAlignment="1">
      <alignment vertical="center"/>
    </xf>
    <xf numFmtId="179" fontId="1" fillId="0" borderId="9" xfId="18" applyNumberFormat="1" applyFont="1" applyFill="1" applyBorder="1" applyAlignment="1">
      <alignment vertical="center"/>
    </xf>
    <xf numFmtId="38" fontId="7" fillId="0" borderId="0" xfId="18" applyFont="1" applyAlignment="1">
      <alignment vertical="center"/>
    </xf>
    <xf numFmtId="41" fontId="1" fillId="0" borderId="4" xfId="18" applyNumberFormat="1" applyFont="1" applyFill="1" applyBorder="1" applyAlignment="1">
      <alignment vertical="center"/>
    </xf>
    <xf numFmtId="38" fontId="1" fillId="0" borderId="0" xfId="18" applyFont="1" applyBorder="1" applyAlignment="1">
      <alignment horizontal="center" vertical="center"/>
    </xf>
    <xf numFmtId="38" fontId="1" fillId="0" borderId="7" xfId="18" applyFont="1" applyBorder="1" applyAlignment="1">
      <alignment horizontal="distributed" vertical="center"/>
    </xf>
    <xf numFmtId="38" fontId="14" fillId="0" borderId="7" xfId="18" applyFont="1" applyFill="1" applyBorder="1" applyAlignment="1">
      <alignment vertical="center"/>
    </xf>
    <xf numFmtId="38" fontId="11" fillId="0" borderId="7" xfId="18" applyFont="1" applyBorder="1" applyAlignment="1">
      <alignment horizontal="distributed" vertical="center"/>
    </xf>
    <xf numFmtId="38" fontId="1" fillId="0" borderId="1" xfId="18" applyFont="1" applyBorder="1" applyAlignment="1">
      <alignment vertical="center"/>
    </xf>
    <xf numFmtId="38" fontId="1" fillId="0" borderId="0" xfId="18" applyFont="1" applyBorder="1" applyAlignment="1">
      <alignment vertical="center"/>
    </xf>
    <xf numFmtId="38" fontId="1" fillId="0" borderId="10" xfId="18" applyFont="1" applyBorder="1" applyAlignment="1">
      <alignment horizontal="center" vertical="center"/>
    </xf>
    <xf numFmtId="38" fontId="11" fillId="0" borderId="9" xfId="18" applyFont="1" applyBorder="1" applyAlignment="1">
      <alignment horizontal="distributed" vertical="center"/>
    </xf>
    <xf numFmtId="41" fontId="11" fillId="0" borderId="8" xfId="18" applyNumberFormat="1" applyFont="1" applyFill="1" applyBorder="1" applyAlignment="1">
      <alignment vertical="center"/>
    </xf>
    <xf numFmtId="38" fontId="1" fillId="0" borderId="0" xfId="18" applyFont="1" applyFill="1" applyBorder="1" applyAlignment="1">
      <alignment horizontal="left" vertical="center"/>
    </xf>
    <xf numFmtId="38" fontId="14" fillId="0" borderId="0" xfId="18" applyFont="1" applyFill="1" applyBorder="1" applyAlignment="1">
      <alignment vertical="center"/>
    </xf>
    <xf numFmtId="0" fontId="1" fillId="0" borderId="10" xfId="50" applyFont="1" applyFill="1" applyBorder="1" applyAlignment="1">
      <alignment vertical="center"/>
      <protection/>
    </xf>
    <xf numFmtId="41" fontId="11" fillId="0" borderId="8" xfId="18" applyNumberFormat="1" applyFont="1" applyFill="1" applyBorder="1" applyAlignment="1">
      <alignment horizontal="right" vertical="center"/>
    </xf>
    <xf numFmtId="41" fontId="11" fillId="0" borderId="10" xfId="18" applyNumberFormat="1" applyFont="1" applyFill="1" applyBorder="1" applyAlignment="1">
      <alignment horizontal="right" vertical="center"/>
    </xf>
    <xf numFmtId="38" fontId="1" fillId="0" borderId="12" xfId="18" applyFont="1" applyFill="1" applyBorder="1" applyAlignment="1">
      <alignment horizontal="center" vertical="center" wrapText="1"/>
    </xf>
    <xf numFmtId="38" fontId="1" fillId="0" borderId="4" xfId="18" applyFont="1" applyFill="1" applyBorder="1" applyAlignment="1">
      <alignment horizontal="center" vertical="center"/>
    </xf>
    <xf numFmtId="41" fontId="11" fillId="0" borderId="4" xfId="18" applyNumberFormat="1" applyFont="1" applyFill="1" applyBorder="1" applyAlignment="1">
      <alignment vertical="center"/>
    </xf>
    <xf numFmtId="41" fontId="11" fillId="0" borderId="5" xfId="18" applyNumberFormat="1" applyFont="1" applyFill="1" applyBorder="1" applyAlignment="1">
      <alignment vertical="center"/>
    </xf>
    <xf numFmtId="41" fontId="11" fillId="0" borderId="6" xfId="18" applyNumberFormat="1" applyFont="1" applyFill="1" applyBorder="1" applyAlignment="1">
      <alignment vertical="center"/>
    </xf>
    <xf numFmtId="41" fontId="14" fillId="0" borderId="1" xfId="18" applyNumberFormat="1" applyFont="1" applyFill="1" applyBorder="1" applyAlignment="1">
      <alignment vertical="center"/>
    </xf>
    <xf numFmtId="41" fontId="14" fillId="0" borderId="0" xfId="18" applyNumberFormat="1" applyFont="1" applyFill="1" applyBorder="1" applyAlignment="1">
      <alignment vertical="center"/>
    </xf>
    <xf numFmtId="41" fontId="14" fillId="0" borderId="7" xfId="18" applyNumberFormat="1" applyFont="1" applyFill="1" applyBorder="1" applyAlignment="1">
      <alignment vertical="center"/>
    </xf>
    <xf numFmtId="38" fontId="1" fillId="0" borderId="10" xfId="18" applyFont="1" applyFill="1" applyBorder="1" applyAlignment="1">
      <alignment vertical="center"/>
    </xf>
    <xf numFmtId="38" fontId="11" fillId="0" borderId="4" xfId="18" applyFont="1" applyFill="1" applyBorder="1" applyAlignment="1">
      <alignment vertical="center"/>
    </xf>
    <xf numFmtId="38" fontId="1" fillId="0" borderId="32" xfId="18" applyFont="1" applyFill="1" applyBorder="1" applyAlignment="1">
      <alignment vertical="center"/>
    </xf>
    <xf numFmtId="41" fontId="1" fillId="0" borderId="0" xfId="18" applyNumberFormat="1" applyFont="1" applyFill="1" applyBorder="1" applyAlignment="1">
      <alignment horizontal="right" vertical="center" shrinkToFit="1"/>
    </xf>
    <xf numFmtId="41" fontId="1" fillId="0" borderId="2" xfId="18" applyNumberFormat="1" applyFont="1" applyFill="1" applyBorder="1" applyAlignment="1">
      <alignment horizontal="right" vertical="center" shrinkToFit="1"/>
    </xf>
    <xf numFmtId="0" fontId="1" fillId="0" borderId="9" xfId="51" applyFont="1" applyFill="1" applyBorder="1" applyAlignment="1">
      <alignment horizontal="center" vertical="center"/>
      <protection/>
    </xf>
    <xf numFmtId="0" fontId="1" fillId="0" borderId="14" xfId="51" applyFont="1" applyFill="1" applyBorder="1" applyAlignment="1">
      <alignment horizontal="center" vertical="center"/>
      <protection/>
    </xf>
    <xf numFmtId="0" fontId="1" fillId="0" borderId="14" xfId="51" applyFont="1" applyFill="1" applyBorder="1" applyAlignment="1">
      <alignment horizontal="center" vertical="center" wrapText="1"/>
      <protection/>
    </xf>
    <xf numFmtId="38" fontId="11" fillId="0" borderId="5" xfId="18" applyFont="1" applyFill="1" applyBorder="1" applyAlignment="1">
      <alignment vertical="center"/>
    </xf>
    <xf numFmtId="41" fontId="1" fillId="0" borderId="9" xfId="18" applyNumberFormat="1" applyFont="1" applyFill="1" applyBorder="1" applyAlignment="1">
      <alignment horizontal="right" vertical="center"/>
    </xf>
    <xf numFmtId="49" fontId="7" fillId="0" borderId="0" xfId="18" applyNumberFormat="1" applyFont="1" applyFill="1" applyAlignment="1">
      <alignment/>
    </xf>
    <xf numFmtId="49" fontId="1" fillId="0" borderId="0" xfId="18" applyNumberFormat="1" applyFont="1" applyFill="1" applyAlignment="1">
      <alignment/>
    </xf>
    <xf numFmtId="49" fontId="1" fillId="0" borderId="0" xfId="18" applyNumberFormat="1" applyFont="1" applyFill="1" applyBorder="1" applyAlignment="1">
      <alignment/>
    </xf>
    <xf numFmtId="38" fontId="1" fillId="0" borderId="6" xfId="18" applyFont="1" applyFill="1" applyBorder="1" applyAlignment="1">
      <alignment horizontal="center" vertical="center"/>
    </xf>
    <xf numFmtId="0" fontId="16" fillId="0" borderId="12" xfId="52" applyFont="1" applyFill="1" applyBorder="1" applyAlignment="1">
      <alignment horizontal="center" vertical="center"/>
      <protection/>
    </xf>
    <xf numFmtId="0" fontId="16" fillId="0" borderId="0" xfId="52" applyFont="1" applyFill="1" applyBorder="1" applyAlignment="1">
      <alignment horizontal="center" vertical="center"/>
      <protection/>
    </xf>
    <xf numFmtId="49" fontId="1" fillId="0" borderId="1" xfId="18" applyNumberFormat="1" applyFont="1" applyFill="1" applyBorder="1" applyAlignment="1">
      <alignment vertical="center"/>
    </xf>
    <xf numFmtId="49" fontId="1" fillId="0" borderId="0" xfId="18" applyNumberFormat="1" applyFont="1" applyFill="1" applyBorder="1" applyAlignment="1">
      <alignment horizontal="center" vertical="center"/>
    </xf>
    <xf numFmtId="49" fontId="1" fillId="0" borderId="7" xfId="18" applyNumberFormat="1" applyFont="1" applyFill="1" applyBorder="1" applyAlignment="1">
      <alignment vertical="center"/>
    </xf>
    <xf numFmtId="49" fontId="1" fillId="0" borderId="7" xfId="18" applyNumberFormat="1" applyFont="1" applyFill="1" applyBorder="1" applyAlignment="1">
      <alignment horizontal="distributed" vertical="center"/>
    </xf>
    <xf numFmtId="180" fontId="1" fillId="0" borderId="0" xfId="18" applyNumberFormat="1" applyFont="1" applyFill="1" applyBorder="1" applyAlignment="1">
      <alignment horizontal="right" vertical="center"/>
    </xf>
    <xf numFmtId="38" fontId="1" fillId="0" borderId="7" xfId="18" applyFont="1" applyFill="1" applyBorder="1" applyAlignment="1">
      <alignment horizontal="right" vertical="center"/>
    </xf>
    <xf numFmtId="49" fontId="1" fillId="0" borderId="1" xfId="18" applyNumberFormat="1" applyFont="1" applyFill="1" applyBorder="1" applyAlignment="1">
      <alignment horizontal="distributed" vertical="center"/>
    </xf>
    <xf numFmtId="0" fontId="1" fillId="0" borderId="0" xfId="52" applyFont="1" applyFill="1" applyBorder="1" applyAlignment="1">
      <alignment horizontal="distributed" vertical="center"/>
      <protection/>
    </xf>
    <xf numFmtId="49" fontId="1" fillId="0" borderId="7" xfId="18" applyNumberFormat="1" applyFont="1" applyFill="1" applyBorder="1" applyAlignment="1" quotePrefix="1">
      <alignment vertical="center"/>
    </xf>
    <xf numFmtId="38" fontId="1" fillId="0" borderId="0" xfId="18" applyFont="1" applyFill="1" applyBorder="1" applyAlignment="1" quotePrefix="1">
      <alignment vertical="center"/>
    </xf>
    <xf numFmtId="49" fontId="11" fillId="0" borderId="1" xfId="18" applyNumberFormat="1" applyFont="1" applyFill="1" applyBorder="1" applyAlignment="1">
      <alignment horizontal="left" vertical="center"/>
    </xf>
    <xf numFmtId="38" fontId="11" fillId="0" borderId="0" xfId="18" applyFont="1" applyFill="1" applyBorder="1" applyAlignment="1">
      <alignment horizontal="distributed" vertical="center"/>
    </xf>
    <xf numFmtId="49" fontId="1" fillId="0" borderId="0" xfId="18" applyNumberFormat="1" applyFont="1" applyFill="1" applyBorder="1" applyAlignment="1">
      <alignment horizontal="left" vertical="center"/>
    </xf>
    <xf numFmtId="49" fontId="1" fillId="0" borderId="7" xfId="18" applyNumberFormat="1" applyFont="1" applyFill="1" applyBorder="1" applyAlignment="1">
      <alignment horizontal="left" vertical="center"/>
    </xf>
    <xf numFmtId="49" fontId="1" fillId="0" borderId="7" xfId="18" applyNumberFormat="1" applyFont="1" applyFill="1" applyBorder="1" applyAlignment="1" quotePrefix="1">
      <alignment horizontal="left" vertical="center"/>
    </xf>
    <xf numFmtId="38" fontId="1" fillId="0" borderId="0" xfId="18" applyFont="1" applyFill="1" applyBorder="1" applyAlignment="1" quotePrefix="1">
      <alignment horizontal="left" vertical="center"/>
    </xf>
    <xf numFmtId="49" fontId="1" fillId="0" borderId="1" xfId="18" applyNumberFormat="1" applyFont="1" applyFill="1" applyBorder="1" applyAlignment="1">
      <alignment horizontal="center" vertical="distributed" textRotation="255"/>
    </xf>
    <xf numFmtId="38" fontId="13" fillId="0" borderId="0" xfId="18" applyFont="1" applyFill="1" applyBorder="1" applyAlignment="1">
      <alignment horizontal="distributed" vertical="center"/>
    </xf>
    <xf numFmtId="49" fontId="13" fillId="0" borderId="0" xfId="18" applyNumberFormat="1" applyFont="1" applyFill="1" applyBorder="1" applyAlignment="1">
      <alignment horizontal="left" vertical="center"/>
    </xf>
    <xf numFmtId="49" fontId="1" fillId="0" borderId="0" xfId="18" applyNumberFormat="1" applyFont="1" applyFill="1" applyAlignment="1">
      <alignment vertical="center"/>
    </xf>
    <xf numFmtId="49" fontId="13" fillId="0" borderId="0" xfId="18" applyNumberFormat="1" applyFont="1" applyFill="1" applyBorder="1" applyAlignment="1">
      <alignment horizontal="distributed" vertical="center"/>
    </xf>
    <xf numFmtId="180" fontId="1" fillId="0" borderId="7" xfId="18" applyNumberFormat="1" applyFont="1" applyFill="1" applyBorder="1" applyAlignment="1">
      <alignment horizontal="right"/>
    </xf>
    <xf numFmtId="49" fontId="1" fillId="0" borderId="1" xfId="18" applyNumberFormat="1" applyFont="1" applyFill="1" applyBorder="1" applyAlignment="1">
      <alignment vertical="distributed" textRotation="255"/>
    </xf>
    <xf numFmtId="49" fontId="1" fillId="0" borderId="8" xfId="18" applyNumberFormat="1" applyFont="1" applyFill="1" applyBorder="1" applyAlignment="1">
      <alignment/>
    </xf>
    <xf numFmtId="49" fontId="1" fillId="0" borderId="10" xfId="18" applyNumberFormat="1" applyFont="1" applyFill="1" applyBorder="1" applyAlignment="1">
      <alignment/>
    </xf>
    <xf numFmtId="49" fontId="1" fillId="0" borderId="9" xfId="18" applyNumberFormat="1" applyFont="1" applyFill="1" applyBorder="1" applyAlignment="1">
      <alignment/>
    </xf>
    <xf numFmtId="38" fontId="1" fillId="0" borderId="8" xfId="18" applyFont="1" applyFill="1" applyBorder="1" applyAlignment="1">
      <alignment/>
    </xf>
    <xf numFmtId="49" fontId="13" fillId="0" borderId="0" xfId="18" applyNumberFormat="1" applyFont="1" applyFill="1" applyBorder="1" applyAlignment="1">
      <alignment/>
    </xf>
    <xf numFmtId="38" fontId="13" fillId="0" borderId="5" xfId="18" applyFont="1" applyFill="1" applyBorder="1" applyAlignment="1">
      <alignment/>
    </xf>
    <xf numFmtId="49" fontId="1" fillId="0" borderId="0" xfId="18" applyNumberFormat="1" applyFont="1" applyFill="1" applyBorder="1" applyAlignment="1">
      <alignment horizontal="left"/>
    </xf>
    <xf numFmtId="0" fontId="1" fillId="0" borderId="0" xfId="53" applyFont="1" applyFill="1">
      <alignment/>
      <protection/>
    </xf>
    <xf numFmtId="0" fontId="7" fillId="0" borderId="0" xfId="53" applyFont="1" applyFill="1">
      <alignment/>
      <protection/>
    </xf>
    <xf numFmtId="0" fontId="1" fillId="0" borderId="0" xfId="53" applyFont="1" applyFill="1" applyAlignment="1">
      <alignment horizontal="right"/>
      <protection/>
    </xf>
    <xf numFmtId="41" fontId="1" fillId="0" borderId="1" xfId="53" applyNumberFormat="1" applyFont="1" applyFill="1" applyBorder="1" applyAlignment="1">
      <alignment horizontal="distributed"/>
      <protection/>
    </xf>
    <xf numFmtId="41" fontId="1" fillId="0" borderId="0" xfId="53" applyNumberFormat="1" applyFont="1" applyFill="1" applyBorder="1" applyAlignment="1">
      <alignment horizontal="distributed"/>
      <protection/>
    </xf>
    <xf numFmtId="41" fontId="1" fillId="0" borderId="0" xfId="53" applyNumberFormat="1" applyFont="1" applyFill="1" applyBorder="1">
      <alignment/>
      <protection/>
    </xf>
    <xf numFmtId="0" fontId="1" fillId="0" borderId="14" xfId="53" applyFont="1" applyFill="1" applyBorder="1" applyAlignment="1">
      <alignment horizontal="center"/>
      <protection/>
    </xf>
    <xf numFmtId="0" fontId="1" fillId="0" borderId="0" xfId="53" applyFont="1" applyFill="1" applyBorder="1" applyAlignment="1">
      <alignment horizontal="center"/>
      <protection/>
    </xf>
    <xf numFmtId="0" fontId="1" fillId="0" borderId="0" xfId="53" applyFont="1" applyFill="1" applyBorder="1">
      <alignment/>
      <protection/>
    </xf>
    <xf numFmtId="0" fontId="1" fillId="0" borderId="13" xfId="53" applyFont="1" applyFill="1" applyBorder="1" applyAlignment="1">
      <alignment horizontal="distributed"/>
      <protection/>
    </xf>
    <xf numFmtId="0" fontId="1" fillId="0" borderId="0" xfId="53" applyFont="1" applyFill="1" applyBorder="1" applyAlignment="1">
      <alignment horizontal="right"/>
      <protection/>
    </xf>
    <xf numFmtId="0" fontId="1" fillId="0" borderId="7" xfId="53" applyFont="1" applyFill="1" applyBorder="1" applyAlignment="1">
      <alignment horizontal="center"/>
      <protection/>
    </xf>
    <xf numFmtId="0" fontId="11" fillId="0" borderId="0" xfId="53" applyFont="1" applyFill="1">
      <alignment/>
      <protection/>
    </xf>
    <xf numFmtId="0" fontId="11" fillId="0" borderId="13" xfId="53" applyFont="1" applyFill="1" applyBorder="1" applyAlignment="1">
      <alignment horizontal="distributed"/>
      <protection/>
    </xf>
    <xf numFmtId="41" fontId="11" fillId="0" borderId="0" xfId="53" applyNumberFormat="1" applyFont="1" applyFill="1" applyBorder="1">
      <alignment/>
      <protection/>
    </xf>
    <xf numFmtId="41" fontId="11" fillId="0" borderId="7" xfId="53" applyNumberFormat="1" applyFont="1" applyFill="1" applyBorder="1">
      <alignment/>
      <protection/>
    </xf>
    <xf numFmtId="41" fontId="1" fillId="0" borderId="7" xfId="53" applyNumberFormat="1" applyFont="1" applyFill="1" applyBorder="1">
      <alignment/>
      <protection/>
    </xf>
    <xf numFmtId="41" fontId="1" fillId="0" borderId="0" xfId="53" applyNumberFormat="1" applyFont="1" applyFill="1" applyBorder="1" applyAlignment="1">
      <alignment horizontal="right"/>
      <protection/>
    </xf>
    <xf numFmtId="197" fontId="1" fillId="0" borderId="0" xfId="53" applyNumberFormat="1" applyFont="1" applyFill="1" applyBorder="1">
      <alignment/>
      <protection/>
    </xf>
    <xf numFmtId="0" fontId="1" fillId="0" borderId="33" xfId="53" applyFont="1" applyFill="1" applyBorder="1" applyAlignment="1">
      <alignment horizontal="distributed"/>
      <protection/>
    </xf>
    <xf numFmtId="41" fontId="1" fillId="0" borderId="26" xfId="53" applyNumberFormat="1" applyFont="1" applyFill="1" applyBorder="1" applyAlignment="1">
      <alignment horizontal="center" vertical="center" wrapText="1"/>
      <protection/>
    </xf>
    <xf numFmtId="0" fontId="1" fillId="0" borderId="1" xfId="53" applyFont="1" applyFill="1" applyBorder="1" applyAlignment="1">
      <alignment horizontal="center"/>
      <protection/>
    </xf>
    <xf numFmtId="0" fontId="1" fillId="0" borderId="10" xfId="53" applyFont="1" applyFill="1" applyBorder="1" applyAlignment="1">
      <alignment horizontal="center"/>
      <protection/>
    </xf>
    <xf numFmtId="0" fontId="1" fillId="0" borderId="9" xfId="53" applyFont="1" applyFill="1" applyBorder="1" applyAlignment="1">
      <alignment horizontal="center"/>
      <protection/>
    </xf>
    <xf numFmtId="41" fontId="1" fillId="0" borderId="14" xfId="53" applyNumberFormat="1" applyFont="1" applyFill="1" applyBorder="1" applyAlignment="1">
      <alignment horizontal="center" vertical="center" wrapText="1"/>
      <protection/>
    </xf>
    <xf numFmtId="0" fontId="1" fillId="0" borderId="14" xfId="53" applyFont="1" applyFill="1" applyBorder="1" applyAlignment="1">
      <alignment horizontal="distributed"/>
      <protection/>
    </xf>
    <xf numFmtId="0" fontId="1" fillId="0" borderId="3" xfId="53" applyFont="1" applyFill="1" applyBorder="1" applyAlignment="1">
      <alignment horizontal="center"/>
      <protection/>
    </xf>
    <xf numFmtId="0" fontId="1" fillId="0" borderId="5" xfId="53" applyFont="1" applyFill="1" applyBorder="1" applyAlignment="1">
      <alignment horizontal="center"/>
      <protection/>
    </xf>
    <xf numFmtId="0" fontId="1" fillId="0" borderId="5" xfId="53" applyFont="1" applyFill="1" applyBorder="1" applyAlignment="1">
      <alignment horizontal="right"/>
      <protection/>
    </xf>
    <xf numFmtId="0" fontId="1" fillId="0" borderId="6" xfId="53" applyFont="1" applyFill="1" applyBorder="1" applyAlignment="1">
      <alignment horizontal="center"/>
      <protection/>
    </xf>
    <xf numFmtId="41" fontId="11" fillId="0" borderId="0" xfId="53" applyNumberFormat="1" applyFont="1" applyFill="1">
      <alignment/>
      <protection/>
    </xf>
    <xf numFmtId="41" fontId="1" fillId="0" borderId="0" xfId="53" applyNumberFormat="1" applyFont="1" applyFill="1">
      <alignment/>
      <protection/>
    </xf>
    <xf numFmtId="41" fontId="1" fillId="0" borderId="0" xfId="53" applyNumberFormat="1" applyFont="1" applyFill="1" applyAlignment="1">
      <alignment horizontal="left"/>
      <protection/>
    </xf>
    <xf numFmtId="41" fontId="1" fillId="0" borderId="0" xfId="53" applyNumberFormat="1" applyFont="1" applyFill="1" applyAlignment="1">
      <alignment horizontal="right"/>
      <protection/>
    </xf>
    <xf numFmtId="41" fontId="1" fillId="0" borderId="10" xfId="53" applyNumberFormat="1" applyFont="1" applyFill="1" applyBorder="1">
      <alignment/>
      <protection/>
    </xf>
    <xf numFmtId="41" fontId="1" fillId="0" borderId="9" xfId="53" applyNumberFormat="1" applyFont="1" applyFill="1" applyBorder="1">
      <alignment/>
      <protection/>
    </xf>
    <xf numFmtId="0" fontId="1" fillId="0" borderId="0" xfId="54" applyFont="1" applyFill="1" applyAlignment="1">
      <alignment vertical="center"/>
      <protection/>
    </xf>
    <xf numFmtId="181" fontId="1" fillId="0" borderId="0" xfId="18" applyNumberFormat="1" applyFont="1" applyFill="1" applyBorder="1" applyAlignment="1">
      <alignment vertical="center"/>
    </xf>
    <xf numFmtId="0" fontId="1" fillId="0" borderId="3" xfId="54" applyFont="1" applyFill="1" applyBorder="1" applyAlignment="1">
      <alignment horizontal="distributed" vertical="center"/>
      <protection/>
    </xf>
    <xf numFmtId="38" fontId="9" fillId="0" borderId="0" xfId="18" applyFont="1" applyFill="1" applyAlignment="1">
      <alignment vertical="center"/>
    </xf>
    <xf numFmtId="38" fontId="9" fillId="0" borderId="1" xfId="18" applyFont="1" applyFill="1" applyBorder="1" applyAlignment="1">
      <alignment vertical="center"/>
    </xf>
    <xf numFmtId="38" fontId="9" fillId="0" borderId="7" xfId="18" applyFont="1" applyFill="1" applyBorder="1" applyAlignment="1">
      <alignment horizontal="distributed" vertical="center"/>
    </xf>
    <xf numFmtId="38" fontId="9" fillId="0" borderId="4" xfId="18" applyFont="1" applyFill="1" applyBorder="1" applyAlignment="1">
      <alignment horizontal="right" vertical="center"/>
    </xf>
    <xf numFmtId="38" fontId="9" fillId="0" borderId="5" xfId="18" applyFont="1" applyFill="1" applyBorder="1" applyAlignment="1">
      <alignment horizontal="right" vertical="center"/>
    </xf>
    <xf numFmtId="38" fontId="9" fillId="0" borderId="6" xfId="18" applyFont="1" applyFill="1" applyBorder="1" applyAlignment="1">
      <alignment horizontal="right" vertical="center"/>
    </xf>
    <xf numFmtId="0" fontId="20" fillId="0" borderId="7" xfId="54" applyFont="1" applyFill="1" applyBorder="1" applyAlignment="1">
      <alignment horizontal="distributed" vertical="center"/>
      <protection/>
    </xf>
    <xf numFmtId="0" fontId="1" fillId="0" borderId="7" xfId="54" applyFont="1" applyFill="1" applyBorder="1" applyAlignment="1">
      <alignment horizontal="distributed" vertical="center"/>
      <protection/>
    </xf>
    <xf numFmtId="38" fontId="13" fillId="0" borderId="0" xfId="18" applyFont="1" applyFill="1" applyAlignment="1">
      <alignment vertical="center"/>
    </xf>
    <xf numFmtId="0" fontId="7" fillId="0" borderId="0" xfId="55" applyFont="1" applyFill="1" applyAlignment="1">
      <alignment vertical="center"/>
      <protection/>
    </xf>
    <xf numFmtId="181" fontId="13" fillId="0" borderId="0" xfId="18" applyNumberFormat="1" applyFont="1" applyFill="1" applyBorder="1" applyAlignment="1">
      <alignment vertical="center"/>
    </xf>
    <xf numFmtId="38" fontId="13" fillId="0" borderId="0" xfId="18" applyFont="1" applyFill="1" applyAlignment="1">
      <alignment vertical="center" shrinkToFit="1"/>
    </xf>
    <xf numFmtId="38" fontId="1" fillId="0" borderId="3" xfId="18" applyFont="1" applyFill="1" applyBorder="1" applyAlignment="1">
      <alignment horizontal="center" vertical="center" shrinkToFit="1"/>
    </xf>
    <xf numFmtId="38" fontId="1" fillId="0" borderId="3" xfId="18" applyFont="1" applyFill="1" applyBorder="1" applyAlignment="1">
      <alignment horizontal="distributed" vertical="center" shrinkToFit="1"/>
    </xf>
    <xf numFmtId="38" fontId="9" fillId="0" borderId="0" xfId="18" applyFont="1" applyFill="1" applyAlignment="1">
      <alignment vertical="center" shrinkToFit="1"/>
    </xf>
    <xf numFmtId="38" fontId="9" fillId="0" borderId="1" xfId="18" applyFont="1" applyFill="1" applyBorder="1" applyAlignment="1">
      <alignment vertical="center" shrinkToFit="1"/>
    </xf>
    <xf numFmtId="38" fontId="9" fillId="0" borderId="6" xfId="18" applyFont="1" applyFill="1" applyBorder="1" applyAlignment="1">
      <alignment horizontal="distributed" vertical="center" shrinkToFit="1"/>
    </xf>
    <xf numFmtId="38" fontId="9" fillId="0" borderId="5" xfId="18" applyFont="1" applyFill="1" applyBorder="1" applyAlignment="1">
      <alignment vertical="center" shrinkToFit="1"/>
    </xf>
    <xf numFmtId="38" fontId="9" fillId="0" borderId="0" xfId="18" applyFont="1" applyFill="1" applyBorder="1" applyAlignment="1">
      <alignment horizontal="right" vertical="center" shrinkToFit="1"/>
    </xf>
    <xf numFmtId="38" fontId="9" fillId="0" borderId="7" xfId="18" applyFont="1" applyFill="1" applyBorder="1" applyAlignment="1">
      <alignment horizontal="right" vertical="center" shrinkToFit="1"/>
    </xf>
    <xf numFmtId="38" fontId="1" fillId="0" borderId="0" xfId="18" applyFont="1" applyFill="1" applyAlignment="1">
      <alignment vertical="center" shrinkToFit="1"/>
    </xf>
    <xf numFmtId="38" fontId="11" fillId="0" borderId="0" xfId="18" applyFont="1" applyFill="1" applyAlignment="1">
      <alignment vertical="center" shrinkToFit="1"/>
    </xf>
    <xf numFmtId="38" fontId="13" fillId="0" borderId="1" xfId="18" applyFont="1" applyFill="1" applyBorder="1" applyAlignment="1">
      <alignment vertical="center" shrinkToFit="1"/>
    </xf>
    <xf numFmtId="38" fontId="1" fillId="0" borderId="7" xfId="18" applyFont="1" applyFill="1" applyBorder="1" applyAlignment="1">
      <alignment horizontal="distributed" vertical="center" shrinkToFit="1"/>
    </xf>
    <xf numFmtId="41" fontId="13" fillId="0" borderId="1" xfId="18" applyNumberFormat="1" applyFont="1" applyFill="1" applyBorder="1" applyAlignment="1">
      <alignment vertical="center"/>
    </xf>
    <xf numFmtId="41" fontId="13" fillId="0" borderId="0" xfId="18" applyNumberFormat="1" applyFont="1" applyFill="1" applyBorder="1" applyAlignment="1">
      <alignment vertical="center"/>
    </xf>
    <xf numFmtId="41" fontId="13" fillId="0" borderId="7" xfId="18" applyNumberFormat="1" applyFont="1" applyFill="1" applyBorder="1" applyAlignment="1">
      <alignment vertical="center"/>
    </xf>
    <xf numFmtId="38" fontId="13" fillId="0" borderId="8" xfId="18" applyFont="1" applyFill="1" applyBorder="1" applyAlignment="1">
      <alignment vertical="center" shrinkToFit="1"/>
    </xf>
    <xf numFmtId="38" fontId="1" fillId="0" borderId="9" xfId="18" applyFont="1" applyFill="1" applyBorder="1" applyAlignment="1">
      <alignment horizontal="distributed" vertical="center" shrinkToFit="1"/>
    </xf>
    <xf numFmtId="38" fontId="13" fillId="0" borderId="3" xfId="18" applyFont="1" applyFill="1" applyBorder="1" applyAlignment="1">
      <alignment horizontal="distributed" vertical="center"/>
    </xf>
    <xf numFmtId="38" fontId="1" fillId="0" borderId="4" xfId="18" applyFont="1" applyFill="1" applyBorder="1" applyAlignment="1">
      <alignment vertical="center"/>
    </xf>
    <xf numFmtId="38" fontId="13" fillId="0" borderId="4" xfId="18" applyFont="1" applyFill="1" applyBorder="1" applyAlignment="1">
      <alignment horizontal="distributed" vertical="center"/>
    </xf>
    <xf numFmtId="38" fontId="13" fillId="0" borderId="5" xfId="18" applyFont="1" applyFill="1" applyBorder="1" applyAlignment="1">
      <alignment horizontal="distributed" vertical="center"/>
    </xf>
    <xf numFmtId="38" fontId="13" fillId="0" borderId="6" xfId="18" applyFont="1" applyFill="1" applyBorder="1" applyAlignment="1">
      <alignment horizontal="distributed" vertical="center"/>
    </xf>
    <xf numFmtId="38" fontId="11" fillId="0" borderId="8" xfId="18" applyFont="1" applyFill="1" applyBorder="1" applyAlignment="1">
      <alignment vertical="center"/>
    </xf>
    <xf numFmtId="38" fontId="11" fillId="0" borderId="10" xfId="18" applyFont="1" applyFill="1" applyBorder="1" applyAlignment="1">
      <alignment horizontal="right" vertical="center"/>
    </xf>
    <xf numFmtId="38" fontId="11" fillId="0" borderId="9" xfId="18" applyFont="1" applyFill="1" applyBorder="1" applyAlignment="1">
      <alignment horizontal="right" vertical="center"/>
    </xf>
    <xf numFmtId="49" fontId="1" fillId="0" borderId="26" xfId="32" applyNumberFormat="1" applyFont="1" applyFill="1" applyBorder="1" applyAlignment="1">
      <alignment horizontal="distributed" vertical="center" wrapText="1"/>
      <protection/>
    </xf>
    <xf numFmtId="49" fontId="1" fillId="0" borderId="15" xfId="31" applyNumberFormat="1" applyFont="1" applyFill="1" applyBorder="1" applyAlignment="1">
      <alignment horizontal="distributed" vertical="center" wrapText="1"/>
      <protection/>
    </xf>
    <xf numFmtId="0" fontId="16" fillId="0" borderId="3" xfId="31" applyFont="1" applyFill="1" applyBorder="1" applyAlignment="1">
      <alignment horizontal="distributed"/>
      <protection/>
    </xf>
    <xf numFmtId="0" fontId="1" fillId="0" borderId="15" xfId="31" applyFont="1" applyFill="1" applyBorder="1" applyAlignment="1">
      <alignment horizontal="distributed" vertical="center"/>
      <protection/>
    </xf>
    <xf numFmtId="0" fontId="1" fillId="0" borderId="17" xfId="31" applyFont="1" applyFill="1" applyBorder="1" applyAlignment="1">
      <alignment horizontal="distributed" vertical="center"/>
      <protection/>
    </xf>
    <xf numFmtId="0" fontId="16" fillId="0" borderId="25" xfId="31" applyFont="1" applyFill="1" applyBorder="1" applyAlignment="1">
      <alignment horizontal="distributed" vertical="center"/>
      <protection/>
    </xf>
    <xf numFmtId="0" fontId="16" fillId="0" borderId="16" xfId="31" applyFont="1" applyFill="1" applyBorder="1" applyAlignment="1">
      <alignment horizontal="distributed" vertical="center"/>
      <protection/>
    </xf>
    <xf numFmtId="0" fontId="1" fillId="0" borderId="3" xfId="31" applyFont="1" applyFill="1" applyBorder="1" applyAlignment="1">
      <alignment horizontal="distributed" vertical="center"/>
      <protection/>
    </xf>
    <xf numFmtId="0" fontId="1" fillId="0" borderId="3" xfId="31" applyFont="1" applyFill="1" applyBorder="1" applyAlignment="1">
      <alignment horizontal="center" vertical="center"/>
      <protection/>
    </xf>
    <xf numFmtId="49" fontId="1" fillId="0" borderId="33" xfId="30" applyNumberFormat="1" applyFont="1" applyFill="1" applyBorder="1" applyAlignment="1">
      <alignment horizontal="distributed" vertical="center"/>
      <protection/>
    </xf>
    <xf numFmtId="0" fontId="0" fillId="0" borderId="34" xfId="30" applyFill="1" applyBorder="1" applyAlignment="1">
      <alignment horizontal="distributed"/>
      <protection/>
    </xf>
    <xf numFmtId="0" fontId="0" fillId="0" borderId="8" xfId="30" applyFill="1" applyBorder="1" applyAlignment="1">
      <alignment horizontal="distributed"/>
      <protection/>
    </xf>
    <xf numFmtId="0" fontId="0" fillId="0" borderId="9" xfId="30" applyFill="1" applyBorder="1" applyAlignment="1">
      <alignment horizontal="distributed"/>
      <protection/>
    </xf>
    <xf numFmtId="49" fontId="1" fillId="0" borderId="1" xfId="30" applyNumberFormat="1" applyFont="1" applyFill="1" applyBorder="1" applyAlignment="1">
      <alignment horizontal="center" vertical="center"/>
      <protection/>
    </xf>
    <xf numFmtId="0" fontId="0" fillId="0" borderId="7" xfId="30" applyFill="1" applyBorder="1" applyAlignment="1">
      <alignment/>
      <protection/>
    </xf>
    <xf numFmtId="49" fontId="11" fillId="0" borderId="1" xfId="30" applyNumberFormat="1" applyFont="1" applyFill="1" applyBorder="1" applyAlignment="1">
      <alignment horizontal="center" vertical="center"/>
      <protection/>
    </xf>
    <xf numFmtId="0" fontId="1" fillId="0" borderId="25" xfId="30" applyFont="1" applyFill="1" applyBorder="1" applyAlignment="1">
      <alignment horizontal="distributed"/>
      <protection/>
    </xf>
    <xf numFmtId="0" fontId="1" fillId="0" borderId="16" xfId="30" applyFont="1" applyFill="1" applyBorder="1" applyAlignment="1">
      <alignment horizontal="distributed"/>
      <protection/>
    </xf>
    <xf numFmtId="0" fontId="1" fillId="0" borderId="26" xfId="30" applyFont="1" applyFill="1" applyBorder="1" applyAlignment="1">
      <alignment horizontal="distributed" vertical="center" wrapText="1"/>
      <protection/>
    </xf>
    <xf numFmtId="0" fontId="1" fillId="0" borderId="14" xfId="30" applyFont="1" applyFill="1" applyBorder="1" applyAlignment="1">
      <alignment horizontal="distributed" vertical="center" wrapText="1"/>
      <protection/>
    </xf>
    <xf numFmtId="49" fontId="11" fillId="0" borderId="1" xfId="22" applyFont="1" applyFill="1" applyBorder="1" applyAlignment="1">
      <alignment horizontal="distributed" vertical="center"/>
      <protection/>
    </xf>
    <xf numFmtId="0" fontId="11" fillId="0" borderId="7" xfId="30" applyFont="1" applyFill="1" applyBorder="1" applyAlignment="1">
      <alignment/>
      <protection/>
    </xf>
    <xf numFmtId="0" fontId="1" fillId="0" borderId="26" xfId="30" applyFont="1" applyFill="1" applyBorder="1" applyAlignment="1">
      <alignment horizontal="distributed" vertical="center"/>
      <protection/>
    </xf>
    <xf numFmtId="0" fontId="8" fillId="0" borderId="14" xfId="30" applyFont="1" applyFill="1" applyBorder="1" applyAlignment="1">
      <alignment horizontal="distributed" vertical="center"/>
      <protection/>
    </xf>
    <xf numFmtId="0" fontId="1" fillId="0" borderId="14" xfId="30" applyFont="1" applyFill="1" applyBorder="1" applyAlignment="1">
      <alignment horizontal="distributed" vertical="center"/>
      <protection/>
    </xf>
    <xf numFmtId="0" fontId="1" fillId="0" borderId="17" xfId="30" applyFont="1" applyFill="1" applyBorder="1" applyAlignment="1">
      <alignment horizontal="distributed"/>
      <protection/>
    </xf>
    <xf numFmtId="0" fontId="8" fillId="0" borderId="14" xfId="29" applyFont="1" applyFill="1" applyBorder="1" applyAlignment="1">
      <alignment horizontal="center" vertical="center"/>
      <protection/>
    </xf>
    <xf numFmtId="0" fontId="1" fillId="0" borderId="34" xfId="30" applyFont="1" applyFill="1" applyBorder="1" applyAlignment="1">
      <alignment horizontal="distributed" vertical="center" wrapText="1"/>
      <protection/>
    </xf>
    <xf numFmtId="0" fontId="1" fillId="0" borderId="9" xfId="30" applyFont="1" applyFill="1" applyBorder="1" applyAlignment="1">
      <alignment horizontal="distributed" vertical="center" wrapText="1"/>
      <protection/>
    </xf>
    <xf numFmtId="49" fontId="0" fillId="0" borderId="14" xfId="29" applyNumberFormat="1" applyFill="1" applyBorder="1" applyAlignment="1">
      <alignment horizontal="distributed"/>
      <protection/>
    </xf>
    <xf numFmtId="0" fontId="1" fillId="0" borderId="26" xfId="29" applyFont="1" applyFill="1" applyBorder="1" applyAlignment="1">
      <alignment horizontal="center" vertical="center"/>
      <protection/>
    </xf>
    <xf numFmtId="0" fontId="1" fillId="0" borderId="17" xfId="29" applyFont="1" applyFill="1" applyBorder="1" applyAlignment="1">
      <alignment horizontal="center" vertical="center"/>
      <protection/>
    </xf>
    <xf numFmtId="0" fontId="8" fillId="0" borderId="25" xfId="29" applyFont="1" applyFill="1" applyBorder="1" applyAlignment="1">
      <alignment horizontal="center" vertical="center"/>
      <protection/>
    </xf>
    <xf numFmtId="0" fontId="8" fillId="0" borderId="16" xfId="29" applyFont="1" applyFill="1" applyBorder="1" applyAlignment="1">
      <alignment horizontal="center" vertical="center"/>
      <protection/>
    </xf>
    <xf numFmtId="49" fontId="1" fillId="0" borderId="26" xfId="29" applyNumberFormat="1" applyFont="1" applyFill="1" applyBorder="1" applyAlignment="1">
      <alignment horizontal="distributed" vertical="center" wrapText="1"/>
      <protection/>
    </xf>
    <xf numFmtId="38" fontId="1" fillId="0" borderId="33" xfId="18" applyFont="1" applyFill="1" applyBorder="1" applyAlignment="1">
      <alignment horizontal="distributed" vertical="center"/>
    </xf>
    <xf numFmtId="38" fontId="1" fillId="0" borderId="34" xfId="18" applyFont="1" applyFill="1" applyBorder="1" applyAlignment="1">
      <alignment horizontal="distributed" vertical="center"/>
    </xf>
    <xf numFmtId="38" fontId="1" fillId="0" borderId="8" xfId="18" applyFont="1" applyFill="1" applyBorder="1" applyAlignment="1">
      <alignment horizontal="distributed" vertical="center"/>
    </xf>
    <xf numFmtId="38" fontId="1" fillId="0" borderId="9" xfId="18" applyFont="1" applyFill="1" applyBorder="1" applyAlignment="1">
      <alignment horizontal="distributed" vertical="center"/>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184" fontId="1" fillId="0" borderId="15" xfId="18" applyNumberFormat="1" applyFont="1" applyFill="1" applyBorder="1" applyAlignment="1">
      <alignment horizontal="center" vertical="center"/>
    </xf>
    <xf numFmtId="38" fontId="1" fillId="0" borderId="11" xfId="18" applyFont="1" applyFill="1" applyBorder="1" applyAlignment="1">
      <alignment horizontal="center" vertical="center" wrapText="1"/>
    </xf>
    <xf numFmtId="38" fontId="1" fillId="0" borderId="27" xfId="18" applyFont="1" applyFill="1" applyBorder="1" applyAlignment="1">
      <alignment horizontal="center" vertical="center" wrapText="1"/>
    </xf>
    <xf numFmtId="38" fontId="1" fillId="0" borderId="15" xfId="18" applyFont="1" applyFill="1" applyBorder="1" applyAlignment="1">
      <alignment horizontal="center" vertical="center"/>
    </xf>
    <xf numFmtId="0" fontId="1" fillId="0" borderId="15" xfId="27" applyFont="1" applyFill="1" applyBorder="1" applyAlignment="1">
      <alignment horizontal="center" vertical="center"/>
      <protection/>
    </xf>
    <xf numFmtId="184" fontId="1" fillId="0" borderId="17" xfId="18" applyNumberFormat="1" applyFont="1" applyFill="1" applyBorder="1" applyAlignment="1">
      <alignment horizontal="center" vertical="center"/>
    </xf>
    <xf numFmtId="184" fontId="1" fillId="0" borderId="25" xfId="18" applyNumberFormat="1" applyFont="1" applyFill="1" applyBorder="1" applyAlignment="1">
      <alignment horizontal="center" vertical="center"/>
    </xf>
    <xf numFmtId="184" fontId="1" fillId="0" borderId="16" xfId="18" applyNumberFormat="1" applyFont="1" applyFill="1" applyBorder="1" applyAlignment="1">
      <alignment horizontal="center" vertical="center"/>
    </xf>
    <xf numFmtId="38" fontId="11" fillId="0" borderId="1" xfId="18" applyFont="1" applyFill="1" applyBorder="1" applyAlignment="1">
      <alignment horizontal="distributed" vertical="center"/>
    </xf>
    <xf numFmtId="38" fontId="11" fillId="0" borderId="7" xfId="18" applyFont="1" applyFill="1" applyBorder="1" applyAlignment="1">
      <alignment horizontal="distributed" vertical="center"/>
    </xf>
    <xf numFmtId="0" fontId="1" fillId="0" borderId="3" xfId="27" applyFont="1" applyFill="1" applyBorder="1" applyAlignment="1">
      <alignment horizontal="center" vertical="center"/>
      <protection/>
    </xf>
    <xf numFmtId="38" fontId="1" fillId="0" borderId="15" xfId="18" applyFont="1" applyFill="1" applyBorder="1" applyAlignment="1">
      <alignment horizontal="center" vertical="center" wrapText="1"/>
    </xf>
    <xf numFmtId="38" fontId="1" fillId="0" borderId="3" xfId="18" applyFont="1" applyFill="1" applyBorder="1" applyAlignment="1">
      <alignment horizontal="center" vertical="center"/>
    </xf>
    <xf numFmtId="0" fontId="11" fillId="0" borderId="7" xfId="18" applyNumberFormat="1" applyFont="1" applyFill="1" applyBorder="1" applyAlignment="1">
      <alignment horizontal="distributed" vertical="center"/>
    </xf>
    <xf numFmtId="38" fontId="1" fillId="0" borderId="11" xfId="18" applyFont="1" applyFill="1" applyBorder="1" applyAlignment="1">
      <alignment horizontal="distributed" vertical="center"/>
    </xf>
    <xf numFmtId="38" fontId="1" fillId="0" borderId="27" xfId="18" applyFont="1" applyFill="1" applyBorder="1" applyAlignment="1">
      <alignment horizontal="distributed" vertical="center"/>
    </xf>
    <xf numFmtId="38" fontId="1" fillId="0" borderId="3" xfId="18" applyFont="1" applyFill="1" applyBorder="1" applyAlignment="1">
      <alignment horizontal="center" vertical="center" wrapText="1"/>
    </xf>
    <xf numFmtId="38" fontId="1" fillId="0" borderId="17" xfId="18" applyFont="1" applyFill="1" applyBorder="1" applyAlignment="1">
      <alignment horizontal="distributed" vertical="center" wrapText="1"/>
    </xf>
    <xf numFmtId="38" fontId="1" fillId="0" borderId="25" xfId="18" applyFont="1" applyFill="1" applyBorder="1" applyAlignment="1">
      <alignment horizontal="distributed" vertical="center" wrapText="1"/>
    </xf>
    <xf numFmtId="38" fontId="1" fillId="0" borderId="16" xfId="18" applyFont="1" applyFill="1" applyBorder="1" applyAlignment="1">
      <alignment horizontal="distributed" vertical="center" wrapText="1"/>
    </xf>
    <xf numFmtId="0" fontId="1" fillId="0" borderId="9" xfId="27" applyFont="1" applyFill="1" applyBorder="1" applyAlignment="1">
      <alignment horizontal="distributed" vertical="center" wrapText="1"/>
      <protection/>
    </xf>
    <xf numFmtId="0" fontId="11" fillId="0" borderId="1" xfId="18" applyNumberFormat="1" applyFont="1" applyFill="1" applyBorder="1" applyAlignment="1">
      <alignment horizontal="distributed" vertical="center"/>
    </xf>
    <xf numFmtId="0" fontId="1" fillId="0" borderId="8" xfId="27" applyFont="1" applyFill="1" applyBorder="1" applyAlignment="1">
      <alignment horizontal="distributed" vertical="center" wrapText="1"/>
      <protection/>
    </xf>
    <xf numFmtId="0" fontId="1" fillId="0" borderId="7" xfId="27" applyFont="1" applyFill="1" applyBorder="1" applyAlignment="1">
      <alignment horizontal="distributed" vertical="center" wrapText="1"/>
      <protection/>
    </xf>
    <xf numFmtId="0" fontId="1" fillId="0" borderId="1" xfId="25" applyNumberFormat="1" applyFont="1" applyFill="1" applyBorder="1" applyAlignment="1">
      <alignment horizontal="distributed" vertical="center"/>
      <protection/>
    </xf>
    <xf numFmtId="0" fontId="8" fillId="0" borderId="7" xfId="25" applyFont="1" applyFill="1" applyBorder="1" applyAlignment="1">
      <alignment horizontal="distributed" vertical="center"/>
      <protection/>
    </xf>
    <xf numFmtId="0" fontId="11" fillId="0" borderId="1" xfId="25" applyFont="1" applyFill="1" applyBorder="1" applyAlignment="1">
      <alignment horizontal="distributed" vertical="center"/>
      <protection/>
    </xf>
    <xf numFmtId="0" fontId="11" fillId="0" borderId="7" xfId="25" applyFont="1" applyFill="1" applyBorder="1" applyAlignment="1">
      <alignment horizontal="distributed" vertical="center"/>
      <protection/>
    </xf>
    <xf numFmtId="0" fontId="1" fillId="0" borderId="7" xfId="25" applyNumberFormat="1" applyFont="1" applyFill="1" applyBorder="1" applyAlignment="1">
      <alignment horizontal="distributed" vertical="center"/>
      <protection/>
    </xf>
    <xf numFmtId="0" fontId="11" fillId="0" borderId="1" xfId="25" applyFont="1" applyFill="1" applyBorder="1" applyAlignment="1">
      <alignment horizontal="distributed" vertical="distributed"/>
      <protection/>
    </xf>
    <xf numFmtId="0" fontId="11" fillId="0" borderId="0" xfId="25" applyFont="1" applyFill="1" applyBorder="1" applyAlignment="1">
      <alignment horizontal="distributed" vertical="distributed"/>
      <protection/>
    </xf>
    <xf numFmtId="0" fontId="1" fillId="0" borderId="33" xfId="25" applyFont="1" applyFill="1" applyBorder="1" applyAlignment="1">
      <alignment horizontal="center" vertical="center"/>
      <protection/>
    </xf>
    <xf numFmtId="0" fontId="1" fillId="0" borderId="35" xfId="25" applyFont="1" applyFill="1" applyBorder="1" applyAlignment="1">
      <alignment horizontal="center" vertical="center"/>
      <protection/>
    </xf>
    <xf numFmtId="0" fontId="1" fillId="0" borderId="34" xfId="25" applyFont="1" applyFill="1" applyBorder="1" applyAlignment="1">
      <alignment horizontal="center" vertical="center"/>
      <protection/>
    </xf>
    <xf numFmtId="0" fontId="1" fillId="0" borderId="1" xfId="25" applyFont="1" applyFill="1" applyBorder="1" applyAlignment="1">
      <alignment horizontal="center" vertical="center"/>
      <protection/>
    </xf>
    <xf numFmtId="0" fontId="1" fillId="0" borderId="7" xfId="25" applyFont="1" applyFill="1" applyBorder="1" applyAlignment="1">
      <alignment horizontal="center" vertical="center"/>
      <protection/>
    </xf>
    <xf numFmtId="179" fontId="1" fillId="0" borderId="17" xfId="25" applyNumberFormat="1" applyFont="1" applyFill="1" applyBorder="1" applyAlignment="1">
      <alignment horizontal="center" vertical="center" wrapText="1" shrinkToFit="1"/>
      <protection/>
    </xf>
    <xf numFmtId="179" fontId="1" fillId="0" borderId="25" xfId="25" applyNumberFormat="1" applyFont="1" applyFill="1" applyBorder="1" applyAlignment="1">
      <alignment horizontal="center" vertical="center" wrapText="1" shrinkToFit="1"/>
      <protection/>
    </xf>
    <xf numFmtId="0" fontId="9" fillId="0" borderId="26" xfId="25" applyFont="1" applyFill="1" applyBorder="1" applyAlignment="1">
      <alignment horizontal="left" vertical="center" wrapText="1" shrinkToFit="1"/>
      <protection/>
    </xf>
    <xf numFmtId="0" fontId="1" fillId="0" borderId="13" xfId="25" applyFont="1" applyFill="1" applyBorder="1" applyAlignment="1">
      <alignment horizontal="left" vertical="center" wrapText="1" shrinkToFit="1"/>
      <protection/>
    </xf>
    <xf numFmtId="0" fontId="8" fillId="0" borderId="26" xfId="25" applyFont="1" applyFill="1" applyBorder="1" applyAlignment="1">
      <alignment horizontal="distributed" vertical="center" wrapText="1" shrinkToFit="1"/>
      <protection/>
    </xf>
    <xf numFmtId="0" fontId="8" fillId="0" borderId="14" xfId="25" applyFont="1" applyFill="1" applyBorder="1" applyAlignment="1">
      <alignment horizontal="distributed" vertical="center" wrapText="1" shrinkToFit="1"/>
      <protection/>
    </xf>
    <xf numFmtId="0" fontId="1" fillId="0" borderId="10" xfId="26" applyFont="1" applyFill="1" applyBorder="1" applyAlignment="1">
      <alignment horizontal="distributed" vertical="center"/>
      <protection/>
    </xf>
    <xf numFmtId="0" fontId="1" fillId="0" borderId="9" xfId="26" applyFont="1" applyFill="1" applyBorder="1" applyAlignment="1">
      <alignment horizontal="distributed" vertical="center"/>
      <protection/>
    </xf>
    <xf numFmtId="0" fontId="1" fillId="0" borderId="14" xfId="26" applyFont="1" applyFill="1" applyBorder="1" applyAlignment="1">
      <alignment horizontal="distributed" vertical="center"/>
      <protection/>
    </xf>
    <xf numFmtId="0" fontId="1" fillId="0" borderId="17" xfId="26" applyFont="1" applyFill="1" applyBorder="1" applyAlignment="1">
      <alignment horizontal="distributed" vertical="center"/>
      <protection/>
    </xf>
    <xf numFmtId="0" fontId="1" fillId="0" borderId="25" xfId="26" applyFont="1" applyFill="1" applyBorder="1" applyAlignment="1">
      <alignment horizontal="distributed" vertical="center"/>
      <protection/>
    </xf>
    <xf numFmtId="0" fontId="1" fillId="0" borderId="16" xfId="26" applyFont="1" applyFill="1" applyBorder="1" applyAlignment="1">
      <alignment horizontal="distributed" vertical="center"/>
      <protection/>
    </xf>
    <xf numFmtId="0" fontId="1" fillId="0" borderId="8" xfId="26" applyFont="1" applyFill="1" applyBorder="1" applyAlignment="1">
      <alignment horizontal="distributed" vertical="center"/>
      <protection/>
    </xf>
    <xf numFmtId="0" fontId="1" fillId="0" borderId="3" xfId="26" applyFont="1" applyFill="1" applyBorder="1" applyAlignment="1">
      <alignment horizontal="distributed" vertical="center"/>
      <protection/>
    </xf>
    <xf numFmtId="0" fontId="1" fillId="0" borderId="1" xfId="18" applyNumberFormat="1" applyFont="1" applyFill="1" applyBorder="1" applyAlignment="1">
      <alignment horizontal="distributed" vertical="center"/>
    </xf>
    <xf numFmtId="0" fontId="8" fillId="0" borderId="7" xfId="27" applyFont="1" applyFill="1" applyBorder="1" applyAlignment="1">
      <alignment horizontal="distributed" vertical="center"/>
      <protection/>
    </xf>
    <xf numFmtId="0" fontId="1" fillId="0" borderId="33" xfId="27" applyFont="1" applyFill="1" applyBorder="1" applyAlignment="1">
      <alignment horizontal="distributed" vertical="center" wrapText="1"/>
      <protection/>
    </xf>
    <xf numFmtId="0" fontId="1" fillId="0" borderId="34" xfId="27" applyFont="1" applyFill="1" applyBorder="1" applyAlignment="1">
      <alignment horizontal="distributed" vertical="center" wrapText="1"/>
      <protection/>
    </xf>
    <xf numFmtId="0" fontId="1" fillId="0" borderId="1" xfId="27" applyFont="1" applyFill="1" applyBorder="1" applyAlignment="1">
      <alignment horizontal="distributed" vertical="center" wrapText="1"/>
      <protection/>
    </xf>
    <xf numFmtId="49" fontId="16" fillId="0" borderId="14" xfId="32" applyNumberFormat="1" applyFont="1" applyFill="1" applyBorder="1" applyAlignment="1">
      <alignment horizontal="distributed"/>
      <protection/>
    </xf>
    <xf numFmtId="0" fontId="1" fillId="0" borderId="17" xfId="32" applyFont="1" applyFill="1" applyBorder="1" applyAlignment="1">
      <alignment horizontal="distributed" vertical="center"/>
      <protection/>
    </xf>
    <xf numFmtId="0" fontId="16" fillId="0" borderId="25" xfId="32" applyFont="1" applyFill="1" applyBorder="1" applyAlignment="1">
      <alignment horizontal="distributed" vertical="center"/>
      <protection/>
    </xf>
    <xf numFmtId="0" fontId="0" fillId="0" borderId="16" xfId="32" applyFill="1" applyBorder="1" applyAlignment="1">
      <alignment horizontal="distributed" vertical="center"/>
      <protection/>
    </xf>
    <xf numFmtId="38" fontId="1" fillId="0" borderId="12" xfId="18" applyFont="1" applyFill="1" applyBorder="1" applyAlignment="1">
      <alignment horizontal="distributed" vertical="center" wrapText="1"/>
    </xf>
    <xf numFmtId="0" fontId="0" fillId="0" borderId="13" xfId="33" applyFill="1" applyBorder="1" applyAlignment="1">
      <alignment horizontal="distributed" vertical="center"/>
      <protection/>
    </xf>
    <xf numFmtId="0" fontId="0" fillId="0" borderId="14" xfId="33" applyFill="1" applyBorder="1" applyAlignment="1">
      <alignment horizontal="distributed" vertical="center"/>
      <protection/>
    </xf>
    <xf numFmtId="38" fontId="1" fillId="0" borderId="13" xfId="18" applyFont="1" applyFill="1" applyBorder="1" applyAlignment="1">
      <alignment horizontal="distributed" vertical="center"/>
    </xf>
    <xf numFmtId="38" fontId="1" fillId="0" borderId="14" xfId="18" applyFont="1" applyFill="1" applyBorder="1" applyAlignment="1">
      <alignment horizontal="distributed" vertical="center"/>
    </xf>
    <xf numFmtId="0" fontId="0" fillId="0" borderId="10" xfId="33" applyFill="1" applyBorder="1" applyAlignment="1">
      <alignment horizontal="distributed" vertical="center"/>
      <protection/>
    </xf>
    <xf numFmtId="0" fontId="0" fillId="0" borderId="9" xfId="33" applyFill="1" applyBorder="1" applyAlignment="1">
      <alignment horizontal="distributed" vertical="center"/>
      <protection/>
    </xf>
    <xf numFmtId="38" fontId="1" fillId="0" borderId="33" xfId="18" applyFont="1" applyFill="1" applyBorder="1" applyAlignment="1">
      <alignment horizontal="center" vertical="center"/>
    </xf>
    <xf numFmtId="0" fontId="0" fillId="0" borderId="34" xfId="33" applyFill="1" applyBorder="1" applyAlignment="1">
      <alignment horizontal="center" vertical="center"/>
      <protection/>
    </xf>
    <xf numFmtId="0" fontId="0" fillId="0" borderId="1" xfId="33" applyFill="1" applyBorder="1" applyAlignment="1">
      <alignment horizontal="center" vertical="center"/>
      <protection/>
    </xf>
    <xf numFmtId="0" fontId="0" fillId="0" borderId="7" xfId="33" applyFill="1" applyBorder="1" applyAlignment="1">
      <alignment horizontal="center" vertical="center"/>
      <protection/>
    </xf>
    <xf numFmtId="0" fontId="0" fillId="0" borderId="8" xfId="33" applyFill="1" applyBorder="1" applyAlignment="1">
      <alignment horizontal="center" vertical="center"/>
      <protection/>
    </xf>
    <xf numFmtId="0" fontId="0" fillId="0" borderId="9" xfId="33" applyFill="1" applyBorder="1" applyAlignment="1">
      <alignment horizontal="center" vertical="center"/>
      <protection/>
    </xf>
    <xf numFmtId="38" fontId="1" fillId="0" borderId="15" xfId="18" applyFont="1" applyFill="1" applyBorder="1" applyAlignment="1">
      <alignment horizontal="distributed" vertical="center"/>
    </xf>
    <xf numFmtId="38" fontId="1" fillId="0" borderId="3" xfId="18" applyFont="1" applyFill="1" applyBorder="1" applyAlignment="1">
      <alignment horizontal="distributed" vertical="center"/>
    </xf>
    <xf numFmtId="38" fontId="1" fillId="0" borderId="17" xfId="18" applyFont="1" applyFill="1" applyBorder="1" applyAlignment="1">
      <alignment horizontal="distributed" vertical="center"/>
    </xf>
    <xf numFmtId="0" fontId="0" fillId="0" borderId="25" xfId="33" applyFill="1" applyBorder="1" applyAlignment="1">
      <alignment horizontal="distributed" vertical="center"/>
      <protection/>
    </xf>
    <xf numFmtId="0" fontId="0" fillId="0" borderId="16" xfId="33" applyFill="1" applyBorder="1" applyAlignment="1">
      <alignment horizontal="distributed" vertical="center"/>
      <protection/>
    </xf>
    <xf numFmtId="38" fontId="1" fillId="0" borderId="13" xfId="18" applyFont="1" applyFill="1" applyBorder="1" applyAlignment="1">
      <alignment horizontal="distributed" vertical="center" wrapText="1"/>
    </xf>
    <xf numFmtId="0" fontId="0" fillId="0" borderId="13" xfId="33" applyFill="1" applyBorder="1" applyAlignment="1">
      <alignment horizontal="distributed" vertical="center" wrapText="1"/>
      <protection/>
    </xf>
    <xf numFmtId="0" fontId="0" fillId="0" borderId="14" xfId="33" applyFill="1" applyBorder="1" applyAlignment="1">
      <alignment horizontal="distributed" vertical="center" wrapText="1"/>
      <protection/>
    </xf>
    <xf numFmtId="38" fontId="1" fillId="0" borderId="14" xfId="18" applyFont="1" applyFill="1" applyBorder="1" applyAlignment="1">
      <alignment horizontal="distributed" vertical="center" wrapText="1"/>
    </xf>
    <xf numFmtId="38" fontId="1" fillId="0" borderId="12" xfId="18" applyFont="1" applyFill="1" applyBorder="1" applyAlignment="1">
      <alignment horizontal="distributed" vertical="center" wrapText="1"/>
    </xf>
    <xf numFmtId="38" fontId="1" fillId="0" borderId="12" xfId="18" applyFont="1" applyFill="1" applyBorder="1" applyAlignment="1">
      <alignment horizontal="center" vertical="center" wrapText="1"/>
    </xf>
    <xf numFmtId="38" fontId="1" fillId="0" borderId="13" xfId="18" applyFont="1" applyFill="1" applyBorder="1" applyAlignment="1">
      <alignment horizontal="center" vertical="center" wrapText="1"/>
    </xf>
    <xf numFmtId="38" fontId="1" fillId="0" borderId="14" xfId="18" applyFont="1" applyFill="1" applyBorder="1" applyAlignment="1">
      <alignment horizontal="center" vertical="center" wrapText="1"/>
    </xf>
    <xf numFmtId="0" fontId="0" fillId="0" borderId="28" xfId="33" applyFill="1" applyBorder="1" applyAlignment="1">
      <alignment horizontal="distributed" vertical="center"/>
      <protection/>
    </xf>
    <xf numFmtId="0" fontId="0" fillId="0" borderId="27" xfId="33" applyFill="1" applyBorder="1" applyAlignment="1">
      <alignment horizontal="distributed" vertical="center"/>
      <protection/>
    </xf>
    <xf numFmtId="38" fontId="1" fillId="0" borderId="11" xfId="18" applyFont="1" applyFill="1" applyBorder="1" applyAlignment="1">
      <alignment horizontal="distributed" vertical="center" wrapText="1"/>
    </xf>
    <xf numFmtId="38" fontId="1" fillId="0" borderId="28" xfId="18" applyFont="1" applyFill="1" applyBorder="1" applyAlignment="1">
      <alignment horizontal="distributed" vertical="center" wrapText="1"/>
    </xf>
    <xf numFmtId="38" fontId="1" fillId="0" borderId="27" xfId="18" applyFont="1" applyFill="1" applyBorder="1" applyAlignment="1">
      <alignment horizontal="distributed" vertical="center" wrapText="1"/>
    </xf>
    <xf numFmtId="0" fontId="0" fillId="0" borderId="13" xfId="33" applyFill="1" applyBorder="1" applyAlignment="1">
      <alignment horizontal="center" vertical="center" wrapText="1"/>
      <protection/>
    </xf>
    <xf numFmtId="0" fontId="0" fillId="0" borderId="14" xfId="33" applyFill="1" applyBorder="1" applyAlignment="1">
      <alignment horizontal="center" vertical="center" wrapText="1"/>
      <protection/>
    </xf>
    <xf numFmtId="0" fontId="1" fillId="0" borderId="1" xfId="34" applyFont="1" applyFill="1" applyBorder="1" applyAlignment="1">
      <alignment horizontal="center" vertical="distributed" textRotation="255" wrapText="1"/>
      <protection/>
    </xf>
    <xf numFmtId="0" fontId="0" fillId="0" borderId="1" xfId="34" applyFill="1" applyBorder="1" applyAlignment="1">
      <alignment horizontal="center" vertical="distributed" textRotation="255" wrapText="1"/>
      <protection/>
    </xf>
    <xf numFmtId="0" fontId="1" fillId="0" borderId="1" xfId="34" applyFont="1" applyFill="1" applyBorder="1" applyAlignment="1">
      <alignment horizontal="center" vertical="center" wrapText="1"/>
      <protection/>
    </xf>
    <xf numFmtId="0" fontId="1" fillId="0" borderId="8" xfId="34" applyFont="1" applyFill="1" applyBorder="1" applyAlignment="1">
      <alignment horizontal="center" vertical="center" wrapText="1"/>
      <protection/>
    </xf>
    <xf numFmtId="0" fontId="1" fillId="0" borderId="0" xfId="34" applyFont="1" applyFill="1" applyBorder="1" applyAlignment="1">
      <alignment horizontal="distributed" vertical="center"/>
      <protection/>
    </xf>
    <xf numFmtId="0" fontId="11" fillId="0" borderId="10" xfId="34" applyFont="1" applyFill="1" applyBorder="1" applyAlignment="1">
      <alignment horizontal="distributed" vertical="center" wrapText="1"/>
      <protection/>
    </xf>
    <xf numFmtId="0" fontId="1" fillId="0" borderId="0" xfId="34" applyFont="1" applyFill="1" applyAlignment="1">
      <alignment horizontal="distributed" vertical="center"/>
      <protection/>
    </xf>
    <xf numFmtId="0" fontId="1" fillId="0" borderId="0" xfId="34" applyFont="1" applyFill="1" applyBorder="1" applyAlignment="1">
      <alignment horizontal="distributed" vertical="center" wrapText="1"/>
      <protection/>
    </xf>
    <xf numFmtId="0" fontId="11" fillId="0" borderId="0" xfId="34" applyFont="1" applyFill="1" applyBorder="1" applyAlignment="1">
      <alignment horizontal="distributed" vertical="center" wrapText="1"/>
      <protection/>
    </xf>
    <xf numFmtId="0" fontId="11" fillId="0" borderId="0" xfId="34" applyFont="1" applyFill="1" applyAlignment="1">
      <alignment horizontal="distributed" vertical="center"/>
      <protection/>
    </xf>
    <xf numFmtId="0" fontId="1" fillId="0" borderId="17" xfId="34" applyFont="1" applyFill="1" applyBorder="1" applyAlignment="1">
      <alignment horizontal="distributed" vertical="center"/>
      <protection/>
    </xf>
    <xf numFmtId="0" fontId="16" fillId="0" borderId="25" xfId="34" applyFont="1" applyFill="1" applyBorder="1" applyAlignment="1">
      <alignment horizontal="distributed" vertical="center"/>
      <protection/>
    </xf>
    <xf numFmtId="0" fontId="0" fillId="0" borderId="16" xfId="34" applyFill="1" applyBorder="1" applyAlignment="1">
      <alignment horizontal="distributed" vertical="center"/>
      <protection/>
    </xf>
    <xf numFmtId="0" fontId="11" fillId="0" borderId="1" xfId="34" applyFont="1" applyFill="1" applyBorder="1" applyAlignment="1">
      <alignment horizontal="distributed" vertical="center"/>
      <protection/>
    </xf>
    <xf numFmtId="0" fontId="11" fillId="0" borderId="0" xfId="34" applyFont="1" applyFill="1" applyBorder="1" applyAlignment="1">
      <alignment horizontal="distributed" vertical="center"/>
      <protection/>
    </xf>
    <xf numFmtId="0" fontId="17" fillId="0" borderId="7" xfId="34" applyFont="1" applyFill="1" applyBorder="1" applyAlignment="1">
      <alignment horizontal="distributed" vertical="center"/>
      <protection/>
    </xf>
    <xf numFmtId="49" fontId="1" fillId="0" borderId="0" xfId="34" applyNumberFormat="1" applyFont="1" applyFill="1" applyBorder="1" applyAlignment="1">
      <alignment horizontal="distributed" vertical="center" wrapText="1"/>
      <protection/>
    </xf>
    <xf numFmtId="0" fontId="1" fillId="0" borderId="1" xfId="34" applyFont="1" applyFill="1" applyBorder="1" applyAlignment="1">
      <alignment horizontal="center" vertical="distributed" textRotation="255"/>
      <protection/>
    </xf>
    <xf numFmtId="0" fontId="0" fillId="0" borderId="1" xfId="34" applyFill="1" applyBorder="1" applyAlignment="1">
      <alignment horizontal="center" vertical="distributed" textRotation="255"/>
      <protection/>
    </xf>
    <xf numFmtId="49" fontId="1" fillId="0" borderId="0" xfId="34" applyNumberFormat="1" applyFont="1" applyFill="1" applyBorder="1" applyAlignment="1">
      <alignment horizontal="distributed" vertical="center"/>
      <protection/>
    </xf>
    <xf numFmtId="0" fontId="1" fillId="0" borderId="11" xfId="35" applyFont="1" applyFill="1" applyBorder="1" applyAlignment="1">
      <alignment horizontal="distributed" vertical="center" wrapText="1"/>
      <protection/>
    </xf>
    <xf numFmtId="0" fontId="1" fillId="0" borderId="27" xfId="35" applyFont="1" applyFill="1" applyBorder="1" applyAlignment="1">
      <alignment horizontal="distributed" vertical="center" wrapText="1"/>
      <protection/>
    </xf>
    <xf numFmtId="0" fontId="1" fillId="0" borderId="3" xfId="35" applyFont="1" applyFill="1" applyBorder="1" applyAlignment="1">
      <alignment horizontal="center" vertical="center" wrapText="1"/>
      <protection/>
    </xf>
    <xf numFmtId="0" fontId="1" fillId="0" borderId="12" xfId="35" applyFont="1" applyFill="1" applyBorder="1" applyAlignment="1">
      <alignment horizontal="center" vertical="center" wrapText="1"/>
      <protection/>
    </xf>
    <xf numFmtId="0" fontId="1" fillId="0" borderId="15" xfId="35" applyNumberFormat="1" applyFont="1" applyFill="1" applyBorder="1" applyAlignment="1">
      <alignment horizontal="center" vertical="center" wrapText="1"/>
      <protection/>
    </xf>
    <xf numFmtId="0" fontId="1" fillId="0" borderId="3" xfId="35" applyNumberFormat="1" applyFont="1" applyFill="1" applyBorder="1" applyAlignment="1">
      <alignment horizontal="center" vertical="center" wrapText="1"/>
      <protection/>
    </xf>
    <xf numFmtId="0" fontId="1" fillId="0" borderId="17" xfId="35" applyFont="1" applyFill="1" applyBorder="1" applyAlignment="1">
      <alignment horizontal="center" vertical="center"/>
      <protection/>
    </xf>
    <xf numFmtId="0" fontId="1" fillId="0" borderId="25" xfId="35" applyFont="1" applyFill="1" applyBorder="1" applyAlignment="1">
      <alignment horizontal="center" vertical="center"/>
      <protection/>
    </xf>
    <xf numFmtId="0" fontId="1" fillId="0" borderId="16" xfId="35" applyFont="1" applyFill="1" applyBorder="1" applyAlignment="1">
      <alignment horizontal="center" vertical="center"/>
      <protection/>
    </xf>
    <xf numFmtId="0" fontId="1" fillId="0" borderId="3" xfId="35" applyFont="1" applyFill="1" applyBorder="1" applyAlignment="1">
      <alignment horizontal="center" vertical="center"/>
      <protection/>
    </xf>
    <xf numFmtId="0" fontId="13" fillId="0" borderId="3" xfId="35" applyFont="1" applyFill="1" applyBorder="1" applyAlignment="1">
      <alignment horizontal="center" vertical="center"/>
      <protection/>
    </xf>
    <xf numFmtId="0" fontId="1" fillId="0" borderId="15" xfId="35" applyFont="1" applyFill="1" applyBorder="1" applyAlignment="1">
      <alignment horizontal="center" vertical="center" wrapText="1"/>
      <protection/>
    </xf>
    <xf numFmtId="0" fontId="1" fillId="0" borderId="3" xfId="35" applyFont="1" applyFill="1" applyBorder="1" applyAlignment="1">
      <alignment horizontal="center" vertical="center" wrapText="1"/>
      <protection/>
    </xf>
    <xf numFmtId="0" fontId="1" fillId="0" borderId="12" xfId="35" applyFont="1" applyFill="1" applyBorder="1" applyAlignment="1">
      <alignment horizontal="center" vertical="center" wrapText="1"/>
      <protection/>
    </xf>
    <xf numFmtId="0" fontId="1" fillId="0" borderId="15" xfId="35" applyFont="1" applyFill="1" applyBorder="1" applyAlignment="1">
      <alignment horizontal="center" vertical="center"/>
      <protection/>
    </xf>
    <xf numFmtId="0" fontId="1" fillId="0" borderId="12" xfId="35" applyFont="1" applyFill="1" applyBorder="1" applyAlignment="1">
      <alignment horizontal="center" vertical="center"/>
      <protection/>
    </xf>
    <xf numFmtId="0" fontId="13" fillId="0" borderId="4" xfId="36" applyFont="1" applyFill="1" applyBorder="1" applyAlignment="1">
      <alignment horizontal="center" vertical="center" wrapText="1"/>
      <protection/>
    </xf>
    <xf numFmtId="0" fontId="0" fillId="0" borderId="6" xfId="36" applyFill="1" applyBorder="1" applyAlignment="1">
      <alignment horizontal="center" vertical="center" wrapText="1"/>
      <protection/>
    </xf>
    <xf numFmtId="0" fontId="0" fillId="0" borderId="8" xfId="36" applyFill="1" applyBorder="1" applyAlignment="1">
      <alignment horizontal="center" vertical="center" wrapText="1"/>
      <protection/>
    </xf>
    <xf numFmtId="0" fontId="0" fillId="0" borderId="9" xfId="36" applyFill="1" applyBorder="1" applyAlignment="1">
      <alignment horizontal="center" vertical="center" wrapText="1"/>
      <protection/>
    </xf>
    <xf numFmtId="0" fontId="13" fillId="0" borderId="4" xfId="36" applyFont="1" applyFill="1" applyBorder="1" applyAlignment="1">
      <alignment horizontal="distributed" vertical="center"/>
      <protection/>
    </xf>
    <xf numFmtId="0" fontId="0" fillId="0" borderId="5" xfId="36" applyFill="1" applyBorder="1" applyAlignment="1">
      <alignment horizontal="distributed" vertical="center"/>
      <protection/>
    </xf>
    <xf numFmtId="0" fontId="0" fillId="0" borderId="8" xfId="36" applyFill="1" applyBorder="1" applyAlignment="1">
      <alignment horizontal="distributed" vertical="center"/>
      <protection/>
    </xf>
    <xf numFmtId="0" fontId="0" fillId="0" borderId="10" xfId="36" applyFill="1" applyBorder="1" applyAlignment="1">
      <alignment horizontal="distributed" vertical="center"/>
      <protection/>
    </xf>
    <xf numFmtId="0" fontId="1" fillId="0" borderId="4"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8" xfId="36" applyFont="1" applyFill="1" applyBorder="1" applyAlignment="1">
      <alignment horizontal="distributed" vertical="center"/>
      <protection/>
    </xf>
    <xf numFmtId="0" fontId="1" fillId="0" borderId="9" xfId="36" applyFont="1" applyFill="1" applyBorder="1" applyAlignment="1">
      <alignment horizontal="distributed" vertical="center"/>
      <protection/>
    </xf>
    <xf numFmtId="0" fontId="0" fillId="0" borderId="6" xfId="36" applyFill="1" applyBorder="1" applyAlignment="1">
      <alignment horizontal="distributed" vertical="center"/>
      <protection/>
    </xf>
    <xf numFmtId="0" fontId="0" fillId="0" borderId="9" xfId="36" applyFill="1" applyBorder="1" applyAlignment="1">
      <alignment horizontal="distributed" vertical="center"/>
      <protection/>
    </xf>
    <xf numFmtId="0" fontId="13" fillId="0" borderId="4" xfId="36" applyFont="1" applyFill="1" applyBorder="1" applyAlignment="1">
      <alignment horizontal="center" vertical="center"/>
      <protection/>
    </xf>
    <xf numFmtId="0" fontId="13" fillId="0" borderId="8" xfId="36" applyFont="1" applyFill="1" applyBorder="1" applyAlignment="1">
      <alignment horizontal="center" vertical="center"/>
      <protection/>
    </xf>
    <xf numFmtId="0" fontId="13" fillId="0" borderId="6" xfId="36" applyFont="1" applyFill="1" applyBorder="1" applyAlignment="1">
      <alignment horizontal="center" vertical="center"/>
      <protection/>
    </xf>
    <xf numFmtId="0" fontId="13" fillId="0" borderId="9" xfId="36" applyFont="1" applyFill="1" applyBorder="1" applyAlignment="1">
      <alignment horizontal="center" vertical="center"/>
      <protection/>
    </xf>
    <xf numFmtId="0" fontId="13" fillId="0" borderId="11" xfId="36" applyFont="1" applyFill="1" applyBorder="1" applyAlignment="1">
      <alignment horizontal="distributed" vertical="center" wrapText="1"/>
      <protection/>
    </xf>
    <xf numFmtId="0" fontId="13" fillId="0" borderId="27" xfId="36" applyFont="1" applyFill="1" applyBorder="1" applyAlignment="1">
      <alignment horizontal="distributed" vertical="center" wrapText="1"/>
      <protection/>
    </xf>
    <xf numFmtId="0" fontId="13" fillId="0" borderId="11" xfId="36" applyFont="1" applyFill="1" applyBorder="1" applyAlignment="1">
      <alignment horizontal="distributed" vertical="center"/>
      <protection/>
    </xf>
    <xf numFmtId="0" fontId="0" fillId="0" borderId="28" xfId="36" applyFill="1" applyBorder="1" applyAlignment="1">
      <alignment horizontal="distributed" vertical="center"/>
      <protection/>
    </xf>
    <xf numFmtId="0" fontId="0" fillId="0" borderId="27" xfId="36" applyFill="1" applyBorder="1" applyAlignment="1">
      <alignment horizontal="distributed" vertical="center"/>
      <protection/>
    </xf>
    <xf numFmtId="0" fontId="13" fillId="0" borderId="17" xfId="36" applyFont="1" applyFill="1" applyBorder="1" applyAlignment="1">
      <alignment horizontal="center" vertical="center"/>
      <protection/>
    </xf>
    <xf numFmtId="0" fontId="13" fillId="0" borderId="25" xfId="36" applyFont="1" applyFill="1" applyBorder="1" applyAlignment="1">
      <alignment horizontal="center" vertical="center"/>
      <protection/>
    </xf>
    <xf numFmtId="0" fontId="13" fillId="0" borderId="3" xfId="36" applyFont="1" applyFill="1" applyBorder="1" applyAlignment="1">
      <alignment horizontal="center" vertical="center"/>
      <protection/>
    </xf>
    <xf numFmtId="0" fontId="13" fillId="0" borderId="11" xfId="36" applyFont="1" applyFill="1" applyBorder="1" applyAlignment="1">
      <alignment horizontal="center" vertical="center"/>
      <protection/>
    </xf>
    <xf numFmtId="0" fontId="13" fillId="0" borderId="26" xfId="36" applyFont="1" applyFill="1" applyBorder="1" applyAlignment="1">
      <alignment horizontal="center" vertical="center" wrapText="1"/>
      <protection/>
    </xf>
    <xf numFmtId="0" fontId="0" fillId="0" borderId="13" xfId="36" applyFill="1" applyBorder="1" applyAlignment="1">
      <alignment horizontal="center" vertical="center" wrapText="1"/>
      <protection/>
    </xf>
    <xf numFmtId="0" fontId="0" fillId="0" borderId="14" xfId="36" applyFill="1" applyBorder="1" applyAlignment="1">
      <alignment horizontal="center" vertical="center" wrapText="1"/>
      <protection/>
    </xf>
    <xf numFmtId="0" fontId="13" fillId="0" borderId="15" xfId="36" applyFont="1" applyFill="1" applyBorder="1" applyAlignment="1">
      <alignment horizontal="center" vertical="center"/>
      <protection/>
    </xf>
    <xf numFmtId="0" fontId="13" fillId="0" borderId="3" xfId="36" applyFont="1" applyFill="1" applyBorder="1" applyAlignment="1">
      <alignment horizontal="center" vertical="center" wrapText="1"/>
      <protection/>
    </xf>
    <xf numFmtId="0" fontId="13" fillId="0" borderId="12" xfId="36" applyFont="1" applyFill="1" applyBorder="1" applyAlignment="1">
      <alignment horizontal="center" vertical="center"/>
      <protection/>
    </xf>
    <xf numFmtId="0" fontId="13" fillId="0" borderId="14" xfId="36" applyFont="1" applyFill="1" applyBorder="1" applyAlignment="1">
      <alignment horizontal="center" vertical="center"/>
      <protection/>
    </xf>
    <xf numFmtId="0" fontId="13" fillId="0" borderId="16" xfId="36" applyFont="1" applyFill="1" applyBorder="1" applyAlignment="1">
      <alignment horizontal="center" vertical="center"/>
      <protection/>
    </xf>
    <xf numFmtId="0" fontId="0" fillId="0" borderId="25" xfId="36" applyFill="1" applyBorder="1" applyAlignment="1">
      <alignment horizontal="center" vertical="center"/>
      <protection/>
    </xf>
    <xf numFmtId="0" fontId="0" fillId="0" borderId="16" xfId="36" applyFill="1" applyBorder="1" applyAlignment="1">
      <alignment horizontal="center" vertical="center"/>
      <protection/>
    </xf>
    <xf numFmtId="0" fontId="13" fillId="0" borderId="12" xfId="36" applyFont="1" applyFill="1" applyBorder="1" applyAlignment="1">
      <alignment horizontal="center" vertical="center" wrapText="1"/>
      <protection/>
    </xf>
    <xf numFmtId="0" fontId="13" fillId="0" borderId="14" xfId="36" applyFont="1" applyFill="1" applyBorder="1" applyAlignment="1">
      <alignment horizontal="center" vertical="center" wrapText="1"/>
      <protection/>
    </xf>
    <xf numFmtId="0" fontId="1" fillId="0" borderId="14" xfId="36" applyFont="1" applyFill="1" applyBorder="1" applyAlignment="1">
      <alignment horizontal="center" vertical="center"/>
      <protection/>
    </xf>
    <xf numFmtId="0" fontId="1" fillId="0" borderId="3" xfId="36" applyFont="1" applyFill="1" applyBorder="1" applyAlignment="1">
      <alignment horizontal="center" vertical="center"/>
      <protection/>
    </xf>
    <xf numFmtId="0" fontId="13" fillId="0" borderId="12" xfId="36" applyFont="1" applyFill="1" applyBorder="1" applyAlignment="1">
      <alignment horizontal="left" vertical="center" wrapText="1" indent="1"/>
      <protection/>
    </xf>
    <xf numFmtId="0" fontId="13" fillId="0" borderId="14" xfId="36" applyFont="1" applyFill="1" applyBorder="1" applyAlignment="1">
      <alignment horizontal="left" vertical="center" wrapText="1" indent="1"/>
      <protection/>
    </xf>
    <xf numFmtId="0" fontId="1" fillId="0" borderId="15" xfId="36" applyFont="1" applyFill="1" applyBorder="1" applyAlignment="1">
      <alignment horizontal="center" vertical="center"/>
      <protection/>
    </xf>
    <xf numFmtId="38" fontId="1" fillId="0" borderId="4" xfId="18" applyFont="1" applyFill="1" applyBorder="1" applyAlignment="1">
      <alignment horizontal="center" vertical="center" textRotation="255"/>
    </xf>
    <xf numFmtId="38" fontId="1" fillId="0" borderId="1" xfId="18" applyFont="1" applyFill="1" applyBorder="1" applyAlignment="1">
      <alignment horizontal="center" vertical="center" textRotation="255"/>
    </xf>
    <xf numFmtId="38" fontId="1" fillId="0" borderId="8" xfId="18" applyFont="1" applyFill="1" applyBorder="1" applyAlignment="1">
      <alignment horizontal="center" vertical="center" textRotation="255"/>
    </xf>
    <xf numFmtId="38" fontId="1" fillId="0" borderId="25" xfId="18" applyFont="1" applyFill="1" applyBorder="1" applyAlignment="1">
      <alignment horizontal="distributed" vertical="center"/>
    </xf>
    <xf numFmtId="38" fontId="1" fillId="0" borderId="16" xfId="18" applyFont="1" applyFill="1" applyBorder="1" applyAlignment="1">
      <alignment horizontal="distributed" vertical="center"/>
    </xf>
    <xf numFmtId="38" fontId="11" fillId="0" borderId="10" xfId="18" applyFont="1" applyFill="1" applyBorder="1" applyAlignment="1">
      <alignment horizontal="distributed" vertical="center"/>
    </xf>
    <xf numFmtId="38" fontId="11" fillId="0" borderId="9" xfId="18" applyFont="1" applyFill="1" applyBorder="1" applyAlignment="1">
      <alignment horizontal="distributed" vertical="center"/>
    </xf>
    <xf numFmtId="38" fontId="1" fillId="0" borderId="0" xfId="18" applyFont="1" applyFill="1" applyBorder="1" applyAlignment="1">
      <alignment horizontal="distributed" vertical="center"/>
    </xf>
    <xf numFmtId="0" fontId="16" fillId="0" borderId="0" xfId="37" applyFont="1" applyFill="1" applyAlignment="1">
      <alignment horizontal="distributed" vertical="center"/>
      <protection/>
    </xf>
    <xf numFmtId="0" fontId="16" fillId="0" borderId="7" xfId="37" applyFont="1" applyFill="1" applyBorder="1" applyAlignment="1">
      <alignment horizontal="distributed" vertical="center"/>
      <protection/>
    </xf>
    <xf numFmtId="38" fontId="1" fillId="0" borderId="0" xfId="18" applyFont="1" applyFill="1" applyBorder="1" applyAlignment="1">
      <alignment horizontal="center" vertical="center" wrapText="1"/>
    </xf>
    <xf numFmtId="38" fontId="1" fillId="0" borderId="36" xfId="18" applyFont="1" applyFill="1" applyBorder="1" applyAlignment="1">
      <alignment horizontal="center" vertical="center"/>
    </xf>
    <xf numFmtId="0" fontId="16" fillId="0" borderId="16" xfId="37" applyFont="1" applyFill="1" applyBorder="1" applyAlignment="1">
      <alignment horizontal="center" vertical="center"/>
      <protection/>
    </xf>
    <xf numFmtId="38" fontId="1" fillId="0" borderId="5" xfId="18" applyFont="1" applyFill="1" applyBorder="1" applyAlignment="1">
      <alignment horizontal="center"/>
    </xf>
    <xf numFmtId="38" fontId="1" fillId="0" borderId="6" xfId="18" applyFont="1" applyFill="1" applyBorder="1" applyAlignment="1">
      <alignment horizontal="center"/>
    </xf>
    <xf numFmtId="38" fontId="14" fillId="0" borderId="0" xfId="18" applyFont="1" applyFill="1" applyBorder="1" applyAlignment="1">
      <alignment horizontal="distributed" vertical="center"/>
    </xf>
    <xf numFmtId="0" fontId="1" fillId="0" borderId="0" xfId="37" applyFont="1" applyFill="1" applyBorder="1" applyAlignment="1">
      <alignment horizontal="distributed" vertical="center"/>
      <protection/>
    </xf>
    <xf numFmtId="0" fontId="1" fillId="0" borderId="7" xfId="37" applyFont="1" applyFill="1" applyBorder="1" applyAlignment="1">
      <alignment horizontal="distributed" vertical="center"/>
      <protection/>
    </xf>
    <xf numFmtId="38" fontId="1" fillId="0" borderId="37" xfId="18" applyFont="1" applyFill="1" applyBorder="1" applyAlignment="1">
      <alignment horizontal="center" vertical="distributed" textRotation="255"/>
    </xf>
    <xf numFmtId="0" fontId="0" fillId="0" borderId="37" xfId="37" applyFill="1" applyBorder="1" applyAlignment="1">
      <alignment horizontal="center" vertical="distributed" textRotation="255"/>
      <protection/>
    </xf>
    <xf numFmtId="38" fontId="1" fillId="0" borderId="26" xfId="18" applyFont="1" applyFill="1" applyBorder="1" applyAlignment="1">
      <alignment horizontal="center" vertical="center" wrapText="1"/>
    </xf>
    <xf numFmtId="38" fontId="1" fillId="0" borderId="13" xfId="18" applyFont="1" applyFill="1" applyBorder="1" applyAlignment="1">
      <alignment horizontal="center" vertical="center"/>
    </xf>
    <xf numFmtId="38" fontId="1" fillId="0" borderId="14" xfId="18" applyFont="1" applyFill="1" applyBorder="1" applyAlignment="1">
      <alignment horizontal="center" vertical="center"/>
    </xf>
    <xf numFmtId="0" fontId="1" fillId="0" borderId="13" xfId="38" applyFont="1" applyFill="1" applyBorder="1" applyAlignment="1">
      <alignment horizontal="center" vertical="center" wrapText="1"/>
      <protection/>
    </xf>
    <xf numFmtId="38" fontId="1" fillId="0" borderId="13" xfId="18" applyFont="1" applyFill="1" applyBorder="1" applyAlignment="1">
      <alignment horizontal="center" vertical="center" wrapText="1"/>
    </xf>
    <xf numFmtId="38" fontId="1" fillId="0" borderId="14" xfId="18" applyFont="1" applyFill="1" applyBorder="1" applyAlignment="1">
      <alignment horizontal="center" vertical="center" wrapText="1"/>
    </xf>
    <xf numFmtId="38" fontId="1" fillId="0" borderId="33" xfId="18" applyFont="1" applyFill="1" applyBorder="1" applyAlignment="1">
      <alignment horizontal="center" vertical="center" wrapText="1"/>
    </xf>
    <xf numFmtId="0" fontId="1" fillId="0" borderId="1" xfId="38" applyFont="1" applyFill="1" applyBorder="1" applyAlignment="1">
      <alignment vertical="center" wrapText="1"/>
      <protection/>
    </xf>
    <xf numFmtId="38" fontId="1" fillId="0" borderId="38" xfId="18" applyFont="1" applyFill="1" applyBorder="1" applyAlignment="1">
      <alignment horizontal="center" vertical="center" wrapText="1"/>
    </xf>
    <xf numFmtId="0" fontId="1" fillId="0" borderId="30" xfId="38" applyFont="1" applyFill="1" applyBorder="1" applyAlignment="1">
      <alignment vertical="center" wrapText="1"/>
      <protection/>
    </xf>
    <xf numFmtId="38" fontId="1" fillId="0" borderId="34" xfId="18" applyFont="1" applyFill="1" applyBorder="1" applyAlignment="1">
      <alignment horizontal="center" vertical="center" wrapText="1"/>
    </xf>
    <xf numFmtId="0" fontId="1" fillId="0" borderId="7" xfId="38" applyFont="1" applyFill="1" applyBorder="1" applyAlignment="1">
      <alignment vertical="center" wrapText="1"/>
      <protection/>
    </xf>
    <xf numFmtId="0" fontId="1" fillId="0" borderId="11" xfId="38" applyFont="1" applyFill="1" applyBorder="1" applyAlignment="1">
      <alignment horizontal="center" vertical="center"/>
      <protection/>
    </xf>
    <xf numFmtId="0" fontId="1" fillId="0" borderId="27" xfId="38" applyFont="1" applyFill="1" applyBorder="1" applyAlignment="1">
      <alignment horizontal="center" vertical="center"/>
      <protection/>
    </xf>
    <xf numFmtId="0" fontId="1" fillId="0" borderId="33" xfId="38" applyFont="1" applyFill="1" applyBorder="1" applyAlignment="1">
      <alignment horizontal="distributed" vertical="center"/>
      <protection/>
    </xf>
    <xf numFmtId="0" fontId="1" fillId="0" borderId="35" xfId="38" applyFont="1" applyFill="1" applyBorder="1" applyAlignment="1">
      <alignment horizontal="distributed" vertical="center"/>
      <protection/>
    </xf>
    <xf numFmtId="0" fontId="1" fillId="0" borderId="34" xfId="38" applyFont="1" applyFill="1" applyBorder="1" applyAlignment="1">
      <alignment horizontal="distributed" vertical="center"/>
      <protection/>
    </xf>
    <xf numFmtId="0" fontId="1" fillId="0" borderId="8" xfId="38" applyFont="1" applyFill="1" applyBorder="1" applyAlignment="1">
      <alignment horizontal="distributed" vertical="center"/>
      <protection/>
    </xf>
    <xf numFmtId="0" fontId="1" fillId="0" borderId="10" xfId="38" applyFont="1" applyFill="1" applyBorder="1" applyAlignment="1">
      <alignment horizontal="distributed" vertical="center"/>
      <protection/>
    </xf>
    <xf numFmtId="0" fontId="1" fillId="0" borderId="9" xfId="38" applyFont="1" applyFill="1" applyBorder="1" applyAlignment="1">
      <alignment horizontal="distributed" vertical="center"/>
      <protection/>
    </xf>
    <xf numFmtId="0" fontId="1" fillId="0" borderId="33" xfId="38" applyFont="1" applyFill="1" applyBorder="1" applyAlignment="1">
      <alignment horizontal="center" vertical="center"/>
      <protection/>
    </xf>
    <xf numFmtId="0" fontId="0" fillId="0" borderId="35" xfId="38" applyFill="1" applyBorder="1" applyAlignment="1">
      <alignment horizontal="center" vertical="center"/>
      <protection/>
    </xf>
    <xf numFmtId="0" fontId="0" fillId="0" borderId="34" xfId="38" applyFill="1" applyBorder="1" applyAlignment="1">
      <alignment horizontal="center" vertical="center"/>
      <protection/>
    </xf>
    <xf numFmtId="0" fontId="0" fillId="0" borderId="8" xfId="38" applyFill="1" applyBorder="1" applyAlignment="1">
      <alignment horizontal="center" vertical="center"/>
      <protection/>
    </xf>
    <xf numFmtId="0" fontId="0" fillId="0" borderId="10" xfId="38" applyFill="1" applyBorder="1" applyAlignment="1">
      <alignment horizontal="center" vertical="center"/>
      <protection/>
    </xf>
    <xf numFmtId="0" fontId="0" fillId="0" borderId="9" xfId="38" applyFill="1" applyBorder="1" applyAlignment="1">
      <alignment horizontal="center" vertical="center"/>
      <protection/>
    </xf>
    <xf numFmtId="38" fontId="14" fillId="0" borderId="8" xfId="18" applyFont="1" applyFill="1" applyBorder="1" applyAlignment="1">
      <alignment horizontal="center"/>
    </xf>
    <xf numFmtId="38" fontId="14" fillId="0" borderId="9" xfId="18" applyFont="1" applyFill="1" applyBorder="1" applyAlignment="1">
      <alignment horizontal="center"/>
    </xf>
    <xf numFmtId="38" fontId="1" fillId="0" borderId="1" xfId="18" applyFont="1" applyFill="1" applyBorder="1" applyAlignment="1">
      <alignment horizontal="center"/>
    </xf>
    <xf numFmtId="0" fontId="1" fillId="0" borderId="7" xfId="39" applyFont="1" applyFill="1" applyBorder="1" applyAlignment="1">
      <alignment horizontal="center"/>
      <protection/>
    </xf>
    <xf numFmtId="38" fontId="1" fillId="0" borderId="34"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9" xfId="18" applyFont="1" applyFill="1" applyBorder="1" applyAlignment="1">
      <alignment horizontal="center" vertical="center"/>
    </xf>
    <xf numFmtId="38" fontId="1" fillId="0" borderId="17" xfId="18" applyFont="1" applyFill="1" applyBorder="1" applyAlignment="1">
      <alignment horizontal="center" vertical="center"/>
    </xf>
    <xf numFmtId="38" fontId="1" fillId="0" borderId="25" xfId="18" applyFont="1" applyFill="1" applyBorder="1" applyAlignment="1">
      <alignment horizontal="center" vertical="center"/>
    </xf>
    <xf numFmtId="38" fontId="1" fillId="0" borderId="16" xfId="18" applyFont="1" applyFill="1" applyBorder="1" applyAlignment="1">
      <alignment horizontal="center" vertical="center"/>
    </xf>
    <xf numFmtId="38" fontId="1" fillId="0" borderId="12" xfId="18" applyFont="1" applyFill="1" applyBorder="1" applyAlignment="1">
      <alignment horizontal="center" vertical="center"/>
    </xf>
    <xf numFmtId="38" fontId="1" fillId="0" borderId="17" xfId="18" applyFont="1" applyFill="1" applyBorder="1" applyAlignment="1">
      <alignment horizontal="center"/>
    </xf>
    <xf numFmtId="0" fontId="1" fillId="0" borderId="25" xfId="39" applyFont="1" applyFill="1" applyBorder="1" applyAlignment="1">
      <alignment horizontal="center"/>
      <protection/>
    </xf>
    <xf numFmtId="0" fontId="1" fillId="0" borderId="16" xfId="39" applyFont="1" applyFill="1" applyBorder="1" applyAlignment="1">
      <alignment horizontal="center"/>
      <protection/>
    </xf>
    <xf numFmtId="38" fontId="1" fillId="0" borderId="11" xfId="18" applyFont="1" applyFill="1" applyBorder="1" applyAlignment="1">
      <alignment horizontal="center" vertical="center"/>
    </xf>
    <xf numFmtId="38" fontId="1" fillId="0" borderId="28" xfId="18" applyFont="1" applyFill="1" applyBorder="1" applyAlignment="1">
      <alignment horizontal="center" vertical="center"/>
    </xf>
    <xf numFmtId="38" fontId="1" fillId="0" borderId="27" xfId="18" applyFont="1" applyFill="1" applyBorder="1" applyAlignment="1">
      <alignment horizontal="center" vertical="center"/>
    </xf>
    <xf numFmtId="38" fontId="1" fillId="0" borderId="12" xfId="18" applyFont="1" applyFill="1" applyBorder="1" applyAlignment="1">
      <alignment vertical="center" wrapText="1"/>
    </xf>
    <xf numFmtId="38" fontId="1" fillId="0" borderId="14" xfId="18" applyFont="1" applyFill="1" applyBorder="1" applyAlignment="1">
      <alignment vertical="center" wrapText="1"/>
    </xf>
    <xf numFmtId="0" fontId="1" fillId="0" borderId="27" xfId="39" applyFont="1" applyFill="1" applyBorder="1">
      <alignment/>
      <protection/>
    </xf>
    <xf numFmtId="0" fontId="1" fillId="0" borderId="14" xfId="39" applyFont="1" applyFill="1" applyBorder="1" applyAlignment="1">
      <alignment horizontal="center" vertical="center"/>
      <protection/>
    </xf>
    <xf numFmtId="0" fontId="1" fillId="0" borderId="12" xfId="39" applyFont="1" applyFill="1" applyBorder="1" applyAlignment="1">
      <alignment horizontal="center" vertical="center" textRotation="255"/>
      <protection/>
    </xf>
    <xf numFmtId="0" fontId="1" fillId="0" borderId="14" xfId="39" applyFont="1" applyFill="1" applyBorder="1" applyAlignment="1">
      <alignment horizontal="center" vertical="center" textRotation="255"/>
      <protection/>
    </xf>
    <xf numFmtId="0" fontId="1" fillId="0" borderId="26" xfId="39" applyFont="1" applyFill="1" applyBorder="1" applyAlignment="1">
      <alignment horizontal="center" vertical="center" wrapText="1"/>
      <protection/>
    </xf>
    <xf numFmtId="0" fontId="1" fillId="0" borderId="13" xfId="39" applyFont="1" applyBorder="1">
      <alignment/>
      <protection/>
    </xf>
    <xf numFmtId="0" fontId="1" fillId="0" borderId="14" xfId="39" applyFont="1" applyBorder="1">
      <alignment/>
      <protection/>
    </xf>
    <xf numFmtId="38" fontId="1" fillId="0" borderId="25" xfId="18" applyFont="1" applyFill="1" applyBorder="1" applyAlignment="1">
      <alignment horizontal="center"/>
    </xf>
    <xf numFmtId="38" fontId="1" fillId="0" borderId="16" xfId="18" applyFont="1" applyFill="1" applyBorder="1" applyAlignment="1">
      <alignment horizontal="center"/>
    </xf>
    <xf numFmtId="38" fontId="1" fillId="0" borderId="10" xfId="18" applyFont="1" applyFill="1" applyBorder="1" applyAlignment="1">
      <alignment horizontal="center" vertical="center"/>
    </xf>
    <xf numFmtId="3" fontId="1" fillId="0" borderId="0" xfId="18" applyNumberFormat="1" applyFont="1" applyFill="1" applyBorder="1" applyAlignment="1">
      <alignment horizontal="center"/>
    </xf>
    <xf numFmtId="0" fontId="11" fillId="0" borderId="1" xfId="40" applyFont="1" applyFill="1" applyBorder="1" applyAlignment="1">
      <alignment horizontal="distributed" vertical="center"/>
      <protection/>
    </xf>
    <xf numFmtId="0" fontId="11" fillId="0" borderId="7" xfId="40" applyFont="1" applyFill="1" applyBorder="1" applyAlignment="1">
      <alignment horizontal="distributed" vertical="center"/>
      <protection/>
    </xf>
    <xf numFmtId="0" fontId="1" fillId="0" borderId="4" xfId="40" applyFont="1" applyFill="1" applyBorder="1" applyAlignment="1">
      <alignment horizontal="center" vertical="center"/>
      <protection/>
    </xf>
    <xf numFmtId="0" fontId="1" fillId="0" borderId="6" xfId="40" applyFont="1" applyFill="1" applyBorder="1" applyAlignment="1">
      <alignment horizontal="center" vertical="center"/>
      <protection/>
    </xf>
    <xf numFmtId="0" fontId="1" fillId="0" borderId="8" xfId="40" applyFont="1" applyFill="1" applyBorder="1" applyAlignment="1">
      <alignment horizontal="center" vertical="center"/>
      <protection/>
    </xf>
    <xf numFmtId="0" fontId="1" fillId="0" borderId="9" xfId="40" applyFont="1" applyFill="1" applyBorder="1" applyAlignment="1">
      <alignment horizontal="center" vertical="center"/>
      <protection/>
    </xf>
    <xf numFmtId="0" fontId="1" fillId="0" borderId="12" xfId="40" applyFont="1" applyFill="1" applyBorder="1" applyAlignment="1">
      <alignment horizontal="center" vertical="center" wrapText="1"/>
      <protection/>
    </xf>
    <xf numFmtId="0" fontId="1" fillId="0" borderId="14" xfId="40" applyFont="1" applyFill="1" applyBorder="1" applyAlignment="1">
      <alignment horizontal="center" vertical="center"/>
      <protection/>
    </xf>
    <xf numFmtId="0" fontId="1" fillId="0" borderId="12" xfId="40" applyFont="1" applyFill="1" applyBorder="1" applyAlignment="1">
      <alignment horizontal="center" vertical="center"/>
      <protection/>
    </xf>
    <xf numFmtId="0" fontId="16" fillId="0" borderId="14" xfId="40" applyFont="1" applyFill="1" applyBorder="1" applyAlignment="1">
      <alignment horizontal="center" vertical="center"/>
      <protection/>
    </xf>
    <xf numFmtId="0" fontId="11" fillId="0" borderId="1" xfId="40" applyNumberFormat="1" applyFont="1" applyFill="1" applyBorder="1" applyAlignment="1">
      <alignment horizontal="distributed" vertical="center"/>
      <protection/>
    </xf>
    <xf numFmtId="0" fontId="11" fillId="0" borderId="7" xfId="40" applyNumberFormat="1" applyFont="1" applyFill="1" applyBorder="1" applyAlignment="1">
      <alignment horizontal="distributed" vertical="center"/>
      <protection/>
    </xf>
    <xf numFmtId="0" fontId="1" fillId="0" borderId="12" xfId="40" applyFont="1" applyFill="1" applyBorder="1" applyAlignment="1">
      <alignment horizontal="center" vertical="center" wrapText="1"/>
      <protection/>
    </xf>
    <xf numFmtId="0" fontId="1" fillId="0" borderId="4" xfId="40" applyFont="1" applyFill="1" applyBorder="1" applyAlignment="1">
      <alignment horizontal="center" vertical="center" wrapText="1"/>
      <protection/>
    </xf>
    <xf numFmtId="0" fontId="1" fillId="0" borderId="6" xfId="40" applyFont="1" applyFill="1" applyBorder="1" applyAlignment="1">
      <alignment horizontal="center" vertical="center" wrapText="1"/>
      <protection/>
    </xf>
    <xf numFmtId="0" fontId="1" fillId="0" borderId="8" xfId="40" applyFont="1" applyFill="1" applyBorder="1" applyAlignment="1">
      <alignment horizontal="center" vertical="center" wrapText="1"/>
      <protection/>
    </xf>
    <xf numFmtId="0" fontId="1" fillId="0" borderId="9" xfId="40" applyFont="1" applyFill="1" applyBorder="1" applyAlignment="1">
      <alignment horizontal="center" vertical="center" wrapText="1"/>
      <protection/>
    </xf>
    <xf numFmtId="0" fontId="1" fillId="0" borderId="33" xfId="40" applyFont="1" applyFill="1" applyBorder="1" applyAlignment="1">
      <alignment horizontal="center" vertical="center"/>
      <protection/>
    </xf>
    <xf numFmtId="0" fontId="1" fillId="0" borderId="34" xfId="40" applyFont="1" applyFill="1" applyBorder="1" applyAlignment="1">
      <alignment horizontal="center" vertical="center"/>
      <protection/>
    </xf>
    <xf numFmtId="0" fontId="1" fillId="0" borderId="1" xfId="40" applyFont="1" applyFill="1" applyBorder="1" applyAlignment="1">
      <alignment horizontal="center" vertical="center"/>
      <protection/>
    </xf>
    <xf numFmtId="0" fontId="1" fillId="0" borderId="7" xfId="40" applyFont="1" applyFill="1" applyBorder="1" applyAlignment="1">
      <alignment horizontal="center" vertical="center"/>
      <protection/>
    </xf>
    <xf numFmtId="0" fontId="1" fillId="0" borderId="8" xfId="40" applyFont="1" applyFill="1" applyBorder="1" applyAlignment="1">
      <alignment horizontal="center" vertical="center"/>
      <protection/>
    </xf>
    <xf numFmtId="0" fontId="1" fillId="0" borderId="9" xfId="40" applyFont="1" applyFill="1" applyBorder="1" applyAlignment="1">
      <alignment horizontal="center" vertical="center"/>
      <protection/>
    </xf>
    <xf numFmtId="0" fontId="1" fillId="0" borderId="17" xfId="40" applyFont="1" applyFill="1" applyBorder="1" applyAlignment="1">
      <alignment horizontal="center" vertical="center"/>
      <protection/>
    </xf>
    <xf numFmtId="0" fontId="16" fillId="0" borderId="25" xfId="40" applyFont="1" applyFill="1" applyBorder="1" applyAlignment="1">
      <alignment horizontal="center" vertical="center"/>
      <protection/>
    </xf>
    <xf numFmtId="0" fontId="16" fillId="0" borderId="16" xfId="40" applyFont="1" applyFill="1" applyBorder="1" applyAlignment="1">
      <alignment horizontal="center" vertical="center"/>
      <protection/>
    </xf>
    <xf numFmtId="0" fontId="1" fillId="0" borderId="25" xfId="40" applyFont="1" applyFill="1" applyBorder="1" applyAlignment="1">
      <alignment horizontal="center" vertical="center" wrapText="1"/>
      <protection/>
    </xf>
    <xf numFmtId="0" fontId="1" fillId="0" borderId="25" xfId="40" applyFont="1" applyFill="1" applyBorder="1" applyAlignment="1">
      <alignment horizontal="center" vertical="center"/>
      <protection/>
    </xf>
    <xf numFmtId="0" fontId="1" fillId="0" borderId="16" xfId="40" applyFont="1" applyFill="1" applyBorder="1" applyAlignment="1">
      <alignment horizontal="center" vertical="center"/>
      <protection/>
    </xf>
    <xf numFmtId="0" fontId="1" fillId="0" borderId="17" xfId="40" applyFont="1" applyFill="1" applyBorder="1" applyAlignment="1">
      <alignment vertical="center" wrapText="1"/>
      <protection/>
    </xf>
    <xf numFmtId="0" fontId="1" fillId="0" borderId="25" xfId="40" applyFont="1" applyFill="1" applyBorder="1" applyAlignment="1">
      <alignment vertical="center" wrapText="1"/>
      <protection/>
    </xf>
    <xf numFmtId="0" fontId="1" fillId="0" borderId="16" xfId="40" applyFont="1" applyFill="1" applyBorder="1" applyAlignment="1">
      <alignment vertical="center" wrapText="1"/>
      <protection/>
    </xf>
    <xf numFmtId="0" fontId="1" fillId="0" borderId="1" xfId="40" applyNumberFormat="1" applyFont="1" applyFill="1" applyBorder="1" applyAlignment="1">
      <alignment horizontal="distributed" vertical="center"/>
      <protection/>
    </xf>
    <xf numFmtId="0" fontId="1" fillId="0" borderId="7" xfId="40" applyNumberFormat="1" applyFont="1" applyFill="1" applyBorder="1" applyAlignment="1">
      <alignment horizontal="distributed" vertical="center"/>
      <protection/>
    </xf>
    <xf numFmtId="0" fontId="1" fillId="0" borderId="3" xfId="41" applyFont="1" applyFill="1" applyBorder="1" applyAlignment="1">
      <alignment horizontal="distributed" vertical="center" wrapText="1"/>
      <protection/>
    </xf>
    <xf numFmtId="0" fontId="16" fillId="0" borderId="3" xfId="41" applyFont="1" applyFill="1" applyBorder="1" applyAlignment="1">
      <alignment horizontal="distributed" vertical="center" wrapText="1"/>
      <protection/>
    </xf>
    <xf numFmtId="0" fontId="1" fillId="0" borderId="3" xfId="41" applyFont="1" applyFill="1" applyBorder="1" applyAlignment="1">
      <alignment horizontal="distributed" vertical="center"/>
      <protection/>
    </xf>
    <xf numFmtId="0" fontId="1" fillId="0" borderId="17" xfId="41" applyFont="1" applyFill="1" applyBorder="1" applyAlignment="1">
      <alignment horizontal="distributed" vertical="center"/>
      <protection/>
    </xf>
    <xf numFmtId="0" fontId="1" fillId="0" borderId="16" xfId="41" applyFont="1" applyFill="1" applyBorder="1" applyAlignment="1">
      <alignment horizontal="distributed" vertical="center"/>
      <protection/>
    </xf>
    <xf numFmtId="0" fontId="1" fillId="0" borderId="1" xfId="41" applyFont="1" applyFill="1" applyBorder="1" applyAlignment="1">
      <alignment horizontal="left" vertical="distributed" textRotation="255"/>
      <protection/>
    </xf>
    <xf numFmtId="0" fontId="0" fillId="0" borderId="1" xfId="41" applyFill="1" applyBorder="1" applyAlignment="1">
      <alignment horizontal="left" vertical="distributed" textRotation="255"/>
      <protection/>
    </xf>
    <xf numFmtId="0" fontId="1" fillId="0" borderId="1" xfId="41" applyNumberFormat="1" applyFont="1" applyFill="1" applyBorder="1" applyAlignment="1">
      <alignment horizontal="left" vertical="center" textRotation="255"/>
      <protection/>
    </xf>
    <xf numFmtId="0" fontId="1" fillId="0" borderId="1" xfId="41" applyFont="1" applyFill="1" applyBorder="1" applyAlignment="1">
      <alignment horizontal="left" vertical="distributed" textRotation="255" wrapText="1"/>
      <protection/>
    </xf>
    <xf numFmtId="0" fontId="1" fillId="0" borderId="1" xfId="41" applyNumberFormat="1" applyFont="1" applyFill="1" applyBorder="1" applyAlignment="1">
      <alignment horizontal="left" vertical="distributed" textRotation="255"/>
      <protection/>
    </xf>
    <xf numFmtId="0" fontId="0" fillId="0" borderId="1" xfId="41" applyFill="1" applyBorder="1" applyAlignment="1">
      <alignment horizontal="left" vertical="distributed"/>
      <protection/>
    </xf>
    <xf numFmtId="0" fontId="0" fillId="0" borderId="8" xfId="41" applyFill="1" applyBorder="1" applyAlignment="1">
      <alignment horizontal="left" vertical="distributed"/>
      <protection/>
    </xf>
    <xf numFmtId="0" fontId="1" fillId="0" borderId="1" xfId="41" applyNumberFormat="1" applyFont="1" applyFill="1" applyBorder="1" applyAlignment="1">
      <alignment horizontal="left" vertical="center" textRotation="255" wrapText="1"/>
      <protection/>
    </xf>
    <xf numFmtId="0" fontId="0" fillId="0" borderId="1" xfId="41" applyFill="1" applyBorder="1" applyAlignment="1">
      <alignment horizontal="left" vertical="center" textRotation="255"/>
      <protection/>
    </xf>
    <xf numFmtId="0" fontId="1" fillId="0" borderId="17" xfId="41" applyFont="1" applyFill="1" applyBorder="1" applyAlignment="1">
      <alignment horizontal="center" vertical="center"/>
      <protection/>
    </xf>
    <xf numFmtId="0" fontId="1" fillId="0" borderId="16" xfId="41" applyFont="1" applyFill="1" applyBorder="1" applyAlignment="1">
      <alignment horizontal="center" vertical="center"/>
      <protection/>
    </xf>
    <xf numFmtId="0" fontId="1" fillId="0" borderId="12" xfId="41" applyFont="1" applyFill="1" applyBorder="1" applyAlignment="1">
      <alignment horizontal="distributed" vertical="center"/>
      <protection/>
    </xf>
    <xf numFmtId="0" fontId="1" fillId="0" borderId="14" xfId="41" applyFont="1" applyFill="1" applyBorder="1" applyAlignment="1">
      <alignment horizontal="distributed" vertical="center"/>
      <protection/>
    </xf>
    <xf numFmtId="0" fontId="1" fillId="0" borderId="33" xfId="41" applyFont="1" applyFill="1" applyBorder="1" applyAlignment="1">
      <alignment horizontal="distributed" vertical="center"/>
      <protection/>
    </xf>
    <xf numFmtId="0" fontId="16" fillId="0" borderId="34" xfId="41" applyFont="1" applyFill="1" applyBorder="1" applyAlignment="1">
      <alignment horizontal="distributed" vertical="center"/>
      <protection/>
    </xf>
    <xf numFmtId="0" fontId="16" fillId="0" borderId="1" xfId="41" applyFont="1" applyFill="1" applyBorder="1" applyAlignment="1">
      <alignment horizontal="distributed" vertical="center"/>
      <protection/>
    </xf>
    <xf numFmtId="0" fontId="16" fillId="0" borderId="7" xfId="41" applyFont="1" applyFill="1" applyBorder="1" applyAlignment="1">
      <alignment horizontal="distributed" vertical="center"/>
      <protection/>
    </xf>
    <xf numFmtId="0" fontId="16" fillId="0" borderId="8" xfId="41" applyFont="1" applyFill="1" applyBorder="1" applyAlignment="1">
      <alignment horizontal="distributed" vertical="center"/>
      <protection/>
    </xf>
    <xf numFmtId="0" fontId="16" fillId="0" borderId="9" xfId="41" applyFont="1" applyFill="1" applyBorder="1" applyAlignment="1">
      <alignment horizontal="distributed" vertical="center"/>
      <protection/>
    </xf>
    <xf numFmtId="0" fontId="11" fillId="0" borderId="1" xfId="41" applyFont="1" applyFill="1" applyBorder="1" applyAlignment="1">
      <alignment horizontal="distributed" vertical="center"/>
      <protection/>
    </xf>
    <xf numFmtId="0" fontId="13" fillId="0" borderId="7" xfId="41" applyFont="1" applyFill="1" applyBorder="1" applyAlignment="1">
      <alignment horizontal="distributed" vertical="center"/>
      <protection/>
    </xf>
    <xf numFmtId="0" fontId="1" fillId="0" borderId="33" xfId="42" applyFont="1" applyBorder="1" applyAlignment="1">
      <alignment horizontal="center" vertical="center" wrapText="1"/>
      <protection/>
    </xf>
    <xf numFmtId="0" fontId="0" fillId="0" borderId="34" xfId="42" applyBorder="1">
      <alignment/>
      <protection/>
    </xf>
    <xf numFmtId="0" fontId="0" fillId="0" borderId="1" xfId="42" applyBorder="1">
      <alignment/>
      <protection/>
    </xf>
    <xf numFmtId="0" fontId="0" fillId="0" borderId="7" xfId="42" applyBorder="1">
      <alignment/>
      <protection/>
    </xf>
    <xf numFmtId="0" fontId="0" fillId="0" borderId="8" xfId="42" applyBorder="1">
      <alignment/>
      <protection/>
    </xf>
    <xf numFmtId="0" fontId="0" fillId="0" borderId="9" xfId="42" applyBorder="1">
      <alignment/>
      <protection/>
    </xf>
    <xf numFmtId="0" fontId="1" fillId="0" borderId="12" xfId="42" applyFont="1" applyBorder="1" applyAlignment="1">
      <alignment horizontal="center" vertical="center" wrapText="1"/>
      <protection/>
    </xf>
    <xf numFmtId="0" fontId="1" fillId="0" borderId="13" xfId="42" applyFont="1" applyBorder="1" applyAlignment="1">
      <alignment horizontal="center" vertical="center"/>
      <protection/>
    </xf>
    <xf numFmtId="0" fontId="1" fillId="0" borderId="14" xfId="42" applyFont="1" applyBorder="1" applyAlignment="1">
      <alignment horizontal="center" vertical="center"/>
      <protection/>
    </xf>
    <xf numFmtId="0" fontId="1" fillId="0" borderId="4" xfId="42" applyFont="1" applyBorder="1" applyAlignment="1">
      <alignment horizontal="center" vertical="center"/>
      <protection/>
    </xf>
    <xf numFmtId="0" fontId="1" fillId="0" borderId="5" xfId="42" applyFont="1" applyBorder="1" applyAlignment="1">
      <alignment horizontal="center" vertical="center"/>
      <protection/>
    </xf>
    <xf numFmtId="0" fontId="1" fillId="0" borderId="6" xfId="42" applyFont="1" applyBorder="1" applyAlignment="1">
      <alignment horizontal="center" vertical="center"/>
      <protection/>
    </xf>
    <xf numFmtId="0" fontId="1" fillId="0" borderId="8" xfId="42" applyFont="1" applyBorder="1" applyAlignment="1">
      <alignment horizontal="center" vertical="center"/>
      <protection/>
    </xf>
    <xf numFmtId="0" fontId="1" fillId="0" borderId="10" xfId="42" applyFont="1" applyBorder="1" applyAlignment="1">
      <alignment horizontal="center" vertical="center"/>
      <protection/>
    </xf>
    <xf numFmtId="0" fontId="1" fillId="0" borderId="9" xfId="42" applyFont="1" applyBorder="1" applyAlignment="1">
      <alignment horizontal="center" vertical="center"/>
      <protection/>
    </xf>
    <xf numFmtId="0" fontId="1" fillId="0" borderId="12" xfId="42" applyFont="1" applyBorder="1" applyAlignment="1">
      <alignment vertical="center" wrapText="1"/>
      <protection/>
    </xf>
    <xf numFmtId="0" fontId="1" fillId="0" borderId="13" xfId="42" applyFont="1" applyBorder="1" applyAlignment="1">
      <alignment vertical="center" wrapText="1"/>
      <protection/>
    </xf>
    <xf numFmtId="0" fontId="1" fillId="0" borderId="14" xfId="42" applyFont="1" applyBorder="1" applyAlignment="1">
      <alignment vertical="center" wrapText="1"/>
      <protection/>
    </xf>
    <xf numFmtId="0" fontId="1" fillId="0" borderId="17" xfId="42" applyFont="1" applyBorder="1" applyAlignment="1">
      <alignment horizontal="center" vertical="center"/>
      <protection/>
    </xf>
    <xf numFmtId="0" fontId="1" fillId="0" borderId="25" xfId="42" applyFont="1" applyBorder="1" applyAlignment="1">
      <alignment horizontal="center" vertical="center"/>
      <protection/>
    </xf>
    <xf numFmtId="0" fontId="1" fillId="0" borderId="16" xfId="42" applyFont="1" applyBorder="1" applyAlignment="1">
      <alignment horizontal="center" vertical="center"/>
      <protection/>
    </xf>
    <xf numFmtId="0" fontId="1" fillId="0" borderId="1" xfId="42" applyFont="1" applyBorder="1" applyAlignment="1">
      <alignment horizontal="center" vertical="center"/>
      <protection/>
    </xf>
    <xf numFmtId="0" fontId="1" fillId="0" borderId="0" xfId="42" applyFont="1" applyBorder="1" applyAlignment="1">
      <alignment horizontal="center" vertical="center"/>
      <protection/>
    </xf>
    <xf numFmtId="0" fontId="1" fillId="0" borderId="7" xfId="42" applyFont="1" applyBorder="1" applyAlignment="1">
      <alignment horizontal="center" vertical="center"/>
      <protection/>
    </xf>
    <xf numFmtId="0" fontId="1" fillId="0" borderId="4" xfId="42" applyFont="1" applyBorder="1" applyAlignment="1">
      <alignment horizontal="center" vertical="center" wrapText="1"/>
      <protection/>
    </xf>
    <xf numFmtId="38" fontId="11" fillId="0" borderId="4" xfId="18" applyFont="1" applyFill="1" applyBorder="1" applyAlignment="1">
      <alignment horizontal="distributed" vertical="center"/>
    </xf>
    <xf numFmtId="38" fontId="11" fillId="0" borderId="6" xfId="18" applyFont="1" applyFill="1" applyBorder="1" applyAlignment="1">
      <alignment horizontal="distributed" vertical="center"/>
    </xf>
    <xf numFmtId="38" fontId="1" fillId="0" borderId="8" xfId="18" applyFont="1" applyFill="1" applyBorder="1" applyAlignment="1">
      <alignment horizontal="distributed" vertical="center"/>
    </xf>
    <xf numFmtId="38" fontId="1" fillId="0" borderId="9" xfId="18" applyFont="1" applyFill="1" applyBorder="1" applyAlignment="1">
      <alignment horizontal="distributed" vertical="center"/>
    </xf>
    <xf numFmtId="38" fontId="1" fillId="0" borderId="0" xfId="18" applyFont="1" applyFill="1" applyBorder="1" applyAlignment="1">
      <alignment vertical="center" wrapText="1"/>
    </xf>
    <xf numFmtId="38" fontId="1" fillId="0" borderId="39" xfId="18" applyFont="1" applyFill="1" applyBorder="1" applyAlignment="1">
      <alignment horizontal="distributed" vertical="center"/>
    </xf>
    <xf numFmtId="38" fontId="11" fillId="0" borderId="8" xfId="18" applyFont="1" applyFill="1" applyBorder="1" applyAlignment="1">
      <alignment horizontal="distributed" vertical="center"/>
    </xf>
    <xf numFmtId="0" fontId="11" fillId="0" borderId="0" xfId="45" applyFont="1" applyFill="1" applyBorder="1" applyAlignment="1">
      <alignment horizontal="distributed" vertical="center"/>
      <protection/>
    </xf>
    <xf numFmtId="0" fontId="13" fillId="0" borderId="0" xfId="45" applyFont="1" applyFill="1" applyBorder="1" applyAlignment="1">
      <alignment horizontal="distributed" vertical="center"/>
      <protection/>
    </xf>
    <xf numFmtId="0" fontId="1" fillId="0" borderId="8" xfId="45" applyFont="1" applyFill="1" applyBorder="1" applyAlignment="1">
      <alignment horizontal="distributed" vertical="center"/>
      <protection/>
    </xf>
    <xf numFmtId="0" fontId="1" fillId="0" borderId="9" xfId="45" applyFont="1" applyFill="1" applyBorder="1" applyAlignment="1">
      <alignment horizontal="distributed" vertical="center"/>
      <protection/>
    </xf>
    <xf numFmtId="0" fontId="1" fillId="0" borderId="33" xfId="45" applyFont="1" applyFill="1" applyBorder="1" applyAlignment="1">
      <alignment horizontal="distributed" vertical="center"/>
      <protection/>
    </xf>
    <xf numFmtId="0" fontId="1" fillId="0" borderId="34" xfId="45" applyFont="1" applyFill="1" applyBorder="1" applyAlignment="1">
      <alignment horizontal="distributed" vertical="center"/>
      <protection/>
    </xf>
    <xf numFmtId="0" fontId="1" fillId="0" borderId="1" xfId="45" applyFont="1" applyFill="1" applyBorder="1" applyAlignment="1">
      <alignment horizontal="distributed" vertical="center"/>
      <protection/>
    </xf>
    <xf numFmtId="0" fontId="1" fillId="0" borderId="7" xfId="45" applyFont="1" applyFill="1" applyBorder="1" applyAlignment="1">
      <alignment horizontal="distributed" vertical="center"/>
      <protection/>
    </xf>
    <xf numFmtId="0" fontId="11" fillId="0" borderId="1" xfId="45" applyFont="1" applyFill="1" applyBorder="1" applyAlignment="1">
      <alignment horizontal="distributed" vertical="center"/>
      <protection/>
    </xf>
    <xf numFmtId="0" fontId="13" fillId="0" borderId="7" xfId="45" applyFont="1" applyFill="1" applyBorder="1" applyAlignment="1">
      <alignment horizontal="distributed" vertical="center"/>
      <protection/>
    </xf>
    <xf numFmtId="0" fontId="11" fillId="0" borderId="1" xfId="45" applyFont="1" applyFill="1" applyBorder="1" applyAlignment="1">
      <alignment horizontal="distributed" vertical="center"/>
      <protection/>
    </xf>
    <xf numFmtId="0" fontId="11" fillId="0" borderId="7" xfId="45" applyFont="1" applyFill="1" applyBorder="1" applyAlignment="1">
      <alignment horizontal="distributed" vertical="center"/>
      <protection/>
    </xf>
    <xf numFmtId="0" fontId="11" fillId="0" borderId="7" xfId="45" applyFont="1" applyFill="1" applyBorder="1" applyAlignment="1">
      <alignment horizontal="distributed" vertical="center"/>
      <protection/>
    </xf>
    <xf numFmtId="0" fontId="0" fillId="0" borderId="13" xfId="46" applyFill="1" applyBorder="1" applyAlignment="1">
      <alignment horizontal="center" vertical="center" wrapText="1"/>
      <protection/>
    </xf>
    <xf numFmtId="38" fontId="1" fillId="0" borderId="13" xfId="18" applyFont="1" applyFill="1" applyBorder="1" applyAlignment="1">
      <alignment horizontal="distributed" vertical="center"/>
    </xf>
    <xf numFmtId="0" fontId="16" fillId="0" borderId="13" xfId="46" applyFont="1" applyFill="1" applyBorder="1" applyAlignment="1">
      <alignment horizontal="distributed" vertical="center"/>
      <protection/>
    </xf>
    <xf numFmtId="0" fontId="16" fillId="0" borderId="14" xfId="46" applyFont="1" applyFill="1" applyBorder="1" applyAlignment="1">
      <alignment horizontal="distributed" vertical="center"/>
      <protection/>
    </xf>
    <xf numFmtId="38" fontId="1" fillId="0" borderId="1" xfId="18" applyFont="1" applyFill="1" applyBorder="1" applyAlignment="1">
      <alignment horizontal="distributed" vertical="center" wrapText="1"/>
    </xf>
    <xf numFmtId="0" fontId="16" fillId="0" borderId="1" xfId="46" applyFont="1" applyFill="1" applyBorder="1" applyAlignment="1">
      <alignment horizontal="distributed" vertical="center"/>
      <protection/>
    </xf>
    <xf numFmtId="0" fontId="16" fillId="0" borderId="8" xfId="46" applyFont="1"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0" fontId="16" fillId="0" borderId="7" xfId="46" applyFont="1" applyFill="1" applyBorder="1" applyAlignment="1">
      <alignment horizontal="distributed" vertical="center"/>
      <protection/>
    </xf>
    <xf numFmtId="0" fontId="16" fillId="0" borderId="9" xfId="46" applyFont="1" applyFill="1" applyBorder="1" applyAlignment="1">
      <alignment horizontal="distributed" vertical="center"/>
      <protection/>
    </xf>
    <xf numFmtId="0" fontId="16" fillId="0" borderId="25" xfId="46" applyFont="1" applyFill="1" applyBorder="1" applyAlignment="1">
      <alignment horizontal="distributed" vertical="center"/>
      <protection/>
    </xf>
    <xf numFmtId="0" fontId="0" fillId="0" borderId="25" xfId="46" applyFill="1" applyBorder="1" applyAlignment="1">
      <alignment horizontal="distributed" vertical="center"/>
      <protection/>
    </xf>
    <xf numFmtId="0" fontId="0" fillId="0" borderId="16" xfId="46" applyFill="1" applyBorder="1" applyAlignment="1">
      <alignment horizontal="distributed" vertical="center"/>
      <protection/>
    </xf>
    <xf numFmtId="0" fontId="0" fillId="0" borderId="25" xfId="46" applyFill="1" applyBorder="1" applyAlignment="1">
      <alignment horizontal="distributed" vertical="center"/>
      <protection/>
    </xf>
    <xf numFmtId="0" fontId="0" fillId="0" borderId="16" xfId="46" applyFill="1" applyBorder="1" applyAlignment="1">
      <alignment horizontal="distributed" vertical="center"/>
      <protection/>
    </xf>
    <xf numFmtId="0" fontId="1" fillId="0" borderId="25" xfId="47" applyFont="1" applyFill="1" applyBorder="1" applyAlignment="1">
      <alignment horizontal="distributed" vertical="center"/>
      <protection/>
    </xf>
    <xf numFmtId="0" fontId="8" fillId="0" borderId="16" xfId="47" applyFont="1" applyFill="1" applyBorder="1" applyAlignment="1">
      <alignment horizontal="distributed" vertical="center"/>
      <protection/>
    </xf>
    <xf numFmtId="0" fontId="1" fillId="0" borderId="17" xfId="47" applyFont="1" applyFill="1" applyBorder="1" applyAlignment="1">
      <alignment horizontal="distributed" vertical="center"/>
      <protection/>
    </xf>
    <xf numFmtId="0" fontId="0" fillId="0" borderId="16" xfId="47" applyFill="1" applyBorder="1" applyAlignment="1">
      <alignment horizontal="distributed" vertical="center"/>
      <protection/>
    </xf>
    <xf numFmtId="0" fontId="1" fillId="0" borderId="5" xfId="47" applyFont="1" applyFill="1" applyBorder="1" applyAlignment="1">
      <alignment horizontal="left" vertical="center"/>
      <protection/>
    </xf>
    <xf numFmtId="0" fontId="0" fillId="0" borderId="5" xfId="47" applyFill="1" applyBorder="1" applyAlignment="1">
      <alignment horizontal="left" vertical="center"/>
      <protection/>
    </xf>
    <xf numFmtId="0" fontId="0" fillId="0" borderId="25" xfId="47" applyFill="1" applyBorder="1" applyAlignment="1">
      <alignment horizontal="distributed" vertical="center"/>
      <protection/>
    </xf>
    <xf numFmtId="0" fontId="8" fillId="0" borderId="17" xfId="47" applyFont="1" applyFill="1" applyBorder="1" applyAlignment="1">
      <alignment horizontal="distributed" vertical="center"/>
      <protection/>
    </xf>
    <xf numFmtId="0" fontId="1" fillId="0" borderId="1" xfId="47" applyFont="1" applyFill="1" applyBorder="1" applyAlignment="1">
      <alignment horizontal="distributed" vertical="center"/>
      <protection/>
    </xf>
    <xf numFmtId="0" fontId="8" fillId="0" borderId="0" xfId="47" applyFont="1" applyFill="1" applyBorder="1" applyAlignment="1">
      <alignment horizontal="distributed" vertical="center"/>
      <protection/>
    </xf>
    <xf numFmtId="0" fontId="11" fillId="0" borderId="1" xfId="47" applyFont="1" applyFill="1" applyBorder="1" applyAlignment="1">
      <alignment horizontal="distributed" vertical="center"/>
      <protection/>
    </xf>
    <xf numFmtId="0" fontId="0" fillId="0" borderId="0" xfId="47" applyFill="1" applyBorder="1" applyAlignment="1">
      <alignment horizontal="distributed" vertical="center"/>
      <protection/>
    </xf>
    <xf numFmtId="0" fontId="1" fillId="0" borderId="1" xfId="47" applyFont="1" applyFill="1" applyBorder="1" applyAlignment="1">
      <alignment horizontal="left" vertical="distributed" textRotation="255"/>
      <protection/>
    </xf>
    <xf numFmtId="0" fontId="0" fillId="0" borderId="1" xfId="47" applyFill="1" applyBorder="1" applyAlignment="1">
      <alignment horizontal="left" vertical="distributed" textRotation="255"/>
      <protection/>
    </xf>
    <xf numFmtId="0" fontId="1" fillId="0" borderId="33" xfId="47" applyFont="1" applyFill="1" applyBorder="1" applyAlignment="1">
      <alignment horizontal="distributed" vertical="center"/>
      <protection/>
    </xf>
    <xf numFmtId="0" fontId="0" fillId="0" borderId="35" xfId="47" applyFill="1" applyBorder="1" applyAlignment="1">
      <alignment horizontal="distributed" vertical="center"/>
      <protection/>
    </xf>
    <xf numFmtId="0" fontId="0" fillId="0" borderId="34" xfId="47" applyFill="1" applyBorder="1" applyAlignment="1">
      <alignment horizontal="distributed" vertical="center"/>
      <protection/>
    </xf>
    <xf numFmtId="0" fontId="0" fillId="0" borderId="8" xfId="47" applyFill="1" applyBorder="1" applyAlignment="1">
      <alignment horizontal="distributed" vertical="center"/>
      <protection/>
    </xf>
    <xf numFmtId="0" fontId="0" fillId="0" borderId="10" xfId="47" applyFill="1" applyBorder="1" applyAlignment="1">
      <alignment horizontal="distributed" vertical="center"/>
      <protection/>
    </xf>
    <xf numFmtId="0" fontId="0" fillId="0" borderId="9" xfId="47" applyFill="1" applyBorder="1" applyAlignment="1">
      <alignment horizontal="distributed" vertical="center"/>
      <protection/>
    </xf>
    <xf numFmtId="38" fontId="1" fillId="0" borderId="26" xfId="18" applyFont="1" applyFill="1" applyBorder="1" applyAlignment="1">
      <alignment horizontal="distributed" vertical="center"/>
    </xf>
    <xf numFmtId="0" fontId="16" fillId="0" borderId="14" xfId="48" applyFont="1" applyFill="1" applyBorder="1" applyAlignment="1">
      <alignment horizontal="distributed" vertical="center"/>
      <protection/>
    </xf>
    <xf numFmtId="0" fontId="16" fillId="0" borderId="9" xfId="48" applyFont="1" applyFill="1" applyBorder="1" applyAlignment="1">
      <alignment horizontal="distributed" vertical="center"/>
      <protection/>
    </xf>
    <xf numFmtId="0" fontId="1" fillId="0" borderId="14" xfId="49" applyFont="1" applyFill="1" applyBorder="1" applyAlignment="1">
      <alignment horizontal="center" vertical="center"/>
      <protection/>
    </xf>
    <xf numFmtId="0" fontId="1" fillId="0" borderId="14" xfId="49" applyFont="1" applyFill="1" applyBorder="1" applyAlignment="1">
      <alignment horizontal="distributed" vertical="center"/>
      <protection/>
    </xf>
    <xf numFmtId="38" fontId="1" fillId="0" borderId="1" xfId="18" applyFont="1" applyBorder="1" applyAlignment="1">
      <alignment horizontal="center" vertical="center"/>
    </xf>
    <xf numFmtId="38" fontId="1" fillId="0" borderId="8" xfId="18" applyFont="1" applyBorder="1" applyAlignment="1">
      <alignment horizontal="center" vertical="center"/>
    </xf>
    <xf numFmtId="38" fontId="1" fillId="0" borderId="33" xfId="18" applyFont="1" applyFill="1" applyBorder="1" applyAlignment="1">
      <alignment horizontal="center" vertical="center"/>
    </xf>
    <xf numFmtId="0" fontId="1" fillId="0" borderId="35" xfId="49" applyFont="1" applyFill="1" applyBorder="1" applyAlignment="1">
      <alignment horizontal="center" vertical="center"/>
      <protection/>
    </xf>
    <xf numFmtId="0" fontId="1" fillId="0" borderId="34" xfId="49" applyFont="1" applyFill="1" applyBorder="1" applyAlignment="1">
      <alignment horizontal="center" vertical="center"/>
      <protection/>
    </xf>
    <xf numFmtId="0" fontId="1" fillId="0" borderId="8" xfId="49" applyFont="1" applyFill="1" applyBorder="1" applyAlignment="1">
      <alignment horizontal="center" vertical="center"/>
      <protection/>
    </xf>
    <xf numFmtId="0" fontId="1" fillId="0" borderId="10" xfId="49" applyFont="1" applyFill="1" applyBorder="1" applyAlignment="1">
      <alignment horizontal="center" vertical="center"/>
      <protection/>
    </xf>
    <xf numFmtId="0" fontId="1" fillId="0" borderId="9" xfId="49" applyFont="1" applyFill="1" applyBorder="1" applyAlignment="1">
      <alignment horizontal="center" vertical="center"/>
      <protection/>
    </xf>
    <xf numFmtId="38" fontId="1" fillId="0" borderId="35" xfId="18" applyFont="1" applyFill="1" applyBorder="1" applyAlignment="1">
      <alignment horizontal="center" vertical="center"/>
    </xf>
    <xf numFmtId="38" fontId="1" fillId="0" borderId="34"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0"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10" xfId="18" applyFont="1" applyFill="1" applyBorder="1" applyAlignment="1">
      <alignment horizontal="center" vertical="center"/>
    </xf>
    <xf numFmtId="38" fontId="1" fillId="0" borderId="9" xfId="18" applyFont="1" applyFill="1" applyBorder="1" applyAlignment="1">
      <alignment horizontal="center" vertical="center"/>
    </xf>
    <xf numFmtId="0" fontId="1" fillId="0" borderId="34" xfId="49" applyFont="1" applyFill="1" applyBorder="1" applyAlignment="1">
      <alignment horizontal="center" vertical="center"/>
      <protection/>
    </xf>
    <xf numFmtId="38" fontId="1" fillId="0" borderId="26" xfId="18" applyFont="1" applyFill="1" applyBorder="1" applyAlignment="1">
      <alignment horizontal="center" vertical="center"/>
    </xf>
    <xf numFmtId="0" fontId="1" fillId="0" borderId="13" xfId="49" applyFont="1" applyFill="1" applyBorder="1" applyAlignment="1">
      <alignment horizontal="center" vertical="center"/>
      <protection/>
    </xf>
    <xf numFmtId="38" fontId="1" fillId="0" borderId="11" xfId="18" applyFont="1" applyFill="1" applyBorder="1" applyAlignment="1">
      <alignment horizontal="center" vertical="center"/>
    </xf>
    <xf numFmtId="0" fontId="1" fillId="0" borderId="28" xfId="49" applyFont="1" applyFill="1" applyBorder="1" applyAlignment="1">
      <alignment horizontal="center" vertical="center"/>
      <protection/>
    </xf>
    <xf numFmtId="0" fontId="1" fillId="0" borderId="27" xfId="49" applyFont="1" applyFill="1" applyBorder="1" applyAlignment="1">
      <alignment horizontal="center" vertical="center"/>
      <protection/>
    </xf>
    <xf numFmtId="38" fontId="1" fillId="0" borderId="17" xfId="18" applyFont="1" applyFill="1" applyBorder="1" applyAlignment="1">
      <alignment horizontal="center" vertical="center"/>
    </xf>
    <xf numFmtId="38" fontId="1" fillId="0" borderId="25" xfId="18" applyFont="1" applyFill="1" applyBorder="1" applyAlignment="1">
      <alignment horizontal="center" vertical="center"/>
    </xf>
    <xf numFmtId="38" fontId="1" fillId="0" borderId="1" xfId="18" applyFont="1" applyFill="1" applyBorder="1" applyAlignment="1">
      <alignment horizontal="left" vertical="center"/>
    </xf>
    <xf numFmtId="0" fontId="1" fillId="0" borderId="8" xfId="50" applyFont="1" applyFill="1" applyBorder="1" applyAlignment="1">
      <alignment vertical="center"/>
      <protection/>
    </xf>
    <xf numFmtId="0" fontId="1" fillId="0" borderId="26" xfId="50" applyFont="1" applyFill="1" applyBorder="1" applyAlignment="1">
      <alignment horizontal="distributed" vertical="center" wrapText="1"/>
      <protection/>
    </xf>
    <xf numFmtId="0" fontId="1" fillId="0" borderId="14" xfId="50" applyFont="1" applyFill="1" applyBorder="1" applyAlignment="1">
      <alignment horizontal="distributed" vertical="center" wrapText="1"/>
      <protection/>
    </xf>
    <xf numFmtId="38" fontId="1" fillId="0" borderId="35" xfId="18" applyFont="1" applyFill="1" applyBorder="1" applyAlignment="1">
      <alignment horizontal="center" vertical="center"/>
    </xf>
    <xf numFmtId="0" fontId="1" fillId="0" borderId="26" xfId="50" applyFont="1" applyFill="1" applyBorder="1" applyAlignment="1">
      <alignment horizontal="center" vertical="center" wrapText="1"/>
      <protection/>
    </xf>
    <xf numFmtId="0" fontId="1" fillId="0" borderId="14" xfId="50" applyFont="1" applyFill="1" applyBorder="1" applyAlignment="1">
      <alignment horizontal="center" vertical="center" wrapText="1"/>
      <protection/>
    </xf>
    <xf numFmtId="38" fontId="11" fillId="0" borderId="0" xfId="18" applyFont="1" applyFill="1" applyAlignment="1">
      <alignment horizontal="distributed" vertical="center"/>
    </xf>
    <xf numFmtId="0" fontId="1" fillId="0" borderId="25" xfId="51" applyFont="1" applyFill="1" applyBorder="1" applyAlignment="1">
      <alignment horizontal="distributed" vertical="center"/>
      <protection/>
    </xf>
    <xf numFmtId="0" fontId="1" fillId="0" borderId="16" xfId="51" applyFont="1" applyFill="1" applyBorder="1" applyAlignment="1">
      <alignment horizontal="distributed" vertical="center"/>
      <protection/>
    </xf>
    <xf numFmtId="38" fontId="1" fillId="0" borderId="10" xfId="18" applyFont="1" applyFill="1" applyBorder="1" applyAlignment="1">
      <alignment horizontal="distributed" vertical="center"/>
    </xf>
    <xf numFmtId="38" fontId="1" fillId="0" borderId="0" xfId="18" applyFont="1" applyFill="1" applyBorder="1" applyAlignment="1">
      <alignment horizontal="center" vertical="center"/>
    </xf>
    <xf numFmtId="38" fontId="11" fillId="0" borderId="1" xfId="18" applyFont="1" applyFill="1" applyBorder="1" applyAlignment="1">
      <alignment horizontal="center" vertical="distributed" textRotation="255"/>
    </xf>
    <xf numFmtId="38" fontId="11" fillId="0" borderId="5" xfId="18" applyFont="1" applyFill="1" applyBorder="1" applyAlignment="1">
      <alignment horizontal="distributed" vertical="center"/>
    </xf>
    <xf numFmtId="38" fontId="1" fillId="0" borderId="17" xfId="18" applyFont="1" applyFill="1" applyBorder="1" applyAlignment="1">
      <alignment horizontal="center" vertical="center" wrapText="1"/>
    </xf>
    <xf numFmtId="38" fontId="1" fillId="0" borderId="16" xfId="18" applyFont="1" applyFill="1" applyBorder="1" applyAlignment="1">
      <alignment horizontal="center" vertical="center" wrapText="1"/>
    </xf>
    <xf numFmtId="49" fontId="1" fillId="0" borderId="33" xfId="18" applyNumberFormat="1" applyFont="1" applyFill="1" applyBorder="1" applyAlignment="1">
      <alignment horizontal="center" vertical="center"/>
    </xf>
    <xf numFmtId="49" fontId="1" fillId="0" borderId="35" xfId="18" applyNumberFormat="1" applyFont="1" applyFill="1" applyBorder="1" applyAlignment="1">
      <alignment horizontal="center" vertical="center"/>
    </xf>
    <xf numFmtId="49" fontId="1" fillId="0" borderId="34" xfId="18" applyNumberFormat="1" applyFont="1" applyFill="1" applyBorder="1" applyAlignment="1">
      <alignment horizontal="center" vertical="center"/>
    </xf>
    <xf numFmtId="49" fontId="1" fillId="0" borderId="1" xfId="18" applyNumberFormat="1" applyFont="1" applyFill="1" applyBorder="1" applyAlignment="1">
      <alignment horizontal="center" vertical="center"/>
    </xf>
    <xf numFmtId="49" fontId="1" fillId="0" borderId="0" xfId="18" applyNumberFormat="1" applyFont="1" applyFill="1" applyBorder="1" applyAlignment="1">
      <alignment horizontal="center" vertical="center"/>
    </xf>
    <xf numFmtId="49" fontId="1" fillId="0" borderId="7" xfId="18" applyNumberFormat="1" applyFont="1" applyFill="1" applyBorder="1" applyAlignment="1">
      <alignment horizontal="center" vertical="center"/>
    </xf>
    <xf numFmtId="49" fontId="1" fillId="0" borderId="8" xfId="18" applyNumberFormat="1" applyFont="1" applyFill="1" applyBorder="1" applyAlignment="1">
      <alignment horizontal="center" vertical="center"/>
    </xf>
    <xf numFmtId="49" fontId="1" fillId="0" borderId="10" xfId="18" applyNumberFormat="1" applyFont="1" applyFill="1" applyBorder="1" applyAlignment="1">
      <alignment horizontal="center" vertical="center"/>
    </xf>
    <xf numFmtId="49" fontId="1" fillId="0" borderId="9" xfId="18" applyNumberFormat="1" applyFont="1" applyFill="1" applyBorder="1" applyAlignment="1">
      <alignment horizontal="center" vertical="center"/>
    </xf>
    <xf numFmtId="38" fontId="1" fillId="0" borderId="26" xfId="18" applyFont="1" applyFill="1" applyBorder="1" applyAlignment="1">
      <alignment vertical="center" wrapText="1"/>
    </xf>
    <xf numFmtId="38" fontId="1" fillId="0" borderId="13" xfId="18" applyFont="1" applyFill="1" applyBorder="1" applyAlignment="1">
      <alignment vertical="center" wrapText="1"/>
    </xf>
    <xf numFmtId="49" fontId="1" fillId="0" borderId="1" xfId="18" applyNumberFormat="1" applyFont="1" applyFill="1" applyBorder="1" applyAlignment="1">
      <alignment horizontal="center" vertical="distributed" textRotation="255"/>
    </xf>
    <xf numFmtId="49" fontId="1" fillId="0" borderId="1" xfId="18" applyNumberFormat="1" applyFont="1" applyFill="1" applyBorder="1" applyAlignment="1">
      <alignment horizontal="center" vertical="center" textRotation="255"/>
    </xf>
    <xf numFmtId="49" fontId="11" fillId="0" borderId="0" xfId="18" applyNumberFormat="1" applyFont="1" applyFill="1" applyBorder="1" applyAlignment="1">
      <alignment horizontal="distributed" vertical="center"/>
    </xf>
    <xf numFmtId="49" fontId="11" fillId="0" borderId="7" xfId="18" applyNumberFormat="1" applyFont="1" applyFill="1" applyBorder="1" applyAlignment="1">
      <alignment horizontal="distributed" vertical="center"/>
    </xf>
    <xf numFmtId="49" fontId="1" fillId="0" borderId="7" xfId="18" applyNumberFormat="1" applyFont="1" applyFill="1" applyBorder="1" applyAlignment="1">
      <alignment horizontal="distributed" vertical="center"/>
    </xf>
    <xf numFmtId="49" fontId="1" fillId="0" borderId="0" xfId="18" applyNumberFormat="1" applyFont="1" applyFill="1" applyBorder="1" applyAlignment="1">
      <alignment horizontal="distributed" vertical="center"/>
    </xf>
    <xf numFmtId="49" fontId="1" fillId="0" borderId="0" xfId="52" applyNumberFormat="1" applyFont="1" applyFill="1" applyBorder="1" applyAlignment="1">
      <alignment horizontal="distributed" vertical="center"/>
      <protection/>
    </xf>
    <xf numFmtId="49" fontId="1" fillId="0" borderId="7" xfId="52" applyNumberFormat="1" applyFont="1" applyFill="1" applyBorder="1" applyAlignment="1">
      <alignment horizontal="distributed" vertical="center"/>
      <protection/>
    </xf>
    <xf numFmtId="49" fontId="1" fillId="0" borderId="0" xfId="18" applyNumberFormat="1" applyFont="1" applyFill="1" applyBorder="1" applyAlignment="1">
      <alignment vertical="center"/>
    </xf>
    <xf numFmtId="0" fontId="1" fillId="0" borderId="12" xfId="53" applyFont="1" applyFill="1" applyBorder="1" applyAlignment="1">
      <alignment horizontal="center" vertical="center"/>
      <protection/>
    </xf>
    <xf numFmtId="0" fontId="1" fillId="0" borderId="14" xfId="53" applyFont="1" applyFill="1" applyBorder="1" applyAlignment="1">
      <alignment horizontal="center" vertical="center"/>
      <protection/>
    </xf>
    <xf numFmtId="0" fontId="1" fillId="0" borderId="26" xfId="53" applyFont="1" applyFill="1" applyBorder="1" applyAlignment="1">
      <alignment horizontal="center" vertical="center"/>
      <protection/>
    </xf>
    <xf numFmtId="0" fontId="1" fillId="0" borderId="13" xfId="53" applyFont="1" applyFill="1" applyBorder="1" applyAlignment="1">
      <alignment horizontal="center" vertical="center"/>
      <protection/>
    </xf>
    <xf numFmtId="0" fontId="1" fillId="0" borderId="14" xfId="53" applyFont="1" applyFill="1" applyBorder="1" applyAlignment="1">
      <alignment horizontal="center"/>
      <protection/>
    </xf>
    <xf numFmtId="0" fontId="1" fillId="0" borderId="26" xfId="53" applyFont="1" applyFill="1" applyBorder="1" applyAlignment="1">
      <alignment horizontal="distributed" vertical="center"/>
      <protection/>
    </xf>
    <xf numFmtId="0" fontId="1" fillId="0" borderId="14" xfId="53" applyFont="1" applyFill="1" applyBorder="1" applyAlignment="1">
      <alignment horizontal="distributed" vertical="center"/>
      <protection/>
    </xf>
    <xf numFmtId="0" fontId="1" fillId="0" borderId="8" xfId="53" applyFont="1" applyFill="1" applyBorder="1" applyAlignment="1">
      <alignment horizontal="distributed" vertical="center"/>
      <protection/>
    </xf>
    <xf numFmtId="0" fontId="1" fillId="0" borderId="10" xfId="53" applyFont="1" applyFill="1" applyBorder="1" applyAlignment="1">
      <alignment horizontal="distributed" vertical="center"/>
      <protection/>
    </xf>
    <xf numFmtId="0" fontId="1" fillId="0" borderId="9" xfId="53" applyFont="1" applyFill="1" applyBorder="1" applyAlignment="1">
      <alignment horizontal="distributed" vertical="center"/>
      <protection/>
    </xf>
    <xf numFmtId="0" fontId="1" fillId="0" borderId="17" xfId="53" applyFont="1" applyFill="1" applyBorder="1" applyAlignment="1">
      <alignment horizontal="distributed" vertical="center"/>
      <protection/>
    </xf>
    <xf numFmtId="0" fontId="1" fillId="0" borderId="25" xfId="53" applyFont="1" applyFill="1" applyBorder="1" applyAlignment="1">
      <alignment horizontal="distributed" vertical="center"/>
      <protection/>
    </xf>
    <xf numFmtId="0" fontId="1" fillId="0" borderId="16" xfId="53" applyFont="1" applyFill="1" applyBorder="1" applyAlignment="1">
      <alignment horizontal="distributed" vertical="center"/>
      <protection/>
    </xf>
    <xf numFmtId="0" fontId="1" fillId="0" borderId="17" xfId="53" applyFont="1" applyFill="1" applyBorder="1" applyAlignment="1">
      <alignment horizontal="distributed" vertical="distributed"/>
      <protection/>
    </xf>
    <xf numFmtId="0" fontId="1" fillId="0" borderId="25" xfId="53" applyFont="1" applyFill="1" applyBorder="1" applyAlignment="1">
      <alignment horizontal="distributed" vertical="distributed"/>
      <protection/>
    </xf>
    <xf numFmtId="0" fontId="1" fillId="0" borderId="16" xfId="53" applyFont="1" applyFill="1" applyBorder="1" applyAlignment="1">
      <alignment horizontal="distributed" vertical="distributed"/>
      <protection/>
    </xf>
    <xf numFmtId="0" fontId="1" fillId="0" borderId="12" xfId="53"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0" fontId="1" fillId="0" borderId="33" xfId="53" applyFont="1" applyFill="1" applyBorder="1" applyAlignment="1">
      <alignment horizontal="distributed" vertical="center" wrapText="1"/>
      <protection/>
    </xf>
    <xf numFmtId="0" fontId="1" fillId="0" borderId="35" xfId="53" applyFont="1" applyFill="1" applyBorder="1" applyAlignment="1">
      <alignment horizontal="distributed" vertical="center" wrapText="1"/>
      <protection/>
    </xf>
    <xf numFmtId="0" fontId="1" fillId="0" borderId="34" xfId="53" applyFont="1" applyFill="1" applyBorder="1" applyAlignment="1">
      <alignment horizontal="distributed" vertical="center" wrapText="1"/>
      <protection/>
    </xf>
    <xf numFmtId="0" fontId="1" fillId="0" borderId="8" xfId="53" applyFont="1" applyFill="1" applyBorder="1" applyAlignment="1">
      <alignment horizontal="distributed" vertical="center" wrapText="1"/>
      <protection/>
    </xf>
    <xf numFmtId="0" fontId="1" fillId="0" borderId="10" xfId="53" applyFont="1" applyFill="1" applyBorder="1" applyAlignment="1">
      <alignment horizontal="distributed" vertical="center" wrapText="1"/>
      <protection/>
    </xf>
    <xf numFmtId="0" fontId="1" fillId="0" borderId="9" xfId="53" applyFont="1" applyFill="1" applyBorder="1" applyAlignment="1">
      <alignment horizontal="distributed" vertical="center" wrapText="1"/>
      <protection/>
    </xf>
    <xf numFmtId="0" fontId="1" fillId="0" borderId="8" xfId="53" applyFont="1" applyFill="1" applyBorder="1" applyAlignment="1">
      <alignment horizontal="center"/>
      <protection/>
    </xf>
    <xf numFmtId="0" fontId="1" fillId="0" borderId="10" xfId="53" applyFont="1" applyFill="1" applyBorder="1" applyAlignment="1">
      <alignment horizontal="center"/>
      <protection/>
    </xf>
    <xf numFmtId="0" fontId="1" fillId="0" borderId="9" xfId="53" applyFont="1" applyFill="1" applyBorder="1" applyAlignment="1">
      <alignment horizontal="center"/>
      <protection/>
    </xf>
    <xf numFmtId="0" fontId="1" fillId="0" borderId="33" xfId="53" applyFont="1" applyFill="1" applyBorder="1" applyAlignment="1">
      <alignment horizontal="distributed" vertical="center"/>
      <protection/>
    </xf>
    <xf numFmtId="0" fontId="1" fillId="0" borderId="35" xfId="53" applyFont="1" applyFill="1" applyBorder="1" applyAlignment="1">
      <alignment horizontal="distributed" vertical="center"/>
      <protection/>
    </xf>
    <xf numFmtId="0" fontId="1" fillId="0" borderId="34" xfId="53" applyFont="1" applyFill="1" applyBorder="1" applyAlignment="1">
      <alignment horizontal="distributed" vertical="center"/>
      <protection/>
    </xf>
    <xf numFmtId="0" fontId="1" fillId="0" borderId="8" xfId="53" applyFont="1" applyFill="1" applyBorder="1" applyAlignment="1">
      <alignment horizontal="distributed"/>
      <protection/>
    </xf>
    <xf numFmtId="0" fontId="1" fillId="0" borderId="10" xfId="53" applyFont="1" applyFill="1" applyBorder="1" applyAlignment="1">
      <alignment horizontal="distributed"/>
      <protection/>
    </xf>
    <xf numFmtId="0" fontId="1" fillId="0" borderId="9" xfId="53" applyFont="1" applyFill="1" applyBorder="1" applyAlignment="1">
      <alignment horizontal="distributed"/>
      <protection/>
    </xf>
    <xf numFmtId="0" fontId="1" fillId="0" borderId="8" xfId="53" applyFont="1" applyFill="1" applyBorder="1" applyAlignment="1">
      <alignment horizontal="distributed" vertical="center" wrapText="1"/>
      <protection/>
    </xf>
    <xf numFmtId="0" fontId="1" fillId="0" borderId="10" xfId="53" applyFont="1" applyFill="1" applyBorder="1" applyAlignment="1">
      <alignment horizontal="distributed" vertical="center" wrapText="1"/>
      <protection/>
    </xf>
    <xf numFmtId="0" fontId="1" fillId="0" borderId="9" xfId="53" applyFont="1" applyFill="1" applyBorder="1" applyAlignment="1">
      <alignment horizontal="distributed" vertical="center" wrapText="1"/>
      <protection/>
    </xf>
    <xf numFmtId="41" fontId="1" fillId="0" borderId="17" xfId="53" applyNumberFormat="1" applyFont="1" applyFill="1" applyBorder="1" applyAlignment="1">
      <alignment horizontal="distributed"/>
      <protection/>
    </xf>
    <xf numFmtId="41" fontId="1" fillId="0" borderId="25" xfId="53" applyNumberFormat="1" applyFont="1" applyFill="1" applyBorder="1" applyAlignment="1">
      <alignment horizontal="distributed"/>
      <protection/>
    </xf>
    <xf numFmtId="41" fontId="1" fillId="0" borderId="16" xfId="53" applyNumberFormat="1" applyFont="1" applyFill="1" applyBorder="1" applyAlignment="1">
      <alignment horizontal="distributed"/>
      <protection/>
    </xf>
    <xf numFmtId="0" fontId="0" fillId="0" borderId="7" xfId="54" applyFill="1" applyBorder="1" applyAlignment="1">
      <alignment horizontal="distributed" vertical="center"/>
      <protection/>
    </xf>
    <xf numFmtId="0" fontId="20" fillId="0" borderId="7" xfId="54" applyFont="1" applyFill="1" applyBorder="1" applyAlignment="1">
      <alignment horizontal="distributed" vertical="center"/>
      <protection/>
    </xf>
    <xf numFmtId="0" fontId="1" fillId="0" borderId="1" xfId="54" applyFont="1" applyFill="1" applyBorder="1" applyAlignment="1">
      <alignment horizontal="distributed" vertical="center"/>
      <protection/>
    </xf>
    <xf numFmtId="0" fontId="16" fillId="0" borderId="7" xfId="54" applyFont="1" applyFill="1" applyBorder="1" applyAlignment="1">
      <alignment horizontal="distributed" vertical="center"/>
      <protection/>
    </xf>
    <xf numFmtId="0" fontId="1" fillId="0" borderId="26" xfId="54" applyFont="1" applyFill="1" applyBorder="1" applyAlignment="1">
      <alignment horizontal="center" vertical="center" wrapText="1"/>
      <protection/>
    </xf>
    <xf numFmtId="0" fontId="0" fillId="0" borderId="13" xfId="54" applyFill="1" applyBorder="1" applyAlignment="1">
      <alignment horizontal="center" vertical="center" wrapText="1"/>
      <protection/>
    </xf>
    <xf numFmtId="0" fontId="0" fillId="0" borderId="14" xfId="54" applyFill="1" applyBorder="1" applyAlignment="1">
      <alignment horizontal="center" vertical="center" wrapText="1"/>
      <protection/>
    </xf>
    <xf numFmtId="0" fontId="0" fillId="0" borderId="28" xfId="54" applyFill="1" applyBorder="1" applyAlignment="1">
      <alignment horizontal="center" vertical="center"/>
      <protection/>
    </xf>
    <xf numFmtId="0" fontId="0" fillId="0" borderId="27" xfId="54" applyFill="1" applyBorder="1" applyAlignment="1">
      <alignment horizontal="center" vertical="center"/>
      <protection/>
    </xf>
    <xf numFmtId="0" fontId="0" fillId="0" borderId="25" xfId="54" applyFill="1" applyBorder="1" applyAlignment="1">
      <alignment horizontal="distributed" vertical="center"/>
      <protection/>
    </xf>
    <xf numFmtId="0" fontId="0" fillId="0" borderId="16" xfId="54" applyFill="1" applyBorder="1" applyAlignment="1">
      <alignment horizontal="distributed" vertical="center"/>
      <protection/>
    </xf>
    <xf numFmtId="38" fontId="1" fillId="0" borderId="11" xfId="18" applyFont="1" applyFill="1" applyBorder="1" applyAlignment="1">
      <alignment horizontal="distributed" vertical="center"/>
    </xf>
    <xf numFmtId="0" fontId="0" fillId="0" borderId="28" xfId="54" applyFill="1" applyBorder="1" applyAlignment="1">
      <alignment horizontal="distributed" vertical="center"/>
      <protection/>
    </xf>
    <xf numFmtId="0" fontId="0" fillId="0" borderId="27" xfId="54" applyFill="1" applyBorder="1" applyAlignment="1">
      <alignment horizontal="distributed" vertical="center"/>
      <protection/>
    </xf>
    <xf numFmtId="0" fontId="0" fillId="0" borderId="13" xfId="54" applyFill="1" applyBorder="1" applyAlignment="1">
      <alignment horizontal="center" vertical="center"/>
      <protection/>
    </xf>
    <xf numFmtId="0" fontId="0" fillId="0" borderId="14" xfId="54" applyFill="1" applyBorder="1" applyAlignment="1">
      <alignment horizontal="center" vertical="center"/>
      <protection/>
    </xf>
    <xf numFmtId="0" fontId="17" fillId="0" borderId="7" xfId="54" applyFont="1" applyFill="1" applyBorder="1" applyAlignment="1">
      <alignment horizontal="distributed" vertical="center"/>
      <protection/>
    </xf>
    <xf numFmtId="38" fontId="13" fillId="0" borderId="33" xfId="18" applyFont="1" applyFill="1" applyBorder="1" applyAlignment="1">
      <alignment horizontal="center" vertical="center"/>
    </xf>
    <xf numFmtId="38" fontId="13" fillId="0" borderId="34" xfId="18" applyFont="1" applyFill="1" applyBorder="1" applyAlignment="1">
      <alignment horizontal="center" vertical="center"/>
    </xf>
    <xf numFmtId="38" fontId="13" fillId="0" borderId="1" xfId="18" applyFont="1" applyFill="1" applyBorder="1" applyAlignment="1">
      <alignment horizontal="center" vertical="center"/>
    </xf>
    <xf numFmtId="38" fontId="13" fillId="0" borderId="7" xfId="18" applyFont="1" applyFill="1" applyBorder="1" applyAlignment="1">
      <alignment horizontal="center" vertical="center"/>
    </xf>
    <xf numFmtId="38" fontId="13" fillId="0" borderId="8" xfId="18" applyFont="1" applyFill="1" applyBorder="1" applyAlignment="1">
      <alignment horizontal="center" vertical="center"/>
    </xf>
    <xf numFmtId="38" fontId="13" fillId="0" borderId="9" xfId="18" applyFont="1" applyFill="1" applyBorder="1" applyAlignment="1">
      <alignment horizontal="center" vertical="center"/>
    </xf>
    <xf numFmtId="0" fontId="0" fillId="0" borderId="25" xfId="55" applyFill="1" applyBorder="1" applyAlignment="1">
      <alignment horizontal="distributed" vertical="center"/>
      <protection/>
    </xf>
    <xf numFmtId="0" fontId="0" fillId="0" borderId="16" xfId="55" applyFill="1" applyBorder="1" applyAlignment="1">
      <alignment horizontal="distributed" vertical="center"/>
      <protection/>
    </xf>
    <xf numFmtId="0" fontId="0" fillId="0" borderId="28" xfId="55" applyFill="1" applyBorder="1" applyAlignment="1">
      <alignment horizontal="distributed" vertical="center"/>
      <protection/>
    </xf>
    <xf numFmtId="0" fontId="0" fillId="0" borderId="27" xfId="55" applyFill="1" applyBorder="1" applyAlignment="1">
      <alignment horizontal="distributed" vertical="center"/>
      <protection/>
    </xf>
    <xf numFmtId="0" fontId="1" fillId="0" borderId="15" xfId="55" applyFont="1" applyFill="1" applyBorder="1" applyAlignment="1">
      <alignment horizontal="center" vertical="center"/>
      <protection/>
    </xf>
    <xf numFmtId="0" fontId="0" fillId="0" borderId="14" xfId="55" applyFill="1" applyBorder="1" applyAlignment="1">
      <alignment horizontal="center" vertical="center"/>
      <protection/>
    </xf>
    <xf numFmtId="38" fontId="1" fillId="0" borderId="1" xfId="18" applyFont="1" applyFill="1" applyBorder="1" applyAlignment="1">
      <alignment horizontal="distributed" vertical="center" shrinkToFit="1"/>
    </xf>
    <xf numFmtId="0" fontId="0" fillId="0" borderId="7" xfId="55" applyFill="1" applyBorder="1" applyAlignment="1">
      <alignment horizontal="distributed" vertical="center" shrinkToFit="1"/>
      <protection/>
    </xf>
    <xf numFmtId="38" fontId="13" fillId="0" borderId="33" xfId="18" applyFont="1" applyFill="1" applyBorder="1" applyAlignment="1">
      <alignment horizontal="distributed" vertical="center" shrinkToFit="1"/>
    </xf>
    <xf numFmtId="0" fontId="0" fillId="0" borderId="34" xfId="55" applyFill="1" applyBorder="1" applyAlignment="1">
      <alignment horizontal="distributed" vertical="center" shrinkToFit="1"/>
      <protection/>
    </xf>
    <xf numFmtId="0" fontId="0" fillId="0" borderId="1" xfId="55" applyFill="1" applyBorder="1" applyAlignment="1">
      <alignment horizontal="distributed" vertical="center" shrinkToFit="1"/>
      <protection/>
    </xf>
    <xf numFmtId="0" fontId="0" fillId="0" borderId="8" xfId="55" applyFill="1" applyBorder="1" applyAlignment="1">
      <alignment horizontal="distributed" vertical="center" shrinkToFit="1"/>
      <protection/>
    </xf>
    <xf numFmtId="0" fontId="0" fillId="0" borderId="9" xfId="55" applyFill="1" applyBorder="1" applyAlignment="1">
      <alignment horizontal="distributed" vertical="center" shrinkToFit="1"/>
      <protection/>
    </xf>
    <xf numFmtId="0" fontId="0" fillId="0" borderId="7" xfId="55" applyFill="1" applyBorder="1" applyAlignment="1">
      <alignment vertical="center"/>
      <protection/>
    </xf>
    <xf numFmtId="0" fontId="20" fillId="0" borderId="7" xfId="55" applyFont="1" applyFill="1" applyBorder="1" applyAlignment="1">
      <alignment vertical="center"/>
      <protection/>
    </xf>
    <xf numFmtId="38" fontId="11" fillId="0" borderId="1" xfId="18" applyFont="1" applyFill="1" applyBorder="1" applyAlignment="1">
      <alignment horizontal="distributed" vertical="center" shrinkToFit="1"/>
    </xf>
    <xf numFmtId="0" fontId="17" fillId="0" borderId="7" xfId="55" applyFont="1" applyFill="1" applyBorder="1" applyAlignment="1">
      <alignment horizontal="distributed" vertical="center" shrinkToFit="1"/>
      <protection/>
    </xf>
    <xf numFmtId="0" fontId="20" fillId="0" borderId="7" xfId="55" applyFont="1" applyFill="1" applyBorder="1" applyAlignment="1">
      <alignment horizontal="distributed" vertical="center" shrinkToFit="1"/>
      <protection/>
    </xf>
    <xf numFmtId="0" fontId="17" fillId="0" borderId="9" xfId="56" applyFont="1" applyFill="1" applyBorder="1" applyAlignment="1">
      <alignment horizontal="distributed" vertical="center"/>
      <protection/>
    </xf>
    <xf numFmtId="0" fontId="0" fillId="0" borderId="34" xfId="56" applyFill="1" applyBorder="1" applyAlignment="1">
      <alignment vertical="center"/>
      <protection/>
    </xf>
    <xf numFmtId="0" fontId="0" fillId="0" borderId="8" xfId="56" applyFill="1" applyBorder="1" applyAlignment="1">
      <alignment vertical="center"/>
      <protection/>
    </xf>
    <xf numFmtId="0" fontId="0" fillId="0" borderId="9" xfId="56" applyFill="1" applyBorder="1" applyAlignment="1">
      <alignment vertical="center"/>
      <protection/>
    </xf>
  </cellXfs>
  <cellStyles count="45">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3-s40" xfId="25"/>
    <cellStyle name="標準_02-04-s40" xfId="26"/>
    <cellStyle name="標準_02-10-s40" xfId="27"/>
    <cellStyle name="標準_03-01-s40" xfId="28"/>
    <cellStyle name="標準_04-01-s40" xfId="29"/>
    <cellStyle name="標準_04-02-s40" xfId="30"/>
    <cellStyle name="標準_04-08-s40" xfId="31"/>
    <cellStyle name="標準_04-20-s40" xfId="32"/>
    <cellStyle name="標準_05-01-s40" xfId="33"/>
    <cellStyle name="標準_06-02-s40" xfId="34"/>
    <cellStyle name="標準_08-02-s40" xfId="35"/>
    <cellStyle name="標準_08-14-s40" xfId="36"/>
    <cellStyle name="標準_09-02-s40" xfId="37"/>
    <cellStyle name="標準_09-11-s40" xfId="38"/>
    <cellStyle name="標準_10-09-s40" xfId="39"/>
    <cellStyle name="標準_11-01-s40" xfId="40"/>
    <cellStyle name="標準_11-04-s40" xfId="41"/>
    <cellStyle name="標準_12-01-s40" xfId="42"/>
    <cellStyle name="標準_12-14-s40" xfId="43"/>
    <cellStyle name="標準_12-15-s40" xfId="44"/>
    <cellStyle name="標準_13-01-s40" xfId="45"/>
    <cellStyle name="標準_13-03-s40" xfId="46"/>
    <cellStyle name="標準_15-15-s40" xfId="47"/>
    <cellStyle name="標準_15-18-s40" xfId="48"/>
    <cellStyle name="標準_16-01-s40" xfId="49"/>
    <cellStyle name="標準_16-02-s40" xfId="50"/>
    <cellStyle name="標準_16-03-s40" xfId="51"/>
    <cellStyle name="標準_17-04-s40" xfId="52"/>
    <cellStyle name="標準_17-20-s40" xfId="53"/>
    <cellStyle name="標準_18-02-s40" xfId="54"/>
    <cellStyle name="標準_18-03-s40" xfId="55"/>
    <cellStyle name="標準_19-03-s40" xfId="56"/>
    <cellStyle name="標準_nenkan-S23-000" xfId="57"/>
    <cellStyle name="Followed Hyperlink"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27</xdr:row>
      <xdr:rowOff>142875</xdr:rowOff>
    </xdr:from>
    <xdr:ext cx="76200" cy="180975"/>
    <xdr:sp>
      <xdr:nvSpPr>
        <xdr:cNvPr id="1" name="TextBox 1"/>
        <xdr:cNvSpPr txBox="1">
          <a:spLocks noChangeArrowheads="1"/>
        </xdr:cNvSpPr>
      </xdr:nvSpPr>
      <xdr:spPr>
        <a:xfrm>
          <a:off x="180975" y="45720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190500</xdr:colOff>
      <xdr:row>20</xdr:row>
      <xdr:rowOff>114300</xdr:rowOff>
    </xdr:from>
    <xdr:ext cx="76200" cy="190500"/>
    <xdr:sp>
      <xdr:nvSpPr>
        <xdr:cNvPr id="2" name="TextBox 2"/>
        <xdr:cNvSpPr txBox="1">
          <a:spLocks noChangeArrowheads="1"/>
        </xdr:cNvSpPr>
      </xdr:nvSpPr>
      <xdr:spPr>
        <a:xfrm>
          <a:off x="1971675" y="34766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352425</xdr:colOff>
      <xdr:row>29</xdr:row>
      <xdr:rowOff>76200</xdr:rowOff>
    </xdr:from>
    <xdr:to>
      <xdr:col>0</xdr:col>
      <xdr:colOff>381000</xdr:colOff>
      <xdr:row>32</xdr:row>
      <xdr:rowOff>142875</xdr:rowOff>
    </xdr:to>
    <xdr:sp>
      <xdr:nvSpPr>
        <xdr:cNvPr id="3" name="AutoShape 3"/>
        <xdr:cNvSpPr>
          <a:spLocks/>
        </xdr:cNvSpPr>
      </xdr:nvSpPr>
      <xdr:spPr>
        <a:xfrm>
          <a:off x="352425" y="4810125"/>
          <a:ext cx="285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xdr:row>
      <xdr:rowOff>38100</xdr:rowOff>
    </xdr:from>
    <xdr:to>
      <xdr:col>0</xdr:col>
      <xdr:colOff>371475</xdr:colOff>
      <xdr:row>27</xdr:row>
      <xdr:rowOff>95250</xdr:rowOff>
    </xdr:to>
    <xdr:sp>
      <xdr:nvSpPr>
        <xdr:cNvPr id="4" name="AutoShape 4"/>
        <xdr:cNvSpPr>
          <a:spLocks/>
        </xdr:cNvSpPr>
      </xdr:nvSpPr>
      <xdr:spPr>
        <a:xfrm>
          <a:off x="228600" y="1114425"/>
          <a:ext cx="142875" cy="3409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34</xdr:row>
      <xdr:rowOff>76200</xdr:rowOff>
    </xdr:from>
    <xdr:to>
      <xdr:col>1</xdr:col>
      <xdr:colOff>0</xdr:colOff>
      <xdr:row>40</xdr:row>
      <xdr:rowOff>95250</xdr:rowOff>
    </xdr:to>
    <xdr:sp>
      <xdr:nvSpPr>
        <xdr:cNvPr id="5" name="AutoShape 5"/>
        <xdr:cNvSpPr>
          <a:spLocks/>
        </xdr:cNvSpPr>
      </xdr:nvSpPr>
      <xdr:spPr>
        <a:xfrm>
          <a:off x="304800" y="5562600"/>
          <a:ext cx="857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42</xdr:row>
      <xdr:rowOff>66675</xdr:rowOff>
    </xdr:from>
    <xdr:to>
      <xdr:col>1</xdr:col>
      <xdr:colOff>28575</xdr:colOff>
      <xdr:row>47</xdr:row>
      <xdr:rowOff>95250</xdr:rowOff>
    </xdr:to>
    <xdr:sp>
      <xdr:nvSpPr>
        <xdr:cNvPr id="6" name="AutoShape 6"/>
        <xdr:cNvSpPr>
          <a:spLocks/>
        </xdr:cNvSpPr>
      </xdr:nvSpPr>
      <xdr:spPr>
        <a:xfrm>
          <a:off x="333375" y="6772275"/>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66675</xdr:rowOff>
    </xdr:from>
    <xdr:to>
      <xdr:col>3</xdr:col>
      <xdr:colOff>238125</xdr:colOff>
      <xdr:row>7</xdr:row>
      <xdr:rowOff>114300</xdr:rowOff>
    </xdr:to>
    <xdr:sp>
      <xdr:nvSpPr>
        <xdr:cNvPr id="1" name="AutoShape 1"/>
        <xdr:cNvSpPr>
          <a:spLocks/>
        </xdr:cNvSpPr>
      </xdr:nvSpPr>
      <xdr:spPr>
        <a:xfrm>
          <a:off x="1238250" y="1304925"/>
          <a:ext cx="5715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19050</xdr:rowOff>
    </xdr:from>
    <xdr:to>
      <xdr:col>3</xdr:col>
      <xdr:colOff>266700</xdr:colOff>
      <xdr:row>11</xdr:row>
      <xdr:rowOff>142875</xdr:rowOff>
    </xdr:to>
    <xdr:sp>
      <xdr:nvSpPr>
        <xdr:cNvPr id="2" name="AutoShape 2"/>
        <xdr:cNvSpPr>
          <a:spLocks/>
        </xdr:cNvSpPr>
      </xdr:nvSpPr>
      <xdr:spPr>
        <a:xfrm>
          <a:off x="1238250" y="1828800"/>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447675</xdr:colOff>
      <xdr:row>4</xdr:row>
      <xdr:rowOff>66675</xdr:rowOff>
    </xdr:from>
    <xdr:to>
      <xdr:col>8</xdr:col>
      <xdr:colOff>542925</xdr:colOff>
      <xdr:row>14</xdr:row>
      <xdr:rowOff>133350</xdr:rowOff>
    </xdr:to>
    <xdr:sp>
      <xdr:nvSpPr>
        <xdr:cNvPr id="3" name="AutoShape 3"/>
        <xdr:cNvSpPr>
          <a:spLocks/>
        </xdr:cNvSpPr>
      </xdr:nvSpPr>
      <xdr:spPr>
        <a:xfrm>
          <a:off x="5895975" y="923925"/>
          <a:ext cx="95250" cy="1971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xdr:row>
      <xdr:rowOff>0</xdr:rowOff>
    </xdr:from>
    <xdr:to>
      <xdr:col>1</xdr:col>
      <xdr:colOff>409575</xdr:colOff>
      <xdr:row>20</xdr:row>
      <xdr:rowOff>76200</xdr:rowOff>
    </xdr:to>
    <xdr:sp>
      <xdr:nvSpPr>
        <xdr:cNvPr id="4" name="AutoShape 4"/>
        <xdr:cNvSpPr>
          <a:spLocks/>
        </xdr:cNvSpPr>
      </xdr:nvSpPr>
      <xdr:spPr>
        <a:xfrm>
          <a:off x="581025" y="857250"/>
          <a:ext cx="114300" cy="3124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15</xdr:row>
      <xdr:rowOff>114300</xdr:rowOff>
    </xdr:from>
    <xdr:to>
      <xdr:col>1</xdr:col>
      <xdr:colOff>295275</xdr:colOff>
      <xdr:row>26</xdr:row>
      <xdr:rowOff>95250</xdr:rowOff>
    </xdr:to>
    <xdr:sp>
      <xdr:nvSpPr>
        <xdr:cNvPr id="1" name="AutoShape 1"/>
        <xdr:cNvSpPr>
          <a:spLocks/>
        </xdr:cNvSpPr>
      </xdr:nvSpPr>
      <xdr:spPr>
        <a:xfrm>
          <a:off x="419100" y="2724150"/>
          <a:ext cx="76200" cy="1657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28</xdr:row>
      <xdr:rowOff>76200</xdr:rowOff>
    </xdr:from>
    <xdr:to>
      <xdr:col>1</xdr:col>
      <xdr:colOff>352425</xdr:colOff>
      <xdr:row>38</xdr:row>
      <xdr:rowOff>123825</xdr:rowOff>
    </xdr:to>
    <xdr:sp>
      <xdr:nvSpPr>
        <xdr:cNvPr id="2" name="AutoShape 2"/>
        <xdr:cNvSpPr>
          <a:spLocks/>
        </xdr:cNvSpPr>
      </xdr:nvSpPr>
      <xdr:spPr>
        <a:xfrm>
          <a:off x="476250" y="4657725"/>
          <a:ext cx="7620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40</xdr:row>
      <xdr:rowOff>142875</xdr:rowOff>
    </xdr:from>
    <xdr:to>
      <xdr:col>1</xdr:col>
      <xdr:colOff>314325</xdr:colOff>
      <xdr:row>57</xdr:row>
      <xdr:rowOff>104775</xdr:rowOff>
    </xdr:to>
    <xdr:sp>
      <xdr:nvSpPr>
        <xdr:cNvPr id="3" name="AutoShape 3"/>
        <xdr:cNvSpPr>
          <a:spLocks/>
        </xdr:cNvSpPr>
      </xdr:nvSpPr>
      <xdr:spPr>
        <a:xfrm>
          <a:off x="438150" y="6543675"/>
          <a:ext cx="76200" cy="255270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59</xdr:row>
      <xdr:rowOff>57150</xdr:rowOff>
    </xdr:from>
    <xdr:to>
      <xdr:col>1</xdr:col>
      <xdr:colOff>352425</xdr:colOff>
      <xdr:row>67</xdr:row>
      <xdr:rowOff>123825</xdr:rowOff>
    </xdr:to>
    <xdr:sp>
      <xdr:nvSpPr>
        <xdr:cNvPr id="4" name="AutoShape 4"/>
        <xdr:cNvSpPr>
          <a:spLocks/>
        </xdr:cNvSpPr>
      </xdr:nvSpPr>
      <xdr:spPr>
        <a:xfrm>
          <a:off x="476250" y="9344025"/>
          <a:ext cx="762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69</xdr:row>
      <xdr:rowOff>114300</xdr:rowOff>
    </xdr:from>
    <xdr:to>
      <xdr:col>1</xdr:col>
      <xdr:colOff>314325</xdr:colOff>
      <xdr:row>81</xdr:row>
      <xdr:rowOff>123825</xdr:rowOff>
    </xdr:to>
    <xdr:sp>
      <xdr:nvSpPr>
        <xdr:cNvPr id="5" name="AutoShape 5"/>
        <xdr:cNvSpPr>
          <a:spLocks/>
        </xdr:cNvSpPr>
      </xdr:nvSpPr>
      <xdr:spPr>
        <a:xfrm>
          <a:off x="438150" y="10915650"/>
          <a:ext cx="7620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83</xdr:row>
      <xdr:rowOff>57150</xdr:rowOff>
    </xdr:from>
    <xdr:to>
      <xdr:col>1</xdr:col>
      <xdr:colOff>342900</xdr:colOff>
      <xdr:row>91</xdr:row>
      <xdr:rowOff>133350</xdr:rowOff>
    </xdr:to>
    <xdr:sp>
      <xdr:nvSpPr>
        <xdr:cNvPr id="6" name="AutoShape 6"/>
        <xdr:cNvSpPr>
          <a:spLocks/>
        </xdr:cNvSpPr>
      </xdr:nvSpPr>
      <xdr:spPr>
        <a:xfrm>
          <a:off x="466725" y="13134975"/>
          <a:ext cx="76200"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93</xdr:row>
      <xdr:rowOff>47625</xdr:rowOff>
    </xdr:from>
    <xdr:to>
      <xdr:col>1</xdr:col>
      <xdr:colOff>352425</xdr:colOff>
      <xdr:row>116</xdr:row>
      <xdr:rowOff>76200</xdr:rowOff>
    </xdr:to>
    <xdr:sp>
      <xdr:nvSpPr>
        <xdr:cNvPr id="7" name="AutoShape 7"/>
        <xdr:cNvSpPr>
          <a:spLocks/>
        </xdr:cNvSpPr>
      </xdr:nvSpPr>
      <xdr:spPr>
        <a:xfrm>
          <a:off x="447675" y="14639925"/>
          <a:ext cx="104775" cy="3533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9</xdr:row>
      <xdr:rowOff>57150</xdr:rowOff>
    </xdr:from>
    <xdr:to>
      <xdr:col>1</xdr:col>
      <xdr:colOff>409575</xdr:colOff>
      <xdr:row>13</xdr:row>
      <xdr:rowOff>133350</xdr:rowOff>
    </xdr:to>
    <xdr:sp>
      <xdr:nvSpPr>
        <xdr:cNvPr id="8" name="AutoShape 8"/>
        <xdr:cNvSpPr>
          <a:spLocks/>
        </xdr:cNvSpPr>
      </xdr:nvSpPr>
      <xdr:spPr>
        <a:xfrm>
          <a:off x="504825" y="1562100"/>
          <a:ext cx="104775" cy="8382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38100</xdr:rowOff>
    </xdr:from>
    <xdr:to>
      <xdr:col>2</xdr:col>
      <xdr:colOff>19050</xdr:colOff>
      <xdr:row>19</xdr:row>
      <xdr:rowOff>95250</xdr:rowOff>
    </xdr:to>
    <xdr:sp>
      <xdr:nvSpPr>
        <xdr:cNvPr id="1" name="AutoShape 1"/>
        <xdr:cNvSpPr>
          <a:spLocks/>
        </xdr:cNvSpPr>
      </xdr:nvSpPr>
      <xdr:spPr>
        <a:xfrm>
          <a:off x="476250" y="1562100"/>
          <a:ext cx="19050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21</xdr:row>
      <xdr:rowOff>104775</xdr:rowOff>
    </xdr:from>
    <xdr:to>
      <xdr:col>2</xdr:col>
      <xdr:colOff>9525</xdr:colOff>
      <xdr:row>38</xdr:row>
      <xdr:rowOff>95250</xdr:rowOff>
    </xdr:to>
    <xdr:sp>
      <xdr:nvSpPr>
        <xdr:cNvPr id="2" name="AutoShape 2"/>
        <xdr:cNvSpPr>
          <a:spLocks/>
        </xdr:cNvSpPr>
      </xdr:nvSpPr>
      <xdr:spPr>
        <a:xfrm>
          <a:off x="476250" y="3619500"/>
          <a:ext cx="1809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9</xdr:row>
      <xdr:rowOff>19050</xdr:rowOff>
    </xdr:from>
    <xdr:to>
      <xdr:col>2</xdr:col>
      <xdr:colOff>123825</xdr:colOff>
      <xdr:row>11</xdr:row>
      <xdr:rowOff>0</xdr:rowOff>
    </xdr:to>
    <xdr:sp>
      <xdr:nvSpPr>
        <xdr:cNvPr id="1" name="AutoShape 1"/>
        <xdr:cNvSpPr>
          <a:spLocks/>
        </xdr:cNvSpPr>
      </xdr:nvSpPr>
      <xdr:spPr>
        <a:xfrm>
          <a:off x="828675" y="1676400"/>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11</xdr:row>
      <xdr:rowOff>180975</xdr:rowOff>
    </xdr:from>
    <xdr:to>
      <xdr:col>2</xdr:col>
      <xdr:colOff>123825</xdr:colOff>
      <xdr:row>13</xdr:row>
      <xdr:rowOff>161925</xdr:rowOff>
    </xdr:to>
    <xdr:sp>
      <xdr:nvSpPr>
        <xdr:cNvPr id="2" name="AutoShape 2"/>
        <xdr:cNvSpPr>
          <a:spLocks/>
        </xdr:cNvSpPr>
      </xdr:nvSpPr>
      <xdr:spPr>
        <a:xfrm>
          <a:off x="828675" y="225742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1</xdr:col>
      <xdr:colOff>438150</xdr:colOff>
      <xdr:row>0</xdr:row>
      <xdr:rowOff>0</xdr:rowOff>
    </xdr:to>
    <xdr:sp>
      <xdr:nvSpPr>
        <xdr:cNvPr id="1" name="AutoShape 1"/>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0</xdr:row>
      <xdr:rowOff>0</xdr:rowOff>
    </xdr:from>
    <xdr:to>
      <xdr:col>1</xdr:col>
      <xdr:colOff>438150</xdr:colOff>
      <xdr:row>0</xdr:row>
      <xdr:rowOff>0</xdr:rowOff>
    </xdr:to>
    <xdr:sp>
      <xdr:nvSpPr>
        <xdr:cNvPr id="2" name="AutoShape 2"/>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xdr:row>
      <xdr:rowOff>200025</xdr:rowOff>
    </xdr:from>
    <xdr:to>
      <xdr:col>2</xdr:col>
      <xdr:colOff>123825</xdr:colOff>
      <xdr:row>8</xdr:row>
      <xdr:rowOff>180975</xdr:rowOff>
    </xdr:to>
    <xdr:sp>
      <xdr:nvSpPr>
        <xdr:cNvPr id="3" name="AutoShape 3"/>
        <xdr:cNvSpPr>
          <a:spLocks/>
        </xdr:cNvSpPr>
      </xdr:nvSpPr>
      <xdr:spPr>
        <a:xfrm>
          <a:off x="695325" y="132397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76200</xdr:rowOff>
    </xdr:from>
    <xdr:to>
      <xdr:col>4</xdr:col>
      <xdr:colOff>123825</xdr:colOff>
      <xdr:row>10</xdr:row>
      <xdr:rowOff>133350</xdr:rowOff>
    </xdr:to>
    <xdr:sp>
      <xdr:nvSpPr>
        <xdr:cNvPr id="1" name="AutoShape 1"/>
        <xdr:cNvSpPr>
          <a:spLocks/>
        </xdr:cNvSpPr>
      </xdr:nvSpPr>
      <xdr:spPr>
        <a:xfrm>
          <a:off x="1181100" y="12954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11</xdr:row>
      <xdr:rowOff>66675</xdr:rowOff>
    </xdr:from>
    <xdr:to>
      <xdr:col>4</xdr:col>
      <xdr:colOff>142875</xdr:colOff>
      <xdr:row>12</xdr:row>
      <xdr:rowOff>133350</xdr:rowOff>
    </xdr:to>
    <xdr:sp>
      <xdr:nvSpPr>
        <xdr:cNvPr id="2" name="AutoShape 2"/>
        <xdr:cNvSpPr>
          <a:spLocks/>
        </xdr:cNvSpPr>
      </xdr:nvSpPr>
      <xdr:spPr>
        <a:xfrm>
          <a:off x="1200150" y="2047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13</xdr:row>
      <xdr:rowOff>66675</xdr:rowOff>
    </xdr:from>
    <xdr:to>
      <xdr:col>4</xdr:col>
      <xdr:colOff>142875</xdr:colOff>
      <xdr:row>16</xdr:row>
      <xdr:rowOff>123825</xdr:rowOff>
    </xdr:to>
    <xdr:sp>
      <xdr:nvSpPr>
        <xdr:cNvPr id="3" name="AutoShape 3"/>
        <xdr:cNvSpPr>
          <a:spLocks/>
        </xdr:cNvSpPr>
      </xdr:nvSpPr>
      <xdr:spPr>
        <a:xfrm>
          <a:off x="1200150" y="24288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17</xdr:row>
      <xdr:rowOff>76200</xdr:rowOff>
    </xdr:from>
    <xdr:to>
      <xdr:col>4</xdr:col>
      <xdr:colOff>142875</xdr:colOff>
      <xdr:row>18</xdr:row>
      <xdr:rowOff>142875</xdr:rowOff>
    </xdr:to>
    <xdr:sp>
      <xdr:nvSpPr>
        <xdr:cNvPr id="4" name="AutoShape 4"/>
        <xdr:cNvSpPr>
          <a:spLocks/>
        </xdr:cNvSpPr>
      </xdr:nvSpPr>
      <xdr:spPr>
        <a:xfrm>
          <a:off x="1200150" y="3200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19</xdr:row>
      <xdr:rowOff>85725</xdr:rowOff>
    </xdr:from>
    <xdr:to>
      <xdr:col>4</xdr:col>
      <xdr:colOff>152400</xdr:colOff>
      <xdr:row>20</xdr:row>
      <xdr:rowOff>152400</xdr:rowOff>
    </xdr:to>
    <xdr:sp>
      <xdr:nvSpPr>
        <xdr:cNvPr id="5" name="AutoShape 5"/>
        <xdr:cNvSpPr>
          <a:spLocks/>
        </xdr:cNvSpPr>
      </xdr:nvSpPr>
      <xdr:spPr>
        <a:xfrm>
          <a:off x="1209675" y="35909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57150</xdr:rowOff>
    </xdr:from>
    <xdr:to>
      <xdr:col>4</xdr:col>
      <xdr:colOff>152400</xdr:colOff>
      <xdr:row>24</xdr:row>
      <xdr:rowOff>142875</xdr:rowOff>
    </xdr:to>
    <xdr:sp>
      <xdr:nvSpPr>
        <xdr:cNvPr id="6" name="AutoShape 6"/>
        <xdr:cNvSpPr>
          <a:spLocks/>
        </xdr:cNvSpPr>
      </xdr:nvSpPr>
      <xdr:spPr>
        <a:xfrm>
          <a:off x="1209675" y="41338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xdr:row>
      <xdr:rowOff>57150</xdr:rowOff>
    </xdr:from>
    <xdr:to>
      <xdr:col>4</xdr:col>
      <xdr:colOff>161925</xdr:colOff>
      <xdr:row>27</xdr:row>
      <xdr:rowOff>123825</xdr:rowOff>
    </xdr:to>
    <xdr:sp>
      <xdr:nvSpPr>
        <xdr:cNvPr id="7" name="AutoShape 7"/>
        <xdr:cNvSpPr>
          <a:spLocks/>
        </xdr:cNvSpPr>
      </xdr:nvSpPr>
      <xdr:spPr>
        <a:xfrm>
          <a:off x="1219200" y="48958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28</xdr:row>
      <xdr:rowOff>47625</xdr:rowOff>
    </xdr:from>
    <xdr:to>
      <xdr:col>4</xdr:col>
      <xdr:colOff>152400</xdr:colOff>
      <xdr:row>29</xdr:row>
      <xdr:rowOff>114300</xdr:rowOff>
    </xdr:to>
    <xdr:sp>
      <xdr:nvSpPr>
        <xdr:cNvPr id="8" name="AutoShape 8"/>
        <xdr:cNvSpPr>
          <a:spLocks/>
        </xdr:cNvSpPr>
      </xdr:nvSpPr>
      <xdr:spPr>
        <a:xfrm>
          <a:off x="1209675" y="52673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xdr:row>
      <xdr:rowOff>47625</xdr:rowOff>
    </xdr:from>
    <xdr:to>
      <xdr:col>2</xdr:col>
      <xdr:colOff>104775</xdr:colOff>
      <xdr:row>29</xdr:row>
      <xdr:rowOff>133350</xdr:rowOff>
    </xdr:to>
    <xdr:sp>
      <xdr:nvSpPr>
        <xdr:cNvPr id="9" name="AutoShape 9"/>
        <xdr:cNvSpPr>
          <a:spLocks/>
        </xdr:cNvSpPr>
      </xdr:nvSpPr>
      <xdr:spPr>
        <a:xfrm>
          <a:off x="466725" y="1114425"/>
          <a:ext cx="38100" cy="442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32</xdr:row>
      <xdr:rowOff>76200</xdr:rowOff>
    </xdr:from>
    <xdr:to>
      <xdr:col>4</xdr:col>
      <xdr:colOff>123825</xdr:colOff>
      <xdr:row>35</xdr:row>
      <xdr:rowOff>133350</xdr:rowOff>
    </xdr:to>
    <xdr:sp>
      <xdr:nvSpPr>
        <xdr:cNvPr id="10" name="AutoShape 10"/>
        <xdr:cNvSpPr>
          <a:spLocks/>
        </xdr:cNvSpPr>
      </xdr:nvSpPr>
      <xdr:spPr>
        <a:xfrm>
          <a:off x="1181100" y="60198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66675</xdr:rowOff>
    </xdr:from>
    <xdr:to>
      <xdr:col>4</xdr:col>
      <xdr:colOff>142875</xdr:colOff>
      <xdr:row>37</xdr:row>
      <xdr:rowOff>133350</xdr:rowOff>
    </xdr:to>
    <xdr:sp>
      <xdr:nvSpPr>
        <xdr:cNvPr id="11" name="AutoShape 11"/>
        <xdr:cNvSpPr>
          <a:spLocks/>
        </xdr:cNvSpPr>
      </xdr:nvSpPr>
      <xdr:spPr>
        <a:xfrm>
          <a:off x="1200150" y="67722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38</xdr:row>
      <xdr:rowOff>66675</xdr:rowOff>
    </xdr:from>
    <xdr:to>
      <xdr:col>4</xdr:col>
      <xdr:colOff>142875</xdr:colOff>
      <xdr:row>41</xdr:row>
      <xdr:rowOff>123825</xdr:rowOff>
    </xdr:to>
    <xdr:sp>
      <xdr:nvSpPr>
        <xdr:cNvPr id="12" name="AutoShape 12"/>
        <xdr:cNvSpPr>
          <a:spLocks/>
        </xdr:cNvSpPr>
      </xdr:nvSpPr>
      <xdr:spPr>
        <a:xfrm>
          <a:off x="1200150" y="71532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42</xdr:row>
      <xdr:rowOff>76200</xdr:rowOff>
    </xdr:from>
    <xdr:to>
      <xdr:col>4</xdr:col>
      <xdr:colOff>142875</xdr:colOff>
      <xdr:row>43</xdr:row>
      <xdr:rowOff>142875</xdr:rowOff>
    </xdr:to>
    <xdr:sp>
      <xdr:nvSpPr>
        <xdr:cNvPr id="13" name="AutoShape 13"/>
        <xdr:cNvSpPr>
          <a:spLocks/>
        </xdr:cNvSpPr>
      </xdr:nvSpPr>
      <xdr:spPr>
        <a:xfrm>
          <a:off x="1200150" y="79248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44</xdr:row>
      <xdr:rowOff>85725</xdr:rowOff>
    </xdr:from>
    <xdr:to>
      <xdr:col>4</xdr:col>
      <xdr:colOff>152400</xdr:colOff>
      <xdr:row>45</xdr:row>
      <xdr:rowOff>152400</xdr:rowOff>
    </xdr:to>
    <xdr:sp>
      <xdr:nvSpPr>
        <xdr:cNvPr id="14" name="AutoShape 14"/>
        <xdr:cNvSpPr>
          <a:spLocks/>
        </xdr:cNvSpPr>
      </xdr:nvSpPr>
      <xdr:spPr>
        <a:xfrm>
          <a:off x="1209675" y="83153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47</xdr:row>
      <xdr:rowOff>57150</xdr:rowOff>
    </xdr:from>
    <xdr:to>
      <xdr:col>4</xdr:col>
      <xdr:colOff>152400</xdr:colOff>
      <xdr:row>49</xdr:row>
      <xdr:rowOff>142875</xdr:rowOff>
    </xdr:to>
    <xdr:sp>
      <xdr:nvSpPr>
        <xdr:cNvPr id="15" name="AutoShape 15"/>
        <xdr:cNvSpPr>
          <a:spLocks/>
        </xdr:cNvSpPr>
      </xdr:nvSpPr>
      <xdr:spPr>
        <a:xfrm>
          <a:off x="1209675" y="88582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51</xdr:row>
      <xdr:rowOff>57150</xdr:rowOff>
    </xdr:from>
    <xdr:to>
      <xdr:col>4</xdr:col>
      <xdr:colOff>161925</xdr:colOff>
      <xdr:row>52</xdr:row>
      <xdr:rowOff>123825</xdr:rowOff>
    </xdr:to>
    <xdr:sp>
      <xdr:nvSpPr>
        <xdr:cNvPr id="16" name="AutoShape 16"/>
        <xdr:cNvSpPr>
          <a:spLocks/>
        </xdr:cNvSpPr>
      </xdr:nvSpPr>
      <xdr:spPr>
        <a:xfrm>
          <a:off x="1219200" y="9620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53</xdr:row>
      <xdr:rowOff>47625</xdr:rowOff>
    </xdr:from>
    <xdr:to>
      <xdr:col>4</xdr:col>
      <xdr:colOff>152400</xdr:colOff>
      <xdr:row>54</xdr:row>
      <xdr:rowOff>114300</xdr:rowOff>
    </xdr:to>
    <xdr:sp>
      <xdr:nvSpPr>
        <xdr:cNvPr id="17" name="AutoShape 17"/>
        <xdr:cNvSpPr>
          <a:spLocks/>
        </xdr:cNvSpPr>
      </xdr:nvSpPr>
      <xdr:spPr>
        <a:xfrm>
          <a:off x="1209675" y="9991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38100</xdr:rowOff>
    </xdr:from>
    <xdr:to>
      <xdr:col>2</xdr:col>
      <xdr:colOff>133350</xdr:colOff>
      <xdr:row>54</xdr:row>
      <xdr:rowOff>133350</xdr:rowOff>
    </xdr:to>
    <xdr:sp>
      <xdr:nvSpPr>
        <xdr:cNvPr id="18" name="AutoShape 18"/>
        <xdr:cNvSpPr>
          <a:spLocks/>
        </xdr:cNvSpPr>
      </xdr:nvSpPr>
      <xdr:spPr>
        <a:xfrm>
          <a:off x="447675" y="5829300"/>
          <a:ext cx="85725" cy="443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29</xdr:row>
      <xdr:rowOff>85725</xdr:rowOff>
    </xdr:from>
    <xdr:to>
      <xdr:col>1</xdr:col>
      <xdr:colOff>304800</xdr:colOff>
      <xdr:row>42</xdr:row>
      <xdr:rowOff>180975</xdr:rowOff>
    </xdr:to>
    <xdr:sp>
      <xdr:nvSpPr>
        <xdr:cNvPr id="1" name="AutoShape 1"/>
        <xdr:cNvSpPr>
          <a:spLocks/>
        </xdr:cNvSpPr>
      </xdr:nvSpPr>
      <xdr:spPr>
        <a:xfrm>
          <a:off x="447675" y="5600700"/>
          <a:ext cx="57150" cy="2571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47625</xdr:rowOff>
    </xdr:from>
    <xdr:to>
      <xdr:col>1</xdr:col>
      <xdr:colOff>314325</xdr:colOff>
      <xdr:row>53</xdr:row>
      <xdr:rowOff>171450</xdr:rowOff>
    </xdr:to>
    <xdr:sp>
      <xdr:nvSpPr>
        <xdr:cNvPr id="2" name="AutoShape 2"/>
        <xdr:cNvSpPr>
          <a:spLocks/>
        </xdr:cNvSpPr>
      </xdr:nvSpPr>
      <xdr:spPr>
        <a:xfrm>
          <a:off x="438150" y="8382000"/>
          <a:ext cx="76200" cy="1838325"/>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55</xdr:row>
      <xdr:rowOff>19050</xdr:rowOff>
    </xdr:from>
    <xdr:to>
      <xdr:col>2</xdr:col>
      <xdr:colOff>0</xdr:colOff>
      <xdr:row>65</xdr:row>
      <xdr:rowOff>0</xdr:rowOff>
    </xdr:to>
    <xdr:sp>
      <xdr:nvSpPr>
        <xdr:cNvPr id="3" name="AutoShape 3"/>
        <xdr:cNvSpPr>
          <a:spLocks/>
        </xdr:cNvSpPr>
      </xdr:nvSpPr>
      <xdr:spPr>
        <a:xfrm>
          <a:off x="447675" y="10448925"/>
          <a:ext cx="85725" cy="1885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409575</xdr:colOff>
      <xdr:row>14</xdr:row>
      <xdr:rowOff>152400</xdr:rowOff>
    </xdr:from>
    <xdr:ext cx="76200" cy="228600"/>
    <xdr:sp>
      <xdr:nvSpPr>
        <xdr:cNvPr id="1" name="TextBox 1"/>
        <xdr:cNvSpPr txBox="1">
          <a:spLocks noChangeArrowheads="1"/>
        </xdr:cNvSpPr>
      </xdr:nvSpPr>
      <xdr:spPr>
        <a:xfrm>
          <a:off x="2781300" y="3400425"/>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92"/>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1666</v>
      </c>
      <c r="B1" s="1"/>
      <c r="C1" s="1"/>
      <c r="D1" s="1"/>
      <c r="E1" s="1"/>
      <c r="F1" s="1"/>
    </row>
    <row r="2" spans="1:6" ht="12" customHeight="1">
      <c r="A2" s="1"/>
      <c r="B2" s="1"/>
      <c r="C2" s="1"/>
      <c r="D2" s="1"/>
      <c r="E2" s="1"/>
      <c r="F2" s="1"/>
    </row>
    <row r="3" spans="2:6" ht="12" customHeight="1">
      <c r="B3" s="1" t="s">
        <v>1500</v>
      </c>
      <c r="C3" s="1"/>
      <c r="E3" s="1"/>
      <c r="F3" s="1"/>
    </row>
    <row r="4" spans="2:6" ht="12" customHeight="1">
      <c r="B4" s="3" t="s">
        <v>85</v>
      </c>
      <c r="C4" s="1" t="s">
        <v>1534</v>
      </c>
      <c r="E4" s="1"/>
      <c r="F4" s="1"/>
    </row>
    <row r="5" spans="2:3" ht="26.25" customHeight="1">
      <c r="B5" s="3" t="s">
        <v>86</v>
      </c>
      <c r="C5" s="5" t="s">
        <v>1665</v>
      </c>
    </row>
    <row r="6" spans="2:6" ht="12" customHeight="1">
      <c r="B6" s="3" t="s">
        <v>1542</v>
      </c>
      <c r="C6" s="5" t="s">
        <v>1667</v>
      </c>
      <c r="E6" s="1"/>
      <c r="F6" s="1"/>
    </row>
    <row r="7" spans="2:6" ht="12" customHeight="1">
      <c r="B7" s="3"/>
      <c r="C7" s="5" t="s">
        <v>1535</v>
      </c>
      <c r="E7" s="1"/>
      <c r="F7" s="1"/>
    </row>
    <row r="8" spans="2:6" ht="12" customHeight="1">
      <c r="B8" s="3"/>
      <c r="C8" s="5" t="s">
        <v>1536</v>
      </c>
      <c r="E8" s="1"/>
      <c r="F8" s="1"/>
    </row>
    <row r="9" spans="2:6" ht="12" customHeight="1">
      <c r="B9" s="3"/>
      <c r="C9" s="5" t="s">
        <v>1537</v>
      </c>
      <c r="E9" s="1"/>
      <c r="F9" s="1"/>
    </row>
    <row r="10" spans="2:6" ht="12" customHeight="1">
      <c r="B10" s="3"/>
      <c r="C10" s="5" t="s">
        <v>1538</v>
      </c>
      <c r="E10" s="1"/>
      <c r="F10" s="1"/>
    </row>
    <row r="11" spans="2:6" ht="12" customHeight="1">
      <c r="B11" s="3"/>
      <c r="C11" s="5" t="s">
        <v>1668</v>
      </c>
      <c r="E11" s="1"/>
      <c r="F11" s="1"/>
    </row>
    <row r="12" spans="2:6" ht="27.75" customHeight="1">
      <c r="B12" s="3" t="s">
        <v>1543</v>
      </c>
      <c r="C12" s="4" t="s">
        <v>1669</v>
      </c>
      <c r="E12" s="1"/>
      <c r="F12" s="1"/>
    </row>
    <row r="13" spans="2:3" ht="24.75" customHeight="1">
      <c r="B13" s="3" t="s">
        <v>87</v>
      </c>
      <c r="C13" s="5" t="s">
        <v>1539</v>
      </c>
    </row>
    <row r="14" spans="2:3" ht="24.75" customHeight="1">
      <c r="B14" s="3"/>
      <c r="C14" s="5" t="s">
        <v>1540</v>
      </c>
    </row>
    <row r="15" spans="2:3" ht="24.75" customHeight="1">
      <c r="B15" s="3" t="s">
        <v>88</v>
      </c>
      <c r="C15" s="5" t="s">
        <v>1541</v>
      </c>
    </row>
    <row r="16" spans="2:3" ht="12" customHeight="1">
      <c r="B16" s="1"/>
      <c r="C16" s="5"/>
    </row>
    <row r="17" spans="2:6" ht="12" customHeight="1">
      <c r="B17" s="1"/>
      <c r="C17" s="1" t="s">
        <v>89</v>
      </c>
      <c r="F17" s="1"/>
    </row>
    <row r="18" spans="2:6" ht="12">
      <c r="B18" s="1"/>
      <c r="C18" s="1" t="s">
        <v>1546</v>
      </c>
      <c r="E18" s="1"/>
      <c r="F18" s="1"/>
    </row>
    <row r="19" spans="1:6" ht="12">
      <c r="A19" s="1"/>
      <c r="B19" s="1"/>
      <c r="C19" s="1"/>
      <c r="D19" s="1"/>
      <c r="E19" s="1"/>
      <c r="F19" s="1"/>
    </row>
    <row r="20" spans="1:4" ht="12">
      <c r="A20" s="1"/>
      <c r="B20" s="1"/>
      <c r="C20" s="1"/>
      <c r="D20" s="1"/>
    </row>
    <row r="21" spans="2:4" ht="12">
      <c r="B21" s="1" t="s">
        <v>1501</v>
      </c>
      <c r="C21" s="1" t="s">
        <v>90</v>
      </c>
      <c r="D21" s="1"/>
    </row>
    <row r="22" ht="12">
      <c r="B22" s="2" t="s">
        <v>1559</v>
      </c>
    </row>
    <row r="23" spans="2:3" ht="12">
      <c r="B23" s="2">
        <v>1</v>
      </c>
      <c r="C23" s="6" t="s">
        <v>1674</v>
      </c>
    </row>
    <row r="24" spans="2:3" ht="12">
      <c r="B24" s="2">
        <v>2</v>
      </c>
      <c r="C24" s="2" t="s">
        <v>1675</v>
      </c>
    </row>
    <row r="25" spans="2:3" ht="12">
      <c r="B25" s="2">
        <v>3</v>
      </c>
      <c r="C25" s="2" t="s">
        <v>1679</v>
      </c>
    </row>
    <row r="26" ht="12">
      <c r="C26" s="6"/>
    </row>
    <row r="27" ht="12">
      <c r="B27" s="2" t="s">
        <v>1563</v>
      </c>
    </row>
    <row r="28" spans="2:3" ht="12">
      <c r="B28" s="2">
        <v>4</v>
      </c>
      <c r="C28" s="2" t="s">
        <v>1564</v>
      </c>
    </row>
    <row r="30" ht="12">
      <c r="B30" s="2" t="s">
        <v>1565</v>
      </c>
    </row>
    <row r="31" spans="2:3" ht="12">
      <c r="B31" s="2">
        <v>5</v>
      </c>
      <c r="C31" s="2" t="s">
        <v>1684</v>
      </c>
    </row>
    <row r="32" spans="2:3" ht="12">
      <c r="B32" s="2">
        <v>6</v>
      </c>
      <c r="C32" s="2" t="s">
        <v>1685</v>
      </c>
    </row>
    <row r="33" spans="2:3" ht="12">
      <c r="B33" s="2">
        <v>7</v>
      </c>
      <c r="C33" s="8" t="s">
        <v>1691</v>
      </c>
    </row>
    <row r="34" spans="2:3" ht="12">
      <c r="B34" s="2">
        <v>8</v>
      </c>
      <c r="C34" s="2" t="s">
        <v>1709</v>
      </c>
    </row>
    <row r="35" ht="12">
      <c r="C35" s="8"/>
    </row>
    <row r="36" ht="12">
      <c r="B36" s="2" t="s">
        <v>1577</v>
      </c>
    </row>
    <row r="37" spans="2:3" ht="12">
      <c r="B37" s="2">
        <v>9</v>
      </c>
      <c r="C37" s="6" t="s">
        <v>1578</v>
      </c>
    </row>
    <row r="38" ht="12">
      <c r="C38" s="6"/>
    </row>
    <row r="39" ht="12">
      <c r="B39" s="2" t="s">
        <v>1591</v>
      </c>
    </row>
    <row r="40" spans="2:3" ht="12">
      <c r="B40" s="2">
        <v>10</v>
      </c>
      <c r="C40" s="2" t="s">
        <v>8</v>
      </c>
    </row>
    <row r="41" ht="12">
      <c r="C41" s="6"/>
    </row>
    <row r="43" ht="12">
      <c r="B43" s="2" t="s">
        <v>1599</v>
      </c>
    </row>
    <row r="44" ht="12">
      <c r="C44" s="2" t="s">
        <v>1518</v>
      </c>
    </row>
    <row r="45" spans="2:3" ht="12">
      <c r="B45" s="2">
        <v>11</v>
      </c>
      <c r="C45" s="2" t="s">
        <v>1600</v>
      </c>
    </row>
    <row r="46" ht="12">
      <c r="C46" s="2" t="s">
        <v>1612</v>
      </c>
    </row>
    <row r="47" spans="2:3" ht="12">
      <c r="B47" s="2">
        <v>12</v>
      </c>
      <c r="C47" s="2" t="s">
        <v>1616</v>
      </c>
    </row>
    <row r="49" ht="12">
      <c r="B49" s="2" t="s">
        <v>1617</v>
      </c>
    </row>
    <row r="50" spans="2:3" ht="12">
      <c r="B50" s="2">
        <v>13</v>
      </c>
      <c r="C50" s="2" t="s">
        <v>1619</v>
      </c>
    </row>
    <row r="51" spans="2:3" ht="12">
      <c r="B51" s="2">
        <v>14</v>
      </c>
      <c r="C51" s="2" t="s">
        <v>1626</v>
      </c>
    </row>
    <row r="53" ht="12">
      <c r="B53" s="2" t="s">
        <v>1628</v>
      </c>
    </row>
    <row r="54" ht="12">
      <c r="C54" s="2" t="s">
        <v>1635</v>
      </c>
    </row>
    <row r="55" spans="2:3" ht="12">
      <c r="B55" s="2">
        <v>15</v>
      </c>
      <c r="C55" s="2" t="s">
        <v>1647</v>
      </c>
    </row>
    <row r="57" ht="12">
      <c r="B57" s="2" t="s">
        <v>1649</v>
      </c>
    </row>
    <row r="58" spans="2:3" ht="12">
      <c r="B58" s="2">
        <v>16</v>
      </c>
      <c r="C58" s="2" t="s">
        <v>1650</v>
      </c>
    </row>
    <row r="59" spans="2:3" ht="12">
      <c r="B59" s="2">
        <v>17</v>
      </c>
      <c r="C59" s="2" t="s">
        <v>1651</v>
      </c>
    </row>
    <row r="61" ht="12">
      <c r="B61" s="2" t="s">
        <v>1655</v>
      </c>
    </row>
    <row r="62" spans="2:3" ht="12">
      <c r="B62" s="2">
        <v>18</v>
      </c>
      <c r="C62" s="2" t="s">
        <v>1656</v>
      </c>
    </row>
    <row r="63" spans="2:3" ht="12">
      <c r="B63" s="2">
        <v>19</v>
      </c>
      <c r="C63" s="2" t="s">
        <v>1369</v>
      </c>
    </row>
    <row r="64" spans="2:3" ht="12">
      <c r="B64" s="2">
        <v>20</v>
      </c>
      <c r="C64" s="2" t="s">
        <v>1370</v>
      </c>
    </row>
    <row r="66" ht="12">
      <c r="B66" s="2" t="s">
        <v>1372</v>
      </c>
    </row>
    <row r="67" spans="2:3" ht="12">
      <c r="B67" s="2">
        <v>21</v>
      </c>
      <c r="C67" s="2" t="s">
        <v>1373</v>
      </c>
    </row>
    <row r="68" spans="2:3" ht="12">
      <c r="B68" s="2">
        <v>22</v>
      </c>
      <c r="C68" s="2" t="s">
        <v>37</v>
      </c>
    </row>
    <row r="71" ht="12">
      <c r="B71" s="2" t="s">
        <v>1389</v>
      </c>
    </row>
    <row r="72" spans="2:3" ht="12">
      <c r="B72" s="2">
        <v>23</v>
      </c>
      <c r="C72" s="2" t="s">
        <v>1398</v>
      </c>
    </row>
    <row r="73" ht="12">
      <c r="C73" s="2" t="s">
        <v>1510</v>
      </c>
    </row>
    <row r="74" spans="2:3" ht="12">
      <c r="B74" s="2">
        <v>24</v>
      </c>
      <c r="C74" s="2" t="s">
        <v>56</v>
      </c>
    </row>
    <row r="76" ht="12">
      <c r="B76" s="2" t="s">
        <v>1422</v>
      </c>
    </row>
    <row r="77" ht="12">
      <c r="C77" s="2" t="s">
        <v>1423</v>
      </c>
    </row>
    <row r="78" spans="2:3" ht="12">
      <c r="B78" s="2">
        <v>25</v>
      </c>
      <c r="C78" s="9" t="s">
        <v>1434</v>
      </c>
    </row>
    <row r="79" ht="12">
      <c r="C79" s="9" t="s">
        <v>1503</v>
      </c>
    </row>
    <row r="80" spans="2:3" ht="12">
      <c r="B80" s="2">
        <v>26</v>
      </c>
      <c r="C80" s="9" t="s">
        <v>1435</v>
      </c>
    </row>
    <row r="81" spans="2:3" ht="12">
      <c r="B81" s="2">
        <v>27</v>
      </c>
      <c r="C81" s="9" t="s">
        <v>1424</v>
      </c>
    </row>
    <row r="83" ht="12">
      <c r="B83" s="2" t="s">
        <v>1436</v>
      </c>
    </row>
    <row r="84" spans="2:3" ht="12">
      <c r="B84" s="2">
        <v>28</v>
      </c>
      <c r="C84" s="2" t="s">
        <v>63</v>
      </c>
    </row>
    <row r="85" spans="2:3" ht="12">
      <c r="B85" s="2">
        <v>29</v>
      </c>
      <c r="C85" s="2" t="s">
        <v>1444</v>
      </c>
    </row>
    <row r="87" ht="12">
      <c r="B87" s="2" t="s">
        <v>1451</v>
      </c>
    </row>
    <row r="88" spans="2:3" ht="12">
      <c r="B88" s="2">
        <v>30</v>
      </c>
      <c r="C88" s="2" t="s">
        <v>1453</v>
      </c>
    </row>
    <row r="89" spans="2:3" ht="12">
      <c r="B89" s="2">
        <v>31</v>
      </c>
      <c r="C89" s="2" t="s">
        <v>1454</v>
      </c>
    </row>
    <row r="91" ht="12">
      <c r="B91" s="2" t="s">
        <v>76</v>
      </c>
    </row>
    <row r="92" spans="2:3" ht="12">
      <c r="B92" s="2">
        <v>32</v>
      </c>
      <c r="C92" s="2" t="s">
        <v>79</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U65"/>
  <sheetViews>
    <sheetView workbookViewId="0" topLeftCell="A1">
      <selection activeCell="A1" sqref="A1"/>
    </sheetView>
  </sheetViews>
  <sheetFormatPr defaultColWidth="9.00390625" defaultRowHeight="13.5"/>
  <cols>
    <col min="1" max="1" width="2.625" style="85" customWidth="1"/>
    <col min="2" max="2" width="1.875" style="85" customWidth="1"/>
    <col min="3" max="3" width="8.50390625" style="85" customWidth="1"/>
    <col min="4" max="5" width="9.00390625" style="85" bestFit="1" customWidth="1"/>
    <col min="6" max="21" width="9.625" style="85" customWidth="1"/>
    <col min="22" max="16384" width="9.00390625" style="85" customWidth="1"/>
  </cols>
  <sheetData>
    <row r="2" ht="14.25">
      <c r="B2" s="395" t="s">
        <v>1060</v>
      </c>
    </row>
    <row r="3" spans="2:21" ht="15" thickBot="1">
      <c r="B3" s="395"/>
      <c r="U3" s="396" t="s">
        <v>1029</v>
      </c>
    </row>
    <row r="4" spans="2:21" ht="14.25" customHeight="1" thickTop="1">
      <c r="B4" s="1229" t="s">
        <v>218</v>
      </c>
      <c r="C4" s="1230"/>
      <c r="D4" s="1237" t="s">
        <v>1030</v>
      </c>
      <c r="E4" s="1238"/>
      <c r="F4" s="1238"/>
      <c r="G4" s="1238"/>
      <c r="H4" s="1238"/>
      <c r="I4" s="1238"/>
      <c r="J4" s="1238"/>
      <c r="K4" s="1238"/>
      <c r="L4" s="1238"/>
      <c r="M4" s="1238"/>
      <c r="N4" s="1238"/>
      <c r="O4" s="1238"/>
      <c r="P4" s="1238"/>
      <c r="Q4" s="1238"/>
      <c r="R4" s="1239"/>
      <c r="S4" s="1235" t="s">
        <v>1031</v>
      </c>
      <c r="T4" s="1235"/>
      <c r="U4" s="1235"/>
    </row>
    <row r="5" spans="2:21" ht="15" customHeight="1">
      <c r="B5" s="1231"/>
      <c r="C5" s="1232"/>
      <c r="D5" s="1222" t="s">
        <v>176</v>
      </c>
      <c r="E5" s="1177" t="s">
        <v>1032</v>
      </c>
      <c r="F5" s="1248"/>
      <c r="G5" s="1248"/>
      <c r="H5" s="1248"/>
      <c r="I5" s="1248"/>
      <c r="J5" s="1248"/>
      <c r="K5" s="1248"/>
      <c r="L5" s="1248"/>
      <c r="M5" s="1248"/>
      <c r="N5" s="1248"/>
      <c r="O5" s="1248"/>
      <c r="P5" s="1248"/>
      <c r="Q5" s="1249"/>
      <c r="R5" s="1245" t="s">
        <v>1033</v>
      </c>
      <c r="S5" s="1244" t="s">
        <v>1034</v>
      </c>
      <c r="T5" s="1244" t="s">
        <v>1035</v>
      </c>
      <c r="U5" s="1244" t="s">
        <v>1036</v>
      </c>
    </row>
    <row r="6" spans="2:21" ht="15" customHeight="1">
      <c r="B6" s="1231"/>
      <c r="C6" s="1232"/>
      <c r="D6" s="1223"/>
      <c r="E6" s="1225" t="s">
        <v>171</v>
      </c>
      <c r="F6" s="1159" t="s">
        <v>1037</v>
      </c>
      <c r="G6" s="1227"/>
      <c r="H6" s="1227"/>
      <c r="I6" s="1227"/>
      <c r="J6" s="1227"/>
      <c r="K6" s="1228"/>
      <c r="L6" s="1240" t="s">
        <v>1038</v>
      </c>
      <c r="M6" s="1240" t="s">
        <v>1039</v>
      </c>
      <c r="N6" s="1245" t="s">
        <v>1040</v>
      </c>
      <c r="O6" s="1250" t="s">
        <v>1041</v>
      </c>
      <c r="P6" s="1251"/>
      <c r="Q6" s="1252"/>
      <c r="R6" s="1253"/>
      <c r="S6" s="1240"/>
      <c r="T6" s="1240"/>
      <c r="U6" s="1240"/>
    </row>
    <row r="7" spans="2:21" ht="15" customHeight="1">
      <c r="B7" s="1231"/>
      <c r="C7" s="1232"/>
      <c r="D7" s="1223"/>
      <c r="E7" s="1225"/>
      <c r="F7" s="1236" t="s">
        <v>176</v>
      </c>
      <c r="G7" s="1236"/>
      <c r="H7" s="1236" t="s">
        <v>1042</v>
      </c>
      <c r="I7" s="1236"/>
      <c r="J7" s="1236" t="s">
        <v>1043</v>
      </c>
      <c r="K7" s="1236"/>
      <c r="L7" s="1241"/>
      <c r="M7" s="1240"/>
      <c r="N7" s="1246"/>
      <c r="O7" s="1240" t="s">
        <v>176</v>
      </c>
      <c r="P7" s="1245" t="s">
        <v>1044</v>
      </c>
      <c r="Q7" s="1240" t="s">
        <v>1045</v>
      </c>
      <c r="R7" s="1253"/>
      <c r="S7" s="1240"/>
      <c r="T7" s="1240"/>
      <c r="U7" s="1240"/>
    </row>
    <row r="8" spans="2:21" ht="15" customHeight="1">
      <c r="B8" s="1233"/>
      <c r="C8" s="1234"/>
      <c r="D8" s="1224"/>
      <c r="E8" s="1226"/>
      <c r="F8" s="401" t="s">
        <v>1046</v>
      </c>
      <c r="G8" s="401" t="s">
        <v>1047</v>
      </c>
      <c r="H8" s="401" t="s">
        <v>1046</v>
      </c>
      <c r="I8" s="401" t="s">
        <v>1047</v>
      </c>
      <c r="J8" s="401" t="s">
        <v>1046</v>
      </c>
      <c r="K8" s="401" t="s">
        <v>1047</v>
      </c>
      <c r="L8" s="1242"/>
      <c r="M8" s="1243"/>
      <c r="N8" s="1247"/>
      <c r="O8" s="1242"/>
      <c r="P8" s="1254"/>
      <c r="Q8" s="1242"/>
      <c r="R8" s="1254"/>
      <c r="S8" s="1243"/>
      <c r="T8" s="1243"/>
      <c r="U8" s="1243"/>
    </row>
    <row r="9" spans="2:21" ht="13.5" customHeight="1">
      <c r="B9" s="397"/>
      <c r="C9" s="398"/>
      <c r="D9" s="396" t="s">
        <v>1048</v>
      </c>
      <c r="E9" s="396" t="s">
        <v>1048</v>
      </c>
      <c r="F9" s="396" t="s">
        <v>1048</v>
      </c>
      <c r="G9" s="396" t="s">
        <v>1048</v>
      </c>
      <c r="H9" s="396" t="s">
        <v>1048</v>
      </c>
      <c r="I9" s="396" t="s">
        <v>1048</v>
      </c>
      <c r="J9" s="396" t="s">
        <v>1048</v>
      </c>
      <c r="K9" s="396" t="s">
        <v>1048</v>
      </c>
      <c r="L9" s="396" t="s">
        <v>1048</v>
      </c>
      <c r="M9" s="396" t="s">
        <v>1048</v>
      </c>
      <c r="N9" s="396" t="s">
        <v>1048</v>
      </c>
      <c r="O9" s="396" t="s">
        <v>1048</v>
      </c>
      <c r="P9" s="396" t="s">
        <v>1048</v>
      </c>
      <c r="Q9" s="396" t="s">
        <v>1048</v>
      </c>
      <c r="R9" s="396" t="s">
        <v>1048</v>
      </c>
      <c r="S9" s="396" t="s">
        <v>1048</v>
      </c>
      <c r="T9" s="403" t="s">
        <v>1048</v>
      </c>
      <c r="U9" s="404" t="s">
        <v>1048</v>
      </c>
    </row>
    <row r="10" spans="2:21" s="405" customFormat="1" ht="11.25">
      <c r="B10" s="1171" t="s">
        <v>171</v>
      </c>
      <c r="C10" s="1172"/>
      <c r="D10" s="406">
        <f aca="true" t="shared" si="0" ref="D10:U10">SUM(D40,D28,D54,D12)</f>
        <v>649812</v>
      </c>
      <c r="E10" s="119">
        <f t="shared" si="0"/>
        <v>641961</v>
      </c>
      <c r="F10" s="119">
        <f t="shared" si="0"/>
        <v>122224</v>
      </c>
      <c r="G10" s="119">
        <f t="shared" si="0"/>
        <v>494768</v>
      </c>
      <c r="H10" s="119">
        <f t="shared" si="0"/>
        <v>121544</v>
      </c>
      <c r="I10" s="119">
        <f t="shared" si="0"/>
        <v>13970</v>
      </c>
      <c r="J10" s="119">
        <f t="shared" si="0"/>
        <v>680</v>
      </c>
      <c r="K10" s="119">
        <f t="shared" si="0"/>
        <v>480798</v>
      </c>
      <c r="L10" s="119">
        <f t="shared" si="0"/>
        <v>150</v>
      </c>
      <c r="M10" s="119">
        <f t="shared" si="0"/>
        <v>118</v>
      </c>
      <c r="N10" s="119">
        <f t="shared" si="0"/>
        <v>2676</v>
      </c>
      <c r="O10" s="119">
        <f t="shared" si="0"/>
        <v>22025</v>
      </c>
      <c r="P10" s="119">
        <f t="shared" si="0"/>
        <v>8590</v>
      </c>
      <c r="Q10" s="119">
        <f t="shared" si="0"/>
        <v>13435</v>
      </c>
      <c r="R10" s="119">
        <f t="shared" si="0"/>
        <v>7851</v>
      </c>
      <c r="S10" s="119">
        <f t="shared" si="0"/>
        <v>339436</v>
      </c>
      <c r="T10" s="119">
        <f t="shared" si="0"/>
        <v>46456</v>
      </c>
      <c r="U10" s="407">
        <f t="shared" si="0"/>
        <v>263920</v>
      </c>
    </row>
    <row r="11" spans="2:21" s="405" customFormat="1" ht="11.25">
      <c r="B11" s="172"/>
      <c r="C11" s="173"/>
      <c r="D11" s="406"/>
      <c r="E11" s="119"/>
      <c r="F11" s="119"/>
      <c r="G11" s="119"/>
      <c r="H11" s="119"/>
      <c r="I11" s="119"/>
      <c r="J11" s="119"/>
      <c r="K11" s="119"/>
      <c r="L11" s="119"/>
      <c r="M11" s="119"/>
      <c r="N11" s="119"/>
      <c r="O11" s="119"/>
      <c r="P11" s="119"/>
      <c r="Q11" s="119"/>
      <c r="R11" s="119"/>
      <c r="S11" s="119"/>
      <c r="T11" s="119"/>
      <c r="U11" s="407"/>
    </row>
    <row r="12" spans="2:21" s="408" customFormat="1" ht="11.25">
      <c r="B12" s="1171" t="s">
        <v>911</v>
      </c>
      <c r="C12" s="1172"/>
      <c r="D12" s="406">
        <f aca="true" t="shared" si="1" ref="D12:U12">SUM(D13:D26)</f>
        <v>152858</v>
      </c>
      <c r="E12" s="119">
        <f t="shared" si="1"/>
        <v>151509</v>
      </c>
      <c r="F12" s="119">
        <f t="shared" si="1"/>
        <v>35536</v>
      </c>
      <c r="G12" s="119">
        <f t="shared" si="1"/>
        <v>107193</v>
      </c>
      <c r="H12" s="119">
        <f t="shared" si="1"/>
        <v>35204</v>
      </c>
      <c r="I12" s="119">
        <f t="shared" si="1"/>
        <v>814</v>
      </c>
      <c r="J12" s="119">
        <f t="shared" si="1"/>
        <v>332</v>
      </c>
      <c r="K12" s="119">
        <f t="shared" si="1"/>
        <v>106379</v>
      </c>
      <c r="L12" s="119">
        <f t="shared" si="1"/>
        <v>149</v>
      </c>
      <c r="M12" s="119">
        <f t="shared" si="1"/>
        <v>6</v>
      </c>
      <c r="N12" s="119">
        <f t="shared" si="1"/>
        <v>1261</v>
      </c>
      <c r="O12" s="119">
        <f t="shared" si="1"/>
        <v>7364</v>
      </c>
      <c r="P12" s="119">
        <f t="shared" si="1"/>
        <v>2441</v>
      </c>
      <c r="Q12" s="119">
        <f t="shared" si="1"/>
        <v>4923</v>
      </c>
      <c r="R12" s="119">
        <f t="shared" si="1"/>
        <v>1349</v>
      </c>
      <c r="S12" s="119">
        <f t="shared" si="1"/>
        <v>89492</v>
      </c>
      <c r="T12" s="119">
        <f t="shared" si="1"/>
        <v>5093</v>
      </c>
      <c r="U12" s="407">
        <f t="shared" si="1"/>
        <v>58273</v>
      </c>
    </row>
    <row r="13" spans="2:21" ht="12">
      <c r="B13" s="189"/>
      <c r="C13" s="125" t="s">
        <v>93</v>
      </c>
      <c r="D13" s="409">
        <f aca="true" t="shared" si="2" ref="D13:D26">SUM(E13,R13)</f>
        <v>10108</v>
      </c>
      <c r="E13" s="166">
        <f aca="true" t="shared" si="3" ref="E13:E26">SUM(F13,G13,L13,M13,N13,O13)</f>
        <v>10003</v>
      </c>
      <c r="F13" s="128">
        <f aca="true" t="shared" si="4" ref="F13:F26">SUM(H13,J13)</f>
        <v>4526</v>
      </c>
      <c r="G13" s="128">
        <f aca="true" t="shared" si="5" ref="G13:G26">SUM(I13,K13)</f>
        <v>4163</v>
      </c>
      <c r="H13" s="128">
        <v>4495</v>
      </c>
      <c r="I13" s="128">
        <v>70</v>
      </c>
      <c r="J13" s="128">
        <v>31</v>
      </c>
      <c r="K13" s="128">
        <v>4093</v>
      </c>
      <c r="L13" s="128">
        <v>42</v>
      </c>
      <c r="M13" s="128">
        <v>0</v>
      </c>
      <c r="N13" s="128">
        <v>169</v>
      </c>
      <c r="O13" s="128">
        <f aca="true" t="shared" si="6" ref="O13:O26">SUM(P13:Q13)</f>
        <v>1103</v>
      </c>
      <c r="P13" s="128">
        <v>476</v>
      </c>
      <c r="Q13" s="128">
        <v>627</v>
      </c>
      <c r="R13" s="128">
        <v>105</v>
      </c>
      <c r="S13" s="128">
        <v>853</v>
      </c>
      <c r="T13" s="128">
        <v>754</v>
      </c>
      <c r="U13" s="410">
        <v>8501</v>
      </c>
    </row>
    <row r="14" spans="2:21" ht="12">
      <c r="B14" s="189"/>
      <c r="C14" s="125" t="s">
        <v>876</v>
      </c>
      <c r="D14" s="409">
        <f t="shared" si="2"/>
        <v>51624</v>
      </c>
      <c r="E14" s="166">
        <f t="shared" si="3"/>
        <v>51419</v>
      </c>
      <c r="F14" s="128">
        <f t="shared" si="4"/>
        <v>3919</v>
      </c>
      <c r="G14" s="128">
        <f t="shared" si="5"/>
        <v>46021</v>
      </c>
      <c r="H14" s="128">
        <v>3678</v>
      </c>
      <c r="I14" s="128">
        <v>50</v>
      </c>
      <c r="J14" s="128">
        <v>241</v>
      </c>
      <c r="K14" s="128">
        <v>45971</v>
      </c>
      <c r="L14" s="128">
        <v>1</v>
      </c>
      <c r="M14" s="128">
        <v>0</v>
      </c>
      <c r="N14" s="128">
        <v>68</v>
      </c>
      <c r="O14" s="128">
        <f t="shared" si="6"/>
        <v>1410</v>
      </c>
      <c r="P14" s="128">
        <v>775</v>
      </c>
      <c r="Q14" s="128">
        <v>635</v>
      </c>
      <c r="R14" s="128">
        <v>205</v>
      </c>
      <c r="S14" s="128">
        <v>38661</v>
      </c>
      <c r="T14" s="128">
        <v>2397</v>
      </c>
      <c r="U14" s="410">
        <v>10566</v>
      </c>
    </row>
    <row r="15" spans="2:21" ht="12">
      <c r="B15" s="189"/>
      <c r="C15" s="125" t="s">
        <v>1049</v>
      </c>
      <c r="D15" s="409">
        <f t="shared" si="2"/>
        <v>4081</v>
      </c>
      <c r="E15" s="166">
        <f t="shared" si="3"/>
        <v>4045</v>
      </c>
      <c r="F15" s="128">
        <f t="shared" si="4"/>
        <v>1074</v>
      </c>
      <c r="G15" s="128">
        <f t="shared" si="5"/>
        <v>2887</v>
      </c>
      <c r="H15" s="128">
        <v>1066</v>
      </c>
      <c r="I15" s="128">
        <v>3</v>
      </c>
      <c r="J15" s="128">
        <v>8</v>
      </c>
      <c r="K15" s="128">
        <v>2884</v>
      </c>
      <c r="L15" s="128">
        <v>0</v>
      </c>
      <c r="M15" s="128">
        <v>0</v>
      </c>
      <c r="N15" s="128">
        <v>45</v>
      </c>
      <c r="O15" s="128">
        <f t="shared" si="6"/>
        <v>39</v>
      </c>
      <c r="P15" s="128">
        <v>34</v>
      </c>
      <c r="Q15" s="128">
        <v>5</v>
      </c>
      <c r="R15" s="128">
        <v>36</v>
      </c>
      <c r="S15" s="128">
        <v>1558</v>
      </c>
      <c r="T15" s="128">
        <v>170</v>
      </c>
      <c r="U15" s="410">
        <v>2353</v>
      </c>
    </row>
    <row r="16" spans="2:21" ht="12">
      <c r="B16" s="189"/>
      <c r="C16" s="125" t="s">
        <v>126</v>
      </c>
      <c r="D16" s="409">
        <f t="shared" si="2"/>
        <v>4357</v>
      </c>
      <c r="E16" s="166">
        <f t="shared" si="3"/>
        <v>4342</v>
      </c>
      <c r="F16" s="128">
        <f t="shared" si="4"/>
        <v>1515</v>
      </c>
      <c r="G16" s="128">
        <f t="shared" si="5"/>
        <v>2668</v>
      </c>
      <c r="H16" s="128">
        <v>1515</v>
      </c>
      <c r="I16" s="128">
        <v>54</v>
      </c>
      <c r="J16" s="128">
        <v>0</v>
      </c>
      <c r="K16" s="128">
        <v>2614</v>
      </c>
      <c r="L16" s="128">
        <v>0</v>
      </c>
      <c r="M16" s="128">
        <v>0</v>
      </c>
      <c r="N16" s="128">
        <v>74</v>
      </c>
      <c r="O16" s="128">
        <f t="shared" si="6"/>
        <v>85</v>
      </c>
      <c r="P16" s="128">
        <v>34</v>
      </c>
      <c r="Q16" s="128">
        <v>51</v>
      </c>
      <c r="R16" s="128">
        <v>15</v>
      </c>
      <c r="S16" s="128">
        <v>2679</v>
      </c>
      <c r="T16" s="128">
        <v>77</v>
      </c>
      <c r="U16" s="410">
        <v>1601</v>
      </c>
    </row>
    <row r="17" spans="2:21" ht="12">
      <c r="B17" s="189"/>
      <c r="C17" s="125" t="s">
        <v>232</v>
      </c>
      <c r="D17" s="409">
        <f t="shared" si="2"/>
        <v>0</v>
      </c>
      <c r="E17" s="166">
        <f t="shared" si="3"/>
        <v>0</v>
      </c>
      <c r="F17" s="128">
        <f t="shared" si="4"/>
        <v>0</v>
      </c>
      <c r="G17" s="128">
        <f t="shared" si="5"/>
        <v>0</v>
      </c>
      <c r="H17" s="128">
        <v>0</v>
      </c>
      <c r="I17" s="128">
        <v>0</v>
      </c>
      <c r="J17" s="128">
        <v>0</v>
      </c>
      <c r="K17" s="128">
        <v>0</v>
      </c>
      <c r="L17" s="128">
        <v>0</v>
      </c>
      <c r="M17" s="128">
        <v>0</v>
      </c>
      <c r="N17" s="128">
        <v>0</v>
      </c>
      <c r="O17" s="128">
        <f t="shared" si="6"/>
        <v>0</v>
      </c>
      <c r="P17" s="128">
        <v>0</v>
      </c>
      <c r="Q17" s="128">
        <v>0</v>
      </c>
      <c r="R17" s="128">
        <v>0</v>
      </c>
      <c r="S17" s="128">
        <v>0</v>
      </c>
      <c r="T17" s="128">
        <v>0</v>
      </c>
      <c r="U17" s="410">
        <v>0</v>
      </c>
    </row>
    <row r="18" spans="2:21" ht="12">
      <c r="B18" s="189"/>
      <c r="C18" s="125" t="s">
        <v>128</v>
      </c>
      <c r="D18" s="409">
        <f t="shared" si="2"/>
        <v>912</v>
      </c>
      <c r="E18" s="166">
        <f t="shared" si="3"/>
        <v>912</v>
      </c>
      <c r="F18" s="128">
        <f t="shared" si="4"/>
        <v>301</v>
      </c>
      <c r="G18" s="128">
        <f t="shared" si="5"/>
        <v>502</v>
      </c>
      <c r="H18" s="128">
        <v>301</v>
      </c>
      <c r="I18" s="128">
        <v>7</v>
      </c>
      <c r="J18" s="128">
        <v>0</v>
      </c>
      <c r="K18" s="128">
        <v>495</v>
      </c>
      <c r="L18" s="128">
        <v>0</v>
      </c>
      <c r="M18" s="128">
        <v>3</v>
      </c>
      <c r="N18" s="128">
        <v>24</v>
      </c>
      <c r="O18" s="128">
        <f t="shared" si="6"/>
        <v>82</v>
      </c>
      <c r="P18" s="128">
        <v>30</v>
      </c>
      <c r="Q18" s="128">
        <v>52</v>
      </c>
      <c r="R18" s="128">
        <v>0</v>
      </c>
      <c r="S18" s="128">
        <v>302</v>
      </c>
      <c r="T18" s="128">
        <v>12</v>
      </c>
      <c r="U18" s="410">
        <v>598</v>
      </c>
    </row>
    <row r="19" spans="2:21" ht="12">
      <c r="B19" s="189"/>
      <c r="C19" s="125" t="s">
        <v>1050</v>
      </c>
      <c r="D19" s="409">
        <f t="shared" si="2"/>
        <v>14325</v>
      </c>
      <c r="E19" s="166">
        <f t="shared" si="3"/>
        <v>13684</v>
      </c>
      <c r="F19" s="128">
        <f t="shared" si="4"/>
        <v>2236</v>
      </c>
      <c r="G19" s="128">
        <f t="shared" si="5"/>
        <v>10803</v>
      </c>
      <c r="H19" s="128">
        <v>2236</v>
      </c>
      <c r="I19" s="128">
        <v>80</v>
      </c>
      <c r="J19" s="137">
        <v>0</v>
      </c>
      <c r="K19" s="128">
        <v>10723</v>
      </c>
      <c r="L19" s="128">
        <v>6</v>
      </c>
      <c r="M19" s="128">
        <v>1</v>
      </c>
      <c r="N19" s="128">
        <v>105</v>
      </c>
      <c r="O19" s="128">
        <f t="shared" si="6"/>
        <v>533</v>
      </c>
      <c r="P19" s="128">
        <v>86</v>
      </c>
      <c r="Q19" s="128">
        <v>447</v>
      </c>
      <c r="R19" s="128">
        <v>641</v>
      </c>
      <c r="S19" s="128">
        <v>10892</v>
      </c>
      <c r="T19" s="128">
        <v>411</v>
      </c>
      <c r="U19" s="410">
        <v>3022</v>
      </c>
    </row>
    <row r="20" spans="2:21" ht="12">
      <c r="B20" s="189"/>
      <c r="C20" s="125" t="s">
        <v>1051</v>
      </c>
      <c r="D20" s="409">
        <f t="shared" si="2"/>
        <v>0</v>
      </c>
      <c r="E20" s="166">
        <f t="shared" si="3"/>
        <v>0</v>
      </c>
      <c r="F20" s="128">
        <f t="shared" si="4"/>
        <v>0</v>
      </c>
      <c r="G20" s="128">
        <f t="shared" si="5"/>
        <v>0</v>
      </c>
      <c r="H20" s="128">
        <v>0</v>
      </c>
      <c r="I20" s="128">
        <v>0</v>
      </c>
      <c r="J20" s="128">
        <v>0</v>
      </c>
      <c r="K20" s="128">
        <v>0</v>
      </c>
      <c r="L20" s="128">
        <v>0</v>
      </c>
      <c r="M20" s="128">
        <v>0</v>
      </c>
      <c r="N20" s="128">
        <v>0</v>
      </c>
      <c r="O20" s="128">
        <f t="shared" si="6"/>
        <v>0</v>
      </c>
      <c r="P20" s="128">
        <v>0</v>
      </c>
      <c r="Q20" s="128">
        <v>0</v>
      </c>
      <c r="R20" s="128">
        <v>0</v>
      </c>
      <c r="S20" s="128">
        <v>0</v>
      </c>
      <c r="T20" s="128">
        <v>0</v>
      </c>
      <c r="U20" s="410">
        <v>0</v>
      </c>
    </row>
    <row r="21" spans="2:21" ht="12">
      <c r="B21" s="189"/>
      <c r="C21" s="125" t="s">
        <v>212</v>
      </c>
      <c r="D21" s="409">
        <f t="shared" si="2"/>
        <v>22414</v>
      </c>
      <c r="E21" s="166">
        <f t="shared" si="3"/>
        <v>22391</v>
      </c>
      <c r="F21" s="128">
        <f t="shared" si="4"/>
        <v>7391</v>
      </c>
      <c r="G21" s="128">
        <f t="shared" si="5"/>
        <v>13773</v>
      </c>
      <c r="H21" s="128">
        <v>7375</v>
      </c>
      <c r="I21" s="128">
        <v>1</v>
      </c>
      <c r="J21" s="128">
        <v>16</v>
      </c>
      <c r="K21" s="128">
        <v>13772</v>
      </c>
      <c r="L21" s="128">
        <v>28</v>
      </c>
      <c r="M21" s="128">
        <v>0</v>
      </c>
      <c r="N21" s="128">
        <v>86</v>
      </c>
      <c r="O21" s="128">
        <f t="shared" si="6"/>
        <v>1113</v>
      </c>
      <c r="P21" s="128">
        <v>1006</v>
      </c>
      <c r="Q21" s="128">
        <v>107</v>
      </c>
      <c r="R21" s="128">
        <v>23</v>
      </c>
      <c r="S21" s="128">
        <v>6588</v>
      </c>
      <c r="T21" s="128">
        <v>249</v>
      </c>
      <c r="U21" s="410">
        <v>15577</v>
      </c>
    </row>
    <row r="22" spans="2:21" ht="12">
      <c r="B22" s="189"/>
      <c r="C22" s="125" t="s">
        <v>971</v>
      </c>
      <c r="D22" s="409">
        <f t="shared" si="2"/>
        <v>2697</v>
      </c>
      <c r="E22" s="166">
        <f t="shared" si="3"/>
        <v>2612</v>
      </c>
      <c r="F22" s="128">
        <f t="shared" si="4"/>
        <v>1447</v>
      </c>
      <c r="G22" s="128">
        <f t="shared" si="5"/>
        <v>705</v>
      </c>
      <c r="H22" s="128">
        <v>1447</v>
      </c>
      <c r="I22" s="128">
        <v>293</v>
      </c>
      <c r="J22" s="128">
        <v>0</v>
      </c>
      <c r="K22" s="128">
        <v>412</v>
      </c>
      <c r="L22" s="128">
        <v>11</v>
      </c>
      <c r="M22" s="128">
        <v>0</v>
      </c>
      <c r="N22" s="128">
        <v>59</v>
      </c>
      <c r="O22" s="128">
        <f t="shared" si="6"/>
        <v>390</v>
      </c>
      <c r="P22" s="128">
        <v>0</v>
      </c>
      <c r="Q22" s="128">
        <v>390</v>
      </c>
      <c r="R22" s="128">
        <v>85</v>
      </c>
      <c r="S22" s="128">
        <v>737</v>
      </c>
      <c r="T22" s="128">
        <v>198</v>
      </c>
      <c r="U22" s="410">
        <v>1762</v>
      </c>
    </row>
    <row r="23" spans="2:21" ht="12">
      <c r="B23" s="189"/>
      <c r="C23" s="125" t="s">
        <v>134</v>
      </c>
      <c r="D23" s="409">
        <f t="shared" si="2"/>
        <v>2145</v>
      </c>
      <c r="E23" s="166">
        <f t="shared" si="3"/>
        <v>2128</v>
      </c>
      <c r="F23" s="128">
        <f t="shared" si="4"/>
        <v>1086</v>
      </c>
      <c r="G23" s="128">
        <f t="shared" si="5"/>
        <v>645</v>
      </c>
      <c r="H23" s="128">
        <v>1086</v>
      </c>
      <c r="I23" s="128">
        <v>56</v>
      </c>
      <c r="J23" s="128">
        <v>0</v>
      </c>
      <c r="K23" s="128">
        <v>589</v>
      </c>
      <c r="L23" s="128">
        <v>1</v>
      </c>
      <c r="M23" s="128">
        <v>0</v>
      </c>
      <c r="N23" s="128">
        <v>40</v>
      </c>
      <c r="O23" s="128">
        <f t="shared" si="6"/>
        <v>356</v>
      </c>
      <c r="P23" s="128">
        <v>0</v>
      </c>
      <c r="Q23" s="128">
        <v>356</v>
      </c>
      <c r="R23" s="128">
        <v>17</v>
      </c>
      <c r="S23" s="128">
        <v>217</v>
      </c>
      <c r="T23" s="128">
        <v>149</v>
      </c>
      <c r="U23" s="410">
        <v>1779</v>
      </c>
    </row>
    <row r="24" spans="2:21" ht="12">
      <c r="B24" s="189"/>
      <c r="C24" s="125" t="s">
        <v>135</v>
      </c>
      <c r="D24" s="409">
        <f t="shared" si="2"/>
        <v>14846</v>
      </c>
      <c r="E24" s="166">
        <f t="shared" si="3"/>
        <v>14837</v>
      </c>
      <c r="F24" s="128">
        <f t="shared" si="4"/>
        <v>3495</v>
      </c>
      <c r="G24" s="128">
        <f t="shared" si="5"/>
        <v>9538</v>
      </c>
      <c r="H24" s="128">
        <v>3475</v>
      </c>
      <c r="I24" s="128">
        <v>31</v>
      </c>
      <c r="J24" s="128">
        <v>20</v>
      </c>
      <c r="K24" s="128">
        <v>9507</v>
      </c>
      <c r="L24" s="128">
        <v>9</v>
      </c>
      <c r="M24" s="128">
        <v>2</v>
      </c>
      <c r="N24" s="128">
        <v>191</v>
      </c>
      <c r="O24" s="128">
        <f t="shared" si="6"/>
        <v>1602</v>
      </c>
      <c r="P24" s="128">
        <v>0</v>
      </c>
      <c r="Q24" s="128">
        <v>1602</v>
      </c>
      <c r="R24" s="128">
        <v>9</v>
      </c>
      <c r="S24" s="128">
        <v>9707</v>
      </c>
      <c r="T24" s="128">
        <v>95</v>
      </c>
      <c r="U24" s="410">
        <v>5044</v>
      </c>
    </row>
    <row r="25" spans="2:21" ht="12">
      <c r="B25" s="189"/>
      <c r="C25" s="125" t="s">
        <v>1052</v>
      </c>
      <c r="D25" s="409">
        <f t="shared" si="2"/>
        <v>14800</v>
      </c>
      <c r="E25" s="166">
        <f t="shared" si="3"/>
        <v>14750</v>
      </c>
      <c r="F25" s="128">
        <f t="shared" si="4"/>
        <v>4443</v>
      </c>
      <c r="G25" s="128">
        <f t="shared" si="5"/>
        <v>9548</v>
      </c>
      <c r="H25" s="128">
        <v>4440</v>
      </c>
      <c r="I25" s="128">
        <v>40</v>
      </c>
      <c r="J25" s="128">
        <v>3</v>
      </c>
      <c r="K25" s="128">
        <v>9508</v>
      </c>
      <c r="L25" s="128">
        <v>25</v>
      </c>
      <c r="M25" s="128">
        <v>0</v>
      </c>
      <c r="N25" s="128">
        <v>198</v>
      </c>
      <c r="O25" s="128">
        <f t="shared" si="6"/>
        <v>536</v>
      </c>
      <c r="P25" s="128">
        <v>0</v>
      </c>
      <c r="Q25" s="128">
        <v>536</v>
      </c>
      <c r="R25" s="128">
        <v>50</v>
      </c>
      <c r="S25" s="128">
        <v>10578</v>
      </c>
      <c r="T25" s="128">
        <v>223</v>
      </c>
      <c r="U25" s="410">
        <v>3999</v>
      </c>
    </row>
    <row r="26" spans="2:21" ht="12">
      <c r="B26" s="189"/>
      <c r="C26" s="125" t="s">
        <v>137</v>
      </c>
      <c r="D26" s="409">
        <f t="shared" si="2"/>
        <v>10549</v>
      </c>
      <c r="E26" s="166">
        <f t="shared" si="3"/>
        <v>10386</v>
      </c>
      <c r="F26" s="128">
        <f t="shared" si="4"/>
        <v>4103</v>
      </c>
      <c r="G26" s="128">
        <f t="shared" si="5"/>
        <v>5940</v>
      </c>
      <c r="H26" s="128">
        <v>4090</v>
      </c>
      <c r="I26" s="128">
        <v>129</v>
      </c>
      <c r="J26" s="128">
        <v>13</v>
      </c>
      <c r="K26" s="128">
        <v>5811</v>
      </c>
      <c r="L26" s="128">
        <v>26</v>
      </c>
      <c r="M26" s="128">
        <v>0</v>
      </c>
      <c r="N26" s="128">
        <v>202</v>
      </c>
      <c r="O26" s="128">
        <f t="shared" si="6"/>
        <v>115</v>
      </c>
      <c r="P26" s="128">
        <v>0</v>
      </c>
      <c r="Q26" s="128">
        <v>115</v>
      </c>
      <c r="R26" s="128">
        <v>163</v>
      </c>
      <c r="S26" s="128">
        <v>6720</v>
      </c>
      <c r="T26" s="128">
        <v>358</v>
      </c>
      <c r="U26" s="410">
        <v>3471</v>
      </c>
    </row>
    <row r="27" spans="2:21" s="405" customFormat="1" ht="11.25">
      <c r="B27" s="172"/>
      <c r="C27" s="173"/>
      <c r="D27" s="406"/>
      <c r="E27" s="119"/>
      <c r="F27" s="119"/>
      <c r="G27" s="119"/>
      <c r="H27" s="119"/>
      <c r="I27" s="119"/>
      <c r="J27" s="119"/>
      <c r="K27" s="119"/>
      <c r="L27" s="119"/>
      <c r="M27" s="119"/>
      <c r="N27" s="119"/>
      <c r="O27" s="119"/>
      <c r="P27" s="119"/>
      <c r="Q27" s="119"/>
      <c r="R27" s="119"/>
      <c r="S27" s="119"/>
      <c r="T27" s="119"/>
      <c r="U27" s="407"/>
    </row>
    <row r="28" spans="2:21" s="408" customFormat="1" ht="11.25">
      <c r="B28" s="1171" t="s">
        <v>1053</v>
      </c>
      <c r="C28" s="1172"/>
      <c r="D28" s="406">
        <f aca="true" t="shared" si="7" ref="D28:U28">SUM(D29:D38)</f>
        <v>163518</v>
      </c>
      <c r="E28" s="119">
        <f t="shared" si="7"/>
        <v>161030</v>
      </c>
      <c r="F28" s="119">
        <f t="shared" si="7"/>
        <v>38602</v>
      </c>
      <c r="G28" s="119">
        <f t="shared" si="7"/>
        <v>118528</v>
      </c>
      <c r="H28" s="119">
        <f t="shared" si="7"/>
        <v>38444</v>
      </c>
      <c r="I28" s="119">
        <f t="shared" si="7"/>
        <v>951</v>
      </c>
      <c r="J28" s="119">
        <f t="shared" si="7"/>
        <v>158</v>
      </c>
      <c r="K28" s="119">
        <f t="shared" si="7"/>
        <v>117577</v>
      </c>
      <c r="L28" s="119">
        <f t="shared" si="7"/>
        <v>1</v>
      </c>
      <c r="M28" s="119">
        <f t="shared" si="7"/>
        <v>2</v>
      </c>
      <c r="N28" s="119">
        <f t="shared" si="7"/>
        <v>493</v>
      </c>
      <c r="O28" s="119">
        <f t="shared" si="7"/>
        <v>3404</v>
      </c>
      <c r="P28" s="119">
        <f t="shared" si="7"/>
        <v>2128</v>
      </c>
      <c r="Q28" s="119">
        <f t="shared" si="7"/>
        <v>1276</v>
      </c>
      <c r="R28" s="119">
        <f t="shared" si="7"/>
        <v>2488</v>
      </c>
      <c r="S28" s="119">
        <f t="shared" si="7"/>
        <v>116871</v>
      </c>
      <c r="T28" s="119">
        <f t="shared" si="7"/>
        <v>5893</v>
      </c>
      <c r="U28" s="407">
        <f t="shared" si="7"/>
        <v>40754</v>
      </c>
    </row>
    <row r="29" spans="2:21" ht="12">
      <c r="B29" s="189"/>
      <c r="C29" s="125" t="s">
        <v>95</v>
      </c>
      <c r="D29" s="409">
        <f aca="true" t="shared" si="8" ref="D29:D38">SUM(E29,R29)</f>
        <v>12447</v>
      </c>
      <c r="E29" s="166">
        <f aca="true" t="shared" si="9" ref="E29:E38">SUM(F29,G29,L29,M29,N29,O29)</f>
        <v>12423</v>
      </c>
      <c r="F29" s="128">
        <f aca="true" t="shared" si="10" ref="F29:F38">SUM(H29,J29)</f>
        <v>2906</v>
      </c>
      <c r="G29" s="128">
        <f aca="true" t="shared" si="11" ref="G29:G38">SUM(I29,K29)</f>
        <v>9005</v>
      </c>
      <c r="H29" s="128">
        <v>2902</v>
      </c>
      <c r="I29" s="128">
        <v>72</v>
      </c>
      <c r="J29" s="128">
        <v>4</v>
      </c>
      <c r="K29" s="128">
        <v>8933</v>
      </c>
      <c r="L29" s="128">
        <v>0</v>
      </c>
      <c r="M29" s="128">
        <v>0</v>
      </c>
      <c r="N29" s="128">
        <v>37</v>
      </c>
      <c r="O29" s="128">
        <f aca="true" t="shared" si="12" ref="O29:O38">SUM(P29:Q29)</f>
        <v>475</v>
      </c>
      <c r="P29" s="128">
        <v>470</v>
      </c>
      <c r="Q29" s="128">
        <v>5</v>
      </c>
      <c r="R29" s="128">
        <v>24</v>
      </c>
      <c r="S29" s="128">
        <v>7739</v>
      </c>
      <c r="T29" s="128">
        <v>947</v>
      </c>
      <c r="U29" s="410">
        <v>3761</v>
      </c>
    </row>
    <row r="30" spans="2:21" ht="12">
      <c r="B30" s="189"/>
      <c r="C30" s="125" t="s">
        <v>920</v>
      </c>
      <c r="D30" s="409">
        <f t="shared" si="8"/>
        <v>8107</v>
      </c>
      <c r="E30" s="166">
        <f t="shared" si="9"/>
        <v>7800</v>
      </c>
      <c r="F30" s="128">
        <f t="shared" si="10"/>
        <v>2060</v>
      </c>
      <c r="G30" s="128">
        <f t="shared" si="11"/>
        <v>5551</v>
      </c>
      <c r="H30" s="128">
        <v>2047</v>
      </c>
      <c r="I30" s="128">
        <v>17</v>
      </c>
      <c r="J30" s="128">
        <v>13</v>
      </c>
      <c r="K30" s="128">
        <v>5534</v>
      </c>
      <c r="L30" s="128">
        <v>0</v>
      </c>
      <c r="M30" s="128">
        <v>0</v>
      </c>
      <c r="N30" s="128">
        <v>22</v>
      </c>
      <c r="O30" s="128">
        <f t="shared" si="12"/>
        <v>167</v>
      </c>
      <c r="P30" s="128">
        <v>54</v>
      </c>
      <c r="Q30" s="128">
        <v>113</v>
      </c>
      <c r="R30" s="128">
        <v>307</v>
      </c>
      <c r="S30" s="128">
        <v>4731</v>
      </c>
      <c r="T30" s="128">
        <v>149</v>
      </c>
      <c r="U30" s="410">
        <v>3227</v>
      </c>
    </row>
    <row r="31" spans="2:21" ht="12">
      <c r="B31" s="189"/>
      <c r="C31" s="125" t="s">
        <v>921</v>
      </c>
      <c r="D31" s="409">
        <f t="shared" si="8"/>
        <v>11650</v>
      </c>
      <c r="E31" s="166">
        <f t="shared" si="9"/>
        <v>11610</v>
      </c>
      <c r="F31" s="128">
        <f t="shared" si="10"/>
        <v>1390</v>
      </c>
      <c r="G31" s="128">
        <f t="shared" si="11"/>
        <v>9664</v>
      </c>
      <c r="H31" s="128">
        <v>1384</v>
      </c>
      <c r="I31" s="137">
        <v>0</v>
      </c>
      <c r="J31" s="128">
        <v>6</v>
      </c>
      <c r="K31" s="128">
        <v>9664</v>
      </c>
      <c r="L31" s="128">
        <v>0</v>
      </c>
      <c r="M31" s="128">
        <v>0</v>
      </c>
      <c r="N31" s="128">
        <v>25</v>
      </c>
      <c r="O31" s="128">
        <f t="shared" si="12"/>
        <v>531</v>
      </c>
      <c r="P31" s="128">
        <v>446</v>
      </c>
      <c r="Q31" s="128">
        <v>85</v>
      </c>
      <c r="R31" s="128">
        <v>40</v>
      </c>
      <c r="S31" s="128">
        <v>9202</v>
      </c>
      <c r="T31" s="128">
        <v>469</v>
      </c>
      <c r="U31" s="410">
        <v>1979</v>
      </c>
    </row>
    <row r="32" spans="2:21" ht="12">
      <c r="B32" s="189"/>
      <c r="C32" s="125" t="s">
        <v>214</v>
      </c>
      <c r="D32" s="409">
        <f t="shared" si="8"/>
        <v>21667</v>
      </c>
      <c r="E32" s="166">
        <f t="shared" si="9"/>
        <v>21435</v>
      </c>
      <c r="F32" s="128">
        <f t="shared" si="10"/>
        <v>4754</v>
      </c>
      <c r="G32" s="128">
        <f t="shared" si="11"/>
        <v>16321</v>
      </c>
      <c r="H32" s="128">
        <v>4724</v>
      </c>
      <c r="I32" s="128">
        <v>48</v>
      </c>
      <c r="J32" s="128">
        <v>30</v>
      </c>
      <c r="K32" s="128">
        <v>16273</v>
      </c>
      <c r="L32" s="128">
        <v>1</v>
      </c>
      <c r="M32" s="128">
        <v>1</v>
      </c>
      <c r="N32" s="128">
        <v>36</v>
      </c>
      <c r="O32" s="128">
        <f t="shared" si="12"/>
        <v>322</v>
      </c>
      <c r="P32" s="128">
        <v>276</v>
      </c>
      <c r="Q32" s="128">
        <v>46</v>
      </c>
      <c r="R32" s="128">
        <v>232</v>
      </c>
      <c r="S32" s="128">
        <v>18236</v>
      </c>
      <c r="T32" s="128">
        <v>805</v>
      </c>
      <c r="U32" s="410">
        <v>2626</v>
      </c>
    </row>
    <row r="33" spans="2:21" ht="12">
      <c r="B33" s="189"/>
      <c r="C33" s="125" t="s">
        <v>215</v>
      </c>
      <c r="D33" s="409">
        <f t="shared" si="8"/>
        <v>8053</v>
      </c>
      <c r="E33" s="166">
        <f t="shared" si="9"/>
        <v>7979</v>
      </c>
      <c r="F33" s="128">
        <f t="shared" si="10"/>
        <v>3068</v>
      </c>
      <c r="G33" s="128">
        <f t="shared" si="11"/>
        <v>4651</v>
      </c>
      <c r="H33" s="128">
        <v>3067</v>
      </c>
      <c r="I33" s="128">
        <v>19</v>
      </c>
      <c r="J33" s="128">
        <v>1</v>
      </c>
      <c r="K33" s="128">
        <v>4632</v>
      </c>
      <c r="L33" s="128">
        <v>0</v>
      </c>
      <c r="M33" s="128">
        <v>0</v>
      </c>
      <c r="N33" s="128">
        <v>115</v>
      </c>
      <c r="O33" s="128">
        <f t="shared" si="12"/>
        <v>145</v>
      </c>
      <c r="P33" s="128">
        <v>127</v>
      </c>
      <c r="Q33" s="128">
        <v>18</v>
      </c>
      <c r="R33" s="128">
        <v>74</v>
      </c>
      <c r="S33" s="128">
        <v>4968</v>
      </c>
      <c r="T33" s="128">
        <v>138</v>
      </c>
      <c r="U33" s="410">
        <v>2947</v>
      </c>
    </row>
    <row r="34" spans="2:21" ht="12">
      <c r="B34" s="189"/>
      <c r="C34" s="125" t="s">
        <v>922</v>
      </c>
      <c r="D34" s="409">
        <f t="shared" si="8"/>
        <v>32406</v>
      </c>
      <c r="E34" s="166">
        <f t="shared" si="9"/>
        <v>31839</v>
      </c>
      <c r="F34" s="128">
        <f t="shared" si="10"/>
        <v>8453</v>
      </c>
      <c r="G34" s="128">
        <f t="shared" si="11"/>
        <v>22908</v>
      </c>
      <c r="H34" s="128">
        <v>8399</v>
      </c>
      <c r="I34" s="128">
        <v>396</v>
      </c>
      <c r="J34" s="128">
        <v>54</v>
      </c>
      <c r="K34" s="128">
        <v>22512</v>
      </c>
      <c r="L34" s="128">
        <v>0</v>
      </c>
      <c r="M34" s="128">
        <v>0</v>
      </c>
      <c r="N34" s="128">
        <v>135</v>
      </c>
      <c r="O34" s="128">
        <f t="shared" si="12"/>
        <v>343</v>
      </c>
      <c r="P34" s="128">
        <v>252</v>
      </c>
      <c r="Q34" s="128">
        <v>91</v>
      </c>
      <c r="R34" s="128">
        <v>567</v>
      </c>
      <c r="S34" s="128">
        <v>25805</v>
      </c>
      <c r="T34" s="128">
        <v>897</v>
      </c>
      <c r="U34" s="410">
        <v>5704</v>
      </c>
    </row>
    <row r="35" spans="2:21" ht="12">
      <c r="B35" s="189"/>
      <c r="C35" s="125" t="s">
        <v>923</v>
      </c>
      <c r="D35" s="409">
        <f t="shared" si="8"/>
        <v>13060</v>
      </c>
      <c r="E35" s="166">
        <f t="shared" si="9"/>
        <v>12438</v>
      </c>
      <c r="F35" s="128">
        <f t="shared" si="10"/>
        <v>3707</v>
      </c>
      <c r="G35" s="128">
        <f t="shared" si="11"/>
        <v>8412</v>
      </c>
      <c r="H35" s="128">
        <v>3685</v>
      </c>
      <c r="I35" s="128">
        <v>163</v>
      </c>
      <c r="J35" s="128">
        <v>22</v>
      </c>
      <c r="K35" s="128">
        <v>8249</v>
      </c>
      <c r="L35" s="128">
        <v>0</v>
      </c>
      <c r="M35" s="128">
        <v>0</v>
      </c>
      <c r="N35" s="128">
        <v>50</v>
      </c>
      <c r="O35" s="128">
        <f t="shared" si="12"/>
        <v>269</v>
      </c>
      <c r="P35" s="128">
        <v>239</v>
      </c>
      <c r="Q35" s="128">
        <v>30</v>
      </c>
      <c r="R35" s="128">
        <v>622</v>
      </c>
      <c r="S35" s="128">
        <v>6821</v>
      </c>
      <c r="T35" s="128">
        <v>601</v>
      </c>
      <c r="U35" s="410">
        <v>5638</v>
      </c>
    </row>
    <row r="36" spans="2:21" ht="12">
      <c r="B36" s="189"/>
      <c r="C36" s="125" t="s">
        <v>924</v>
      </c>
      <c r="D36" s="409">
        <f t="shared" si="8"/>
        <v>26167</v>
      </c>
      <c r="E36" s="166">
        <f t="shared" si="9"/>
        <v>25600</v>
      </c>
      <c r="F36" s="128">
        <f t="shared" si="10"/>
        <v>6225</v>
      </c>
      <c r="G36" s="128">
        <f t="shared" si="11"/>
        <v>19142</v>
      </c>
      <c r="H36" s="128">
        <v>6202</v>
      </c>
      <c r="I36" s="128">
        <v>33</v>
      </c>
      <c r="J36" s="128">
        <v>23</v>
      </c>
      <c r="K36" s="128">
        <v>19109</v>
      </c>
      <c r="L36" s="128">
        <v>0</v>
      </c>
      <c r="M36" s="128">
        <v>1</v>
      </c>
      <c r="N36" s="128">
        <v>33</v>
      </c>
      <c r="O36" s="128">
        <f t="shared" si="12"/>
        <v>199</v>
      </c>
      <c r="P36" s="128">
        <v>57</v>
      </c>
      <c r="Q36" s="128">
        <v>142</v>
      </c>
      <c r="R36" s="128">
        <v>567</v>
      </c>
      <c r="S36" s="128">
        <v>21886</v>
      </c>
      <c r="T36" s="128">
        <v>30</v>
      </c>
      <c r="U36" s="410">
        <v>4251</v>
      </c>
    </row>
    <row r="37" spans="2:21" ht="12">
      <c r="B37" s="189"/>
      <c r="C37" s="125" t="s">
        <v>102</v>
      </c>
      <c r="D37" s="409">
        <f t="shared" si="8"/>
        <v>25750</v>
      </c>
      <c r="E37" s="166">
        <f t="shared" si="9"/>
        <v>25750</v>
      </c>
      <c r="F37" s="128">
        <f t="shared" si="10"/>
        <v>4985</v>
      </c>
      <c r="G37" s="128">
        <f t="shared" si="11"/>
        <v>20097</v>
      </c>
      <c r="H37" s="128">
        <v>4981</v>
      </c>
      <c r="I37" s="128">
        <v>167</v>
      </c>
      <c r="J37" s="128">
        <v>4</v>
      </c>
      <c r="K37" s="128">
        <v>19930</v>
      </c>
      <c r="L37" s="128">
        <v>0</v>
      </c>
      <c r="M37" s="128">
        <v>0</v>
      </c>
      <c r="N37" s="128">
        <v>31</v>
      </c>
      <c r="O37" s="128">
        <f t="shared" si="12"/>
        <v>637</v>
      </c>
      <c r="P37" s="128">
        <v>132</v>
      </c>
      <c r="Q37" s="128">
        <v>505</v>
      </c>
      <c r="R37" s="128">
        <v>0</v>
      </c>
      <c r="S37" s="128">
        <v>15950</v>
      </c>
      <c r="T37" s="128">
        <v>1770</v>
      </c>
      <c r="U37" s="410">
        <v>8030</v>
      </c>
    </row>
    <row r="38" spans="2:21" ht="12">
      <c r="B38" s="189"/>
      <c r="C38" s="125" t="s">
        <v>216</v>
      </c>
      <c r="D38" s="409">
        <f t="shared" si="8"/>
        <v>4211</v>
      </c>
      <c r="E38" s="166">
        <f t="shared" si="9"/>
        <v>4156</v>
      </c>
      <c r="F38" s="128">
        <f t="shared" si="10"/>
        <v>1054</v>
      </c>
      <c r="G38" s="128">
        <f t="shared" si="11"/>
        <v>2777</v>
      </c>
      <c r="H38" s="128">
        <v>1053</v>
      </c>
      <c r="I38" s="128">
        <v>36</v>
      </c>
      <c r="J38" s="128">
        <v>1</v>
      </c>
      <c r="K38" s="128">
        <v>2741</v>
      </c>
      <c r="L38" s="128">
        <v>0</v>
      </c>
      <c r="M38" s="128">
        <v>0</v>
      </c>
      <c r="N38" s="128">
        <v>9</v>
      </c>
      <c r="O38" s="128">
        <f t="shared" si="12"/>
        <v>316</v>
      </c>
      <c r="P38" s="128">
        <v>75</v>
      </c>
      <c r="Q38" s="128">
        <v>241</v>
      </c>
      <c r="R38" s="128">
        <v>55</v>
      </c>
      <c r="S38" s="128">
        <v>1533</v>
      </c>
      <c r="T38" s="128">
        <v>87</v>
      </c>
      <c r="U38" s="410">
        <v>2591</v>
      </c>
    </row>
    <row r="39" spans="2:21" ht="12">
      <c r="B39" s="189"/>
      <c r="C39" s="125"/>
      <c r="D39" s="409"/>
      <c r="E39" s="166"/>
      <c r="F39" s="128"/>
      <c r="G39" s="128"/>
      <c r="H39" s="128"/>
      <c r="I39" s="128"/>
      <c r="J39" s="128"/>
      <c r="K39" s="128"/>
      <c r="L39" s="128"/>
      <c r="M39" s="128"/>
      <c r="N39" s="128"/>
      <c r="O39" s="128"/>
      <c r="P39" s="128"/>
      <c r="Q39" s="128"/>
      <c r="R39" s="128"/>
      <c r="S39" s="128"/>
      <c r="T39" s="128"/>
      <c r="U39" s="410"/>
    </row>
    <row r="40" spans="2:21" s="408" customFormat="1" ht="11.25">
      <c r="B40" s="1171" t="s">
        <v>925</v>
      </c>
      <c r="C40" s="1172"/>
      <c r="D40" s="133">
        <f aca="true" t="shared" si="13" ref="D40:U40">SUM(D41:D52)</f>
        <v>139801</v>
      </c>
      <c r="E40" s="132">
        <f t="shared" si="13"/>
        <v>137268</v>
      </c>
      <c r="F40" s="132">
        <f t="shared" si="13"/>
        <v>24389</v>
      </c>
      <c r="G40" s="132">
        <f t="shared" si="13"/>
        <v>110215</v>
      </c>
      <c r="H40" s="132">
        <f t="shared" si="13"/>
        <v>24268</v>
      </c>
      <c r="I40" s="132">
        <f t="shared" si="13"/>
        <v>4591</v>
      </c>
      <c r="J40" s="132">
        <f t="shared" si="13"/>
        <v>121</v>
      </c>
      <c r="K40" s="132">
        <f t="shared" si="13"/>
        <v>105624</v>
      </c>
      <c r="L40" s="411">
        <f t="shared" si="13"/>
        <v>0</v>
      </c>
      <c r="M40" s="132">
        <f t="shared" si="13"/>
        <v>40</v>
      </c>
      <c r="N40" s="132">
        <f t="shared" si="13"/>
        <v>430</v>
      </c>
      <c r="O40" s="132">
        <f t="shared" si="13"/>
        <v>2194</v>
      </c>
      <c r="P40" s="132">
        <f t="shared" si="13"/>
        <v>910</v>
      </c>
      <c r="Q40" s="132">
        <f t="shared" si="13"/>
        <v>1284</v>
      </c>
      <c r="R40" s="132">
        <f t="shared" si="13"/>
        <v>2533</v>
      </c>
      <c r="S40" s="132">
        <f t="shared" si="13"/>
        <v>57460</v>
      </c>
      <c r="T40" s="132">
        <f t="shared" si="13"/>
        <v>6080</v>
      </c>
      <c r="U40" s="412">
        <f t="shared" si="13"/>
        <v>76261</v>
      </c>
    </row>
    <row r="41" spans="2:21" ht="12">
      <c r="B41" s="189"/>
      <c r="C41" s="125" t="s">
        <v>91</v>
      </c>
      <c r="D41" s="409">
        <f aca="true" t="shared" si="14" ref="D41:D52">SUM(E41,R41)</f>
        <v>21912</v>
      </c>
      <c r="E41" s="166">
        <f aca="true" t="shared" si="15" ref="E41:E52">SUM(F41,G41,L41,M41,N41,O41)</f>
        <v>21329</v>
      </c>
      <c r="F41" s="128">
        <f aca="true" t="shared" si="16" ref="F41:F52">SUM(H41,J41)</f>
        <v>3666</v>
      </c>
      <c r="G41" s="128">
        <f aca="true" t="shared" si="17" ref="G41:G52">SUM(I41,K41)</f>
        <v>17259</v>
      </c>
      <c r="H41" s="128">
        <v>3651</v>
      </c>
      <c r="I41" s="128">
        <v>833</v>
      </c>
      <c r="J41" s="128">
        <v>15</v>
      </c>
      <c r="K41" s="128">
        <v>16426</v>
      </c>
      <c r="L41" s="137">
        <v>0</v>
      </c>
      <c r="M41" s="128">
        <v>18</v>
      </c>
      <c r="N41" s="128">
        <v>112</v>
      </c>
      <c r="O41" s="128">
        <f aca="true" t="shared" si="18" ref="O41:O52">SUM(P41:Q41)</f>
        <v>274</v>
      </c>
      <c r="P41" s="128">
        <v>48</v>
      </c>
      <c r="Q41" s="128">
        <v>226</v>
      </c>
      <c r="R41" s="128">
        <v>583</v>
      </c>
      <c r="S41" s="128">
        <v>8008</v>
      </c>
      <c r="T41" s="128">
        <v>932</v>
      </c>
      <c r="U41" s="410">
        <v>12972</v>
      </c>
    </row>
    <row r="42" spans="2:21" ht="12">
      <c r="B42" s="189"/>
      <c r="C42" s="125" t="s">
        <v>97</v>
      </c>
      <c r="D42" s="409">
        <f t="shared" si="14"/>
        <v>16654</v>
      </c>
      <c r="E42" s="166">
        <f t="shared" si="15"/>
        <v>16194</v>
      </c>
      <c r="F42" s="128">
        <f t="shared" si="16"/>
        <v>3556</v>
      </c>
      <c r="G42" s="128">
        <f t="shared" si="17"/>
        <v>12434</v>
      </c>
      <c r="H42" s="128">
        <v>3551</v>
      </c>
      <c r="I42" s="128">
        <v>507</v>
      </c>
      <c r="J42" s="128">
        <v>5</v>
      </c>
      <c r="K42" s="128">
        <v>11927</v>
      </c>
      <c r="L42" s="128">
        <v>0</v>
      </c>
      <c r="M42" s="128">
        <v>0</v>
      </c>
      <c r="N42" s="128">
        <v>87</v>
      </c>
      <c r="O42" s="128">
        <f t="shared" si="18"/>
        <v>117</v>
      </c>
      <c r="P42" s="128">
        <v>29</v>
      </c>
      <c r="Q42" s="128">
        <v>88</v>
      </c>
      <c r="R42" s="128">
        <v>460</v>
      </c>
      <c r="S42" s="128">
        <v>4446</v>
      </c>
      <c r="T42" s="128">
        <v>98</v>
      </c>
      <c r="U42" s="410">
        <v>12110</v>
      </c>
    </row>
    <row r="43" spans="2:21" ht="12">
      <c r="B43" s="189"/>
      <c r="C43" s="125" t="s">
        <v>98</v>
      </c>
      <c r="D43" s="409">
        <f t="shared" si="14"/>
        <v>11064</v>
      </c>
      <c r="E43" s="166">
        <f t="shared" si="15"/>
        <v>10985</v>
      </c>
      <c r="F43" s="128">
        <f t="shared" si="16"/>
        <v>2754</v>
      </c>
      <c r="G43" s="128">
        <f t="shared" si="17"/>
        <v>7956</v>
      </c>
      <c r="H43" s="128">
        <v>2737</v>
      </c>
      <c r="I43" s="128">
        <v>824</v>
      </c>
      <c r="J43" s="128">
        <v>17</v>
      </c>
      <c r="K43" s="128">
        <v>7132</v>
      </c>
      <c r="L43" s="128">
        <v>0</v>
      </c>
      <c r="M43" s="128">
        <v>0</v>
      </c>
      <c r="N43" s="128">
        <v>47</v>
      </c>
      <c r="O43" s="128">
        <f t="shared" si="18"/>
        <v>228</v>
      </c>
      <c r="P43" s="128">
        <v>131</v>
      </c>
      <c r="Q43" s="128">
        <v>97</v>
      </c>
      <c r="R43" s="128">
        <v>79</v>
      </c>
      <c r="S43" s="128">
        <v>4526</v>
      </c>
      <c r="T43" s="128">
        <v>323</v>
      </c>
      <c r="U43" s="410">
        <v>6215</v>
      </c>
    </row>
    <row r="44" spans="2:21" ht="12">
      <c r="B44" s="189"/>
      <c r="C44" s="125" t="s">
        <v>100</v>
      </c>
      <c r="D44" s="409">
        <f t="shared" si="14"/>
        <v>4248</v>
      </c>
      <c r="E44" s="166">
        <f t="shared" si="15"/>
        <v>3938</v>
      </c>
      <c r="F44" s="128">
        <f t="shared" si="16"/>
        <v>1067</v>
      </c>
      <c r="G44" s="128">
        <f t="shared" si="17"/>
        <v>2778</v>
      </c>
      <c r="H44" s="128">
        <v>1048</v>
      </c>
      <c r="I44" s="128">
        <v>163</v>
      </c>
      <c r="J44" s="128">
        <v>19</v>
      </c>
      <c r="K44" s="128">
        <v>2615</v>
      </c>
      <c r="L44" s="128">
        <v>0</v>
      </c>
      <c r="M44" s="128">
        <v>0</v>
      </c>
      <c r="N44" s="128">
        <v>23</v>
      </c>
      <c r="O44" s="128">
        <f t="shared" si="18"/>
        <v>70</v>
      </c>
      <c r="P44" s="128">
        <v>14</v>
      </c>
      <c r="Q44" s="128">
        <v>56</v>
      </c>
      <c r="R44" s="128">
        <v>310</v>
      </c>
      <c r="S44" s="128">
        <v>327</v>
      </c>
      <c r="T44" s="128">
        <v>600</v>
      </c>
      <c r="U44" s="410">
        <v>3321</v>
      </c>
    </row>
    <row r="45" spans="2:21" ht="12">
      <c r="B45" s="189"/>
      <c r="C45" s="125" t="s">
        <v>101</v>
      </c>
      <c r="D45" s="409">
        <f t="shared" si="14"/>
        <v>13493</v>
      </c>
      <c r="E45" s="166">
        <f t="shared" si="15"/>
        <v>13282</v>
      </c>
      <c r="F45" s="128">
        <f t="shared" si="16"/>
        <v>1540</v>
      </c>
      <c r="G45" s="128">
        <f t="shared" si="17"/>
        <v>11402</v>
      </c>
      <c r="H45" s="128">
        <v>1537</v>
      </c>
      <c r="I45" s="128">
        <v>559</v>
      </c>
      <c r="J45" s="128">
        <v>3</v>
      </c>
      <c r="K45" s="128">
        <v>10843</v>
      </c>
      <c r="L45" s="128">
        <v>0</v>
      </c>
      <c r="M45" s="128">
        <v>0</v>
      </c>
      <c r="N45" s="128">
        <v>9</v>
      </c>
      <c r="O45" s="128">
        <f t="shared" si="18"/>
        <v>331</v>
      </c>
      <c r="P45" s="128">
        <v>123</v>
      </c>
      <c r="Q45" s="128">
        <v>208</v>
      </c>
      <c r="R45" s="128">
        <v>211</v>
      </c>
      <c r="S45" s="128">
        <v>3003</v>
      </c>
      <c r="T45" s="128">
        <v>2071</v>
      </c>
      <c r="U45" s="410">
        <v>8419</v>
      </c>
    </row>
    <row r="46" spans="2:21" ht="12">
      <c r="B46" s="189"/>
      <c r="C46" s="125" t="s">
        <v>1054</v>
      </c>
      <c r="D46" s="409">
        <f t="shared" si="14"/>
        <v>1046</v>
      </c>
      <c r="E46" s="166">
        <f t="shared" si="15"/>
        <v>1027</v>
      </c>
      <c r="F46" s="128">
        <f t="shared" si="16"/>
        <v>220</v>
      </c>
      <c r="G46" s="128">
        <f t="shared" si="17"/>
        <v>769</v>
      </c>
      <c r="H46" s="128">
        <v>220</v>
      </c>
      <c r="I46" s="128">
        <v>135</v>
      </c>
      <c r="J46" s="128">
        <v>0</v>
      </c>
      <c r="K46" s="128">
        <v>634</v>
      </c>
      <c r="L46" s="128">
        <v>0</v>
      </c>
      <c r="M46" s="128">
        <v>0</v>
      </c>
      <c r="N46" s="128">
        <v>9</v>
      </c>
      <c r="O46" s="128">
        <f t="shared" si="18"/>
        <v>29</v>
      </c>
      <c r="P46" s="128">
        <v>20</v>
      </c>
      <c r="Q46" s="128">
        <v>9</v>
      </c>
      <c r="R46" s="128">
        <v>19</v>
      </c>
      <c r="S46" s="128">
        <v>4</v>
      </c>
      <c r="T46" s="128">
        <v>2</v>
      </c>
      <c r="U46" s="410">
        <v>1040</v>
      </c>
    </row>
    <row r="47" spans="2:21" ht="12">
      <c r="B47" s="189"/>
      <c r="C47" s="125" t="s">
        <v>927</v>
      </c>
      <c r="D47" s="409">
        <f t="shared" si="14"/>
        <v>3406</v>
      </c>
      <c r="E47" s="166">
        <f t="shared" si="15"/>
        <v>3261</v>
      </c>
      <c r="F47" s="128">
        <f t="shared" si="16"/>
        <v>1091</v>
      </c>
      <c r="G47" s="128">
        <f t="shared" si="17"/>
        <v>2049</v>
      </c>
      <c r="H47" s="128">
        <v>1085</v>
      </c>
      <c r="I47" s="128">
        <v>109</v>
      </c>
      <c r="J47" s="128">
        <v>6</v>
      </c>
      <c r="K47" s="128">
        <v>1940</v>
      </c>
      <c r="L47" s="128">
        <v>0</v>
      </c>
      <c r="M47" s="128">
        <v>0</v>
      </c>
      <c r="N47" s="128">
        <v>25</v>
      </c>
      <c r="O47" s="128">
        <f t="shared" si="18"/>
        <v>96</v>
      </c>
      <c r="P47" s="128">
        <v>94</v>
      </c>
      <c r="Q47" s="128">
        <v>2</v>
      </c>
      <c r="R47" s="128">
        <v>145</v>
      </c>
      <c r="S47" s="128">
        <v>269</v>
      </c>
      <c r="T47" s="128">
        <v>332</v>
      </c>
      <c r="U47" s="410">
        <v>2805</v>
      </c>
    </row>
    <row r="48" spans="2:21" ht="12">
      <c r="B48" s="189"/>
      <c r="C48" s="125" t="s">
        <v>96</v>
      </c>
      <c r="D48" s="409">
        <f t="shared" si="14"/>
        <v>7018</v>
      </c>
      <c r="E48" s="166">
        <f t="shared" si="15"/>
        <v>6961</v>
      </c>
      <c r="F48" s="128">
        <f t="shared" si="16"/>
        <v>1442</v>
      </c>
      <c r="G48" s="128">
        <f t="shared" si="17"/>
        <v>5513</v>
      </c>
      <c r="H48" s="128">
        <v>1436</v>
      </c>
      <c r="I48" s="128">
        <v>572</v>
      </c>
      <c r="J48" s="128">
        <v>6</v>
      </c>
      <c r="K48" s="128">
        <v>4941</v>
      </c>
      <c r="L48" s="128">
        <v>0</v>
      </c>
      <c r="M48" s="128">
        <v>6</v>
      </c>
      <c r="N48" s="128">
        <v>0</v>
      </c>
      <c r="O48" s="128">
        <f t="shared" si="18"/>
        <v>0</v>
      </c>
      <c r="P48" s="128">
        <v>0</v>
      </c>
      <c r="Q48" s="128">
        <v>0</v>
      </c>
      <c r="R48" s="128">
        <v>57</v>
      </c>
      <c r="S48" s="128">
        <v>2256</v>
      </c>
      <c r="T48" s="128">
        <v>733</v>
      </c>
      <c r="U48" s="410">
        <v>4029</v>
      </c>
    </row>
    <row r="49" spans="2:21" ht="12">
      <c r="B49" s="189"/>
      <c r="C49" s="125" t="s">
        <v>928</v>
      </c>
      <c r="D49" s="409">
        <f t="shared" si="14"/>
        <v>11232</v>
      </c>
      <c r="E49" s="166">
        <f t="shared" si="15"/>
        <v>11192</v>
      </c>
      <c r="F49" s="128">
        <f t="shared" si="16"/>
        <v>2213</v>
      </c>
      <c r="G49" s="128">
        <f t="shared" si="17"/>
        <v>8946</v>
      </c>
      <c r="H49" s="128">
        <v>2191</v>
      </c>
      <c r="I49" s="128">
        <v>206</v>
      </c>
      <c r="J49" s="128">
        <v>22</v>
      </c>
      <c r="K49" s="128">
        <v>8740</v>
      </c>
      <c r="L49" s="128">
        <v>0</v>
      </c>
      <c r="M49" s="128">
        <v>5</v>
      </c>
      <c r="N49" s="128">
        <v>8</v>
      </c>
      <c r="O49" s="128">
        <f t="shared" si="18"/>
        <v>20</v>
      </c>
      <c r="P49" s="128">
        <v>9</v>
      </c>
      <c r="Q49" s="128">
        <v>11</v>
      </c>
      <c r="R49" s="128">
        <v>40</v>
      </c>
      <c r="S49" s="128">
        <v>4354</v>
      </c>
      <c r="T49" s="128">
        <v>577</v>
      </c>
      <c r="U49" s="410">
        <v>6301</v>
      </c>
    </row>
    <row r="50" spans="2:21" ht="12">
      <c r="B50" s="189"/>
      <c r="C50" s="125" t="s">
        <v>929</v>
      </c>
      <c r="D50" s="409">
        <f t="shared" si="14"/>
        <v>15128</v>
      </c>
      <c r="E50" s="166">
        <f t="shared" si="15"/>
        <v>15058</v>
      </c>
      <c r="F50" s="128">
        <f t="shared" si="16"/>
        <v>1720</v>
      </c>
      <c r="G50" s="128">
        <f t="shared" si="17"/>
        <v>13036</v>
      </c>
      <c r="H50" s="128">
        <v>1718</v>
      </c>
      <c r="I50" s="128">
        <v>340</v>
      </c>
      <c r="J50" s="128">
        <v>2</v>
      </c>
      <c r="K50" s="128">
        <v>12696</v>
      </c>
      <c r="L50" s="128">
        <v>0</v>
      </c>
      <c r="M50" s="128">
        <v>4</v>
      </c>
      <c r="N50" s="128">
        <v>29</v>
      </c>
      <c r="O50" s="128">
        <f t="shared" si="18"/>
        <v>269</v>
      </c>
      <c r="P50" s="128">
        <v>0</v>
      </c>
      <c r="Q50" s="128">
        <v>269</v>
      </c>
      <c r="R50" s="128">
        <v>70</v>
      </c>
      <c r="S50" s="128">
        <v>9459</v>
      </c>
      <c r="T50" s="128">
        <v>88</v>
      </c>
      <c r="U50" s="410">
        <v>5581</v>
      </c>
    </row>
    <row r="51" spans="2:21" ht="12">
      <c r="B51" s="189"/>
      <c r="C51" s="125" t="s">
        <v>152</v>
      </c>
      <c r="D51" s="409">
        <f t="shared" si="14"/>
        <v>33218</v>
      </c>
      <c r="E51" s="166">
        <f t="shared" si="15"/>
        <v>32659</v>
      </c>
      <c r="F51" s="128">
        <f t="shared" si="16"/>
        <v>4741</v>
      </c>
      <c r="G51" s="128">
        <f t="shared" si="17"/>
        <v>27093</v>
      </c>
      <c r="H51" s="128">
        <v>4719</v>
      </c>
      <c r="I51" s="128">
        <v>102</v>
      </c>
      <c r="J51" s="128">
        <v>22</v>
      </c>
      <c r="K51" s="128">
        <v>26991</v>
      </c>
      <c r="L51" s="128">
        <v>0</v>
      </c>
      <c r="M51" s="128">
        <v>6</v>
      </c>
      <c r="N51" s="128">
        <v>73</v>
      </c>
      <c r="O51" s="128">
        <f t="shared" si="18"/>
        <v>746</v>
      </c>
      <c r="P51" s="128">
        <v>441</v>
      </c>
      <c r="Q51" s="128">
        <v>305</v>
      </c>
      <c r="R51" s="128">
        <v>559</v>
      </c>
      <c r="S51" s="128">
        <v>20808</v>
      </c>
      <c r="T51" s="128">
        <v>199</v>
      </c>
      <c r="U51" s="410">
        <v>12211</v>
      </c>
    </row>
    <row r="52" spans="2:21" ht="12">
      <c r="B52" s="189"/>
      <c r="C52" s="125" t="s">
        <v>1055</v>
      </c>
      <c r="D52" s="409">
        <f t="shared" si="14"/>
        <v>1382</v>
      </c>
      <c r="E52" s="166">
        <f t="shared" si="15"/>
        <v>1382</v>
      </c>
      <c r="F52" s="128">
        <f t="shared" si="16"/>
        <v>379</v>
      </c>
      <c r="G52" s="128">
        <f t="shared" si="17"/>
        <v>980</v>
      </c>
      <c r="H52" s="128">
        <v>375</v>
      </c>
      <c r="I52" s="128">
        <v>241</v>
      </c>
      <c r="J52" s="128">
        <v>4</v>
      </c>
      <c r="K52" s="128">
        <v>739</v>
      </c>
      <c r="L52" s="128">
        <v>0</v>
      </c>
      <c r="M52" s="128">
        <v>1</v>
      </c>
      <c r="N52" s="128">
        <v>8</v>
      </c>
      <c r="O52" s="128">
        <f t="shared" si="18"/>
        <v>14</v>
      </c>
      <c r="P52" s="128">
        <v>1</v>
      </c>
      <c r="Q52" s="128">
        <v>13</v>
      </c>
      <c r="R52" s="137">
        <v>0</v>
      </c>
      <c r="S52" s="128">
        <v>0</v>
      </c>
      <c r="T52" s="128">
        <v>125</v>
      </c>
      <c r="U52" s="410">
        <v>1257</v>
      </c>
    </row>
    <row r="53" spans="2:21" ht="12">
      <c r="B53" s="189"/>
      <c r="C53" s="125"/>
      <c r="D53" s="409"/>
      <c r="E53" s="166"/>
      <c r="F53" s="128"/>
      <c r="G53" s="128"/>
      <c r="H53" s="128"/>
      <c r="I53" s="128"/>
      <c r="J53" s="128"/>
      <c r="K53" s="128"/>
      <c r="L53" s="128"/>
      <c r="M53" s="128"/>
      <c r="N53" s="128"/>
      <c r="O53" s="128"/>
      <c r="P53" s="128"/>
      <c r="Q53" s="128"/>
      <c r="R53" s="128"/>
      <c r="S53" s="128"/>
      <c r="T53" s="128"/>
      <c r="U53" s="410"/>
    </row>
    <row r="54" spans="2:21" s="408" customFormat="1" ht="11.25">
      <c r="B54" s="1171" t="s">
        <v>932</v>
      </c>
      <c r="C54" s="1172"/>
      <c r="D54" s="406">
        <f aca="true" t="shared" si="19" ref="D54:U54">SUM(D55:D64)</f>
        <v>193635</v>
      </c>
      <c r="E54" s="119">
        <f t="shared" si="19"/>
        <v>192154</v>
      </c>
      <c r="F54" s="119">
        <f t="shared" si="19"/>
        <v>23697</v>
      </c>
      <c r="G54" s="119">
        <f t="shared" si="19"/>
        <v>158832</v>
      </c>
      <c r="H54" s="119">
        <f t="shared" si="19"/>
        <v>23628</v>
      </c>
      <c r="I54" s="119">
        <f t="shared" si="19"/>
        <v>7614</v>
      </c>
      <c r="J54" s="119">
        <f t="shared" si="19"/>
        <v>69</v>
      </c>
      <c r="K54" s="119">
        <f t="shared" si="19"/>
        <v>151218</v>
      </c>
      <c r="L54" s="119">
        <f t="shared" si="19"/>
        <v>0</v>
      </c>
      <c r="M54" s="119">
        <f t="shared" si="19"/>
        <v>70</v>
      </c>
      <c r="N54" s="119">
        <f t="shared" si="19"/>
        <v>492</v>
      </c>
      <c r="O54" s="119">
        <f t="shared" si="19"/>
        <v>9063</v>
      </c>
      <c r="P54" s="119">
        <f t="shared" si="19"/>
        <v>3111</v>
      </c>
      <c r="Q54" s="119">
        <f t="shared" si="19"/>
        <v>5952</v>
      </c>
      <c r="R54" s="119">
        <f t="shared" si="19"/>
        <v>1481</v>
      </c>
      <c r="S54" s="119">
        <f t="shared" si="19"/>
        <v>75613</v>
      </c>
      <c r="T54" s="119">
        <f t="shared" si="19"/>
        <v>29390</v>
      </c>
      <c r="U54" s="407">
        <f t="shared" si="19"/>
        <v>88632</v>
      </c>
    </row>
    <row r="55" spans="2:21" ht="12">
      <c r="B55" s="189"/>
      <c r="C55" s="125" t="s">
        <v>92</v>
      </c>
      <c r="D55" s="409">
        <f aca="true" t="shared" si="20" ref="D55:D64">SUM(E55,R55)</f>
        <v>43224</v>
      </c>
      <c r="E55" s="166">
        <f aca="true" t="shared" si="21" ref="E55:E64">SUM(F55,G55,L55,M55,N55,O55)</f>
        <v>42903</v>
      </c>
      <c r="F55" s="128">
        <f aca="true" t="shared" si="22" ref="F55:F64">SUM(H55,J55)</f>
        <v>5637</v>
      </c>
      <c r="G55" s="128">
        <f aca="true" t="shared" si="23" ref="G55:G64">SUM(I55,K55)</f>
        <v>35763</v>
      </c>
      <c r="H55" s="128">
        <v>5627</v>
      </c>
      <c r="I55" s="128">
        <v>3335</v>
      </c>
      <c r="J55" s="128">
        <v>10</v>
      </c>
      <c r="K55" s="128">
        <v>32428</v>
      </c>
      <c r="L55" s="128">
        <v>0</v>
      </c>
      <c r="M55" s="128">
        <v>48</v>
      </c>
      <c r="N55" s="128">
        <v>55</v>
      </c>
      <c r="O55" s="128">
        <f aca="true" t="shared" si="24" ref="O55:O64">SUM(P55:Q55)</f>
        <v>1400</v>
      </c>
      <c r="P55" s="128">
        <v>597</v>
      </c>
      <c r="Q55" s="128">
        <v>803</v>
      </c>
      <c r="R55" s="128">
        <v>321</v>
      </c>
      <c r="S55" s="128">
        <v>9612</v>
      </c>
      <c r="T55" s="128">
        <v>1705</v>
      </c>
      <c r="U55" s="410">
        <v>31907</v>
      </c>
    </row>
    <row r="56" spans="2:21" ht="12">
      <c r="B56" s="189"/>
      <c r="C56" s="125" t="s">
        <v>217</v>
      </c>
      <c r="D56" s="409">
        <f t="shared" si="20"/>
        <v>10099</v>
      </c>
      <c r="E56" s="166">
        <f t="shared" si="21"/>
        <v>10029</v>
      </c>
      <c r="F56" s="128">
        <f t="shared" si="22"/>
        <v>2603</v>
      </c>
      <c r="G56" s="128">
        <f t="shared" si="23"/>
        <v>6948</v>
      </c>
      <c r="H56" s="128">
        <v>2593</v>
      </c>
      <c r="I56" s="128">
        <v>825</v>
      </c>
      <c r="J56" s="128">
        <v>10</v>
      </c>
      <c r="K56" s="128">
        <v>6123</v>
      </c>
      <c r="L56" s="128">
        <v>0</v>
      </c>
      <c r="M56" s="128">
        <v>7</v>
      </c>
      <c r="N56" s="128">
        <v>69</v>
      </c>
      <c r="O56" s="128">
        <f t="shared" si="24"/>
        <v>402</v>
      </c>
      <c r="P56" s="128">
        <v>53</v>
      </c>
      <c r="Q56" s="128">
        <v>349</v>
      </c>
      <c r="R56" s="128">
        <v>70</v>
      </c>
      <c r="S56" s="128">
        <v>1804</v>
      </c>
      <c r="T56" s="128">
        <v>2773</v>
      </c>
      <c r="U56" s="410">
        <v>5522</v>
      </c>
    </row>
    <row r="57" spans="2:21" ht="12">
      <c r="B57" s="189"/>
      <c r="C57" s="125" t="s">
        <v>1056</v>
      </c>
      <c r="D57" s="409">
        <f t="shared" si="20"/>
        <v>2017</v>
      </c>
      <c r="E57" s="166">
        <f t="shared" si="21"/>
        <v>2017</v>
      </c>
      <c r="F57" s="128">
        <f t="shared" si="22"/>
        <v>316</v>
      </c>
      <c r="G57" s="128">
        <f t="shared" si="23"/>
        <v>1684</v>
      </c>
      <c r="H57" s="128">
        <v>316</v>
      </c>
      <c r="I57" s="128">
        <v>419</v>
      </c>
      <c r="J57" s="128">
        <v>0</v>
      </c>
      <c r="K57" s="128">
        <v>1265</v>
      </c>
      <c r="L57" s="128">
        <v>0</v>
      </c>
      <c r="M57" s="128">
        <v>0</v>
      </c>
      <c r="N57" s="128">
        <v>9</v>
      </c>
      <c r="O57" s="128">
        <f t="shared" si="24"/>
        <v>8</v>
      </c>
      <c r="P57" s="128">
        <v>7</v>
      </c>
      <c r="Q57" s="128">
        <v>1</v>
      </c>
      <c r="R57" s="128">
        <v>0</v>
      </c>
      <c r="S57" s="128">
        <v>173</v>
      </c>
      <c r="T57" s="128">
        <v>387</v>
      </c>
      <c r="U57" s="410">
        <v>1457</v>
      </c>
    </row>
    <row r="58" spans="2:21" ht="12">
      <c r="B58" s="189"/>
      <c r="C58" s="125" t="s">
        <v>159</v>
      </c>
      <c r="D58" s="409">
        <f t="shared" si="20"/>
        <v>7292</v>
      </c>
      <c r="E58" s="166">
        <f t="shared" si="21"/>
        <v>7205</v>
      </c>
      <c r="F58" s="128">
        <f t="shared" si="22"/>
        <v>2372</v>
      </c>
      <c r="G58" s="128">
        <f t="shared" si="23"/>
        <v>4586</v>
      </c>
      <c r="H58" s="128">
        <v>2350</v>
      </c>
      <c r="I58" s="128">
        <v>216</v>
      </c>
      <c r="J58" s="128">
        <v>22</v>
      </c>
      <c r="K58" s="128">
        <v>4370</v>
      </c>
      <c r="L58" s="128">
        <v>0</v>
      </c>
      <c r="M58" s="128">
        <v>1</v>
      </c>
      <c r="N58" s="128">
        <v>38</v>
      </c>
      <c r="O58" s="128">
        <f t="shared" si="24"/>
        <v>208</v>
      </c>
      <c r="P58" s="128">
        <v>149</v>
      </c>
      <c r="Q58" s="128">
        <v>59</v>
      </c>
      <c r="R58" s="128">
        <v>87</v>
      </c>
      <c r="S58" s="128">
        <v>286</v>
      </c>
      <c r="T58" s="128">
        <v>2841</v>
      </c>
      <c r="U58" s="410">
        <v>4165</v>
      </c>
    </row>
    <row r="59" spans="2:21" ht="12">
      <c r="B59" s="189"/>
      <c r="C59" s="125" t="s">
        <v>1057</v>
      </c>
      <c r="D59" s="409">
        <f t="shared" si="20"/>
        <v>781</v>
      </c>
      <c r="E59" s="166">
        <f t="shared" si="21"/>
        <v>781</v>
      </c>
      <c r="F59" s="128">
        <f t="shared" si="22"/>
        <v>181</v>
      </c>
      <c r="G59" s="128">
        <f t="shared" si="23"/>
        <v>580</v>
      </c>
      <c r="H59" s="128">
        <v>181</v>
      </c>
      <c r="I59" s="128">
        <v>185</v>
      </c>
      <c r="J59" s="128">
        <v>0</v>
      </c>
      <c r="K59" s="128">
        <v>395</v>
      </c>
      <c r="L59" s="128">
        <v>0</v>
      </c>
      <c r="M59" s="128">
        <v>0</v>
      </c>
      <c r="N59" s="128">
        <v>1</v>
      </c>
      <c r="O59" s="128">
        <f t="shared" si="24"/>
        <v>19</v>
      </c>
      <c r="P59" s="128">
        <v>19</v>
      </c>
      <c r="Q59" s="128">
        <v>0</v>
      </c>
      <c r="R59" s="128">
        <v>0</v>
      </c>
      <c r="S59" s="128">
        <v>2</v>
      </c>
      <c r="T59" s="128">
        <v>28</v>
      </c>
      <c r="U59" s="410">
        <v>751</v>
      </c>
    </row>
    <row r="60" spans="2:21" ht="12">
      <c r="B60" s="189"/>
      <c r="C60" s="125" t="s">
        <v>161</v>
      </c>
      <c r="D60" s="409">
        <f t="shared" si="20"/>
        <v>8258</v>
      </c>
      <c r="E60" s="166">
        <f t="shared" si="21"/>
        <v>8240</v>
      </c>
      <c r="F60" s="128">
        <f t="shared" si="22"/>
        <v>774</v>
      </c>
      <c r="G60" s="128">
        <f t="shared" si="23"/>
        <v>7195</v>
      </c>
      <c r="H60" s="128">
        <v>774</v>
      </c>
      <c r="I60" s="128">
        <v>1224</v>
      </c>
      <c r="J60" s="128">
        <v>0</v>
      </c>
      <c r="K60" s="128">
        <v>5971</v>
      </c>
      <c r="L60" s="128">
        <v>0</v>
      </c>
      <c r="M60" s="128">
        <v>1</v>
      </c>
      <c r="N60" s="128">
        <v>14</v>
      </c>
      <c r="O60" s="128">
        <f t="shared" si="24"/>
        <v>256</v>
      </c>
      <c r="P60" s="128">
        <v>66</v>
      </c>
      <c r="Q60" s="128">
        <v>190</v>
      </c>
      <c r="R60" s="128">
        <v>18</v>
      </c>
      <c r="S60" s="128">
        <v>336</v>
      </c>
      <c r="T60" s="128">
        <v>432</v>
      </c>
      <c r="U60" s="410">
        <v>7490</v>
      </c>
    </row>
    <row r="61" spans="2:21" ht="12">
      <c r="B61" s="189"/>
      <c r="C61" s="125" t="s">
        <v>903</v>
      </c>
      <c r="D61" s="409">
        <f t="shared" si="20"/>
        <v>14069</v>
      </c>
      <c r="E61" s="166">
        <f t="shared" si="21"/>
        <v>13995</v>
      </c>
      <c r="F61" s="128">
        <f t="shared" si="22"/>
        <v>1353</v>
      </c>
      <c r="G61" s="128">
        <f t="shared" si="23"/>
        <v>12372</v>
      </c>
      <c r="H61" s="128">
        <v>1353</v>
      </c>
      <c r="I61" s="128">
        <v>507</v>
      </c>
      <c r="J61" s="128">
        <v>0</v>
      </c>
      <c r="K61" s="128">
        <v>11865</v>
      </c>
      <c r="L61" s="128">
        <v>0</v>
      </c>
      <c r="M61" s="128">
        <v>2</v>
      </c>
      <c r="N61" s="128">
        <v>124</v>
      </c>
      <c r="O61" s="128">
        <f t="shared" si="24"/>
        <v>144</v>
      </c>
      <c r="P61" s="128">
        <v>131</v>
      </c>
      <c r="Q61" s="128">
        <v>13</v>
      </c>
      <c r="R61" s="128">
        <v>74</v>
      </c>
      <c r="S61" s="128">
        <v>7573</v>
      </c>
      <c r="T61" s="128">
        <v>548</v>
      </c>
      <c r="U61" s="410">
        <v>5948</v>
      </c>
    </row>
    <row r="62" spans="2:21" ht="12">
      <c r="B62" s="189"/>
      <c r="C62" s="125" t="s">
        <v>163</v>
      </c>
      <c r="D62" s="409">
        <f t="shared" si="20"/>
        <v>10296</v>
      </c>
      <c r="E62" s="166">
        <f t="shared" si="21"/>
        <v>10258</v>
      </c>
      <c r="F62" s="128">
        <f t="shared" si="22"/>
        <v>3411</v>
      </c>
      <c r="G62" s="128">
        <f t="shared" si="23"/>
        <v>6501</v>
      </c>
      <c r="H62" s="128">
        <v>3411</v>
      </c>
      <c r="I62" s="128">
        <v>28</v>
      </c>
      <c r="J62" s="128">
        <v>0</v>
      </c>
      <c r="K62" s="128">
        <v>6473</v>
      </c>
      <c r="L62" s="128">
        <v>0</v>
      </c>
      <c r="M62" s="128">
        <v>0</v>
      </c>
      <c r="N62" s="128">
        <v>125</v>
      </c>
      <c r="O62" s="128">
        <f t="shared" si="24"/>
        <v>221</v>
      </c>
      <c r="P62" s="128">
        <v>123</v>
      </c>
      <c r="Q62" s="128">
        <v>98</v>
      </c>
      <c r="R62" s="128">
        <v>38</v>
      </c>
      <c r="S62" s="128">
        <v>357</v>
      </c>
      <c r="T62" s="128">
        <v>3367</v>
      </c>
      <c r="U62" s="410">
        <v>6572</v>
      </c>
    </row>
    <row r="63" spans="2:21" ht="12">
      <c r="B63" s="189"/>
      <c r="C63" s="125" t="s">
        <v>164</v>
      </c>
      <c r="D63" s="409">
        <f t="shared" si="20"/>
        <v>28961</v>
      </c>
      <c r="E63" s="166">
        <f t="shared" si="21"/>
        <v>28392</v>
      </c>
      <c r="F63" s="128">
        <f t="shared" si="22"/>
        <v>2584</v>
      </c>
      <c r="G63" s="128">
        <f t="shared" si="23"/>
        <v>22589</v>
      </c>
      <c r="H63" s="128">
        <v>2582</v>
      </c>
      <c r="I63" s="128">
        <v>821</v>
      </c>
      <c r="J63" s="128">
        <v>2</v>
      </c>
      <c r="K63" s="128">
        <v>21768</v>
      </c>
      <c r="L63" s="128">
        <v>0</v>
      </c>
      <c r="M63" s="128">
        <v>2</v>
      </c>
      <c r="N63" s="128">
        <v>56</v>
      </c>
      <c r="O63" s="128">
        <f t="shared" si="24"/>
        <v>3161</v>
      </c>
      <c r="P63" s="128">
        <v>1652</v>
      </c>
      <c r="Q63" s="128">
        <v>1509</v>
      </c>
      <c r="R63" s="128">
        <v>569</v>
      </c>
      <c r="S63" s="128">
        <v>6283</v>
      </c>
      <c r="T63" s="128">
        <v>12316</v>
      </c>
      <c r="U63" s="410">
        <v>10362</v>
      </c>
    </row>
    <row r="64" spans="2:21" ht="12">
      <c r="B64" s="196"/>
      <c r="C64" s="143" t="s">
        <v>1058</v>
      </c>
      <c r="D64" s="413">
        <f t="shared" si="20"/>
        <v>68638</v>
      </c>
      <c r="E64" s="200">
        <f t="shared" si="21"/>
        <v>68334</v>
      </c>
      <c r="F64" s="140">
        <f t="shared" si="22"/>
        <v>4466</v>
      </c>
      <c r="G64" s="140">
        <f t="shared" si="23"/>
        <v>60614</v>
      </c>
      <c r="H64" s="140">
        <v>4441</v>
      </c>
      <c r="I64" s="140">
        <v>54</v>
      </c>
      <c r="J64" s="140">
        <v>25</v>
      </c>
      <c r="K64" s="140">
        <v>60560</v>
      </c>
      <c r="L64" s="140">
        <v>0</v>
      </c>
      <c r="M64" s="140">
        <v>9</v>
      </c>
      <c r="N64" s="140">
        <v>1</v>
      </c>
      <c r="O64" s="140">
        <f t="shared" si="24"/>
        <v>3244</v>
      </c>
      <c r="P64" s="140">
        <v>314</v>
      </c>
      <c r="Q64" s="140">
        <v>2930</v>
      </c>
      <c r="R64" s="140">
        <v>304</v>
      </c>
      <c r="S64" s="140">
        <v>49187</v>
      </c>
      <c r="T64" s="140">
        <v>4993</v>
      </c>
      <c r="U64" s="414">
        <v>14458</v>
      </c>
    </row>
    <row r="65" spans="3:5" s="405" customFormat="1" ht="12">
      <c r="C65" s="85" t="s">
        <v>1059</v>
      </c>
      <c r="D65" s="85"/>
      <c r="E65" s="85"/>
    </row>
  </sheetData>
  <mergeCells count="26">
    <mergeCell ref="T5:T8"/>
    <mergeCell ref="U5:U8"/>
    <mergeCell ref="N6:N8"/>
    <mergeCell ref="E5:Q5"/>
    <mergeCell ref="O6:Q6"/>
    <mergeCell ref="R5:R8"/>
    <mergeCell ref="P7:P8"/>
    <mergeCell ref="Q7:Q8"/>
    <mergeCell ref="F7:G7"/>
    <mergeCell ref="H7:I7"/>
    <mergeCell ref="S4:U4"/>
    <mergeCell ref="J7:K7"/>
    <mergeCell ref="B28:C28"/>
    <mergeCell ref="D4:R4"/>
    <mergeCell ref="L6:L8"/>
    <mergeCell ref="M6:M8"/>
    <mergeCell ref="O7:O8"/>
    <mergeCell ref="S5:S8"/>
    <mergeCell ref="B12:C12"/>
    <mergeCell ref="B10:C10"/>
    <mergeCell ref="B54:C54"/>
    <mergeCell ref="D5:D8"/>
    <mergeCell ref="E6:E8"/>
    <mergeCell ref="F6:K6"/>
    <mergeCell ref="B40:C40"/>
    <mergeCell ref="B4:C8"/>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T49"/>
  <sheetViews>
    <sheetView workbookViewId="0" topLeftCell="A1">
      <selection activeCell="A1" sqref="A1"/>
    </sheetView>
  </sheetViews>
  <sheetFormatPr defaultColWidth="9.00390625" defaultRowHeight="15" customHeight="1"/>
  <cols>
    <col min="1" max="1" width="5.125" style="417" customWidth="1"/>
    <col min="2" max="2" width="4.625" style="417" customWidth="1"/>
    <col min="3" max="3" width="13.625" style="416" customWidth="1"/>
    <col min="4" max="4" width="2.50390625" style="416" customWidth="1"/>
    <col min="5" max="8" width="11.625" style="416" customWidth="1"/>
    <col min="9" max="9" width="11.625" style="417" customWidth="1"/>
    <col min="10" max="10" width="11.125" style="417" bestFit="1" customWidth="1"/>
    <col min="11" max="12" width="9.125" style="417" bestFit="1" customWidth="1"/>
    <col min="13" max="13" width="9.375" style="417" bestFit="1" customWidth="1"/>
    <col min="14" max="19" width="9.125" style="417" bestFit="1" customWidth="1"/>
    <col min="20" max="16384" width="9.00390625" style="417" customWidth="1"/>
  </cols>
  <sheetData>
    <row r="1" spans="1:2" ht="21.75" customHeight="1">
      <c r="A1" s="415" t="s">
        <v>1113</v>
      </c>
      <c r="B1" s="415"/>
    </row>
    <row r="2" spans="1:19" ht="15" customHeight="1" thickBot="1">
      <c r="A2" s="418"/>
      <c r="B2" s="418"/>
      <c r="C2" s="418"/>
      <c r="D2" s="418"/>
      <c r="E2" s="418"/>
      <c r="F2" s="418"/>
      <c r="G2" s="418"/>
      <c r="H2" s="419"/>
      <c r="I2" s="418"/>
      <c r="J2" s="418"/>
      <c r="K2" s="418"/>
      <c r="L2" s="418"/>
      <c r="M2" s="418"/>
      <c r="N2" s="418"/>
      <c r="O2" s="418"/>
      <c r="P2" s="418"/>
      <c r="Q2" s="418"/>
      <c r="R2" s="418"/>
      <c r="S2" s="419"/>
    </row>
    <row r="3" spans="1:19" ht="24" customHeight="1" thickTop="1">
      <c r="A3" s="1265" t="s">
        <v>1061</v>
      </c>
      <c r="B3" s="1266"/>
      <c r="C3" s="1266"/>
      <c r="D3" s="1267"/>
      <c r="E3" s="420" t="s">
        <v>1062</v>
      </c>
      <c r="F3" s="420" t="s">
        <v>1063</v>
      </c>
      <c r="G3" s="420" t="s">
        <v>1064</v>
      </c>
      <c r="H3" s="421" t="s">
        <v>1065</v>
      </c>
      <c r="I3" s="422" t="s">
        <v>1066</v>
      </c>
      <c r="J3" s="420" t="s">
        <v>1067</v>
      </c>
      <c r="K3" s="420" t="s">
        <v>1068</v>
      </c>
      <c r="L3" s="420" t="s">
        <v>1069</v>
      </c>
      <c r="M3" s="420" t="s">
        <v>1070</v>
      </c>
      <c r="N3" s="420" t="s">
        <v>1071</v>
      </c>
      <c r="O3" s="420" t="s">
        <v>1072</v>
      </c>
      <c r="P3" s="420" t="s">
        <v>1073</v>
      </c>
      <c r="Q3" s="420" t="s">
        <v>1074</v>
      </c>
      <c r="R3" s="420" t="s">
        <v>1075</v>
      </c>
      <c r="S3" s="420" t="s">
        <v>1076</v>
      </c>
    </row>
    <row r="4" spans="1:19" s="428" customFormat="1" ht="12" customHeight="1">
      <c r="A4" s="1268" t="s">
        <v>176</v>
      </c>
      <c r="B4" s="1269"/>
      <c r="C4" s="1269"/>
      <c r="D4" s="1270"/>
      <c r="E4" s="425">
        <f aca="true" t="shared" si="0" ref="E4:S4">SUM(E28,E33,E41,E48)</f>
        <v>5918.4</v>
      </c>
      <c r="F4" s="425">
        <f t="shared" si="0"/>
        <v>9035</v>
      </c>
      <c r="G4" s="425">
        <f t="shared" si="0"/>
        <v>9317.1</v>
      </c>
      <c r="H4" s="426">
        <f t="shared" si="0"/>
        <v>279.5</v>
      </c>
      <c r="I4" s="426">
        <f t="shared" si="0"/>
        <v>359.2</v>
      </c>
      <c r="J4" s="426">
        <f t="shared" si="0"/>
        <v>495.1999999999999</v>
      </c>
      <c r="K4" s="426">
        <f t="shared" si="0"/>
        <v>442.40000000000003</v>
      </c>
      <c r="L4" s="426">
        <f t="shared" si="0"/>
        <v>1474.4</v>
      </c>
      <c r="M4" s="426">
        <f t="shared" si="0"/>
        <v>2626.7</v>
      </c>
      <c r="N4" s="426">
        <f t="shared" si="0"/>
        <v>830</v>
      </c>
      <c r="O4" s="426">
        <f t="shared" si="0"/>
        <v>913.7</v>
      </c>
      <c r="P4" s="426">
        <f t="shared" si="0"/>
        <v>692</v>
      </c>
      <c r="Q4" s="426">
        <f t="shared" si="0"/>
        <v>543.4</v>
      </c>
      <c r="R4" s="426">
        <f t="shared" si="0"/>
        <v>370</v>
      </c>
      <c r="S4" s="427">
        <f t="shared" si="0"/>
        <v>290.59999999999997</v>
      </c>
    </row>
    <row r="5" spans="1:19" s="428" customFormat="1" ht="12" customHeight="1">
      <c r="A5" s="423"/>
      <c r="B5" s="424"/>
      <c r="C5" s="424"/>
      <c r="D5" s="429"/>
      <c r="E5" s="425"/>
      <c r="F5" s="425"/>
      <c r="G5" s="425"/>
      <c r="H5" s="426"/>
      <c r="I5" s="426"/>
      <c r="J5" s="426"/>
      <c r="K5" s="426"/>
      <c r="L5" s="426"/>
      <c r="M5" s="426"/>
      <c r="N5" s="426"/>
      <c r="O5" s="426"/>
      <c r="P5" s="426"/>
      <c r="Q5" s="426"/>
      <c r="R5" s="426"/>
      <c r="S5" s="427"/>
    </row>
    <row r="6" spans="1:19" s="428" customFormat="1" ht="12" customHeight="1">
      <c r="A6" s="1272" t="s">
        <v>1077</v>
      </c>
      <c r="B6" s="1259" t="s">
        <v>1078</v>
      </c>
      <c r="C6" s="1264"/>
      <c r="D6" s="429"/>
      <c r="E6" s="431">
        <v>16.3</v>
      </c>
      <c r="F6" s="431">
        <v>41.5</v>
      </c>
      <c r="G6" s="431">
        <f>SUM(H6:S6)</f>
        <v>5.7</v>
      </c>
      <c r="H6" s="432">
        <v>0</v>
      </c>
      <c r="I6" s="432">
        <v>0</v>
      </c>
      <c r="J6" s="432">
        <v>0</v>
      </c>
      <c r="K6" s="432">
        <v>0</v>
      </c>
      <c r="L6" s="432">
        <v>0</v>
      </c>
      <c r="M6" s="432">
        <v>0</v>
      </c>
      <c r="N6" s="432">
        <v>0</v>
      </c>
      <c r="O6" s="432">
        <v>0</v>
      </c>
      <c r="P6" s="432">
        <v>0</v>
      </c>
      <c r="Q6" s="432">
        <v>2.1</v>
      </c>
      <c r="R6" s="432">
        <v>0</v>
      </c>
      <c r="S6" s="433">
        <v>3.6</v>
      </c>
    </row>
    <row r="7" spans="1:19" s="428" customFormat="1" ht="12" customHeight="1">
      <c r="A7" s="1273"/>
      <c r="B7" s="1259" t="s">
        <v>1079</v>
      </c>
      <c r="C7" s="1264"/>
      <c r="D7" s="429"/>
      <c r="E7" s="431">
        <v>1</v>
      </c>
      <c r="F7" s="431">
        <v>1.3</v>
      </c>
      <c r="G7" s="431">
        <f>SUM(H7:S7)</f>
        <v>0</v>
      </c>
      <c r="H7" s="432">
        <v>0</v>
      </c>
      <c r="I7" s="432">
        <v>0</v>
      </c>
      <c r="J7" s="432">
        <v>0</v>
      </c>
      <c r="K7" s="432">
        <v>0</v>
      </c>
      <c r="L7" s="432">
        <v>0</v>
      </c>
      <c r="M7" s="432">
        <v>0</v>
      </c>
      <c r="N7" s="432">
        <v>0</v>
      </c>
      <c r="O7" s="432">
        <v>0</v>
      </c>
      <c r="P7" s="432">
        <v>0</v>
      </c>
      <c r="Q7" s="432">
        <v>0</v>
      </c>
      <c r="R7" s="432">
        <v>0</v>
      </c>
      <c r="S7" s="433">
        <v>0</v>
      </c>
    </row>
    <row r="8" spans="1:19" s="428" customFormat="1" ht="12" customHeight="1">
      <c r="A8" s="1273"/>
      <c r="B8" s="1259" t="s">
        <v>1080</v>
      </c>
      <c r="C8" s="1264"/>
      <c r="D8" s="429"/>
      <c r="E8" s="431">
        <v>16.4</v>
      </c>
      <c r="F8" s="431">
        <v>7.7</v>
      </c>
      <c r="G8" s="431">
        <f>SUM(H8:S8)</f>
        <v>1.9</v>
      </c>
      <c r="H8" s="432">
        <v>0</v>
      </c>
      <c r="I8" s="432">
        <v>0</v>
      </c>
      <c r="J8" s="432">
        <v>0</v>
      </c>
      <c r="K8" s="432">
        <v>0</v>
      </c>
      <c r="L8" s="432">
        <v>0</v>
      </c>
      <c r="M8" s="432">
        <v>0</v>
      </c>
      <c r="N8" s="432">
        <v>0.1</v>
      </c>
      <c r="O8" s="432">
        <v>0</v>
      </c>
      <c r="P8" s="432">
        <v>1.2</v>
      </c>
      <c r="Q8" s="432">
        <v>0.6</v>
      </c>
      <c r="R8" s="432">
        <v>0</v>
      </c>
      <c r="S8" s="433">
        <v>0</v>
      </c>
    </row>
    <row r="9" spans="1:19" s="428" customFormat="1" ht="12" customHeight="1">
      <c r="A9" s="1273"/>
      <c r="B9" s="1259" t="s">
        <v>1081</v>
      </c>
      <c r="C9" s="1264"/>
      <c r="D9" s="429"/>
      <c r="E9" s="431">
        <v>8.5</v>
      </c>
      <c r="F9" s="431">
        <v>6.4</v>
      </c>
      <c r="G9" s="431">
        <f>SUM(H9:S9)</f>
        <v>3.7</v>
      </c>
      <c r="H9" s="432">
        <v>0</v>
      </c>
      <c r="I9" s="432">
        <v>0</v>
      </c>
      <c r="J9" s="432">
        <v>0</v>
      </c>
      <c r="K9" s="432">
        <v>0</v>
      </c>
      <c r="L9" s="432">
        <v>1.5</v>
      </c>
      <c r="M9" s="432">
        <v>1.8</v>
      </c>
      <c r="N9" s="432">
        <v>0.1</v>
      </c>
      <c r="O9" s="432">
        <v>0</v>
      </c>
      <c r="P9" s="432">
        <v>0</v>
      </c>
      <c r="Q9" s="432">
        <v>0.2</v>
      </c>
      <c r="R9" s="432">
        <v>0.1</v>
      </c>
      <c r="S9" s="433">
        <v>0</v>
      </c>
    </row>
    <row r="10" spans="1:19" s="428" customFormat="1" ht="12" customHeight="1">
      <c r="A10" s="1273"/>
      <c r="B10" s="1259" t="s">
        <v>1082</v>
      </c>
      <c r="C10" s="1264"/>
      <c r="D10" s="429"/>
      <c r="E10" s="431">
        <v>459.2</v>
      </c>
      <c r="F10" s="431">
        <v>10.9</v>
      </c>
      <c r="G10" s="431">
        <f>SUM(H10:S10)</f>
        <v>3.5000000000000004</v>
      </c>
      <c r="H10" s="432">
        <v>0</v>
      </c>
      <c r="I10" s="432">
        <v>0</v>
      </c>
      <c r="J10" s="432">
        <v>0</v>
      </c>
      <c r="K10" s="432">
        <v>0</v>
      </c>
      <c r="L10" s="432">
        <v>0.1</v>
      </c>
      <c r="M10" s="432">
        <v>1.5</v>
      </c>
      <c r="N10" s="432">
        <v>0.1</v>
      </c>
      <c r="O10" s="432">
        <v>0.4</v>
      </c>
      <c r="P10" s="432">
        <v>0</v>
      </c>
      <c r="Q10" s="432">
        <v>1.3</v>
      </c>
      <c r="R10" s="432">
        <v>0.1</v>
      </c>
      <c r="S10" s="433">
        <v>0</v>
      </c>
    </row>
    <row r="11" spans="1:19" s="428" customFormat="1" ht="12" customHeight="1">
      <c r="A11" s="1273"/>
      <c r="B11" s="430"/>
      <c r="C11" s="430"/>
      <c r="D11" s="429"/>
      <c r="E11" s="425"/>
      <c r="F11" s="425"/>
      <c r="G11" s="425"/>
      <c r="H11" s="426"/>
      <c r="I11" s="426"/>
      <c r="J11" s="426"/>
      <c r="K11" s="426"/>
      <c r="L11" s="426"/>
      <c r="M11" s="426"/>
      <c r="N11" s="426"/>
      <c r="O11" s="426"/>
      <c r="P11" s="426"/>
      <c r="Q11" s="426"/>
      <c r="R11" s="426"/>
      <c r="S11" s="427"/>
    </row>
    <row r="12" spans="1:19" s="428" customFormat="1" ht="12" customHeight="1">
      <c r="A12" s="1273"/>
      <c r="B12" s="1259" t="s">
        <v>1083</v>
      </c>
      <c r="C12" s="1264"/>
      <c r="D12" s="429"/>
      <c r="E12" s="431">
        <v>128.1</v>
      </c>
      <c r="F12" s="431">
        <v>259.4</v>
      </c>
      <c r="G12" s="431">
        <f>SUM(H12:S12)</f>
        <v>205.9</v>
      </c>
      <c r="H12" s="432">
        <v>0.1</v>
      </c>
      <c r="I12" s="432">
        <v>0</v>
      </c>
      <c r="J12" s="432">
        <v>0</v>
      </c>
      <c r="K12" s="432">
        <v>0.5</v>
      </c>
      <c r="L12" s="432">
        <v>28</v>
      </c>
      <c r="M12" s="432">
        <v>44.1</v>
      </c>
      <c r="N12" s="432">
        <v>3.3</v>
      </c>
      <c r="O12" s="432">
        <v>16.8</v>
      </c>
      <c r="P12" s="432">
        <v>41.8</v>
      </c>
      <c r="Q12" s="432">
        <v>50.6</v>
      </c>
      <c r="R12" s="432">
        <v>18.8</v>
      </c>
      <c r="S12" s="433">
        <v>1.9</v>
      </c>
    </row>
    <row r="13" spans="1:19" s="428" customFormat="1" ht="12" customHeight="1">
      <c r="A13" s="1273"/>
      <c r="B13" s="1259" t="s">
        <v>1084</v>
      </c>
      <c r="C13" s="1264"/>
      <c r="D13" s="429"/>
      <c r="E13" s="431">
        <v>144</v>
      </c>
      <c r="F13" s="431">
        <v>146.4</v>
      </c>
      <c r="G13" s="431">
        <f>SUM(H13:S13)</f>
        <v>174.19999999999996</v>
      </c>
      <c r="H13" s="432">
        <v>77.3</v>
      </c>
      <c r="I13" s="432">
        <v>50</v>
      </c>
      <c r="J13" s="432">
        <v>11.2</v>
      </c>
      <c r="K13" s="432">
        <v>5.9</v>
      </c>
      <c r="L13" s="432">
        <v>2.7</v>
      </c>
      <c r="M13" s="432">
        <v>5</v>
      </c>
      <c r="N13" s="432">
        <v>0.1</v>
      </c>
      <c r="O13" s="432">
        <v>0.2</v>
      </c>
      <c r="P13" s="432">
        <v>0.2</v>
      </c>
      <c r="Q13" s="432">
        <v>7.2</v>
      </c>
      <c r="R13" s="432">
        <v>6.3</v>
      </c>
      <c r="S13" s="433">
        <v>8.1</v>
      </c>
    </row>
    <row r="14" spans="1:19" s="428" customFormat="1" ht="12" customHeight="1">
      <c r="A14" s="1273"/>
      <c r="B14" s="1259" t="s">
        <v>1085</v>
      </c>
      <c r="C14" s="1264"/>
      <c r="D14" s="429"/>
      <c r="E14" s="431">
        <v>92.1</v>
      </c>
      <c r="F14" s="431">
        <v>104.6</v>
      </c>
      <c r="G14" s="431">
        <f>SUM(H14:S14)</f>
        <v>75.09999999999998</v>
      </c>
      <c r="H14" s="432">
        <v>13.4</v>
      </c>
      <c r="I14" s="432">
        <v>17.2</v>
      </c>
      <c r="J14" s="432">
        <v>20.6</v>
      </c>
      <c r="K14" s="432">
        <v>8.9</v>
      </c>
      <c r="L14" s="432">
        <v>10.5</v>
      </c>
      <c r="M14" s="434">
        <v>0</v>
      </c>
      <c r="N14" s="432">
        <v>0</v>
      </c>
      <c r="O14" s="432">
        <v>2.6</v>
      </c>
      <c r="P14" s="432">
        <v>0.3</v>
      </c>
      <c r="Q14" s="432">
        <v>0.5</v>
      </c>
      <c r="R14" s="432">
        <v>0.3</v>
      </c>
      <c r="S14" s="433">
        <v>0.8</v>
      </c>
    </row>
    <row r="15" spans="1:19" s="428" customFormat="1" ht="12" customHeight="1">
      <c r="A15" s="1273"/>
      <c r="B15" s="1259" t="s">
        <v>1086</v>
      </c>
      <c r="C15" s="1264"/>
      <c r="D15" s="429"/>
      <c r="E15" s="431">
        <v>354.3</v>
      </c>
      <c r="F15" s="431">
        <v>828.4</v>
      </c>
      <c r="G15" s="431">
        <f>SUM(H15:S15)</f>
        <v>406.6</v>
      </c>
      <c r="H15" s="432">
        <v>11.5</v>
      </c>
      <c r="I15" s="432">
        <v>152.3</v>
      </c>
      <c r="J15" s="432">
        <v>228.1</v>
      </c>
      <c r="K15" s="432">
        <v>4.8</v>
      </c>
      <c r="L15" s="432">
        <v>1.6</v>
      </c>
      <c r="M15" s="432">
        <v>0</v>
      </c>
      <c r="N15" s="432">
        <v>0.1</v>
      </c>
      <c r="O15" s="432">
        <v>0.8</v>
      </c>
      <c r="P15" s="432">
        <v>0.2</v>
      </c>
      <c r="Q15" s="432">
        <v>0.3</v>
      </c>
      <c r="R15" s="432">
        <v>0.2</v>
      </c>
      <c r="S15" s="433">
        <v>6.7</v>
      </c>
    </row>
    <row r="16" spans="1:19" ht="12" customHeight="1">
      <c r="A16" s="1273"/>
      <c r="B16" s="1271" t="s">
        <v>1087</v>
      </c>
      <c r="C16" s="1271"/>
      <c r="D16" s="435"/>
      <c r="E16" s="436">
        <v>239.8</v>
      </c>
      <c r="F16" s="436">
        <v>290</v>
      </c>
      <c r="G16" s="431">
        <f>SUM(H16:S16)</f>
        <v>179.9</v>
      </c>
      <c r="H16" s="432">
        <v>1.1</v>
      </c>
      <c r="I16" s="432">
        <v>0.7</v>
      </c>
      <c r="J16" s="432">
        <v>3.9</v>
      </c>
      <c r="K16" s="432">
        <v>2.5</v>
      </c>
      <c r="L16" s="432">
        <v>15.8</v>
      </c>
      <c r="M16" s="432">
        <v>52</v>
      </c>
      <c r="N16" s="432">
        <v>16.4</v>
      </c>
      <c r="O16" s="432">
        <v>21</v>
      </c>
      <c r="P16" s="432">
        <v>17.4</v>
      </c>
      <c r="Q16" s="432">
        <v>27.5</v>
      </c>
      <c r="R16" s="432">
        <v>11.7</v>
      </c>
      <c r="S16" s="433">
        <v>9.9</v>
      </c>
    </row>
    <row r="17" spans="1:19" ht="12" customHeight="1">
      <c r="A17" s="1273"/>
      <c r="B17" s="1271"/>
      <c r="C17" s="1271"/>
      <c r="D17" s="435"/>
      <c r="E17" s="437"/>
      <c r="F17" s="437"/>
      <c r="G17" s="437"/>
      <c r="H17" s="438"/>
      <c r="I17" s="438"/>
      <c r="J17" s="438"/>
      <c r="K17" s="438"/>
      <c r="L17" s="438"/>
      <c r="M17" s="438"/>
      <c r="N17" s="438"/>
      <c r="O17" s="438"/>
      <c r="P17" s="438"/>
      <c r="Q17" s="438"/>
      <c r="R17" s="438"/>
      <c r="S17" s="439"/>
    </row>
    <row r="18" spans="1:19" ht="12" customHeight="1">
      <c r="A18" s="1273"/>
      <c r="B18" s="1274" t="s">
        <v>1088</v>
      </c>
      <c r="C18" s="1274"/>
      <c r="D18" s="440"/>
      <c r="E18" s="436">
        <v>338.4</v>
      </c>
      <c r="F18" s="436">
        <v>445.4</v>
      </c>
      <c r="G18" s="431">
        <f>SUM(H18:S18)</f>
        <v>392.7</v>
      </c>
      <c r="H18" s="432">
        <v>20.2</v>
      </c>
      <c r="I18" s="432">
        <v>12.5</v>
      </c>
      <c r="J18" s="432">
        <v>35</v>
      </c>
      <c r="K18" s="432">
        <v>37.5</v>
      </c>
      <c r="L18" s="432">
        <v>43.7</v>
      </c>
      <c r="M18" s="432">
        <v>19.4</v>
      </c>
      <c r="N18" s="432">
        <v>9.1</v>
      </c>
      <c r="O18" s="432">
        <v>105</v>
      </c>
      <c r="P18" s="432">
        <v>24.5</v>
      </c>
      <c r="Q18" s="432">
        <v>37.1</v>
      </c>
      <c r="R18" s="432">
        <v>21.7</v>
      </c>
      <c r="S18" s="433">
        <v>27</v>
      </c>
    </row>
    <row r="19" spans="1:19" ht="12" customHeight="1">
      <c r="A19" s="1273"/>
      <c r="B19" s="1262" t="s">
        <v>1089</v>
      </c>
      <c r="C19" s="1262"/>
      <c r="D19" s="441"/>
      <c r="E19" s="436">
        <v>17.4</v>
      </c>
      <c r="F19" s="436">
        <v>120.9</v>
      </c>
      <c r="G19" s="431">
        <f>SUM(H19:S19)</f>
        <v>292.80000000000007</v>
      </c>
      <c r="H19" s="432">
        <v>13.3</v>
      </c>
      <c r="I19" s="432">
        <v>7.8</v>
      </c>
      <c r="J19" s="432">
        <v>32.5</v>
      </c>
      <c r="K19" s="432">
        <v>61.3</v>
      </c>
      <c r="L19" s="432">
        <v>62.8</v>
      </c>
      <c r="M19" s="432">
        <v>72.8</v>
      </c>
      <c r="N19" s="432">
        <v>0.4</v>
      </c>
      <c r="O19" s="432">
        <v>0.3</v>
      </c>
      <c r="P19" s="432">
        <v>0</v>
      </c>
      <c r="Q19" s="432">
        <v>0.9</v>
      </c>
      <c r="R19" s="432">
        <v>4.1</v>
      </c>
      <c r="S19" s="433">
        <v>36.6</v>
      </c>
    </row>
    <row r="20" spans="1:19" ht="12" customHeight="1">
      <c r="A20" s="1273"/>
      <c r="B20" s="1262" t="s">
        <v>1090</v>
      </c>
      <c r="C20" s="1262"/>
      <c r="D20" s="441"/>
      <c r="E20" s="436">
        <v>222.9</v>
      </c>
      <c r="F20" s="436">
        <v>50.7</v>
      </c>
      <c r="G20" s="431">
        <f>SUM(H20:S20)</f>
        <v>16.5</v>
      </c>
      <c r="H20" s="432">
        <v>0</v>
      </c>
      <c r="I20" s="432">
        <v>0</v>
      </c>
      <c r="J20" s="432">
        <v>0</v>
      </c>
      <c r="K20" s="432">
        <v>0</v>
      </c>
      <c r="L20" s="432">
        <v>3.1</v>
      </c>
      <c r="M20" s="432">
        <v>11.8</v>
      </c>
      <c r="N20" s="432">
        <v>0.1</v>
      </c>
      <c r="O20" s="434">
        <v>0</v>
      </c>
      <c r="P20" s="432">
        <v>0.1</v>
      </c>
      <c r="Q20" s="432">
        <v>1.3</v>
      </c>
      <c r="R20" s="432">
        <v>0.1</v>
      </c>
      <c r="S20" s="433">
        <v>0</v>
      </c>
    </row>
    <row r="21" spans="1:19" ht="12" customHeight="1">
      <c r="A21" s="1273"/>
      <c r="B21" s="1262" t="s">
        <v>1091</v>
      </c>
      <c r="C21" s="1262"/>
      <c r="D21" s="441"/>
      <c r="E21" s="436">
        <v>795.7</v>
      </c>
      <c r="F21" s="436">
        <v>605.4</v>
      </c>
      <c r="G21" s="431">
        <f>SUM(H21:S21)</f>
        <v>1469.1000000000001</v>
      </c>
      <c r="H21" s="432">
        <v>21.3</v>
      </c>
      <c r="I21" s="432">
        <v>44.3</v>
      </c>
      <c r="J21" s="432">
        <v>53.7</v>
      </c>
      <c r="K21" s="432">
        <v>73.5</v>
      </c>
      <c r="L21" s="432">
        <v>72.4</v>
      </c>
      <c r="M21" s="432">
        <v>0</v>
      </c>
      <c r="N21" s="432">
        <v>0</v>
      </c>
      <c r="O21" s="432">
        <v>193.7</v>
      </c>
      <c r="P21" s="432">
        <v>379.3</v>
      </c>
      <c r="Q21" s="432">
        <v>315.7</v>
      </c>
      <c r="R21" s="432">
        <v>201.2</v>
      </c>
      <c r="S21" s="433">
        <v>114</v>
      </c>
    </row>
    <row r="22" spans="1:19" ht="12" customHeight="1">
      <c r="A22" s="1273"/>
      <c r="B22" s="1262" t="s">
        <v>1092</v>
      </c>
      <c r="C22" s="1262"/>
      <c r="D22" s="441"/>
      <c r="E22" s="436">
        <v>75.5</v>
      </c>
      <c r="F22" s="436">
        <v>75.5</v>
      </c>
      <c r="G22" s="431">
        <f>SUM(H22:S22)</f>
        <v>21</v>
      </c>
      <c r="H22" s="432">
        <v>0</v>
      </c>
      <c r="I22" s="432">
        <v>0</v>
      </c>
      <c r="J22" s="432">
        <v>0</v>
      </c>
      <c r="K22" s="432">
        <v>0</v>
      </c>
      <c r="L22" s="432">
        <v>0.9</v>
      </c>
      <c r="M22" s="432">
        <v>0</v>
      </c>
      <c r="N22" s="432">
        <v>0</v>
      </c>
      <c r="O22" s="432">
        <v>0</v>
      </c>
      <c r="P22" s="432">
        <v>0</v>
      </c>
      <c r="Q22" s="432">
        <v>3.2</v>
      </c>
      <c r="R22" s="432">
        <v>9.4</v>
      </c>
      <c r="S22" s="433">
        <v>7.5</v>
      </c>
    </row>
    <row r="23" spans="1:19" ht="12" customHeight="1">
      <c r="A23" s="1273"/>
      <c r="B23" s="1262"/>
      <c r="C23" s="1262"/>
      <c r="D23" s="441"/>
      <c r="E23" s="437"/>
      <c r="F23" s="437"/>
      <c r="G23" s="437"/>
      <c r="H23" s="442"/>
      <c r="I23" s="128"/>
      <c r="J23" s="128"/>
      <c r="K23" s="438"/>
      <c r="L23" s="438"/>
      <c r="M23" s="438"/>
      <c r="N23" s="438"/>
      <c r="O23" s="438"/>
      <c r="P23" s="438"/>
      <c r="Q23" s="438"/>
      <c r="R23" s="438"/>
      <c r="S23" s="439"/>
    </row>
    <row r="24" spans="1:19" ht="12" customHeight="1">
      <c r="A24" s="1273"/>
      <c r="B24" s="1262" t="s">
        <v>1093</v>
      </c>
      <c r="C24" s="1262"/>
      <c r="D24" s="441"/>
      <c r="E24" s="443">
        <v>429.7</v>
      </c>
      <c r="F24" s="443">
        <v>282.7</v>
      </c>
      <c r="G24" s="431">
        <f>SUM(H24:S24)</f>
        <v>416.59999999999997</v>
      </c>
      <c r="H24" s="432">
        <v>0</v>
      </c>
      <c r="I24" s="432">
        <v>0.2</v>
      </c>
      <c r="J24" s="432">
        <v>33</v>
      </c>
      <c r="K24" s="432">
        <v>108.8</v>
      </c>
      <c r="L24" s="432">
        <v>158.9</v>
      </c>
      <c r="M24" s="432">
        <v>115.7</v>
      </c>
      <c r="N24" s="432">
        <v>0</v>
      </c>
      <c r="O24" s="432">
        <v>0</v>
      </c>
      <c r="P24" s="432">
        <v>0</v>
      </c>
      <c r="Q24" s="432">
        <v>0</v>
      </c>
      <c r="R24" s="432">
        <v>0</v>
      </c>
      <c r="S24" s="433">
        <v>0</v>
      </c>
    </row>
    <row r="25" spans="1:19" ht="12" customHeight="1">
      <c r="A25" s="1273"/>
      <c r="B25" s="1259" t="s">
        <v>1094</v>
      </c>
      <c r="C25" s="1259"/>
      <c r="D25" s="441"/>
      <c r="E25" s="443">
        <v>23.7</v>
      </c>
      <c r="F25" s="443">
        <v>23.9</v>
      </c>
      <c r="G25" s="431">
        <f>SUM(H25:S25)</f>
        <v>14.8</v>
      </c>
      <c r="H25" s="432">
        <v>1.2</v>
      </c>
      <c r="I25" s="432">
        <v>0.3</v>
      </c>
      <c r="J25" s="432">
        <v>1.4</v>
      </c>
      <c r="K25" s="432">
        <v>1</v>
      </c>
      <c r="L25" s="432">
        <v>4.6</v>
      </c>
      <c r="M25" s="432">
        <v>0.3</v>
      </c>
      <c r="N25" s="432">
        <v>0.1</v>
      </c>
      <c r="O25" s="432">
        <v>2.4</v>
      </c>
      <c r="P25" s="432">
        <v>0.6</v>
      </c>
      <c r="Q25" s="432">
        <v>0.8</v>
      </c>
      <c r="R25" s="432">
        <v>0.7</v>
      </c>
      <c r="S25" s="433">
        <v>1.4</v>
      </c>
    </row>
    <row r="26" spans="1:19" ht="12" customHeight="1">
      <c r="A26" s="1273"/>
      <c r="B26" s="1262" t="s">
        <v>1095</v>
      </c>
      <c r="C26" s="1262"/>
      <c r="D26" s="441"/>
      <c r="E26" s="443">
        <v>22.7</v>
      </c>
      <c r="F26" s="443">
        <v>36.8</v>
      </c>
      <c r="G26" s="431">
        <f>SUM(H26:S26)</f>
        <v>32.2</v>
      </c>
      <c r="H26" s="432">
        <v>0</v>
      </c>
      <c r="I26" s="432">
        <v>0</v>
      </c>
      <c r="J26" s="432">
        <v>0</v>
      </c>
      <c r="K26" s="432">
        <v>0</v>
      </c>
      <c r="L26" s="432">
        <v>0</v>
      </c>
      <c r="M26" s="432">
        <v>5.5</v>
      </c>
      <c r="N26" s="432">
        <v>19.4</v>
      </c>
      <c r="O26" s="432">
        <v>7.1</v>
      </c>
      <c r="P26" s="432">
        <v>0</v>
      </c>
      <c r="Q26" s="432">
        <v>0</v>
      </c>
      <c r="R26" s="432">
        <v>0</v>
      </c>
      <c r="S26" s="433">
        <v>0.2</v>
      </c>
    </row>
    <row r="27" spans="1:19" ht="12" customHeight="1">
      <c r="A27" s="1273"/>
      <c r="B27" s="1259" t="s">
        <v>1096</v>
      </c>
      <c r="C27" s="1259"/>
      <c r="D27" s="444"/>
      <c r="E27" s="443">
        <v>688</v>
      </c>
      <c r="F27" s="443">
        <v>701.1</v>
      </c>
      <c r="G27" s="431">
        <f>SUM(H27:S27)</f>
        <v>891.4000000000001</v>
      </c>
      <c r="H27" s="432">
        <v>24.1</v>
      </c>
      <c r="I27" s="432">
        <v>14.1</v>
      </c>
      <c r="J27" s="432">
        <v>26.9</v>
      </c>
      <c r="K27" s="432">
        <v>58.2</v>
      </c>
      <c r="L27" s="432">
        <v>112.9</v>
      </c>
      <c r="M27" s="432">
        <v>172.3</v>
      </c>
      <c r="N27" s="432">
        <v>32.8</v>
      </c>
      <c r="O27" s="432">
        <v>89.1</v>
      </c>
      <c r="P27" s="432">
        <v>195.3</v>
      </c>
      <c r="Q27" s="432">
        <v>54.5</v>
      </c>
      <c r="R27" s="432">
        <v>72.5</v>
      </c>
      <c r="S27" s="433">
        <v>38.7</v>
      </c>
    </row>
    <row r="28" spans="1:19" s="428" customFormat="1" ht="12" customHeight="1">
      <c r="A28" s="1273"/>
      <c r="B28" s="1263" t="s">
        <v>1097</v>
      </c>
      <c r="C28" s="1263"/>
      <c r="D28" s="445"/>
      <c r="E28" s="446">
        <f>SUM(E6:E27)</f>
        <v>4073.7</v>
      </c>
      <c r="F28" s="446">
        <f>SUM(F6:F27)</f>
        <v>4039</v>
      </c>
      <c r="G28" s="447">
        <f>SUM(H28:S28)</f>
        <v>4603.6</v>
      </c>
      <c r="H28" s="446">
        <f aca="true" t="shared" si="1" ref="H28:S28">SUM(H6:H27)</f>
        <v>183.5</v>
      </c>
      <c r="I28" s="446">
        <f t="shared" si="1"/>
        <v>299.40000000000003</v>
      </c>
      <c r="J28" s="446">
        <f t="shared" si="1"/>
        <v>446.2999999999999</v>
      </c>
      <c r="K28" s="446">
        <f t="shared" si="1"/>
        <v>362.9</v>
      </c>
      <c r="L28" s="446">
        <f t="shared" si="1"/>
        <v>519.5</v>
      </c>
      <c r="M28" s="446">
        <f t="shared" si="1"/>
        <v>502.20000000000005</v>
      </c>
      <c r="N28" s="446">
        <f t="shared" si="1"/>
        <v>82.1</v>
      </c>
      <c r="O28" s="446">
        <f t="shared" si="1"/>
        <v>439.4</v>
      </c>
      <c r="P28" s="446">
        <f t="shared" si="1"/>
        <v>660.9000000000001</v>
      </c>
      <c r="Q28" s="446">
        <f t="shared" si="1"/>
        <v>503.8</v>
      </c>
      <c r="R28" s="446">
        <f t="shared" si="1"/>
        <v>347.2</v>
      </c>
      <c r="S28" s="448">
        <f t="shared" si="1"/>
        <v>256.4</v>
      </c>
    </row>
    <row r="29" spans="1:19" ht="12" customHeight="1">
      <c r="A29" s="449"/>
      <c r="B29" s="450"/>
      <c r="C29" s="451"/>
      <c r="D29" s="452"/>
      <c r="E29" s="437"/>
      <c r="F29" s="437"/>
      <c r="G29" s="437"/>
      <c r="H29" s="438"/>
      <c r="I29" s="438"/>
      <c r="J29" s="438"/>
      <c r="K29" s="438"/>
      <c r="L29" s="438"/>
      <c r="M29" s="438"/>
      <c r="N29" s="438"/>
      <c r="O29" s="438"/>
      <c r="P29" s="438"/>
      <c r="Q29" s="438"/>
      <c r="R29" s="438"/>
      <c r="S29" s="439"/>
    </row>
    <row r="30" spans="1:19" ht="12" customHeight="1">
      <c r="A30" s="1255" t="s">
        <v>1098</v>
      </c>
      <c r="B30" s="1262" t="s">
        <v>1099</v>
      </c>
      <c r="C30" s="1262"/>
      <c r="D30" s="441"/>
      <c r="E30" s="436">
        <v>7.8</v>
      </c>
      <c r="F30" s="436">
        <v>25.4</v>
      </c>
      <c r="G30" s="431">
        <f>SUM(H30:S30)</f>
        <v>11.4</v>
      </c>
      <c r="H30" s="432">
        <v>2.6</v>
      </c>
      <c r="I30" s="432">
        <v>0.7</v>
      </c>
      <c r="J30" s="432">
        <v>0.2</v>
      </c>
      <c r="K30" s="432">
        <v>0.1</v>
      </c>
      <c r="L30" s="432">
        <v>0.1</v>
      </c>
      <c r="M30" s="432">
        <v>0.1</v>
      </c>
      <c r="N30" s="432">
        <v>1.8</v>
      </c>
      <c r="O30" s="432">
        <v>5.3</v>
      </c>
      <c r="P30" s="432">
        <v>0</v>
      </c>
      <c r="Q30" s="432">
        <v>0</v>
      </c>
      <c r="R30" s="432">
        <v>0</v>
      </c>
      <c r="S30" s="433">
        <v>0.5</v>
      </c>
    </row>
    <row r="31" spans="1:19" ht="12" customHeight="1">
      <c r="A31" s="1255"/>
      <c r="B31" s="1262" t="s">
        <v>1100</v>
      </c>
      <c r="C31" s="1262"/>
      <c r="D31" s="441"/>
      <c r="E31" s="436">
        <v>31.4</v>
      </c>
      <c r="F31" s="436">
        <v>27.9</v>
      </c>
      <c r="G31" s="431">
        <f>SUM(H31:S31)</f>
        <v>36</v>
      </c>
      <c r="H31" s="432">
        <v>3.7</v>
      </c>
      <c r="I31" s="432">
        <v>1</v>
      </c>
      <c r="J31" s="432">
        <v>0</v>
      </c>
      <c r="K31" s="432">
        <v>0</v>
      </c>
      <c r="L31" s="432">
        <v>0</v>
      </c>
      <c r="M31" s="432">
        <v>0</v>
      </c>
      <c r="N31" s="432">
        <v>1.7</v>
      </c>
      <c r="O31" s="432">
        <v>22.6</v>
      </c>
      <c r="P31" s="432">
        <v>3.4</v>
      </c>
      <c r="Q31" s="432">
        <v>1</v>
      </c>
      <c r="R31" s="432">
        <v>2.5</v>
      </c>
      <c r="S31" s="433">
        <v>0.1</v>
      </c>
    </row>
    <row r="32" spans="1:19" ht="12" customHeight="1">
      <c r="A32" s="1255"/>
      <c r="B32" s="1259" t="s">
        <v>1045</v>
      </c>
      <c r="C32" s="1259"/>
      <c r="D32" s="444"/>
      <c r="E32" s="436">
        <v>19.7</v>
      </c>
      <c r="F32" s="436">
        <v>28.7</v>
      </c>
      <c r="G32" s="431">
        <f>SUM(H32:S32)</f>
        <v>29</v>
      </c>
      <c r="H32" s="432">
        <v>0</v>
      </c>
      <c r="I32" s="432">
        <v>0</v>
      </c>
      <c r="J32" s="432">
        <v>0</v>
      </c>
      <c r="K32" s="434">
        <v>0</v>
      </c>
      <c r="L32" s="432">
        <v>1.8</v>
      </c>
      <c r="M32" s="432">
        <v>13.3</v>
      </c>
      <c r="N32" s="432">
        <v>6.1</v>
      </c>
      <c r="O32" s="432">
        <v>4.6</v>
      </c>
      <c r="P32" s="432">
        <v>0.9</v>
      </c>
      <c r="Q32" s="432">
        <v>0.2</v>
      </c>
      <c r="R32" s="432">
        <v>1.2</v>
      </c>
      <c r="S32" s="433">
        <v>0.9</v>
      </c>
    </row>
    <row r="33" spans="1:19" s="428" customFormat="1" ht="11.25" customHeight="1">
      <c r="A33" s="1255"/>
      <c r="B33" s="1263" t="s">
        <v>1097</v>
      </c>
      <c r="C33" s="1263"/>
      <c r="D33" s="453"/>
      <c r="E33" s="446">
        <f>SUM(E30:E32)</f>
        <v>58.89999999999999</v>
      </c>
      <c r="F33" s="446">
        <f>SUM(F30:F32)</f>
        <v>82</v>
      </c>
      <c r="G33" s="447">
        <f>SUM(H33:S33)</f>
        <v>76.4</v>
      </c>
      <c r="H33" s="426">
        <f aca="true" t="shared" si="2" ref="H33:S33">SUM(H30:H32)</f>
        <v>6.300000000000001</v>
      </c>
      <c r="I33" s="426">
        <f t="shared" si="2"/>
        <v>1.7</v>
      </c>
      <c r="J33" s="426">
        <f t="shared" si="2"/>
        <v>0.2</v>
      </c>
      <c r="K33" s="426">
        <f t="shared" si="2"/>
        <v>0.1</v>
      </c>
      <c r="L33" s="426">
        <f t="shared" si="2"/>
        <v>1.9000000000000001</v>
      </c>
      <c r="M33" s="426">
        <f t="shared" si="2"/>
        <v>13.4</v>
      </c>
      <c r="N33" s="426">
        <f t="shared" si="2"/>
        <v>9.6</v>
      </c>
      <c r="O33" s="426">
        <f t="shared" si="2"/>
        <v>32.5</v>
      </c>
      <c r="P33" s="426">
        <f t="shared" si="2"/>
        <v>4.3</v>
      </c>
      <c r="Q33" s="426">
        <f t="shared" si="2"/>
        <v>1.2</v>
      </c>
      <c r="R33" s="426">
        <f t="shared" si="2"/>
        <v>3.7</v>
      </c>
      <c r="S33" s="427">
        <f t="shared" si="2"/>
        <v>1.5</v>
      </c>
    </row>
    <row r="34" spans="1:19" ht="12" customHeight="1">
      <c r="A34" s="449"/>
      <c r="B34" s="430"/>
      <c r="C34" s="430"/>
      <c r="D34" s="444"/>
      <c r="E34" s="437"/>
      <c r="F34" s="437"/>
      <c r="G34" s="437"/>
      <c r="H34" s="438"/>
      <c r="I34" s="438"/>
      <c r="J34" s="438"/>
      <c r="K34" s="438"/>
      <c r="L34" s="438"/>
      <c r="M34" s="438"/>
      <c r="N34" s="438"/>
      <c r="O34" s="438"/>
      <c r="P34" s="438"/>
      <c r="Q34" s="438"/>
      <c r="R34" s="438"/>
      <c r="S34" s="439"/>
    </row>
    <row r="35" spans="1:19" ht="12" customHeight="1">
      <c r="A35" s="449"/>
      <c r="B35" s="1259" t="s">
        <v>1101</v>
      </c>
      <c r="C35" s="1261"/>
      <c r="D35" s="444"/>
      <c r="E35" s="436">
        <v>641.7</v>
      </c>
      <c r="F35" s="436">
        <v>2313</v>
      </c>
      <c r="G35" s="431">
        <f aca="true" t="shared" si="3" ref="G35:G41">SUM(H35:S35)</f>
        <v>2816.7000000000003</v>
      </c>
      <c r="H35" s="432">
        <v>0</v>
      </c>
      <c r="I35" s="454">
        <v>0</v>
      </c>
      <c r="J35" s="432">
        <v>0.2</v>
      </c>
      <c r="K35" s="432">
        <v>0</v>
      </c>
      <c r="L35" s="432">
        <v>266.7</v>
      </c>
      <c r="M35" s="432">
        <v>1676.4</v>
      </c>
      <c r="N35" s="432">
        <v>662.5</v>
      </c>
      <c r="O35" s="432">
        <v>202</v>
      </c>
      <c r="P35" s="432">
        <v>1</v>
      </c>
      <c r="Q35" s="432">
        <v>0</v>
      </c>
      <c r="R35" s="432">
        <v>0</v>
      </c>
      <c r="S35" s="433">
        <v>7.9</v>
      </c>
    </row>
    <row r="36" spans="1:19" ht="12" customHeight="1">
      <c r="A36" s="1255" t="s">
        <v>1102</v>
      </c>
      <c r="B36" s="1259" t="s">
        <v>1103</v>
      </c>
      <c r="C36" s="1261"/>
      <c r="D36" s="444"/>
      <c r="E36" s="436">
        <v>407.1</v>
      </c>
      <c r="F36" s="436">
        <v>799.6</v>
      </c>
      <c r="G36" s="431">
        <f t="shared" si="3"/>
        <v>440.79999999999995</v>
      </c>
      <c r="H36" s="432">
        <v>49.3</v>
      </c>
      <c r="I36" s="432">
        <v>29.4</v>
      </c>
      <c r="J36" s="432">
        <v>31.7</v>
      </c>
      <c r="K36" s="432">
        <v>28.7</v>
      </c>
      <c r="L36" s="432">
        <v>63</v>
      </c>
      <c r="M36" s="432">
        <v>111.4</v>
      </c>
      <c r="N36" s="432">
        <v>68.4</v>
      </c>
      <c r="O36" s="432">
        <v>42</v>
      </c>
      <c r="P36" s="432">
        <v>6.9</v>
      </c>
      <c r="Q36" s="432">
        <v>4.1</v>
      </c>
      <c r="R36" s="432">
        <v>1.9</v>
      </c>
      <c r="S36" s="433">
        <v>4</v>
      </c>
    </row>
    <row r="37" spans="1:19" ht="12" customHeight="1">
      <c r="A37" s="1256"/>
      <c r="B37" s="1259" t="s">
        <v>1104</v>
      </c>
      <c r="C37" s="1259"/>
      <c r="D37" s="444"/>
      <c r="E37" s="436">
        <v>61.1</v>
      </c>
      <c r="F37" s="436">
        <v>83.6</v>
      </c>
      <c r="G37" s="431">
        <f t="shared" si="3"/>
        <v>77.30000000000001</v>
      </c>
      <c r="H37" s="432">
        <v>8.8</v>
      </c>
      <c r="I37" s="432">
        <v>6.4</v>
      </c>
      <c r="J37" s="432">
        <v>2.6</v>
      </c>
      <c r="K37" s="432">
        <v>5</v>
      </c>
      <c r="L37" s="432">
        <v>8.2</v>
      </c>
      <c r="M37" s="432">
        <v>0.6</v>
      </c>
      <c r="N37" s="432">
        <v>0.7</v>
      </c>
      <c r="O37" s="432">
        <v>11.4</v>
      </c>
      <c r="P37" s="432">
        <v>9.1</v>
      </c>
      <c r="Q37" s="432">
        <v>11.6</v>
      </c>
      <c r="R37" s="432">
        <v>6.2</v>
      </c>
      <c r="S37" s="433">
        <v>6.7</v>
      </c>
    </row>
    <row r="38" spans="1:19" ht="12" customHeight="1">
      <c r="A38" s="1256"/>
      <c r="B38" s="1259" t="s">
        <v>1105</v>
      </c>
      <c r="C38" s="1259"/>
      <c r="D38" s="444"/>
      <c r="E38" s="436">
        <v>65.4</v>
      </c>
      <c r="F38" s="436">
        <v>94.2</v>
      </c>
      <c r="G38" s="431">
        <f t="shared" si="3"/>
        <v>55.00000000000001</v>
      </c>
      <c r="H38" s="432">
        <v>18.5</v>
      </c>
      <c r="I38" s="432">
        <v>12.7</v>
      </c>
      <c r="J38" s="432">
        <v>8</v>
      </c>
      <c r="K38" s="432">
        <v>1</v>
      </c>
      <c r="L38" s="432">
        <v>1.9</v>
      </c>
      <c r="M38" s="432">
        <v>0.6</v>
      </c>
      <c r="N38" s="432">
        <v>1.2</v>
      </c>
      <c r="O38" s="432">
        <v>0.8</v>
      </c>
      <c r="P38" s="432">
        <v>2.4</v>
      </c>
      <c r="Q38" s="432">
        <v>3.5</v>
      </c>
      <c r="R38" s="432">
        <v>1.7</v>
      </c>
      <c r="S38" s="433">
        <v>2.7</v>
      </c>
    </row>
    <row r="39" spans="1:19" ht="12" customHeight="1">
      <c r="A39" s="1256"/>
      <c r="B39" s="1259" t="s">
        <v>1106</v>
      </c>
      <c r="C39" s="1261"/>
      <c r="D39" s="444"/>
      <c r="E39" s="436">
        <v>113.4</v>
      </c>
      <c r="F39" s="436">
        <v>109</v>
      </c>
      <c r="G39" s="431">
        <f t="shared" si="3"/>
        <v>93.1</v>
      </c>
      <c r="H39" s="432">
        <v>13.1</v>
      </c>
      <c r="I39" s="432">
        <v>6.2</v>
      </c>
      <c r="J39" s="432">
        <v>5.9</v>
      </c>
      <c r="K39" s="432">
        <v>6.9</v>
      </c>
      <c r="L39" s="432">
        <v>10</v>
      </c>
      <c r="M39" s="432">
        <v>2.4</v>
      </c>
      <c r="N39" s="432">
        <v>1.2</v>
      </c>
      <c r="O39" s="432">
        <v>3.8</v>
      </c>
      <c r="P39" s="432">
        <v>6.6</v>
      </c>
      <c r="Q39" s="432">
        <v>16.7</v>
      </c>
      <c r="R39" s="432">
        <v>9.2</v>
      </c>
      <c r="S39" s="433">
        <v>11.1</v>
      </c>
    </row>
    <row r="40" spans="1:19" ht="12" customHeight="1">
      <c r="A40" s="1256"/>
      <c r="B40" s="1259" t="s">
        <v>1045</v>
      </c>
      <c r="C40" s="1259"/>
      <c r="D40" s="444"/>
      <c r="E40" s="436">
        <v>6.7</v>
      </c>
      <c r="F40" s="436">
        <v>38.9</v>
      </c>
      <c r="G40" s="431">
        <f t="shared" si="3"/>
        <v>4.8</v>
      </c>
      <c r="H40" s="432">
        <v>0</v>
      </c>
      <c r="I40" s="432">
        <v>0</v>
      </c>
      <c r="J40" s="432">
        <v>0.1</v>
      </c>
      <c r="K40" s="432">
        <v>4.7</v>
      </c>
      <c r="L40" s="432">
        <v>0</v>
      </c>
      <c r="M40" s="432">
        <v>0</v>
      </c>
      <c r="N40" s="432">
        <v>0</v>
      </c>
      <c r="O40" s="432">
        <v>0</v>
      </c>
      <c r="P40" s="432">
        <v>0</v>
      </c>
      <c r="Q40" s="432">
        <v>0</v>
      </c>
      <c r="R40" s="432">
        <v>0</v>
      </c>
      <c r="S40" s="433">
        <v>0</v>
      </c>
    </row>
    <row r="41" spans="1:20" s="428" customFormat="1" ht="12" customHeight="1">
      <c r="A41" s="1256"/>
      <c r="B41" s="1263" t="s">
        <v>1097</v>
      </c>
      <c r="C41" s="1263"/>
      <c r="D41" s="453"/>
      <c r="E41" s="446">
        <f>SUM(E35:E40)</f>
        <v>1295.4000000000003</v>
      </c>
      <c r="F41" s="446">
        <f>SUM(F35:F40)</f>
        <v>3438.2999999999997</v>
      </c>
      <c r="G41" s="447">
        <f t="shared" si="3"/>
        <v>3487.7000000000003</v>
      </c>
      <c r="H41" s="446">
        <f aca="true" t="shared" si="4" ref="H41:S41">SUM(H35:H40)</f>
        <v>89.69999999999999</v>
      </c>
      <c r="I41" s="446">
        <f t="shared" si="4"/>
        <v>54.7</v>
      </c>
      <c r="J41" s="446">
        <f t="shared" si="4"/>
        <v>48.5</v>
      </c>
      <c r="K41" s="446">
        <f t="shared" si="4"/>
        <v>46.300000000000004</v>
      </c>
      <c r="L41" s="446">
        <f t="shared" si="4"/>
        <v>349.79999999999995</v>
      </c>
      <c r="M41" s="446">
        <f t="shared" si="4"/>
        <v>1791.4</v>
      </c>
      <c r="N41" s="446">
        <f t="shared" si="4"/>
        <v>734.0000000000001</v>
      </c>
      <c r="O41" s="446">
        <f t="shared" si="4"/>
        <v>260</v>
      </c>
      <c r="P41" s="446">
        <f t="shared" si="4"/>
        <v>26</v>
      </c>
      <c r="Q41" s="446">
        <f t="shared" si="4"/>
        <v>35.9</v>
      </c>
      <c r="R41" s="446">
        <f t="shared" si="4"/>
        <v>19</v>
      </c>
      <c r="S41" s="448">
        <f t="shared" si="4"/>
        <v>32.4</v>
      </c>
      <c r="T41" s="455"/>
    </row>
    <row r="42" spans="1:19" ht="12" customHeight="1">
      <c r="A42" s="456"/>
      <c r="B42" s="430"/>
      <c r="C42" s="430"/>
      <c r="D42" s="444"/>
      <c r="E42" s="437"/>
      <c r="F42" s="437"/>
      <c r="G42" s="437"/>
      <c r="H42" s="438"/>
      <c r="I42" s="438"/>
      <c r="J42" s="438"/>
      <c r="K42" s="438"/>
      <c r="L42" s="438"/>
      <c r="M42" s="438"/>
      <c r="N42" s="438"/>
      <c r="O42" s="438"/>
      <c r="P42" s="438"/>
      <c r="Q42" s="438"/>
      <c r="R42" s="438"/>
      <c r="S42" s="439"/>
    </row>
    <row r="43" spans="1:19" ht="12" customHeight="1">
      <c r="A43" s="1257" t="s">
        <v>1107</v>
      </c>
      <c r="B43" s="1259" t="s">
        <v>1108</v>
      </c>
      <c r="C43" s="1259"/>
      <c r="D43" s="444"/>
      <c r="E43" s="436">
        <v>358.1</v>
      </c>
      <c r="F43" s="436">
        <v>556.1</v>
      </c>
      <c r="G43" s="431">
        <f aca="true" t="shared" si="5" ref="G43:G48">SUM(H43:S43)</f>
        <v>804.4000000000001</v>
      </c>
      <c r="H43" s="432">
        <v>0</v>
      </c>
      <c r="I43" s="432">
        <v>0</v>
      </c>
      <c r="J43" s="432">
        <v>0</v>
      </c>
      <c r="K43" s="432">
        <v>24.9</v>
      </c>
      <c r="L43" s="432">
        <v>525.5</v>
      </c>
      <c r="M43" s="432">
        <v>253</v>
      </c>
      <c r="N43" s="432">
        <v>0.7</v>
      </c>
      <c r="O43" s="432">
        <v>0.2</v>
      </c>
      <c r="P43" s="432">
        <v>0</v>
      </c>
      <c r="Q43" s="432">
        <v>0</v>
      </c>
      <c r="R43" s="432">
        <v>0.1</v>
      </c>
      <c r="S43" s="433">
        <v>0</v>
      </c>
    </row>
    <row r="44" spans="1:19" ht="12" customHeight="1">
      <c r="A44" s="1257"/>
      <c r="B44" s="1259" t="s">
        <v>1109</v>
      </c>
      <c r="C44" s="1261"/>
      <c r="D44" s="444"/>
      <c r="E44" s="436">
        <v>98.8</v>
      </c>
      <c r="F44" s="436">
        <v>101.4</v>
      </c>
      <c r="G44" s="431">
        <f t="shared" si="5"/>
        <v>151.89999999999998</v>
      </c>
      <c r="H44" s="432">
        <v>0</v>
      </c>
      <c r="I44" s="432">
        <v>0</v>
      </c>
      <c r="J44" s="432">
        <v>0</v>
      </c>
      <c r="K44" s="432">
        <v>8</v>
      </c>
      <c r="L44" s="432">
        <v>77.6</v>
      </c>
      <c r="M44" s="432">
        <v>66.3</v>
      </c>
      <c r="N44" s="432">
        <v>0</v>
      </c>
      <c r="O44" s="432">
        <v>0</v>
      </c>
      <c r="P44" s="432">
        <v>0</v>
      </c>
      <c r="Q44" s="432">
        <v>0</v>
      </c>
      <c r="R44" s="432">
        <v>0</v>
      </c>
      <c r="S44" s="433">
        <v>0</v>
      </c>
    </row>
    <row r="45" spans="1:19" ht="12" customHeight="1">
      <c r="A45" s="1257"/>
      <c r="B45" s="1259" t="s">
        <v>1110</v>
      </c>
      <c r="C45" s="1259"/>
      <c r="D45" s="444"/>
      <c r="E45" s="436">
        <v>2.2</v>
      </c>
      <c r="F45" s="436">
        <v>789.7</v>
      </c>
      <c r="G45" s="431">
        <f t="shared" si="5"/>
        <v>0.3</v>
      </c>
      <c r="H45" s="432">
        <v>0</v>
      </c>
      <c r="I45" s="432">
        <v>0</v>
      </c>
      <c r="J45" s="432">
        <v>0</v>
      </c>
      <c r="K45" s="432">
        <v>0</v>
      </c>
      <c r="L45" s="432">
        <v>0</v>
      </c>
      <c r="M45" s="432">
        <v>0</v>
      </c>
      <c r="N45" s="432">
        <v>0</v>
      </c>
      <c r="O45" s="432">
        <v>0</v>
      </c>
      <c r="P45" s="432">
        <v>0</v>
      </c>
      <c r="Q45" s="432">
        <v>0</v>
      </c>
      <c r="R45" s="432">
        <v>0</v>
      </c>
      <c r="S45" s="433">
        <v>0.3</v>
      </c>
    </row>
    <row r="46" spans="1:19" ht="12" customHeight="1">
      <c r="A46" s="1257"/>
      <c r="B46" s="1259" t="s">
        <v>1111</v>
      </c>
      <c r="C46" s="1261"/>
      <c r="D46" s="444"/>
      <c r="E46" s="436">
        <v>27.9</v>
      </c>
      <c r="F46" s="436">
        <v>16.5</v>
      </c>
      <c r="G46" s="431">
        <f t="shared" si="5"/>
        <v>110.9</v>
      </c>
      <c r="H46" s="432">
        <v>0</v>
      </c>
      <c r="I46" s="432">
        <v>0</v>
      </c>
      <c r="J46" s="432">
        <v>0</v>
      </c>
      <c r="K46" s="434">
        <v>0</v>
      </c>
      <c r="L46" s="432">
        <v>0.1</v>
      </c>
      <c r="M46" s="432">
        <v>0.3</v>
      </c>
      <c r="N46" s="432">
        <v>0.1</v>
      </c>
      <c r="O46" s="432">
        <v>109.7</v>
      </c>
      <c r="P46" s="432">
        <v>0.7</v>
      </c>
      <c r="Q46" s="432">
        <v>0</v>
      </c>
      <c r="R46" s="432">
        <v>0</v>
      </c>
      <c r="S46" s="433">
        <v>0</v>
      </c>
    </row>
    <row r="47" spans="1:19" ht="12" customHeight="1">
      <c r="A47" s="1257"/>
      <c r="B47" s="1259" t="s">
        <v>1045</v>
      </c>
      <c r="C47" s="1259"/>
      <c r="D47" s="444"/>
      <c r="E47" s="436">
        <v>3.4</v>
      </c>
      <c r="F47" s="436">
        <v>12</v>
      </c>
      <c r="G47" s="431">
        <f t="shared" si="5"/>
        <v>81.9</v>
      </c>
      <c r="H47" s="434">
        <v>0</v>
      </c>
      <c r="I47" s="432">
        <v>3.4</v>
      </c>
      <c r="J47" s="432">
        <v>0.2</v>
      </c>
      <c r="K47" s="432">
        <v>0.2</v>
      </c>
      <c r="L47" s="434">
        <v>0</v>
      </c>
      <c r="M47" s="432">
        <v>0.1</v>
      </c>
      <c r="N47" s="432">
        <v>3.5</v>
      </c>
      <c r="O47" s="432">
        <v>71.9</v>
      </c>
      <c r="P47" s="432">
        <v>0.1</v>
      </c>
      <c r="Q47" s="432">
        <v>2.5</v>
      </c>
      <c r="R47" s="432">
        <v>0</v>
      </c>
      <c r="S47" s="433">
        <v>0</v>
      </c>
    </row>
    <row r="48" spans="1:19" s="428" customFormat="1" ht="12" customHeight="1">
      <c r="A48" s="1258"/>
      <c r="B48" s="1260" t="s">
        <v>1097</v>
      </c>
      <c r="C48" s="1260"/>
      <c r="D48" s="457"/>
      <c r="E48" s="458">
        <f>SUM(E43:E47)</f>
        <v>490.4</v>
      </c>
      <c r="F48" s="458">
        <f>SUM(F43:F47)</f>
        <v>1475.7</v>
      </c>
      <c r="G48" s="459">
        <f t="shared" si="5"/>
        <v>1149.3999999999999</v>
      </c>
      <c r="H48" s="458">
        <f aca="true" t="shared" si="6" ref="H48:S48">SUM(H43:H47)</f>
        <v>0</v>
      </c>
      <c r="I48" s="458">
        <f t="shared" si="6"/>
        <v>3.4</v>
      </c>
      <c r="J48" s="458">
        <f t="shared" si="6"/>
        <v>0.2</v>
      </c>
      <c r="K48" s="458">
        <f t="shared" si="6"/>
        <v>33.1</v>
      </c>
      <c r="L48" s="458">
        <f t="shared" si="6"/>
        <v>603.2</v>
      </c>
      <c r="M48" s="458">
        <f t="shared" si="6"/>
        <v>319.70000000000005</v>
      </c>
      <c r="N48" s="458">
        <f t="shared" si="6"/>
        <v>4.3</v>
      </c>
      <c r="O48" s="458">
        <f t="shared" si="6"/>
        <v>181.8</v>
      </c>
      <c r="P48" s="458">
        <f t="shared" si="6"/>
        <v>0.7999999999999999</v>
      </c>
      <c r="Q48" s="458">
        <f t="shared" si="6"/>
        <v>2.5</v>
      </c>
      <c r="R48" s="458">
        <f t="shared" si="6"/>
        <v>0.1</v>
      </c>
      <c r="S48" s="460">
        <f t="shared" si="6"/>
        <v>0.3</v>
      </c>
    </row>
    <row r="49" ht="15" customHeight="1">
      <c r="A49" s="417" t="s">
        <v>1112</v>
      </c>
    </row>
  </sheetData>
  <mergeCells count="45">
    <mergeCell ref="B15:C15"/>
    <mergeCell ref="B25:C25"/>
    <mergeCell ref="B26:C26"/>
    <mergeCell ref="B17:C17"/>
    <mergeCell ref="B18:C18"/>
    <mergeCell ref="B19:C19"/>
    <mergeCell ref="B20:C20"/>
    <mergeCell ref="B21:C21"/>
    <mergeCell ref="B22:C22"/>
    <mergeCell ref="B9:C9"/>
    <mergeCell ref="B10:C10"/>
    <mergeCell ref="B12:C12"/>
    <mergeCell ref="B13:C13"/>
    <mergeCell ref="B14:C14"/>
    <mergeCell ref="A3:D3"/>
    <mergeCell ref="A4:D4"/>
    <mergeCell ref="B16:C16"/>
    <mergeCell ref="A6:A28"/>
    <mergeCell ref="B23:C23"/>
    <mergeCell ref="B24:C24"/>
    <mergeCell ref="B6:C6"/>
    <mergeCell ref="B7:C7"/>
    <mergeCell ref="B8:C8"/>
    <mergeCell ref="B27:C27"/>
    <mergeCell ref="B28:C28"/>
    <mergeCell ref="B40:C40"/>
    <mergeCell ref="B41:C41"/>
    <mergeCell ref="B35:C35"/>
    <mergeCell ref="B36:C36"/>
    <mergeCell ref="B39:C39"/>
    <mergeCell ref="A30:A33"/>
    <mergeCell ref="B30:C30"/>
    <mergeCell ref="B31:C31"/>
    <mergeCell ref="B32:C32"/>
    <mergeCell ref="B33:C33"/>
    <mergeCell ref="A36:A41"/>
    <mergeCell ref="A43:A48"/>
    <mergeCell ref="B43:C43"/>
    <mergeCell ref="B45:C45"/>
    <mergeCell ref="B47:C47"/>
    <mergeCell ref="B48:C48"/>
    <mergeCell ref="B44:C44"/>
    <mergeCell ref="B46:C46"/>
    <mergeCell ref="B37:C37"/>
    <mergeCell ref="B38:C38"/>
  </mergeCells>
  <printOptions/>
  <pageMargins left="0.31496062992125984" right="0.31496062992125984" top="0.5905511811023623" bottom="0.3937007874015748" header="0.1968503937007874" footer="0.1968503937007874"/>
  <pageSetup horizontalDpi="400" verticalDpi="400" orientation="portrait" paperSize="9" r:id="rId2"/>
  <headerFooter alignWithMargins="0">
    <oddFooter>&amp;C&amp;F&amp;A</oddFooter>
  </headerFooter>
  <drawing r:id="rId1"/>
</worksheet>
</file>

<file path=xl/worksheets/sheet12.xml><?xml version="1.0" encoding="utf-8"?>
<worksheet xmlns="http://schemas.openxmlformats.org/spreadsheetml/2006/main" xmlns:r="http://schemas.openxmlformats.org/officeDocument/2006/relationships">
  <dimension ref="B2:P18"/>
  <sheetViews>
    <sheetView workbookViewId="0" topLeftCell="A1">
      <selection activeCell="A1" sqref="A1"/>
    </sheetView>
  </sheetViews>
  <sheetFormatPr defaultColWidth="9.00390625" defaultRowHeight="13.5"/>
  <cols>
    <col min="1" max="1" width="2.625" style="461" customWidth="1"/>
    <col min="2" max="2" width="12.25390625" style="504" customWidth="1"/>
    <col min="3" max="3" width="10.875" style="461" customWidth="1"/>
    <col min="4" max="4" width="10.125" style="461" customWidth="1"/>
    <col min="5" max="5" width="10.00390625" style="461" customWidth="1"/>
    <col min="6" max="6" width="10.125" style="461" customWidth="1"/>
    <col min="7" max="7" width="9.50390625" style="461" customWidth="1"/>
    <col min="8" max="8" width="10.375" style="461" customWidth="1"/>
    <col min="9" max="9" width="9.125" style="461" customWidth="1"/>
    <col min="10" max="10" width="7.875" style="461" customWidth="1"/>
    <col min="11" max="11" width="9.00390625" style="461" customWidth="1"/>
    <col min="12" max="12" width="9.625" style="461" customWidth="1"/>
    <col min="13" max="15" width="6.125" style="461" customWidth="1"/>
    <col min="16" max="16384" width="9.00390625" style="461" customWidth="1"/>
  </cols>
  <sheetData>
    <row r="2" ht="14.25">
      <c r="B2" s="462" t="s">
        <v>1140</v>
      </c>
    </row>
    <row r="3" spans="2:12" ht="20.25" customHeight="1" thickBot="1">
      <c r="B3" s="463" t="s">
        <v>1114</v>
      </c>
      <c r="C3" s="464"/>
      <c r="D3" s="464"/>
      <c r="E3" s="464"/>
      <c r="F3" s="464"/>
      <c r="G3" s="464"/>
      <c r="H3" s="464"/>
      <c r="I3" s="464"/>
      <c r="J3" s="464"/>
      <c r="K3" s="465"/>
      <c r="L3" s="465" t="s">
        <v>1115</v>
      </c>
    </row>
    <row r="4" spans="2:16" ht="25.5" customHeight="1" thickTop="1">
      <c r="B4" s="1279" t="s">
        <v>1116</v>
      </c>
      <c r="C4" s="1286" t="s">
        <v>1117</v>
      </c>
      <c r="D4" s="1286" t="s">
        <v>1118</v>
      </c>
      <c r="E4" s="1289" t="s">
        <v>1119</v>
      </c>
      <c r="F4" s="1281" t="s">
        <v>1120</v>
      </c>
      <c r="G4" s="1282"/>
      <c r="H4" s="1282"/>
      <c r="I4" s="1282"/>
      <c r="J4" s="1282"/>
      <c r="K4" s="1282"/>
      <c r="L4" s="1283"/>
      <c r="P4" s="466"/>
    </row>
    <row r="5" spans="2:16" ht="22.5" customHeight="1">
      <c r="B5" s="1280"/>
      <c r="C5" s="1287"/>
      <c r="D5" s="1287"/>
      <c r="E5" s="1284"/>
      <c r="F5" s="1275" t="s">
        <v>1121</v>
      </c>
      <c r="G5" s="1276"/>
      <c r="H5" s="1277" t="s">
        <v>1518</v>
      </c>
      <c r="I5" s="1284" t="s">
        <v>1122</v>
      </c>
      <c r="J5" s="1284"/>
      <c r="K5" s="1285" t="s">
        <v>1123</v>
      </c>
      <c r="L5" s="1285"/>
      <c r="M5" s="464"/>
      <c r="N5" s="464"/>
      <c r="O5" s="464"/>
      <c r="P5" s="466"/>
    </row>
    <row r="6" spans="2:16" ht="23.25" customHeight="1">
      <c r="B6" s="1280"/>
      <c r="C6" s="1288"/>
      <c r="D6" s="1288"/>
      <c r="E6" s="1290"/>
      <c r="F6" s="467" t="s">
        <v>1124</v>
      </c>
      <c r="G6" s="467" t="s">
        <v>1125</v>
      </c>
      <c r="H6" s="1278"/>
      <c r="I6" s="468" t="s">
        <v>1126</v>
      </c>
      <c r="J6" s="469" t="s">
        <v>1127</v>
      </c>
      <c r="K6" s="468" t="s">
        <v>1126</v>
      </c>
      <c r="L6" s="469" t="s">
        <v>1127</v>
      </c>
      <c r="M6" s="470"/>
      <c r="N6" s="471"/>
      <c r="O6" s="471"/>
      <c r="P6" s="472"/>
    </row>
    <row r="7" spans="2:16" ht="9.75" customHeight="1">
      <c r="B7" s="473"/>
      <c r="C7" s="474" t="s">
        <v>1128</v>
      </c>
      <c r="D7" s="474" t="s">
        <v>1128</v>
      </c>
      <c r="E7" s="474" t="s">
        <v>1128</v>
      </c>
      <c r="F7" s="474" t="s">
        <v>1128</v>
      </c>
      <c r="G7" s="474" t="s">
        <v>1128</v>
      </c>
      <c r="H7" s="474" t="s">
        <v>1128</v>
      </c>
      <c r="I7" s="474"/>
      <c r="J7" s="474" t="s">
        <v>1128</v>
      </c>
      <c r="K7" s="474"/>
      <c r="L7" s="475" t="s">
        <v>1128</v>
      </c>
      <c r="M7" s="470"/>
      <c r="N7" s="471"/>
      <c r="O7" s="471"/>
      <c r="P7" s="472"/>
    </row>
    <row r="8" spans="2:16" ht="19.5" customHeight="1">
      <c r="B8" s="476" t="s">
        <v>1129</v>
      </c>
      <c r="C8" s="477">
        <v>236.7</v>
      </c>
      <c r="D8" s="478">
        <v>22.1</v>
      </c>
      <c r="E8" s="479">
        <v>214.6</v>
      </c>
      <c r="F8" s="478">
        <v>136.1</v>
      </c>
      <c r="G8" s="479">
        <v>78.5</v>
      </c>
      <c r="H8" s="478">
        <v>209.3</v>
      </c>
      <c r="I8" s="480">
        <v>166</v>
      </c>
      <c r="J8" s="478">
        <v>3.2</v>
      </c>
      <c r="K8" s="481" t="s">
        <v>1130</v>
      </c>
      <c r="L8" s="482">
        <v>2.1</v>
      </c>
      <c r="M8" s="483"/>
      <c r="N8" s="484"/>
      <c r="O8" s="485"/>
      <c r="P8" s="486"/>
    </row>
    <row r="9" spans="2:16" ht="19.5" customHeight="1">
      <c r="B9" s="476" t="s">
        <v>1131</v>
      </c>
      <c r="C9" s="477">
        <v>225.9</v>
      </c>
      <c r="D9" s="478">
        <v>29.1</v>
      </c>
      <c r="E9" s="479">
        <v>196.8</v>
      </c>
      <c r="F9" s="478">
        <v>75.4</v>
      </c>
      <c r="G9" s="479">
        <v>121.4</v>
      </c>
      <c r="H9" s="478">
        <v>194.1</v>
      </c>
      <c r="I9" s="480">
        <v>144</v>
      </c>
      <c r="J9" s="478">
        <v>2.4</v>
      </c>
      <c r="K9" s="481" t="s">
        <v>1132</v>
      </c>
      <c r="L9" s="487">
        <v>0.3</v>
      </c>
      <c r="M9" s="488"/>
      <c r="N9" s="489"/>
      <c r="O9" s="465"/>
      <c r="P9" s="490"/>
    </row>
    <row r="10" spans="2:16" ht="19.5" customHeight="1">
      <c r="B10" s="476"/>
      <c r="C10" s="477">
        <v>774.8</v>
      </c>
      <c r="D10" s="478">
        <v>30.6</v>
      </c>
      <c r="E10" s="479">
        <v>743.8</v>
      </c>
      <c r="F10" s="478">
        <v>317.3</v>
      </c>
      <c r="G10" s="479">
        <v>426.5</v>
      </c>
      <c r="H10" s="478">
        <v>731.2</v>
      </c>
      <c r="I10" s="480">
        <v>528</v>
      </c>
      <c r="J10" s="478">
        <v>11.7</v>
      </c>
      <c r="K10" s="481" t="s">
        <v>1133</v>
      </c>
      <c r="L10" s="487">
        <v>0.9</v>
      </c>
      <c r="M10" s="488"/>
      <c r="N10" s="489"/>
      <c r="O10" s="465"/>
      <c r="P10" s="490"/>
    </row>
    <row r="11" spans="2:16" ht="19.5" customHeight="1">
      <c r="B11" s="491" t="s">
        <v>1134</v>
      </c>
      <c r="C11" s="492"/>
      <c r="D11" s="493"/>
      <c r="E11" s="493"/>
      <c r="F11" s="493"/>
      <c r="G11" s="493"/>
      <c r="H11" s="493"/>
      <c r="I11" s="494"/>
      <c r="J11" s="493"/>
      <c r="K11" s="495"/>
      <c r="L11" s="496"/>
      <c r="M11" s="465"/>
      <c r="N11" s="466"/>
      <c r="O11" s="465"/>
      <c r="P11" s="490"/>
    </row>
    <row r="12" spans="2:16" ht="19.5" customHeight="1">
      <c r="B12" s="491" t="s">
        <v>1135</v>
      </c>
      <c r="C12" s="492">
        <v>1660.9</v>
      </c>
      <c r="D12" s="493">
        <v>74.1</v>
      </c>
      <c r="E12" s="493">
        <v>1585.1</v>
      </c>
      <c r="F12" s="493">
        <v>309.7</v>
      </c>
      <c r="G12" s="493">
        <v>1275.4</v>
      </c>
      <c r="H12" s="493">
        <v>1563.6</v>
      </c>
      <c r="I12" s="494">
        <v>1216</v>
      </c>
      <c r="J12" s="493">
        <v>19.5</v>
      </c>
      <c r="K12" s="495">
        <v>10</v>
      </c>
      <c r="L12" s="496">
        <v>2</v>
      </c>
      <c r="M12" s="466"/>
      <c r="N12" s="465"/>
      <c r="O12" s="465"/>
      <c r="P12" s="490"/>
    </row>
    <row r="13" spans="2:16" ht="9.75" customHeight="1">
      <c r="B13" s="491"/>
      <c r="C13" s="492"/>
      <c r="D13" s="493"/>
      <c r="G13" s="493"/>
      <c r="I13" s="494"/>
      <c r="J13" s="493"/>
      <c r="K13" s="495"/>
      <c r="L13" s="496"/>
      <c r="M13" s="466"/>
      <c r="N13" s="465"/>
      <c r="O13" s="465"/>
      <c r="P13" s="490"/>
    </row>
    <row r="14" spans="2:16" ht="19.5" customHeight="1">
      <c r="B14" s="491" t="s">
        <v>1136</v>
      </c>
      <c r="C14" s="492">
        <v>9081.1</v>
      </c>
      <c r="D14" s="493">
        <v>1320.6</v>
      </c>
      <c r="E14" s="493">
        <v>7756.3</v>
      </c>
      <c r="F14" s="493">
        <v>745.8</v>
      </c>
      <c r="G14" s="493">
        <v>7010.5</v>
      </c>
      <c r="H14" s="497">
        <v>7713.5</v>
      </c>
      <c r="I14" s="494">
        <v>5054</v>
      </c>
      <c r="J14" s="493">
        <v>41.8</v>
      </c>
      <c r="K14" s="495">
        <v>13</v>
      </c>
      <c r="L14" s="496">
        <v>1</v>
      </c>
      <c r="M14" s="466"/>
      <c r="N14" s="465"/>
      <c r="O14" s="465"/>
      <c r="P14" s="490"/>
    </row>
    <row r="15" spans="2:12" ht="18.75" customHeight="1">
      <c r="B15" s="498" t="s">
        <v>1137</v>
      </c>
      <c r="C15" s="499">
        <f aca="true" t="shared" si="0" ref="C15:J15">SUM(C8:C14)</f>
        <v>11979.400000000001</v>
      </c>
      <c r="D15" s="500">
        <f t="shared" si="0"/>
        <v>1476.5</v>
      </c>
      <c r="E15" s="500">
        <f t="shared" si="0"/>
        <v>10496.6</v>
      </c>
      <c r="F15" s="500">
        <f t="shared" si="0"/>
        <v>1584.3</v>
      </c>
      <c r="G15" s="500">
        <f t="shared" si="0"/>
        <v>8912.3</v>
      </c>
      <c r="H15" s="500">
        <f t="shared" si="0"/>
        <v>10411.7</v>
      </c>
      <c r="I15" s="501">
        <f t="shared" si="0"/>
        <v>7108</v>
      </c>
      <c r="J15" s="500">
        <f t="shared" si="0"/>
        <v>78.6</v>
      </c>
      <c r="K15" s="502" t="s">
        <v>1138</v>
      </c>
      <c r="L15" s="503">
        <f>SUM(L8:L14)</f>
        <v>6.3</v>
      </c>
    </row>
    <row r="16" ht="12">
      <c r="B16" s="504" t="s">
        <v>1139</v>
      </c>
    </row>
    <row r="18" ht="12">
      <c r="K18" s="505"/>
    </row>
  </sheetData>
  <mergeCells count="9">
    <mergeCell ref="F5:G5"/>
    <mergeCell ref="H5:H6"/>
    <mergeCell ref="B4:B6"/>
    <mergeCell ref="F4:L4"/>
    <mergeCell ref="I5:J5"/>
    <mergeCell ref="K5:L5"/>
    <mergeCell ref="C4:C6"/>
    <mergeCell ref="D4:D6"/>
    <mergeCell ref="E4:E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AE53"/>
  <sheetViews>
    <sheetView workbookViewId="0" topLeftCell="A1">
      <selection activeCell="A1" sqref="A1"/>
    </sheetView>
  </sheetViews>
  <sheetFormatPr defaultColWidth="9.00390625" defaultRowHeight="13.5"/>
  <cols>
    <col min="1" max="1" width="2.625" style="506" customWidth="1"/>
    <col min="2" max="2" width="11.75390625" style="506" customWidth="1"/>
    <col min="3" max="3" width="7.625" style="506" customWidth="1"/>
    <col min="4" max="4" width="8.625" style="506" customWidth="1"/>
    <col min="5" max="5" width="7.625" style="506" customWidth="1"/>
    <col min="6" max="6" width="9.00390625" style="506" customWidth="1"/>
    <col min="7" max="7" width="7.625" style="506" customWidth="1"/>
    <col min="8" max="8" width="9.00390625" style="506" customWidth="1"/>
    <col min="9" max="9" width="9.50390625" style="506" customWidth="1"/>
    <col min="10" max="10" width="8.625" style="506" customWidth="1"/>
    <col min="11" max="11" width="9.25390625" style="506" bestFit="1" customWidth="1"/>
    <col min="12" max="12" width="8.00390625" style="506" customWidth="1"/>
    <col min="13" max="13" width="9.125" style="506" bestFit="1" customWidth="1"/>
    <col min="14" max="14" width="9.00390625" style="506" bestFit="1" customWidth="1"/>
    <col min="15" max="18" width="7.625" style="506" customWidth="1"/>
    <col min="19" max="19" width="8.125" style="506" customWidth="1"/>
    <col min="20" max="20" width="10.875" style="506" bestFit="1" customWidth="1"/>
    <col min="21" max="21" width="11.625" style="506" customWidth="1"/>
    <col min="22" max="22" width="7.25390625" style="506" bestFit="1" customWidth="1"/>
    <col min="23" max="23" width="10.50390625" style="506" customWidth="1"/>
    <col min="24" max="24" width="10.75390625" style="506" bestFit="1" customWidth="1"/>
    <col min="25" max="26" width="9.125" style="506" bestFit="1" customWidth="1"/>
    <col min="27" max="27" width="5.75390625" style="506" bestFit="1" customWidth="1"/>
    <col min="28" max="28" width="7.375" style="506" bestFit="1" customWidth="1"/>
    <col min="29" max="29" width="8.125" style="506" bestFit="1" customWidth="1"/>
    <col min="30" max="30" width="7.375" style="506" bestFit="1" customWidth="1"/>
    <col min="31" max="31" width="9.125" style="506" bestFit="1" customWidth="1"/>
    <col min="32" max="16384" width="9.00390625" style="506" customWidth="1"/>
  </cols>
  <sheetData>
    <row r="2" ht="14.25">
      <c r="B2" s="507" t="s">
        <v>1189</v>
      </c>
    </row>
    <row r="3" spans="2:17" ht="14.25">
      <c r="B3" s="507"/>
      <c r="P3" s="508"/>
      <c r="Q3" s="509"/>
    </row>
    <row r="4" spans="2:31" s="510" customFormat="1" ht="14.25" customHeight="1" thickBot="1">
      <c r="B4" s="506" t="s">
        <v>1155</v>
      </c>
      <c r="P4" s="511"/>
      <c r="Q4" s="512"/>
      <c r="U4" s="513"/>
      <c r="AE4" s="514"/>
    </row>
    <row r="5" spans="2:31" s="515" customFormat="1" ht="19.5" customHeight="1" thickTop="1">
      <c r="B5" s="1334" t="s">
        <v>1156</v>
      </c>
      <c r="C5" s="1314" t="s">
        <v>1157</v>
      </c>
      <c r="D5" s="1315"/>
      <c r="E5" s="1315"/>
      <c r="F5" s="1315"/>
      <c r="G5" s="1315"/>
      <c r="H5" s="1325"/>
      <c r="I5" s="1321" t="s">
        <v>1158</v>
      </c>
      <c r="J5" s="1321"/>
      <c r="K5" s="1321"/>
      <c r="L5" s="1321"/>
      <c r="M5" s="1321" t="s">
        <v>1159</v>
      </c>
      <c r="N5" s="1321"/>
      <c r="O5" s="1314" t="s">
        <v>1160</v>
      </c>
      <c r="P5" s="1325"/>
      <c r="Q5" s="1314" t="s">
        <v>1161</v>
      </c>
      <c r="R5" s="1315"/>
      <c r="S5" s="1318" t="s">
        <v>1162</v>
      </c>
      <c r="AE5" s="509"/>
    </row>
    <row r="6" spans="2:31" s="515" customFormat="1" ht="19.5" customHeight="1">
      <c r="B6" s="1331"/>
      <c r="C6" s="1323" t="s">
        <v>176</v>
      </c>
      <c r="D6" s="1323" t="s">
        <v>1163</v>
      </c>
      <c r="E6" s="1328" t="s">
        <v>1164</v>
      </c>
      <c r="F6" s="1323" t="s">
        <v>1165</v>
      </c>
      <c r="G6" s="1323" t="s">
        <v>1166</v>
      </c>
      <c r="H6" s="1323" t="s">
        <v>1045</v>
      </c>
      <c r="I6" s="1323" t="s">
        <v>176</v>
      </c>
      <c r="J6" s="1316" t="s">
        <v>1167</v>
      </c>
      <c r="K6" s="1316" t="s">
        <v>1168</v>
      </c>
      <c r="L6" s="1332" t="s">
        <v>1169</v>
      </c>
      <c r="M6" s="1316" t="s">
        <v>1170</v>
      </c>
      <c r="N6" s="1322" t="s">
        <v>1171</v>
      </c>
      <c r="O6" s="1323" t="s">
        <v>1172</v>
      </c>
      <c r="P6" s="1323" t="s">
        <v>1173</v>
      </c>
      <c r="Q6" s="1316" t="s">
        <v>1167</v>
      </c>
      <c r="R6" s="1317" t="s">
        <v>1168</v>
      </c>
      <c r="S6" s="1319"/>
      <c r="AE6" s="509"/>
    </row>
    <row r="7" spans="2:31" s="515" customFormat="1" ht="19.5" customHeight="1">
      <c r="B7" s="1331"/>
      <c r="C7" s="1324"/>
      <c r="D7" s="1324"/>
      <c r="E7" s="1329"/>
      <c r="F7" s="1324"/>
      <c r="G7" s="1324"/>
      <c r="H7" s="1324"/>
      <c r="I7" s="1324"/>
      <c r="J7" s="1316"/>
      <c r="K7" s="1316"/>
      <c r="L7" s="1333"/>
      <c r="M7" s="1316"/>
      <c r="N7" s="1322"/>
      <c r="O7" s="1324"/>
      <c r="P7" s="1324"/>
      <c r="Q7" s="1316"/>
      <c r="R7" s="1317"/>
      <c r="S7" s="1320"/>
      <c r="AE7" s="509"/>
    </row>
    <row r="8" spans="2:19" s="509" customFormat="1" ht="15" customHeight="1">
      <c r="B8" s="516"/>
      <c r="C8" s="517"/>
      <c r="D8" s="518"/>
      <c r="E8" s="519"/>
      <c r="F8" s="518"/>
      <c r="G8" s="518"/>
      <c r="H8" s="518"/>
      <c r="J8" s="518"/>
      <c r="K8" s="518"/>
      <c r="L8" s="518"/>
      <c r="M8" s="520" t="s">
        <v>1174</v>
      </c>
      <c r="N8" s="521" t="s">
        <v>1175</v>
      </c>
      <c r="O8" s="518"/>
      <c r="P8" s="518"/>
      <c r="Q8" s="518"/>
      <c r="R8" s="518"/>
      <c r="S8" s="522"/>
    </row>
    <row r="9" spans="2:19" s="523" customFormat="1" ht="15" customHeight="1">
      <c r="B9" s="524" t="s">
        <v>1176</v>
      </c>
      <c r="C9" s="525">
        <f>SUM(D9:H9)</f>
        <v>592</v>
      </c>
      <c r="D9" s="526">
        <v>481</v>
      </c>
      <c r="E9" s="527">
        <v>31</v>
      </c>
      <c r="F9" s="526">
        <v>2</v>
      </c>
      <c r="G9" s="526">
        <v>27</v>
      </c>
      <c r="H9" s="526">
        <v>51</v>
      </c>
      <c r="I9" s="526">
        <f>SUM(J9:L9)</f>
        <v>529</v>
      </c>
      <c r="J9" s="526">
        <v>255</v>
      </c>
      <c r="K9" s="526">
        <v>72</v>
      </c>
      <c r="L9" s="526">
        <v>202</v>
      </c>
      <c r="M9" s="526">
        <v>32922</v>
      </c>
      <c r="N9" s="528">
        <v>2342.7</v>
      </c>
      <c r="O9" s="526">
        <v>8</v>
      </c>
      <c r="P9" s="526">
        <v>124</v>
      </c>
      <c r="Q9" s="526">
        <v>126</v>
      </c>
      <c r="R9" s="526">
        <v>306</v>
      </c>
      <c r="S9" s="529">
        <v>2046</v>
      </c>
    </row>
    <row r="10" spans="2:19" s="523" customFormat="1" ht="15" customHeight="1">
      <c r="B10" s="524" t="s">
        <v>1141</v>
      </c>
      <c r="C10" s="525">
        <f>SUM(D10:H10)</f>
        <v>660</v>
      </c>
      <c r="D10" s="526">
        <v>528</v>
      </c>
      <c r="E10" s="527">
        <v>29</v>
      </c>
      <c r="F10" s="526">
        <v>1</v>
      </c>
      <c r="G10" s="526">
        <v>40</v>
      </c>
      <c r="H10" s="526">
        <v>62</v>
      </c>
      <c r="I10" s="526">
        <f>SUM(J10:L10)</f>
        <v>673</v>
      </c>
      <c r="J10" s="526">
        <v>376</v>
      </c>
      <c r="K10" s="526">
        <v>72</v>
      </c>
      <c r="L10" s="526">
        <v>225</v>
      </c>
      <c r="M10" s="526">
        <v>41854</v>
      </c>
      <c r="N10" s="528">
        <v>1111.6</v>
      </c>
      <c r="O10" s="526">
        <v>14</v>
      </c>
      <c r="P10" s="526">
        <v>192</v>
      </c>
      <c r="Q10" s="526">
        <v>180</v>
      </c>
      <c r="R10" s="526">
        <v>306</v>
      </c>
      <c r="S10" s="529">
        <v>2479</v>
      </c>
    </row>
    <row r="11" spans="2:19" s="523" customFormat="1" ht="15" customHeight="1">
      <c r="B11" s="524" t="s">
        <v>1142</v>
      </c>
      <c r="C11" s="525">
        <f>SUM(D11:H11)</f>
        <v>591</v>
      </c>
      <c r="D11" s="526">
        <v>445</v>
      </c>
      <c r="E11" s="527">
        <v>51</v>
      </c>
      <c r="F11" s="526">
        <v>0</v>
      </c>
      <c r="G11" s="526">
        <v>36</v>
      </c>
      <c r="H11" s="526">
        <v>59</v>
      </c>
      <c r="I11" s="526">
        <f>SUM(J11:L11)</f>
        <v>450</v>
      </c>
      <c r="J11" s="526">
        <v>230</v>
      </c>
      <c r="K11" s="526">
        <v>43</v>
      </c>
      <c r="L11" s="526">
        <v>177</v>
      </c>
      <c r="M11" s="526">
        <v>40969</v>
      </c>
      <c r="N11" s="526">
        <v>3969</v>
      </c>
      <c r="O11" s="526">
        <v>7</v>
      </c>
      <c r="P11" s="526">
        <v>135</v>
      </c>
      <c r="Q11" s="526">
        <v>96</v>
      </c>
      <c r="R11" s="526">
        <v>29</v>
      </c>
      <c r="S11" s="529">
        <v>1539</v>
      </c>
    </row>
    <row r="12" spans="2:19" s="530" customFormat="1" ht="15" customHeight="1">
      <c r="B12" s="524"/>
      <c r="C12" s="531"/>
      <c r="D12" s="532"/>
      <c r="E12" s="532"/>
      <c r="F12" s="533"/>
      <c r="G12" s="533"/>
      <c r="H12" s="533"/>
      <c r="I12" s="533"/>
      <c r="J12" s="533"/>
      <c r="K12" s="533"/>
      <c r="L12" s="533"/>
      <c r="M12" s="533"/>
      <c r="N12" s="533"/>
      <c r="O12" s="533"/>
      <c r="P12" s="533"/>
      <c r="Q12" s="533"/>
      <c r="R12" s="533"/>
      <c r="S12" s="534"/>
    </row>
    <row r="13" spans="2:19" s="535" customFormat="1" ht="15" customHeight="1">
      <c r="B13" s="536" t="s">
        <v>1177</v>
      </c>
      <c r="C13" s="537">
        <f>SUM(D13:H13)</f>
        <v>606</v>
      </c>
      <c r="D13" s="538">
        <f>SUM(D15:D27)</f>
        <v>454</v>
      </c>
      <c r="E13" s="538">
        <f>SUM(E15:E27)</f>
        <v>45</v>
      </c>
      <c r="F13" s="538">
        <f>SUM(F15:F27)</f>
        <v>1</v>
      </c>
      <c r="G13" s="538">
        <f>SUM(G15:G27)</f>
        <v>31</v>
      </c>
      <c r="H13" s="538">
        <f>SUM(H15:H27)</f>
        <v>75</v>
      </c>
      <c r="I13" s="539">
        <f>SUM(J13:L13)</f>
        <v>510</v>
      </c>
      <c r="J13" s="538">
        <f aca="true" t="shared" si="0" ref="J13:S13">SUM(J15:J27)</f>
        <v>273</v>
      </c>
      <c r="K13" s="538">
        <f t="shared" si="0"/>
        <v>48</v>
      </c>
      <c r="L13" s="538">
        <f t="shared" si="0"/>
        <v>189</v>
      </c>
      <c r="M13" s="538">
        <f t="shared" si="0"/>
        <v>33755</v>
      </c>
      <c r="N13" s="538">
        <f t="shared" si="0"/>
        <v>3963</v>
      </c>
      <c r="O13" s="538">
        <f t="shared" si="0"/>
        <v>14</v>
      </c>
      <c r="P13" s="538">
        <f t="shared" si="0"/>
        <v>118</v>
      </c>
      <c r="Q13" s="538">
        <f t="shared" si="0"/>
        <v>158</v>
      </c>
      <c r="R13" s="538">
        <f t="shared" si="0"/>
        <v>59</v>
      </c>
      <c r="S13" s="540">
        <f t="shared" si="0"/>
        <v>1618</v>
      </c>
    </row>
    <row r="14" spans="2:19" s="535" customFormat="1" ht="15" customHeight="1">
      <c r="B14" s="536"/>
      <c r="C14" s="541"/>
      <c r="D14" s="538"/>
      <c r="E14" s="538"/>
      <c r="F14" s="542"/>
      <c r="G14" s="542"/>
      <c r="H14" s="542"/>
      <c r="I14" s="542"/>
      <c r="J14" s="542"/>
      <c r="K14" s="542"/>
      <c r="L14" s="542"/>
      <c r="M14" s="542"/>
      <c r="N14" s="542"/>
      <c r="O14" s="542"/>
      <c r="P14" s="542"/>
      <c r="Q14" s="542"/>
      <c r="R14" s="542"/>
      <c r="S14" s="543"/>
    </row>
    <row r="15" spans="2:19" s="530" customFormat="1" ht="15" customHeight="1">
      <c r="B15" s="544" t="s">
        <v>1143</v>
      </c>
      <c r="C15" s="525">
        <f aca="true" t="shared" si="1" ref="C15:C20">SUM(D15:H15)</f>
        <v>61</v>
      </c>
      <c r="D15" s="532">
        <v>58</v>
      </c>
      <c r="E15" s="532">
        <v>0</v>
      </c>
      <c r="F15" s="532">
        <v>0</v>
      </c>
      <c r="G15" s="532">
        <v>1</v>
      </c>
      <c r="H15" s="532">
        <v>2</v>
      </c>
      <c r="I15" s="526">
        <f aca="true" t="shared" si="2" ref="I15:I20">SUM(J15:L15)</f>
        <v>51</v>
      </c>
      <c r="J15" s="532">
        <v>23</v>
      </c>
      <c r="K15" s="532">
        <v>5</v>
      </c>
      <c r="L15" s="532">
        <v>23</v>
      </c>
      <c r="M15" s="532">
        <v>2688</v>
      </c>
      <c r="N15" s="532">
        <v>0</v>
      </c>
      <c r="O15" s="545">
        <v>3</v>
      </c>
      <c r="P15" s="545">
        <v>7</v>
      </c>
      <c r="Q15" s="545">
        <v>14</v>
      </c>
      <c r="R15" s="545">
        <v>3</v>
      </c>
      <c r="S15" s="534">
        <v>160</v>
      </c>
    </row>
    <row r="16" spans="2:19" s="530" customFormat="1" ht="15" customHeight="1">
      <c r="B16" s="544" t="s">
        <v>1144</v>
      </c>
      <c r="C16" s="525">
        <f t="shared" si="1"/>
        <v>61</v>
      </c>
      <c r="D16" s="532">
        <v>53</v>
      </c>
      <c r="E16" s="532">
        <v>0</v>
      </c>
      <c r="F16" s="532">
        <v>0</v>
      </c>
      <c r="G16" s="532">
        <v>5</v>
      </c>
      <c r="H16" s="532">
        <v>3</v>
      </c>
      <c r="I16" s="526">
        <f t="shared" si="2"/>
        <v>53</v>
      </c>
      <c r="J16" s="532">
        <v>30</v>
      </c>
      <c r="K16" s="532">
        <v>5</v>
      </c>
      <c r="L16" s="532">
        <v>18</v>
      </c>
      <c r="M16" s="532">
        <v>3524</v>
      </c>
      <c r="N16" s="532">
        <v>0</v>
      </c>
      <c r="O16" s="545">
        <v>2</v>
      </c>
      <c r="P16" s="545">
        <v>16</v>
      </c>
      <c r="Q16" s="545">
        <v>16</v>
      </c>
      <c r="R16" s="545">
        <v>7</v>
      </c>
      <c r="S16" s="534">
        <v>250</v>
      </c>
    </row>
    <row r="17" spans="2:19" s="530" customFormat="1" ht="15" customHeight="1">
      <c r="B17" s="544" t="s">
        <v>1145</v>
      </c>
      <c r="C17" s="525">
        <f t="shared" si="1"/>
        <v>54</v>
      </c>
      <c r="D17" s="532">
        <v>43</v>
      </c>
      <c r="E17" s="532">
        <v>2</v>
      </c>
      <c r="F17" s="532">
        <v>0</v>
      </c>
      <c r="G17" s="532">
        <v>4</v>
      </c>
      <c r="H17" s="532">
        <v>5</v>
      </c>
      <c r="I17" s="526">
        <f t="shared" si="2"/>
        <v>51</v>
      </c>
      <c r="J17" s="532">
        <v>24</v>
      </c>
      <c r="K17" s="532">
        <v>6</v>
      </c>
      <c r="L17" s="532">
        <v>21</v>
      </c>
      <c r="M17" s="532">
        <v>7168</v>
      </c>
      <c r="N17" s="532">
        <v>26</v>
      </c>
      <c r="O17" s="545">
        <v>0</v>
      </c>
      <c r="P17" s="545">
        <v>18</v>
      </c>
      <c r="Q17" s="545">
        <v>7</v>
      </c>
      <c r="R17" s="545">
        <v>15</v>
      </c>
      <c r="S17" s="534">
        <v>159</v>
      </c>
    </row>
    <row r="18" spans="2:19" s="530" customFormat="1" ht="15" customHeight="1">
      <c r="B18" s="544" t="s">
        <v>1146</v>
      </c>
      <c r="C18" s="525">
        <f t="shared" si="1"/>
        <v>73</v>
      </c>
      <c r="D18" s="532">
        <v>44</v>
      </c>
      <c r="E18" s="532">
        <v>13</v>
      </c>
      <c r="F18" s="532">
        <v>1</v>
      </c>
      <c r="G18" s="532">
        <v>2</v>
      </c>
      <c r="H18" s="532">
        <v>13</v>
      </c>
      <c r="I18" s="526">
        <f t="shared" si="2"/>
        <v>47</v>
      </c>
      <c r="J18" s="532">
        <v>25</v>
      </c>
      <c r="K18" s="532">
        <v>4</v>
      </c>
      <c r="L18" s="532">
        <v>18</v>
      </c>
      <c r="M18" s="532">
        <v>1710</v>
      </c>
      <c r="N18" s="532">
        <v>986</v>
      </c>
      <c r="O18" s="545">
        <v>1</v>
      </c>
      <c r="P18" s="545">
        <v>8</v>
      </c>
      <c r="Q18" s="545">
        <v>10</v>
      </c>
      <c r="R18" s="545">
        <v>3</v>
      </c>
      <c r="S18" s="534">
        <v>150</v>
      </c>
    </row>
    <row r="19" spans="2:19" s="530" customFormat="1" ht="15" customHeight="1">
      <c r="B19" s="544" t="s">
        <v>1147</v>
      </c>
      <c r="C19" s="525">
        <f t="shared" si="1"/>
        <v>78</v>
      </c>
      <c r="D19" s="532">
        <v>49</v>
      </c>
      <c r="E19" s="532">
        <v>18</v>
      </c>
      <c r="F19" s="532">
        <v>0</v>
      </c>
      <c r="G19" s="532">
        <v>1</v>
      </c>
      <c r="H19" s="532">
        <v>10</v>
      </c>
      <c r="I19" s="526">
        <f t="shared" si="2"/>
        <v>79</v>
      </c>
      <c r="J19" s="532">
        <v>47</v>
      </c>
      <c r="K19" s="532">
        <v>5</v>
      </c>
      <c r="L19" s="532">
        <v>27</v>
      </c>
      <c r="M19" s="532">
        <v>4869</v>
      </c>
      <c r="N19" s="532">
        <v>1401</v>
      </c>
      <c r="O19" s="545">
        <v>1</v>
      </c>
      <c r="P19" s="545">
        <v>30</v>
      </c>
      <c r="Q19" s="545">
        <v>35</v>
      </c>
      <c r="R19" s="545">
        <v>5</v>
      </c>
      <c r="S19" s="534">
        <v>238</v>
      </c>
    </row>
    <row r="20" spans="2:19" s="530" customFormat="1" ht="15" customHeight="1">
      <c r="B20" s="544" t="s">
        <v>1148</v>
      </c>
      <c r="C20" s="525">
        <f t="shared" si="1"/>
        <v>43</v>
      </c>
      <c r="D20" s="532">
        <v>31</v>
      </c>
      <c r="E20" s="532">
        <v>2</v>
      </c>
      <c r="F20" s="532">
        <v>0</v>
      </c>
      <c r="G20" s="532">
        <v>2</v>
      </c>
      <c r="H20" s="532">
        <v>8</v>
      </c>
      <c r="I20" s="526">
        <f t="shared" si="2"/>
        <v>50</v>
      </c>
      <c r="J20" s="532">
        <v>29</v>
      </c>
      <c r="K20" s="532">
        <v>4</v>
      </c>
      <c r="L20" s="532">
        <v>17</v>
      </c>
      <c r="M20" s="532">
        <v>2890</v>
      </c>
      <c r="N20" s="532">
        <v>320</v>
      </c>
      <c r="O20" s="545">
        <v>2</v>
      </c>
      <c r="P20" s="545">
        <v>8</v>
      </c>
      <c r="Q20" s="545">
        <v>15</v>
      </c>
      <c r="R20" s="545">
        <v>8</v>
      </c>
      <c r="S20" s="534">
        <v>137</v>
      </c>
    </row>
    <row r="21" spans="2:19" s="530" customFormat="1" ht="15" customHeight="1">
      <c r="B21" s="544"/>
      <c r="C21" s="531"/>
      <c r="D21" s="532"/>
      <c r="E21" s="532"/>
      <c r="F21" s="532"/>
      <c r="G21" s="532"/>
      <c r="H21" s="532"/>
      <c r="I21" s="533"/>
      <c r="J21" s="532"/>
      <c r="K21" s="532"/>
      <c r="L21" s="532"/>
      <c r="M21" s="532"/>
      <c r="N21" s="532"/>
      <c r="O21" s="545"/>
      <c r="P21" s="545"/>
      <c r="Q21" s="545"/>
      <c r="R21" s="545"/>
      <c r="S21" s="534"/>
    </row>
    <row r="22" spans="2:19" s="530" customFormat="1" ht="15" customHeight="1">
      <c r="B22" s="544" t="s">
        <v>1149</v>
      </c>
      <c r="C22" s="525">
        <f aca="true" t="shared" si="3" ref="C22:C27">SUM(D22:H22)</f>
        <v>26</v>
      </c>
      <c r="D22" s="532">
        <v>20</v>
      </c>
      <c r="E22" s="532">
        <v>0</v>
      </c>
      <c r="F22" s="532">
        <v>0</v>
      </c>
      <c r="G22" s="532">
        <v>2</v>
      </c>
      <c r="H22" s="532">
        <v>4</v>
      </c>
      <c r="I22" s="526">
        <f aca="true" t="shared" si="4" ref="I22:I27">SUM(J22:L22)</f>
        <v>15</v>
      </c>
      <c r="J22" s="532">
        <v>8</v>
      </c>
      <c r="K22" s="532">
        <v>2</v>
      </c>
      <c r="L22" s="532">
        <v>5</v>
      </c>
      <c r="M22" s="532">
        <v>846</v>
      </c>
      <c r="N22" s="532">
        <v>0</v>
      </c>
      <c r="O22" s="545">
        <v>0</v>
      </c>
      <c r="P22" s="545">
        <v>1</v>
      </c>
      <c r="Q22" s="545">
        <v>4</v>
      </c>
      <c r="R22" s="545">
        <v>1</v>
      </c>
      <c r="S22" s="534">
        <v>34</v>
      </c>
    </row>
    <row r="23" spans="2:19" s="530" customFormat="1" ht="15" customHeight="1">
      <c r="B23" s="544" t="s">
        <v>1150</v>
      </c>
      <c r="C23" s="525">
        <f t="shared" si="3"/>
        <v>48</v>
      </c>
      <c r="D23" s="532">
        <v>32</v>
      </c>
      <c r="E23" s="532">
        <v>5</v>
      </c>
      <c r="F23" s="526">
        <v>0</v>
      </c>
      <c r="G23" s="532">
        <v>5</v>
      </c>
      <c r="H23" s="532">
        <v>6</v>
      </c>
      <c r="I23" s="526">
        <f t="shared" si="4"/>
        <v>32</v>
      </c>
      <c r="J23" s="532">
        <v>15</v>
      </c>
      <c r="K23" s="532">
        <v>7</v>
      </c>
      <c r="L23" s="532">
        <v>10</v>
      </c>
      <c r="M23" s="532">
        <v>2356</v>
      </c>
      <c r="N23" s="532">
        <v>70</v>
      </c>
      <c r="O23" s="545">
        <v>0</v>
      </c>
      <c r="P23" s="545">
        <v>9</v>
      </c>
      <c r="Q23" s="545">
        <v>11</v>
      </c>
      <c r="R23" s="545">
        <v>2</v>
      </c>
      <c r="S23" s="534">
        <v>92</v>
      </c>
    </row>
    <row r="24" spans="2:19" s="530" customFormat="1" ht="15" customHeight="1">
      <c r="B24" s="544" t="s">
        <v>1151</v>
      </c>
      <c r="C24" s="525">
        <f t="shared" si="3"/>
        <v>31</v>
      </c>
      <c r="D24" s="532">
        <v>23</v>
      </c>
      <c r="E24" s="532">
        <v>1</v>
      </c>
      <c r="F24" s="532">
        <v>0</v>
      </c>
      <c r="G24" s="532">
        <v>0</v>
      </c>
      <c r="H24" s="532">
        <v>7</v>
      </c>
      <c r="I24" s="526">
        <f t="shared" si="4"/>
        <v>28</v>
      </c>
      <c r="J24" s="532">
        <v>16</v>
      </c>
      <c r="K24" s="532">
        <v>1</v>
      </c>
      <c r="L24" s="532">
        <v>11</v>
      </c>
      <c r="M24" s="532">
        <v>1290</v>
      </c>
      <c r="N24" s="532">
        <v>500</v>
      </c>
      <c r="O24" s="545">
        <v>0</v>
      </c>
      <c r="P24" s="545">
        <v>5</v>
      </c>
      <c r="Q24" s="545">
        <v>7</v>
      </c>
      <c r="R24" s="545">
        <v>6</v>
      </c>
      <c r="S24" s="534">
        <v>80</v>
      </c>
    </row>
    <row r="25" spans="2:19" s="530" customFormat="1" ht="15" customHeight="1">
      <c r="B25" s="544" t="s">
        <v>1152</v>
      </c>
      <c r="C25" s="525">
        <f t="shared" si="3"/>
        <v>43</v>
      </c>
      <c r="D25" s="532">
        <v>28</v>
      </c>
      <c r="E25" s="532">
        <v>4</v>
      </c>
      <c r="F25" s="532">
        <v>0</v>
      </c>
      <c r="G25" s="532">
        <v>4</v>
      </c>
      <c r="H25" s="532">
        <v>7</v>
      </c>
      <c r="I25" s="526">
        <f t="shared" si="4"/>
        <v>31</v>
      </c>
      <c r="J25" s="532">
        <v>19</v>
      </c>
      <c r="K25" s="532">
        <v>0</v>
      </c>
      <c r="L25" s="532">
        <v>12</v>
      </c>
      <c r="M25" s="532">
        <v>1660</v>
      </c>
      <c r="N25" s="532">
        <v>660</v>
      </c>
      <c r="O25" s="545">
        <v>0</v>
      </c>
      <c r="P25" s="545">
        <v>5</v>
      </c>
      <c r="Q25" s="545">
        <v>11</v>
      </c>
      <c r="R25" s="545">
        <v>1</v>
      </c>
      <c r="S25" s="534">
        <v>62</v>
      </c>
    </row>
    <row r="26" spans="2:19" s="530" customFormat="1" ht="15" customHeight="1">
      <c r="B26" s="544" t="s">
        <v>1153</v>
      </c>
      <c r="C26" s="525">
        <f t="shared" si="3"/>
        <v>42</v>
      </c>
      <c r="D26" s="532">
        <v>36</v>
      </c>
      <c r="E26" s="532">
        <v>0</v>
      </c>
      <c r="F26" s="532">
        <v>0</v>
      </c>
      <c r="G26" s="532">
        <v>3</v>
      </c>
      <c r="H26" s="532">
        <v>3</v>
      </c>
      <c r="I26" s="526">
        <f t="shared" si="4"/>
        <v>39</v>
      </c>
      <c r="J26" s="532">
        <v>24</v>
      </c>
      <c r="K26" s="532">
        <v>3</v>
      </c>
      <c r="L26" s="532">
        <v>12</v>
      </c>
      <c r="M26" s="532">
        <v>2886</v>
      </c>
      <c r="N26" s="532">
        <v>0</v>
      </c>
      <c r="O26" s="545">
        <v>4</v>
      </c>
      <c r="P26" s="545">
        <v>8</v>
      </c>
      <c r="Q26" s="545">
        <v>13</v>
      </c>
      <c r="R26" s="545">
        <v>2</v>
      </c>
      <c r="S26" s="534">
        <v>125</v>
      </c>
    </row>
    <row r="27" spans="2:19" s="530" customFormat="1" ht="15" customHeight="1">
      <c r="B27" s="544" t="s">
        <v>1154</v>
      </c>
      <c r="C27" s="525">
        <f t="shared" si="3"/>
        <v>46</v>
      </c>
      <c r="D27" s="532">
        <v>37</v>
      </c>
      <c r="E27" s="532">
        <v>0</v>
      </c>
      <c r="F27" s="532">
        <v>0</v>
      </c>
      <c r="G27" s="532">
        <v>2</v>
      </c>
      <c r="H27" s="532">
        <v>7</v>
      </c>
      <c r="I27" s="526">
        <f t="shared" si="4"/>
        <v>34</v>
      </c>
      <c r="J27" s="532">
        <v>13</v>
      </c>
      <c r="K27" s="532">
        <v>6</v>
      </c>
      <c r="L27" s="532">
        <v>15</v>
      </c>
      <c r="M27" s="532">
        <v>1868</v>
      </c>
      <c r="N27" s="532">
        <v>0</v>
      </c>
      <c r="O27" s="545">
        <v>1</v>
      </c>
      <c r="P27" s="545">
        <v>3</v>
      </c>
      <c r="Q27" s="545">
        <v>15</v>
      </c>
      <c r="R27" s="545">
        <v>6</v>
      </c>
      <c r="S27" s="534">
        <v>131</v>
      </c>
    </row>
    <row r="28" spans="2:19" s="530" customFormat="1" ht="15" customHeight="1" thickBot="1">
      <c r="B28" s="546"/>
      <c r="C28" s="547"/>
      <c r="D28" s="548"/>
      <c r="E28" s="548"/>
      <c r="F28" s="548"/>
      <c r="G28" s="548"/>
      <c r="H28" s="548"/>
      <c r="I28" s="548"/>
      <c r="J28" s="548"/>
      <c r="K28" s="548"/>
      <c r="L28" s="548"/>
      <c r="M28" s="548"/>
      <c r="N28" s="548"/>
      <c r="O28" s="548"/>
      <c r="P28" s="548"/>
      <c r="Q28" s="548"/>
      <c r="R28" s="548"/>
      <c r="S28" s="549"/>
    </row>
    <row r="29" spans="2:19" ht="19.5" customHeight="1" thickTop="1">
      <c r="B29" s="1330" t="s">
        <v>1156</v>
      </c>
      <c r="C29" s="1314" t="s">
        <v>1178</v>
      </c>
      <c r="D29" s="1326"/>
      <c r="E29" s="1326"/>
      <c r="F29" s="1326"/>
      <c r="G29" s="1326"/>
      <c r="H29" s="1326"/>
      <c r="I29" s="1326"/>
      <c r="J29" s="1326"/>
      <c r="K29" s="1326"/>
      <c r="L29" s="1326"/>
      <c r="M29" s="1326"/>
      <c r="N29" s="1326"/>
      <c r="O29" s="1326"/>
      <c r="P29" s="1326"/>
      <c r="Q29" s="1326"/>
      <c r="R29" s="1326"/>
      <c r="S29" s="1327"/>
    </row>
    <row r="30" spans="2:19" ht="19.5" customHeight="1">
      <c r="B30" s="1331"/>
      <c r="C30" s="1305" t="s">
        <v>1179</v>
      </c>
      <c r="D30" s="1307" t="s">
        <v>1180</v>
      </c>
      <c r="E30" s="1311" t="s">
        <v>1181</v>
      </c>
      <c r="F30" s="1312"/>
      <c r="G30" s="1312"/>
      <c r="H30" s="1312"/>
      <c r="I30" s="1312"/>
      <c r="J30" s="1312"/>
      <c r="K30" s="1313"/>
      <c r="L30" s="1291" t="s">
        <v>1182</v>
      </c>
      <c r="M30" s="1292"/>
      <c r="N30" s="1295" t="s">
        <v>1183</v>
      </c>
      <c r="O30" s="1296"/>
      <c r="P30" s="1299" t="s">
        <v>1184</v>
      </c>
      <c r="Q30" s="1300"/>
      <c r="R30" s="1299" t="s">
        <v>1045</v>
      </c>
      <c r="S30" s="1303"/>
    </row>
    <row r="31" spans="2:19" ht="24" customHeight="1">
      <c r="B31" s="1331"/>
      <c r="C31" s="1306"/>
      <c r="D31" s="1308"/>
      <c r="E31" s="550" t="s">
        <v>1185</v>
      </c>
      <c r="F31" s="551" t="s">
        <v>1186</v>
      </c>
      <c r="G31" s="1309" t="s">
        <v>1187</v>
      </c>
      <c r="H31" s="1310"/>
      <c r="I31" s="552"/>
      <c r="J31" s="553" t="s">
        <v>1097</v>
      </c>
      <c r="K31" s="551"/>
      <c r="L31" s="1293"/>
      <c r="M31" s="1294"/>
      <c r="N31" s="1297"/>
      <c r="O31" s="1298"/>
      <c r="P31" s="1301"/>
      <c r="Q31" s="1302"/>
      <c r="R31" s="1297"/>
      <c r="S31" s="1304"/>
    </row>
    <row r="32" spans="2:19" ht="15" customHeight="1">
      <c r="B32" s="516"/>
      <c r="C32" s="509"/>
      <c r="D32" s="509"/>
      <c r="E32" s="509"/>
      <c r="F32" s="509"/>
      <c r="G32" s="554"/>
      <c r="H32" s="509"/>
      <c r="I32" s="555"/>
      <c r="J32" s="555"/>
      <c r="K32" s="554"/>
      <c r="L32" s="554"/>
      <c r="M32" s="554"/>
      <c r="N32" s="554"/>
      <c r="O32" s="518"/>
      <c r="P32" s="556"/>
      <c r="Q32" s="556"/>
      <c r="R32" s="556"/>
      <c r="S32" s="557"/>
    </row>
    <row r="33" spans="2:19" s="556" customFormat="1" ht="15" customHeight="1">
      <c r="B33" s="524" t="s">
        <v>1176</v>
      </c>
      <c r="C33" s="533"/>
      <c r="D33" s="533">
        <f>SUM(K33,M33,O33,Q33,S33)</f>
        <v>301619</v>
      </c>
      <c r="E33" s="533"/>
      <c r="F33" s="533">
        <v>144899</v>
      </c>
      <c r="G33" s="526"/>
      <c r="H33" s="533">
        <v>150621</v>
      </c>
      <c r="I33" s="533"/>
      <c r="J33" s="533"/>
      <c r="K33" s="533">
        <f>SUM(F33+H33)</f>
        <v>295520</v>
      </c>
      <c r="L33" s="533"/>
      <c r="M33" s="533">
        <v>949</v>
      </c>
      <c r="N33" s="533"/>
      <c r="O33" s="533">
        <v>4289</v>
      </c>
      <c r="Q33" s="533">
        <v>625</v>
      </c>
      <c r="S33" s="534">
        <v>236</v>
      </c>
    </row>
    <row r="34" spans="2:19" s="556" customFormat="1" ht="15" customHeight="1">
      <c r="B34" s="524" t="s">
        <v>1141</v>
      </c>
      <c r="C34" s="533"/>
      <c r="D34" s="533">
        <f>SUM(K34,M34,O34,Q34,S34)</f>
        <v>460026</v>
      </c>
      <c r="E34" s="533"/>
      <c r="F34" s="533">
        <v>216105</v>
      </c>
      <c r="G34" s="526"/>
      <c r="H34" s="533">
        <v>241438</v>
      </c>
      <c r="I34" s="533"/>
      <c r="J34" s="533"/>
      <c r="K34" s="533">
        <f>SUM(F34+H34)</f>
        <v>457543</v>
      </c>
      <c r="L34" s="533"/>
      <c r="M34" s="533">
        <v>960</v>
      </c>
      <c r="N34" s="533"/>
      <c r="O34" s="533">
        <v>0</v>
      </c>
      <c r="Q34" s="533">
        <v>933</v>
      </c>
      <c r="S34" s="534">
        <v>590</v>
      </c>
    </row>
    <row r="35" spans="2:19" s="556" customFormat="1" ht="15" customHeight="1">
      <c r="B35" s="524" t="s">
        <v>1142</v>
      </c>
      <c r="C35" s="533"/>
      <c r="D35" s="533">
        <f>SUM(K35,M35,O35,Q35,S35)</f>
        <v>604986</v>
      </c>
      <c r="E35" s="533"/>
      <c r="F35" s="533">
        <v>193033</v>
      </c>
      <c r="G35" s="526"/>
      <c r="H35" s="533">
        <v>408333</v>
      </c>
      <c r="I35" s="533"/>
      <c r="J35" s="533"/>
      <c r="K35" s="533">
        <f>SUM(F35+H35)</f>
        <v>601366</v>
      </c>
      <c r="L35" s="533"/>
      <c r="M35" s="533">
        <v>2118</v>
      </c>
      <c r="N35" s="533"/>
      <c r="O35" s="533">
        <v>0</v>
      </c>
      <c r="Q35" s="533">
        <v>1249</v>
      </c>
      <c r="S35" s="534">
        <v>253</v>
      </c>
    </row>
    <row r="36" spans="2:19" ht="15" customHeight="1">
      <c r="B36" s="558"/>
      <c r="C36" s="533"/>
      <c r="D36" s="533"/>
      <c r="E36" s="533"/>
      <c r="F36" s="533"/>
      <c r="G36" s="526"/>
      <c r="H36" s="533"/>
      <c r="I36" s="533"/>
      <c r="J36" s="533"/>
      <c r="K36" s="533"/>
      <c r="L36" s="533"/>
      <c r="M36" s="533"/>
      <c r="N36" s="533"/>
      <c r="O36" s="533"/>
      <c r="P36" s="556"/>
      <c r="Q36" s="556"/>
      <c r="R36" s="556"/>
      <c r="S36" s="557"/>
    </row>
    <row r="37" spans="2:19" s="559" customFormat="1" ht="15" customHeight="1">
      <c r="B37" s="536" t="s">
        <v>1177</v>
      </c>
      <c r="C37" s="542"/>
      <c r="D37" s="542">
        <f>SUM(K37,M37,O37,Q37,S37)</f>
        <v>355399</v>
      </c>
      <c r="E37" s="542"/>
      <c r="F37" s="542">
        <f>SUM(F39:F51)</f>
        <v>185054</v>
      </c>
      <c r="G37" s="539"/>
      <c r="H37" s="542">
        <f>SUM(H39:H51)</f>
        <v>165623</v>
      </c>
      <c r="I37" s="542"/>
      <c r="J37" s="542"/>
      <c r="K37" s="542">
        <f>SUM(F37+H37)</f>
        <v>350677</v>
      </c>
      <c r="L37" s="542"/>
      <c r="M37" s="542">
        <f>SUM(M39:M51)</f>
        <v>1940</v>
      </c>
      <c r="N37" s="542"/>
      <c r="O37" s="542">
        <f>SUM(O39:O51)</f>
        <v>50</v>
      </c>
      <c r="P37" s="560"/>
      <c r="Q37" s="542">
        <f>SUM(Q39:Q51)</f>
        <v>1149</v>
      </c>
      <c r="R37" s="560"/>
      <c r="S37" s="543">
        <f>SUM(S39:S51)</f>
        <v>1583</v>
      </c>
    </row>
    <row r="38" spans="2:19" ht="15" customHeight="1">
      <c r="B38" s="558"/>
      <c r="C38" s="533"/>
      <c r="D38" s="533"/>
      <c r="E38" s="533"/>
      <c r="F38" s="533"/>
      <c r="G38" s="526"/>
      <c r="H38" s="533"/>
      <c r="I38" s="533"/>
      <c r="J38" s="533"/>
      <c r="K38" s="533"/>
      <c r="L38" s="533"/>
      <c r="M38" s="533"/>
      <c r="N38" s="533"/>
      <c r="O38" s="533"/>
      <c r="P38" s="556"/>
      <c r="Q38" s="556"/>
      <c r="R38" s="556"/>
      <c r="S38" s="557"/>
    </row>
    <row r="39" spans="2:19" ht="15" customHeight="1">
      <c r="B39" s="544" t="s">
        <v>1143</v>
      </c>
      <c r="C39" s="533"/>
      <c r="D39" s="533">
        <f aca="true" t="shared" si="5" ref="D39:D44">SUM(K39,M39,O39,Q39,S39)</f>
        <v>31348</v>
      </c>
      <c r="E39" s="532"/>
      <c r="F39" s="532">
        <v>14873</v>
      </c>
      <c r="G39" s="526"/>
      <c r="H39" s="533">
        <v>16403</v>
      </c>
      <c r="I39" s="533"/>
      <c r="J39" s="533"/>
      <c r="K39" s="533">
        <f aca="true" t="shared" si="6" ref="K39:K44">SUM(F39+H39)</f>
        <v>31276</v>
      </c>
      <c r="L39" s="533"/>
      <c r="M39" s="533">
        <v>0</v>
      </c>
      <c r="N39" s="533"/>
      <c r="O39" s="533">
        <v>0</v>
      </c>
      <c r="P39" s="556"/>
      <c r="Q39" s="533">
        <v>70</v>
      </c>
      <c r="R39" s="556"/>
      <c r="S39" s="534">
        <v>2</v>
      </c>
    </row>
    <row r="40" spans="2:19" ht="15" customHeight="1">
      <c r="B40" s="544" t="s">
        <v>1144</v>
      </c>
      <c r="C40" s="533"/>
      <c r="D40" s="533">
        <f t="shared" si="5"/>
        <v>34410</v>
      </c>
      <c r="E40" s="532"/>
      <c r="F40" s="532">
        <v>17119</v>
      </c>
      <c r="G40" s="526"/>
      <c r="H40" s="533">
        <v>17261</v>
      </c>
      <c r="I40" s="533"/>
      <c r="J40" s="533"/>
      <c r="K40" s="533">
        <f t="shared" si="6"/>
        <v>34380</v>
      </c>
      <c r="L40" s="533"/>
      <c r="M40" s="533">
        <v>0</v>
      </c>
      <c r="N40" s="533"/>
      <c r="O40" s="533">
        <v>0</v>
      </c>
      <c r="P40" s="556"/>
      <c r="Q40" s="533">
        <v>24</v>
      </c>
      <c r="R40" s="556"/>
      <c r="S40" s="534">
        <v>6</v>
      </c>
    </row>
    <row r="41" spans="2:19" ht="15" customHeight="1">
      <c r="B41" s="544" t="s">
        <v>1145</v>
      </c>
      <c r="C41" s="533"/>
      <c r="D41" s="533">
        <f t="shared" si="5"/>
        <v>47173</v>
      </c>
      <c r="E41" s="532"/>
      <c r="F41" s="532">
        <v>27033</v>
      </c>
      <c r="G41" s="526"/>
      <c r="H41" s="533">
        <v>20096</v>
      </c>
      <c r="I41" s="533"/>
      <c r="J41" s="533"/>
      <c r="K41" s="533">
        <f t="shared" si="6"/>
        <v>47129</v>
      </c>
      <c r="L41" s="533"/>
      <c r="M41" s="533">
        <v>3</v>
      </c>
      <c r="N41" s="533"/>
      <c r="O41" s="533">
        <v>0</v>
      </c>
      <c r="P41" s="556"/>
      <c r="Q41" s="533">
        <v>39</v>
      </c>
      <c r="R41" s="556"/>
      <c r="S41" s="534">
        <v>2</v>
      </c>
    </row>
    <row r="42" spans="2:19" ht="15" customHeight="1">
      <c r="B42" s="544" t="s">
        <v>1146</v>
      </c>
      <c r="C42" s="533"/>
      <c r="D42" s="533">
        <f t="shared" si="5"/>
        <v>16934</v>
      </c>
      <c r="E42" s="532"/>
      <c r="F42" s="532">
        <v>8745</v>
      </c>
      <c r="G42" s="526"/>
      <c r="H42" s="533">
        <v>7654</v>
      </c>
      <c r="I42" s="533"/>
      <c r="J42" s="533"/>
      <c r="K42" s="533">
        <f t="shared" si="6"/>
        <v>16399</v>
      </c>
      <c r="L42" s="533"/>
      <c r="M42" s="533">
        <v>318</v>
      </c>
      <c r="N42" s="533"/>
      <c r="O42" s="533">
        <v>50</v>
      </c>
      <c r="P42" s="556"/>
      <c r="Q42" s="533">
        <v>38</v>
      </c>
      <c r="R42" s="556"/>
      <c r="S42" s="534">
        <v>129</v>
      </c>
    </row>
    <row r="43" spans="2:19" ht="15" customHeight="1">
      <c r="B43" s="544" t="s">
        <v>1147</v>
      </c>
      <c r="C43" s="533"/>
      <c r="D43" s="533">
        <f t="shared" si="5"/>
        <v>49526</v>
      </c>
      <c r="E43" s="532"/>
      <c r="F43" s="532">
        <v>22534</v>
      </c>
      <c r="G43" s="526"/>
      <c r="H43" s="533">
        <v>24242</v>
      </c>
      <c r="I43" s="533"/>
      <c r="J43" s="533"/>
      <c r="K43" s="533">
        <f t="shared" si="6"/>
        <v>46776</v>
      </c>
      <c r="L43" s="533"/>
      <c r="M43" s="533">
        <v>1479</v>
      </c>
      <c r="N43" s="533"/>
      <c r="O43" s="533">
        <v>0</v>
      </c>
      <c r="P43" s="556"/>
      <c r="Q43" s="533">
        <v>0</v>
      </c>
      <c r="R43" s="556"/>
      <c r="S43" s="534">
        <v>1271</v>
      </c>
    </row>
    <row r="44" spans="2:19" ht="15" customHeight="1">
      <c r="B44" s="544" t="s">
        <v>1148</v>
      </c>
      <c r="C44" s="533"/>
      <c r="D44" s="533">
        <f t="shared" si="5"/>
        <v>28527</v>
      </c>
      <c r="E44" s="532"/>
      <c r="F44" s="532">
        <v>17083</v>
      </c>
      <c r="G44" s="526"/>
      <c r="H44" s="533">
        <v>11247</v>
      </c>
      <c r="I44" s="533"/>
      <c r="J44" s="533"/>
      <c r="K44" s="533">
        <f t="shared" si="6"/>
        <v>28330</v>
      </c>
      <c r="L44" s="533"/>
      <c r="M44" s="533">
        <v>128</v>
      </c>
      <c r="N44" s="533"/>
      <c r="O44" s="533">
        <v>0</v>
      </c>
      <c r="P44" s="556"/>
      <c r="Q44" s="533">
        <v>40</v>
      </c>
      <c r="R44" s="556"/>
      <c r="S44" s="534">
        <v>29</v>
      </c>
    </row>
    <row r="45" spans="2:19" ht="15" customHeight="1">
      <c r="B45" s="544"/>
      <c r="C45" s="533"/>
      <c r="D45" s="532"/>
      <c r="E45" s="532"/>
      <c r="F45" s="532"/>
      <c r="G45" s="526"/>
      <c r="H45" s="533"/>
      <c r="I45" s="533"/>
      <c r="J45" s="533"/>
      <c r="K45" s="533"/>
      <c r="L45" s="533"/>
      <c r="M45" s="533"/>
      <c r="N45" s="533"/>
      <c r="O45" s="533"/>
      <c r="P45" s="556"/>
      <c r="Q45" s="556"/>
      <c r="R45" s="556"/>
      <c r="S45" s="557"/>
    </row>
    <row r="46" spans="2:19" ht="15" customHeight="1">
      <c r="B46" s="544" t="s">
        <v>1149</v>
      </c>
      <c r="C46" s="533"/>
      <c r="D46" s="533">
        <f aca="true" t="shared" si="7" ref="D46:D51">SUM(K46,M46,O46,Q46,S46)</f>
        <v>7991</v>
      </c>
      <c r="E46" s="532"/>
      <c r="F46" s="532">
        <v>5079</v>
      </c>
      <c r="G46" s="526"/>
      <c r="H46" s="533">
        <v>2681</v>
      </c>
      <c r="I46" s="533"/>
      <c r="J46" s="533"/>
      <c r="K46" s="533">
        <f aca="true" t="shared" si="8" ref="K46:K51">SUM(F46+H46)</f>
        <v>7760</v>
      </c>
      <c r="L46" s="533"/>
      <c r="M46" s="533">
        <v>0</v>
      </c>
      <c r="N46" s="533"/>
      <c r="O46" s="533">
        <v>0</v>
      </c>
      <c r="P46" s="556"/>
      <c r="Q46" s="533">
        <v>220</v>
      </c>
      <c r="R46" s="556"/>
      <c r="S46" s="534">
        <v>11</v>
      </c>
    </row>
    <row r="47" spans="2:19" ht="15" customHeight="1">
      <c r="B47" s="544" t="s">
        <v>1150</v>
      </c>
      <c r="C47" s="533"/>
      <c r="D47" s="533">
        <f t="shared" si="7"/>
        <v>26358</v>
      </c>
      <c r="E47" s="532"/>
      <c r="F47" s="532">
        <v>10054</v>
      </c>
      <c r="G47" s="526"/>
      <c r="H47" s="533">
        <v>15849</v>
      </c>
      <c r="I47" s="533"/>
      <c r="J47" s="533"/>
      <c r="K47" s="533">
        <f t="shared" si="8"/>
        <v>25903</v>
      </c>
      <c r="L47" s="533"/>
      <c r="M47" s="533">
        <v>2</v>
      </c>
      <c r="N47" s="533"/>
      <c r="O47" s="533">
        <v>0</v>
      </c>
      <c r="P47" s="556"/>
      <c r="Q47" s="533">
        <v>402</v>
      </c>
      <c r="R47" s="556"/>
      <c r="S47" s="534">
        <v>51</v>
      </c>
    </row>
    <row r="48" spans="2:19" ht="15" customHeight="1">
      <c r="B48" s="544" t="s">
        <v>1151</v>
      </c>
      <c r="C48" s="533"/>
      <c r="D48" s="533">
        <f t="shared" si="7"/>
        <v>13738</v>
      </c>
      <c r="E48" s="532"/>
      <c r="F48" s="532">
        <v>6811</v>
      </c>
      <c r="G48" s="526"/>
      <c r="H48" s="533">
        <v>6912</v>
      </c>
      <c r="I48" s="533"/>
      <c r="J48" s="533"/>
      <c r="K48" s="533">
        <f t="shared" si="8"/>
        <v>13723</v>
      </c>
      <c r="L48" s="533"/>
      <c r="M48" s="533">
        <v>0</v>
      </c>
      <c r="N48" s="533"/>
      <c r="O48" s="533">
        <v>0</v>
      </c>
      <c r="P48" s="556"/>
      <c r="Q48" s="533">
        <v>0</v>
      </c>
      <c r="R48" s="556"/>
      <c r="S48" s="534">
        <v>15</v>
      </c>
    </row>
    <row r="49" spans="2:19" ht="15" customHeight="1">
      <c r="B49" s="544" t="s">
        <v>1152</v>
      </c>
      <c r="C49" s="533"/>
      <c r="D49" s="533">
        <f t="shared" si="7"/>
        <v>24339</v>
      </c>
      <c r="E49" s="532"/>
      <c r="F49" s="532">
        <v>11185</v>
      </c>
      <c r="G49" s="526"/>
      <c r="H49" s="533">
        <v>13058</v>
      </c>
      <c r="I49" s="533"/>
      <c r="J49" s="533"/>
      <c r="K49" s="533">
        <f t="shared" si="8"/>
        <v>24243</v>
      </c>
      <c r="L49" s="533"/>
      <c r="M49" s="533">
        <v>10</v>
      </c>
      <c r="N49" s="533"/>
      <c r="O49" s="533">
        <v>0</v>
      </c>
      <c r="P49" s="556"/>
      <c r="Q49" s="533">
        <v>65</v>
      </c>
      <c r="R49" s="556"/>
      <c r="S49" s="534">
        <v>21</v>
      </c>
    </row>
    <row r="50" spans="2:19" ht="15" customHeight="1">
      <c r="B50" s="544" t="s">
        <v>1153</v>
      </c>
      <c r="C50" s="533"/>
      <c r="D50" s="533">
        <f t="shared" si="7"/>
        <v>35106</v>
      </c>
      <c r="E50" s="532"/>
      <c r="F50" s="532">
        <v>18061</v>
      </c>
      <c r="G50" s="526"/>
      <c r="H50" s="533">
        <v>17002</v>
      </c>
      <c r="I50" s="533"/>
      <c r="J50" s="533"/>
      <c r="K50" s="533">
        <f t="shared" si="8"/>
        <v>35063</v>
      </c>
      <c r="L50" s="533"/>
      <c r="M50" s="533">
        <v>0</v>
      </c>
      <c r="N50" s="533"/>
      <c r="O50" s="533">
        <v>0</v>
      </c>
      <c r="P50" s="556"/>
      <c r="Q50" s="533">
        <v>10</v>
      </c>
      <c r="R50" s="556"/>
      <c r="S50" s="534">
        <v>33</v>
      </c>
    </row>
    <row r="51" spans="2:19" ht="15" customHeight="1">
      <c r="B51" s="544" t="s">
        <v>1154</v>
      </c>
      <c r="C51" s="533"/>
      <c r="D51" s="533">
        <f t="shared" si="7"/>
        <v>39949</v>
      </c>
      <c r="E51" s="532"/>
      <c r="F51" s="532">
        <v>26477</v>
      </c>
      <c r="G51" s="526"/>
      <c r="H51" s="533">
        <v>13218</v>
      </c>
      <c r="I51" s="533"/>
      <c r="J51" s="533"/>
      <c r="K51" s="533">
        <f t="shared" si="8"/>
        <v>39695</v>
      </c>
      <c r="L51" s="533"/>
      <c r="M51" s="533">
        <v>0</v>
      </c>
      <c r="N51" s="533"/>
      <c r="O51" s="533">
        <v>0</v>
      </c>
      <c r="P51" s="556"/>
      <c r="Q51" s="533">
        <v>241</v>
      </c>
      <c r="R51" s="556"/>
      <c r="S51" s="534">
        <v>13</v>
      </c>
    </row>
    <row r="52" spans="2:19" ht="15" customHeight="1">
      <c r="B52" s="561"/>
      <c r="C52" s="562"/>
      <c r="D52" s="563"/>
      <c r="E52" s="563"/>
      <c r="F52" s="563"/>
      <c r="G52" s="564"/>
      <c r="H52" s="562"/>
      <c r="I52" s="562"/>
      <c r="J52" s="562"/>
      <c r="K52" s="562"/>
      <c r="L52" s="562"/>
      <c r="M52" s="562"/>
      <c r="N52" s="562"/>
      <c r="O52" s="562"/>
      <c r="P52" s="565"/>
      <c r="Q52" s="565"/>
      <c r="R52" s="565"/>
      <c r="S52" s="566"/>
    </row>
    <row r="53" ht="12">
      <c r="B53" s="506" t="s">
        <v>1188</v>
      </c>
    </row>
  </sheetData>
  <mergeCells count="33">
    <mergeCell ref="B29:B31"/>
    <mergeCell ref="L6:L7"/>
    <mergeCell ref="K6:K7"/>
    <mergeCell ref="J6:J7"/>
    <mergeCell ref="B5:B7"/>
    <mergeCell ref="I6:I7"/>
    <mergeCell ref="H6:H7"/>
    <mergeCell ref="I5:L5"/>
    <mergeCell ref="C5:H5"/>
    <mergeCell ref="G6:G7"/>
    <mergeCell ref="C29:S29"/>
    <mergeCell ref="F6:F7"/>
    <mergeCell ref="C6:C7"/>
    <mergeCell ref="D6:D7"/>
    <mergeCell ref="E6:E7"/>
    <mergeCell ref="M5:N5"/>
    <mergeCell ref="N6:N7"/>
    <mergeCell ref="M6:M7"/>
    <mergeCell ref="P6:P7"/>
    <mergeCell ref="O5:P5"/>
    <mergeCell ref="O6:O7"/>
    <mergeCell ref="Q5:R5"/>
    <mergeCell ref="Q6:Q7"/>
    <mergeCell ref="R6:R7"/>
    <mergeCell ref="S5:S7"/>
    <mergeCell ref="C30:C31"/>
    <mergeCell ref="D30:D31"/>
    <mergeCell ref="G31:H31"/>
    <mergeCell ref="E30:K30"/>
    <mergeCell ref="L30:M31"/>
    <mergeCell ref="N30:O31"/>
    <mergeCell ref="P30:Q31"/>
    <mergeCell ref="R30:S31"/>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M22"/>
  <sheetViews>
    <sheetView workbookViewId="0" topLeftCell="A1">
      <selection activeCell="A1" sqref="A1"/>
    </sheetView>
  </sheetViews>
  <sheetFormatPr defaultColWidth="9.00390625" defaultRowHeight="13.5"/>
  <cols>
    <col min="1" max="1" width="3.75390625" style="567" customWidth="1"/>
    <col min="2" max="2" width="6.50390625" style="567" customWidth="1"/>
    <col min="3" max="4" width="3.625" style="567" customWidth="1"/>
    <col min="5" max="5" width="14.625" style="567" customWidth="1"/>
    <col min="6" max="8" width="13.125" style="567" customWidth="1"/>
    <col min="9" max="9" width="7.625" style="567" customWidth="1"/>
    <col min="10" max="10" width="17.75390625" style="567" customWidth="1"/>
    <col min="11" max="13" width="13.125" style="567" customWidth="1"/>
    <col min="14" max="16384" width="9.00390625" style="567" customWidth="1"/>
  </cols>
  <sheetData>
    <row r="1" ht="14.25">
      <c r="B1" s="568" t="s">
        <v>1222</v>
      </c>
    </row>
    <row r="2" spans="10:13" ht="12.75" thickBot="1">
      <c r="J2" s="569"/>
      <c r="K2" s="569"/>
      <c r="L2" s="569"/>
      <c r="M2" s="569" t="s">
        <v>1190</v>
      </c>
    </row>
    <row r="3" spans="2:13" ht="24" customHeight="1" thickTop="1">
      <c r="B3" s="1237" t="s">
        <v>1191</v>
      </c>
      <c r="C3" s="1338"/>
      <c r="D3" s="1338"/>
      <c r="E3" s="1339"/>
      <c r="F3" s="154" t="s">
        <v>1192</v>
      </c>
      <c r="G3" s="154" t="s">
        <v>1193</v>
      </c>
      <c r="H3" s="154" t="s">
        <v>1194</v>
      </c>
      <c r="I3" s="1346" t="s">
        <v>1195</v>
      </c>
      <c r="J3" s="1347"/>
      <c r="K3" s="154" t="s">
        <v>1192</v>
      </c>
      <c r="L3" s="154" t="s">
        <v>1193</v>
      </c>
      <c r="M3" s="154" t="s">
        <v>1194</v>
      </c>
    </row>
    <row r="4" spans="2:13" ht="16.5" customHeight="1">
      <c r="B4" s="1335" t="s">
        <v>1196</v>
      </c>
      <c r="C4" s="1348"/>
      <c r="D4" s="1348"/>
      <c r="E4" s="1349"/>
      <c r="F4" s="570"/>
      <c r="G4" s="570"/>
      <c r="H4" s="571"/>
      <c r="I4" s="146"/>
      <c r="J4" s="125"/>
      <c r="K4" s="570"/>
      <c r="L4" s="570"/>
      <c r="M4" s="572"/>
    </row>
    <row r="5" spans="2:13" s="171" customFormat="1" ht="15" customHeight="1">
      <c r="B5" s="1336"/>
      <c r="C5" s="1342" t="s">
        <v>1197</v>
      </c>
      <c r="D5" s="1342"/>
      <c r="E5" s="1162"/>
      <c r="F5" s="573">
        <v>27326</v>
      </c>
      <c r="G5" s="573">
        <v>22004</v>
      </c>
      <c r="H5" s="574">
        <v>19176</v>
      </c>
      <c r="I5" s="1353" t="s">
        <v>1198</v>
      </c>
      <c r="J5" s="575" t="s">
        <v>1199</v>
      </c>
      <c r="K5" s="85"/>
      <c r="L5" s="85"/>
      <c r="M5" s="86"/>
    </row>
    <row r="6" spans="2:13" s="171" customFormat="1" ht="15" customHeight="1">
      <c r="B6" s="1336"/>
      <c r="C6" s="1350"/>
      <c r="D6" s="1351"/>
      <c r="E6" s="1352"/>
      <c r="F6" s="573"/>
      <c r="G6" s="573"/>
      <c r="H6" s="574"/>
      <c r="I6" s="1354"/>
      <c r="J6" s="125" t="s">
        <v>1200</v>
      </c>
      <c r="K6" s="137">
        <v>3570</v>
      </c>
      <c r="L6" s="137">
        <v>4178</v>
      </c>
      <c r="M6" s="577">
        <v>5144</v>
      </c>
    </row>
    <row r="7" spans="2:13" s="147" customFormat="1" ht="15" customHeight="1">
      <c r="B7" s="1336"/>
      <c r="C7" s="1345" t="s">
        <v>1201</v>
      </c>
      <c r="D7" s="85"/>
      <c r="E7" s="125" t="s">
        <v>1202</v>
      </c>
      <c r="F7" s="573">
        <v>77876</v>
      </c>
      <c r="G7" s="573">
        <v>73825</v>
      </c>
      <c r="H7" s="574">
        <v>69415</v>
      </c>
      <c r="I7" s="1354"/>
      <c r="J7" s="125" t="s">
        <v>1203</v>
      </c>
      <c r="K7" s="137">
        <v>2070</v>
      </c>
      <c r="L7" s="137">
        <v>1968</v>
      </c>
      <c r="M7" s="577">
        <v>1787</v>
      </c>
    </row>
    <row r="8" spans="2:13" s="147" customFormat="1" ht="15" customHeight="1">
      <c r="B8" s="1336"/>
      <c r="C8" s="1345"/>
      <c r="D8" s="85"/>
      <c r="E8" s="125" t="s">
        <v>1204</v>
      </c>
      <c r="F8" s="573">
        <v>95783</v>
      </c>
      <c r="G8" s="573">
        <v>88144</v>
      </c>
      <c r="H8" s="574">
        <v>78576</v>
      </c>
      <c r="I8" s="1354"/>
      <c r="J8" s="125" t="s">
        <v>1205</v>
      </c>
      <c r="K8" s="137">
        <v>6014</v>
      </c>
      <c r="L8" s="137">
        <v>5514</v>
      </c>
      <c r="M8" s="577">
        <v>5128</v>
      </c>
    </row>
    <row r="9" spans="2:13" s="147" customFormat="1" ht="15" customHeight="1">
      <c r="B9" s="1336"/>
      <c r="C9" s="85"/>
      <c r="D9" s="146"/>
      <c r="E9" s="576" t="s">
        <v>1097</v>
      </c>
      <c r="F9" s="573">
        <v>173659</v>
      </c>
      <c r="G9" s="573">
        <f>SUM(G7:G8)</f>
        <v>161969</v>
      </c>
      <c r="H9" s="574">
        <f>SUM(H7:H8)</f>
        <v>147991</v>
      </c>
      <c r="I9" s="1354"/>
      <c r="J9" s="125" t="s">
        <v>1097</v>
      </c>
      <c r="K9" s="137">
        <f>SUM(K5:K8)</f>
        <v>11654</v>
      </c>
      <c r="L9" s="137">
        <f>SUM(L5:L8)</f>
        <v>11660</v>
      </c>
      <c r="M9" s="577">
        <f>SUM(M5:M8)</f>
        <v>12059</v>
      </c>
    </row>
    <row r="10" spans="2:13" s="147" customFormat="1" ht="15" customHeight="1">
      <c r="B10" s="1336"/>
      <c r="C10" s="1345" t="s">
        <v>1206</v>
      </c>
      <c r="D10" s="85"/>
      <c r="E10" s="125" t="s">
        <v>1207</v>
      </c>
      <c r="F10" s="573">
        <v>71576</v>
      </c>
      <c r="G10" s="573">
        <v>65053</v>
      </c>
      <c r="H10" s="574">
        <v>59122</v>
      </c>
      <c r="I10" s="1354"/>
      <c r="J10" s="125"/>
      <c r="K10" s="137"/>
      <c r="L10" s="137"/>
      <c r="M10" s="577"/>
    </row>
    <row r="11" spans="2:13" s="147" customFormat="1" ht="15" customHeight="1">
      <c r="B11" s="1336"/>
      <c r="C11" s="1345"/>
      <c r="D11" s="85"/>
      <c r="E11" s="125" t="s">
        <v>1208</v>
      </c>
      <c r="F11" s="573">
        <v>8113</v>
      </c>
      <c r="G11" s="573">
        <v>5992</v>
      </c>
      <c r="H11" s="574">
        <v>5563</v>
      </c>
      <c r="I11" s="1354"/>
      <c r="J11" s="125" t="s">
        <v>1209</v>
      </c>
      <c r="K11" s="137">
        <v>205739</v>
      </c>
      <c r="L11" s="137">
        <v>184383</v>
      </c>
      <c r="M11" s="577">
        <v>155952</v>
      </c>
    </row>
    <row r="12" spans="2:13" s="147" customFormat="1" ht="15" customHeight="1">
      <c r="B12" s="1336"/>
      <c r="C12" s="1345"/>
      <c r="D12" s="85"/>
      <c r="E12" s="125" t="s">
        <v>1210</v>
      </c>
      <c r="F12" s="573">
        <v>683732</v>
      </c>
      <c r="G12" s="573">
        <v>698050</v>
      </c>
      <c r="H12" s="574">
        <v>671854</v>
      </c>
      <c r="I12" s="1354"/>
      <c r="J12" s="125" t="s">
        <v>1211</v>
      </c>
      <c r="K12" s="137">
        <v>37085</v>
      </c>
      <c r="L12" s="137">
        <v>32437</v>
      </c>
      <c r="M12" s="577">
        <v>27213</v>
      </c>
    </row>
    <row r="13" spans="2:13" s="147" customFormat="1" ht="15" customHeight="1">
      <c r="B13" s="1336"/>
      <c r="C13" s="578"/>
      <c r="D13" s="85"/>
      <c r="E13" s="125" t="s">
        <v>1097</v>
      </c>
      <c r="F13" s="573">
        <v>763421</v>
      </c>
      <c r="G13" s="573">
        <f>SUM(G10:G12)</f>
        <v>769095</v>
      </c>
      <c r="H13" s="574">
        <f>SUM(H10:H12)</f>
        <v>736539</v>
      </c>
      <c r="I13" s="1354"/>
      <c r="J13" s="125" t="s">
        <v>1212</v>
      </c>
      <c r="K13" s="137">
        <v>1704</v>
      </c>
      <c r="L13" s="137">
        <v>1467</v>
      </c>
      <c r="M13" s="577">
        <v>1247</v>
      </c>
    </row>
    <row r="14" spans="2:13" s="147" customFormat="1" ht="15" customHeight="1">
      <c r="B14" s="1336"/>
      <c r="C14" s="85"/>
      <c r="D14" s="85"/>
      <c r="E14" s="86"/>
      <c r="F14" s="85"/>
      <c r="G14" s="85"/>
      <c r="H14" s="579"/>
      <c r="I14" s="1354"/>
      <c r="J14" s="125"/>
      <c r="K14" s="573"/>
      <c r="L14" s="573"/>
      <c r="M14" s="580"/>
    </row>
    <row r="15" spans="2:13" s="147" customFormat="1" ht="15" customHeight="1">
      <c r="B15" s="1336"/>
      <c r="C15" s="1342" t="s">
        <v>1213</v>
      </c>
      <c r="D15" s="1342"/>
      <c r="E15" s="1162"/>
      <c r="F15" s="573">
        <v>7620</v>
      </c>
      <c r="G15" s="573">
        <v>7489</v>
      </c>
      <c r="H15" s="574">
        <v>8308</v>
      </c>
      <c r="I15" s="1354"/>
      <c r="J15" s="173" t="s">
        <v>1214</v>
      </c>
      <c r="K15" s="581">
        <f>SUM(K9,K11:K13)</f>
        <v>256182</v>
      </c>
      <c r="L15" s="581">
        <f>SUM(L9,L11:L13)</f>
        <v>229947</v>
      </c>
      <c r="M15" s="582">
        <f>SUM(M9,M11:M13)</f>
        <v>196471</v>
      </c>
    </row>
    <row r="16" spans="2:13" s="147" customFormat="1" ht="15" customHeight="1">
      <c r="B16" s="1336"/>
      <c r="C16" s="1342" t="s">
        <v>1215</v>
      </c>
      <c r="D16" s="1343"/>
      <c r="E16" s="1344"/>
      <c r="F16" s="573">
        <v>24623</v>
      </c>
      <c r="G16" s="573">
        <v>0</v>
      </c>
      <c r="H16" s="574">
        <v>0</v>
      </c>
      <c r="I16" s="85"/>
      <c r="J16" s="125"/>
      <c r="K16" s="573"/>
      <c r="L16" s="573"/>
      <c r="M16" s="580"/>
    </row>
    <row r="17" spans="2:13" s="147" customFormat="1" ht="15" customHeight="1">
      <c r="B17" s="1336"/>
      <c r="C17" s="1342" t="s">
        <v>1216</v>
      </c>
      <c r="D17" s="1343"/>
      <c r="E17" s="1344"/>
      <c r="F17" s="573">
        <v>7</v>
      </c>
      <c r="G17" s="573">
        <v>25353</v>
      </c>
      <c r="H17" s="574">
        <v>20570</v>
      </c>
      <c r="I17" s="85"/>
      <c r="J17" s="125"/>
      <c r="K17" s="573"/>
      <c r="L17" s="573"/>
      <c r="M17" s="580"/>
    </row>
    <row r="18" spans="2:13" s="147" customFormat="1" ht="15" customHeight="1">
      <c r="B18" s="1336"/>
      <c r="C18" s="1342" t="s">
        <v>1217</v>
      </c>
      <c r="D18" s="1343"/>
      <c r="E18" s="1344"/>
      <c r="F18" s="573">
        <v>9</v>
      </c>
      <c r="G18" s="573">
        <v>40</v>
      </c>
      <c r="H18" s="574">
        <v>317</v>
      </c>
      <c r="I18" s="85"/>
      <c r="J18" s="86"/>
      <c r="K18" s="573"/>
      <c r="L18" s="573"/>
      <c r="M18" s="580"/>
    </row>
    <row r="19" spans="2:13" s="147" customFormat="1" ht="15" customHeight="1">
      <c r="B19" s="1336"/>
      <c r="C19" s="1342" t="s">
        <v>1218</v>
      </c>
      <c r="D19" s="1343"/>
      <c r="E19" s="1344"/>
      <c r="F19" s="573">
        <v>1773</v>
      </c>
      <c r="G19" s="573">
        <v>1615</v>
      </c>
      <c r="H19" s="574">
        <v>1484</v>
      </c>
      <c r="I19" s="85"/>
      <c r="J19" s="86"/>
      <c r="K19" s="573"/>
      <c r="L19" s="573"/>
      <c r="M19" s="580"/>
    </row>
    <row r="20" spans="2:13" s="147" customFormat="1" ht="15" customHeight="1">
      <c r="B20" s="1336"/>
      <c r="C20" s="146"/>
      <c r="D20" s="146"/>
      <c r="E20" s="125"/>
      <c r="F20" s="573"/>
      <c r="G20" s="573"/>
      <c r="H20" s="574"/>
      <c r="I20" s="85"/>
      <c r="J20" s="86"/>
      <c r="K20" s="573"/>
      <c r="L20" s="573"/>
      <c r="M20" s="580"/>
    </row>
    <row r="21" spans="2:13" s="147" customFormat="1" ht="15" customHeight="1">
      <c r="B21" s="1337"/>
      <c r="C21" s="1340" t="s">
        <v>1219</v>
      </c>
      <c r="D21" s="1340"/>
      <c r="E21" s="1341"/>
      <c r="F21" s="584">
        <f>SUM(F5,F9,F13,F15:F19)</f>
        <v>998438</v>
      </c>
      <c r="G21" s="584">
        <f>SUM(G5,G9,G13,G15:G19)</f>
        <v>987565</v>
      </c>
      <c r="H21" s="585">
        <f>SUM(H5,H9,H13,H15:H19)</f>
        <v>934385</v>
      </c>
      <c r="I21" s="586"/>
      <c r="J21" s="583" t="s">
        <v>1220</v>
      </c>
      <c r="K21" s="584">
        <f>SUM(F21+K15)</f>
        <v>1254620</v>
      </c>
      <c r="L21" s="584">
        <f>SUM(G21+L15)</f>
        <v>1217512</v>
      </c>
      <c r="M21" s="587">
        <f>SUM(H21+M15)</f>
        <v>1130856</v>
      </c>
    </row>
    <row r="22" ht="15" customHeight="1">
      <c r="B22" s="567" t="s">
        <v>1221</v>
      </c>
    </row>
  </sheetData>
  <mergeCells count="15">
    <mergeCell ref="I3:J3"/>
    <mergeCell ref="C4:E4"/>
    <mergeCell ref="C5:E5"/>
    <mergeCell ref="C6:E6"/>
    <mergeCell ref="I5:I15"/>
    <mergeCell ref="B4:B21"/>
    <mergeCell ref="B3:E3"/>
    <mergeCell ref="C21:E21"/>
    <mergeCell ref="C15:E15"/>
    <mergeCell ref="C16:E16"/>
    <mergeCell ref="C17:E17"/>
    <mergeCell ref="C18:E18"/>
    <mergeCell ref="C19:E19"/>
    <mergeCell ref="C7:C8"/>
    <mergeCell ref="C10:C12"/>
  </mergeCells>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B1:V1732"/>
  <sheetViews>
    <sheetView workbookViewId="0" topLeftCell="A1">
      <selection activeCell="A1" sqref="A1"/>
    </sheetView>
  </sheetViews>
  <sheetFormatPr defaultColWidth="9.00390625" defaultRowHeight="13.5"/>
  <cols>
    <col min="1" max="1" width="3.75390625" style="588" customWidth="1"/>
    <col min="2" max="2" width="13.375" style="588" customWidth="1"/>
    <col min="3" max="4" width="12.625" style="588" customWidth="1"/>
    <col min="5" max="5" width="7.625" style="588" customWidth="1"/>
    <col min="6" max="6" width="12.625" style="588" customWidth="1"/>
    <col min="7" max="7" width="7.625" style="588" customWidth="1"/>
    <col min="8" max="8" width="12.625" style="588" customWidth="1"/>
    <col min="9" max="9" width="7.625" style="588" customWidth="1"/>
    <col min="10" max="10" width="4.125" style="588" customWidth="1"/>
    <col min="11" max="11" width="5.125" style="588" customWidth="1"/>
    <col min="12" max="12" width="10.875" style="588" customWidth="1"/>
    <col min="13" max="13" width="6.375" style="588" customWidth="1"/>
    <col min="14" max="14" width="10.875" style="588" customWidth="1"/>
    <col min="15" max="15" width="6.00390625" style="588" customWidth="1"/>
    <col min="16" max="16" width="10.75390625" style="588" customWidth="1"/>
    <col min="17" max="17" width="3.75390625" style="588" customWidth="1"/>
    <col min="18" max="18" width="6.00390625" style="588" customWidth="1"/>
    <col min="19" max="19" width="10.875" style="588" customWidth="1"/>
    <col min="20" max="20" width="14.75390625" style="588" customWidth="1"/>
    <col min="21" max="16384" width="9.00390625" style="588" customWidth="1"/>
  </cols>
  <sheetData>
    <row r="1" spans="3:9" ht="13.5">
      <c r="C1" s="147"/>
      <c r="D1" s="147"/>
      <c r="E1" s="147"/>
      <c r="F1" s="147"/>
      <c r="G1" s="147"/>
      <c r="H1" s="147"/>
      <c r="I1" s="147"/>
    </row>
    <row r="2" spans="2:20" s="589" customFormat="1" ht="14.25">
      <c r="B2" s="148" t="s">
        <v>1272</v>
      </c>
      <c r="C2" s="147"/>
      <c r="D2" s="147"/>
      <c r="E2" s="147"/>
      <c r="F2" s="147"/>
      <c r="G2" s="147"/>
      <c r="H2" s="147"/>
      <c r="I2" s="147"/>
      <c r="T2" s="590"/>
    </row>
    <row r="3" spans="2:20" s="589" customFormat="1" ht="15" customHeight="1" thickBot="1">
      <c r="B3" s="147"/>
      <c r="C3" s="147"/>
      <c r="D3" s="147"/>
      <c r="E3" s="147"/>
      <c r="G3" s="147"/>
      <c r="T3" s="591" t="s">
        <v>1224</v>
      </c>
    </row>
    <row r="4" spans="2:20" s="589" customFormat="1" ht="12.75" customHeight="1" thickTop="1">
      <c r="B4" s="1355" t="s">
        <v>1225</v>
      </c>
      <c r="C4" s="1355" t="s">
        <v>1226</v>
      </c>
      <c r="D4" s="1355" t="s">
        <v>1227</v>
      </c>
      <c r="E4" s="1355" t="s">
        <v>1228</v>
      </c>
      <c r="F4" s="1361" t="s">
        <v>1229</v>
      </c>
      <c r="G4" s="1355" t="s">
        <v>1230</v>
      </c>
      <c r="H4" s="1363" t="s">
        <v>1231</v>
      </c>
      <c r="I4" s="1365" t="s">
        <v>1232</v>
      </c>
      <c r="J4" s="1369" t="s">
        <v>1233</v>
      </c>
      <c r="K4" s="1370"/>
      <c r="L4" s="1371"/>
      <c r="M4" s="1369" t="s">
        <v>1234</v>
      </c>
      <c r="N4" s="1371"/>
      <c r="O4" s="1369" t="s">
        <v>1235</v>
      </c>
      <c r="P4" s="1371"/>
      <c r="Q4" s="1375" t="s">
        <v>1097</v>
      </c>
      <c r="R4" s="1376"/>
      <c r="S4" s="1377"/>
      <c r="T4" s="1355" t="s">
        <v>1225</v>
      </c>
    </row>
    <row r="5" spans="2:20" s="589" customFormat="1" ht="10.5" customHeight="1">
      <c r="B5" s="1356"/>
      <c r="C5" s="1358"/>
      <c r="D5" s="1358"/>
      <c r="E5" s="1359"/>
      <c r="F5" s="1362"/>
      <c r="G5" s="1359"/>
      <c r="H5" s="1364"/>
      <c r="I5" s="1366"/>
      <c r="J5" s="1372"/>
      <c r="K5" s="1373"/>
      <c r="L5" s="1374"/>
      <c r="M5" s="1372"/>
      <c r="N5" s="1374"/>
      <c r="O5" s="1372"/>
      <c r="P5" s="1374"/>
      <c r="Q5" s="1378"/>
      <c r="R5" s="1379"/>
      <c r="S5" s="1380"/>
      <c r="T5" s="1356"/>
    </row>
    <row r="6" spans="2:20" s="589" customFormat="1" ht="15.75" customHeight="1">
      <c r="B6" s="1357"/>
      <c r="C6" s="594" t="s">
        <v>1236</v>
      </c>
      <c r="D6" s="594" t="s">
        <v>1237</v>
      </c>
      <c r="E6" s="1360"/>
      <c r="F6" s="595" t="s">
        <v>1238</v>
      </c>
      <c r="G6" s="1360"/>
      <c r="H6" s="596" t="s">
        <v>1239</v>
      </c>
      <c r="I6" s="597" t="s">
        <v>1240</v>
      </c>
      <c r="J6" s="1367" t="s">
        <v>1241</v>
      </c>
      <c r="K6" s="1368"/>
      <c r="L6" s="598" t="s">
        <v>1242</v>
      </c>
      <c r="M6" s="598" t="s">
        <v>1241</v>
      </c>
      <c r="N6" s="598" t="s">
        <v>1242</v>
      </c>
      <c r="O6" s="598" t="s">
        <v>1241</v>
      </c>
      <c r="P6" s="598" t="s">
        <v>1242</v>
      </c>
      <c r="Q6" s="1367" t="s">
        <v>1241</v>
      </c>
      <c r="R6" s="1368"/>
      <c r="S6" s="598" t="s">
        <v>1242</v>
      </c>
      <c r="T6" s="1357"/>
    </row>
    <row r="7" spans="2:20" s="590" customFormat="1" ht="15.75" customHeight="1">
      <c r="B7" s="599"/>
      <c r="C7" s="600" t="s">
        <v>118</v>
      </c>
      <c r="D7" s="600" t="s">
        <v>118</v>
      </c>
      <c r="E7" s="159" t="s">
        <v>1243</v>
      </c>
      <c r="F7" s="600" t="s">
        <v>118</v>
      </c>
      <c r="G7" s="159" t="s">
        <v>1243</v>
      </c>
      <c r="H7" s="600" t="s">
        <v>118</v>
      </c>
      <c r="I7" s="159" t="s">
        <v>1243</v>
      </c>
      <c r="J7" s="601"/>
      <c r="K7" s="601"/>
      <c r="L7" s="600" t="s">
        <v>118</v>
      </c>
      <c r="M7" s="601"/>
      <c r="N7" s="600" t="s">
        <v>118</v>
      </c>
      <c r="O7" s="601"/>
      <c r="P7" s="600" t="s">
        <v>118</v>
      </c>
      <c r="Q7" s="601"/>
      <c r="R7" s="601"/>
      <c r="S7" s="601" t="s">
        <v>118</v>
      </c>
      <c r="T7" s="599"/>
    </row>
    <row r="8" spans="2:20" s="589" customFormat="1" ht="15" customHeight="1">
      <c r="B8" s="399" t="s">
        <v>1244</v>
      </c>
      <c r="C8" s="602">
        <v>1262838</v>
      </c>
      <c r="D8" s="603">
        <v>892831</v>
      </c>
      <c r="E8" s="604">
        <f>SUM(D8/C8*100)</f>
        <v>70.70035903259168</v>
      </c>
      <c r="F8" s="602">
        <v>948725</v>
      </c>
      <c r="G8" s="605">
        <f>SUM(F8/C8*100)</f>
        <v>75.12642159960343</v>
      </c>
      <c r="H8" s="602">
        <v>681978</v>
      </c>
      <c r="I8" s="604">
        <f>SUM(H8/C8*100)</f>
        <v>54.0036014120576</v>
      </c>
      <c r="J8" s="606">
        <v>2</v>
      </c>
      <c r="K8" s="602">
        <v>31</v>
      </c>
      <c r="L8" s="602">
        <v>508821</v>
      </c>
      <c r="M8" s="602">
        <v>221</v>
      </c>
      <c r="N8" s="602">
        <v>163230</v>
      </c>
      <c r="O8" s="602">
        <v>14</v>
      </c>
      <c r="P8" s="602">
        <v>9927</v>
      </c>
      <c r="Q8" s="606">
        <f>SUM(J8)</f>
        <v>2</v>
      </c>
      <c r="R8" s="602">
        <f>SUM(K8,M8,O8)</f>
        <v>266</v>
      </c>
      <c r="S8" s="602">
        <f>SUM(L8,N8,P8)</f>
        <v>681978</v>
      </c>
      <c r="T8" s="399" t="s">
        <v>1244</v>
      </c>
    </row>
    <row r="9" spans="2:20" s="607" customFormat="1" ht="14.25" customHeight="1">
      <c r="B9" s="608" t="s">
        <v>1245</v>
      </c>
      <c r="C9" s="609">
        <f>SUM(C11,C18,C25,C31,C41,C48,C54,C61,C67,C73)</f>
        <v>1261959</v>
      </c>
      <c r="D9" s="609">
        <f>SUM(D11,D18,D25,D31,D41,D48,D54,D61,D67,D73)</f>
        <v>903788</v>
      </c>
      <c r="E9" s="610">
        <f>SUM(D9/C9*100)</f>
        <v>71.61785763245874</v>
      </c>
      <c r="F9" s="609">
        <f>SUM(F11,F18,F25,F31,F41,F48,F54,F61,F67,F73)</f>
        <v>969169</v>
      </c>
      <c r="G9" s="611">
        <f>SUM(F9/C9*100)</f>
        <v>76.79877080000222</v>
      </c>
      <c r="H9" s="609">
        <f>SUM(H11,H18,H25,H31,H41,H48,H54,H61,H67,H73)</f>
        <v>729122</v>
      </c>
      <c r="I9" s="610">
        <f>SUM(H9/C9*100)</f>
        <v>57.77699592459026</v>
      </c>
      <c r="J9" s="612">
        <f aca="true" t="shared" si="0" ref="J9:P9">SUM(J11,J18,J25,J31,J41,J48,J54,J61,J67,J73)</f>
        <v>2</v>
      </c>
      <c r="K9" s="609">
        <f t="shared" si="0"/>
        <v>32</v>
      </c>
      <c r="L9" s="609">
        <f t="shared" si="0"/>
        <v>560059</v>
      </c>
      <c r="M9" s="609">
        <f t="shared" si="0"/>
        <v>211</v>
      </c>
      <c r="N9" s="609">
        <f t="shared" si="0"/>
        <v>158388</v>
      </c>
      <c r="O9" s="609">
        <f t="shared" si="0"/>
        <v>16</v>
      </c>
      <c r="P9" s="609">
        <f t="shared" si="0"/>
        <v>10675</v>
      </c>
      <c r="Q9" s="612">
        <f>SUM(J9)</f>
        <v>2</v>
      </c>
      <c r="R9" s="609">
        <f>SUM(R11,R18,R25,R31,R41,R48,R54,R61,R67,R73)</f>
        <v>259</v>
      </c>
      <c r="S9" s="609">
        <f>SUM(S11,S18,S25,S31,S41,S48,S54,S61,S67,S73)</f>
        <v>729122</v>
      </c>
      <c r="T9" s="608" t="s">
        <v>1245</v>
      </c>
    </row>
    <row r="10" spans="2:20" s="589" customFormat="1" ht="15" customHeight="1">
      <c r="B10" s="592"/>
      <c r="C10" s="602"/>
      <c r="D10" s="603"/>
      <c r="E10" s="604"/>
      <c r="F10" s="602"/>
      <c r="G10" s="604"/>
      <c r="H10" s="602"/>
      <c r="I10" s="604"/>
      <c r="J10" s="603"/>
      <c r="K10" s="602"/>
      <c r="L10" s="602"/>
      <c r="M10" s="602"/>
      <c r="N10" s="602"/>
      <c r="O10" s="602"/>
      <c r="P10" s="602"/>
      <c r="Q10" s="606"/>
      <c r="R10" s="602"/>
      <c r="S10" s="602"/>
      <c r="T10" s="592"/>
    </row>
    <row r="11" spans="2:20" s="589" customFormat="1" ht="15" customHeight="1">
      <c r="B11" s="399" t="s">
        <v>1246</v>
      </c>
      <c r="C11" s="573">
        <f>SUM(C12:C16)</f>
        <v>304958</v>
      </c>
      <c r="D11" s="573">
        <f>SUM(D12:D16)</f>
        <v>242050</v>
      </c>
      <c r="E11" s="604">
        <f aca="true" t="shared" si="1" ref="E11:E16">SUM(D11/C11*100)</f>
        <v>79.37158559539347</v>
      </c>
      <c r="F11" s="573">
        <f>SUM(F12:F16)</f>
        <v>259420</v>
      </c>
      <c r="G11" s="605">
        <f aca="true" t="shared" si="2" ref="G11:G16">SUM(F11/C11*100)</f>
        <v>85.06745191141076</v>
      </c>
      <c r="H11" s="573">
        <f>SUM(H12:H16)</f>
        <v>208981</v>
      </c>
      <c r="I11" s="604">
        <f aca="true" t="shared" si="3" ref="I11:I16">SUM(H11/C11*100)</f>
        <v>68.5277972704438</v>
      </c>
      <c r="J11" s="573"/>
      <c r="K11" s="573">
        <f aca="true" t="shared" si="4" ref="K11:P11">SUM(K12:K16)</f>
        <v>7</v>
      </c>
      <c r="L11" s="573">
        <f t="shared" si="4"/>
        <v>175457</v>
      </c>
      <c r="M11" s="573">
        <f t="shared" si="4"/>
        <v>35</v>
      </c>
      <c r="N11" s="573">
        <f t="shared" si="4"/>
        <v>31774</v>
      </c>
      <c r="O11" s="573">
        <f t="shared" si="4"/>
        <v>2</v>
      </c>
      <c r="P11" s="573">
        <f t="shared" si="4"/>
        <v>1750</v>
      </c>
      <c r="Q11" s="606"/>
      <c r="R11" s="573">
        <f>SUM(R12:R16)</f>
        <v>44</v>
      </c>
      <c r="S11" s="573">
        <f>SUM(S12:S16)</f>
        <v>208981</v>
      </c>
      <c r="T11" s="399" t="s">
        <v>1246</v>
      </c>
    </row>
    <row r="12" spans="2:20" s="589" customFormat="1" ht="15" customHeight="1">
      <c r="B12" s="399" t="s">
        <v>91</v>
      </c>
      <c r="C12" s="573">
        <v>194463</v>
      </c>
      <c r="D12" s="602">
        <v>164567</v>
      </c>
      <c r="E12" s="604">
        <f t="shared" si="1"/>
        <v>84.626381368178</v>
      </c>
      <c r="F12" s="602">
        <v>174170</v>
      </c>
      <c r="G12" s="605">
        <f t="shared" si="2"/>
        <v>89.56459583571169</v>
      </c>
      <c r="H12" s="613">
        <v>147246</v>
      </c>
      <c r="I12" s="604">
        <f t="shared" si="3"/>
        <v>75.71928850218293</v>
      </c>
      <c r="J12" s="606"/>
      <c r="K12" s="602">
        <v>3</v>
      </c>
      <c r="L12" s="602">
        <v>127088</v>
      </c>
      <c r="M12" s="602">
        <v>18</v>
      </c>
      <c r="N12" s="602">
        <v>19058</v>
      </c>
      <c r="O12" s="602">
        <v>1</v>
      </c>
      <c r="P12" s="602">
        <v>1100</v>
      </c>
      <c r="Q12" s="606"/>
      <c r="R12" s="602">
        <f aca="true" t="shared" si="5" ref="R12:S16">SUM(K12,M12,O12)</f>
        <v>22</v>
      </c>
      <c r="S12" s="602">
        <f t="shared" si="5"/>
        <v>147246</v>
      </c>
      <c r="T12" s="399" t="s">
        <v>91</v>
      </c>
    </row>
    <row r="13" spans="2:20" s="589" customFormat="1" ht="15" customHeight="1">
      <c r="B13" s="399" t="s">
        <v>97</v>
      </c>
      <c r="C13" s="602">
        <v>38920</v>
      </c>
      <c r="D13" s="602">
        <v>21626</v>
      </c>
      <c r="E13" s="604">
        <f t="shared" si="1"/>
        <v>55.56526207605344</v>
      </c>
      <c r="F13" s="602">
        <v>28620</v>
      </c>
      <c r="G13" s="605">
        <f t="shared" si="2"/>
        <v>73.53545734840698</v>
      </c>
      <c r="H13" s="613">
        <v>15798</v>
      </c>
      <c r="I13" s="604">
        <f t="shared" si="3"/>
        <v>40.59095580678315</v>
      </c>
      <c r="J13" s="603"/>
      <c r="K13" s="602">
        <v>1</v>
      </c>
      <c r="L13" s="602">
        <v>14662</v>
      </c>
      <c r="M13" s="602">
        <v>2</v>
      </c>
      <c r="N13" s="602">
        <v>486</v>
      </c>
      <c r="O13" s="602">
        <v>1</v>
      </c>
      <c r="P13" s="602">
        <v>650</v>
      </c>
      <c r="Q13" s="606"/>
      <c r="R13" s="602">
        <f t="shared" si="5"/>
        <v>4</v>
      </c>
      <c r="S13" s="602">
        <f t="shared" si="5"/>
        <v>15798</v>
      </c>
      <c r="T13" s="399" t="s">
        <v>97</v>
      </c>
    </row>
    <row r="14" spans="2:20" s="589" customFormat="1" ht="15" customHeight="1">
      <c r="B14" s="399" t="s">
        <v>100</v>
      </c>
      <c r="C14" s="602">
        <v>44188</v>
      </c>
      <c r="D14" s="602">
        <v>29897</v>
      </c>
      <c r="E14" s="604">
        <f t="shared" si="1"/>
        <v>67.65864035484746</v>
      </c>
      <c r="F14" s="602">
        <v>29200</v>
      </c>
      <c r="G14" s="605">
        <f t="shared" si="2"/>
        <v>66.08128903774781</v>
      </c>
      <c r="H14" s="613">
        <v>22059</v>
      </c>
      <c r="I14" s="604">
        <f t="shared" si="3"/>
        <v>49.92079297546845</v>
      </c>
      <c r="J14" s="606"/>
      <c r="K14" s="602">
        <v>1</v>
      </c>
      <c r="L14" s="602">
        <v>16317</v>
      </c>
      <c r="M14" s="602">
        <v>3</v>
      </c>
      <c r="N14" s="602">
        <v>5742</v>
      </c>
      <c r="O14" s="602">
        <v>0</v>
      </c>
      <c r="P14" s="602">
        <v>0</v>
      </c>
      <c r="Q14" s="606"/>
      <c r="R14" s="602">
        <f t="shared" si="5"/>
        <v>4</v>
      </c>
      <c r="S14" s="602">
        <f t="shared" si="5"/>
        <v>22059</v>
      </c>
      <c r="T14" s="399" t="s">
        <v>100</v>
      </c>
    </row>
    <row r="15" spans="2:20" s="589" customFormat="1" ht="15" customHeight="1">
      <c r="B15" s="399" t="s">
        <v>147</v>
      </c>
      <c r="C15" s="602">
        <v>12008</v>
      </c>
      <c r="D15" s="602">
        <v>12008</v>
      </c>
      <c r="E15" s="604">
        <f t="shared" si="1"/>
        <v>100</v>
      </c>
      <c r="F15" s="602">
        <v>13560</v>
      </c>
      <c r="G15" s="605">
        <f t="shared" si="2"/>
        <v>112.92471685542971</v>
      </c>
      <c r="H15" s="613">
        <v>11764</v>
      </c>
      <c r="I15" s="604">
        <f t="shared" si="3"/>
        <v>97.9680213191206</v>
      </c>
      <c r="J15" s="603"/>
      <c r="K15" s="602">
        <v>1</v>
      </c>
      <c r="L15" s="602">
        <v>6860</v>
      </c>
      <c r="M15" s="602">
        <v>7</v>
      </c>
      <c r="N15" s="602">
        <v>4904</v>
      </c>
      <c r="O15" s="602">
        <v>0</v>
      </c>
      <c r="P15" s="602">
        <v>0</v>
      </c>
      <c r="Q15" s="606"/>
      <c r="R15" s="602">
        <f t="shared" si="5"/>
        <v>8</v>
      </c>
      <c r="S15" s="602">
        <f t="shared" si="5"/>
        <v>11764</v>
      </c>
      <c r="T15" s="399" t="s">
        <v>147</v>
      </c>
    </row>
    <row r="16" spans="2:20" s="589" customFormat="1" ht="15" customHeight="1">
      <c r="B16" s="399" t="s">
        <v>927</v>
      </c>
      <c r="C16" s="602">
        <v>15379</v>
      </c>
      <c r="D16" s="602">
        <v>13952</v>
      </c>
      <c r="E16" s="604">
        <f t="shared" si="1"/>
        <v>90.7211132063203</v>
      </c>
      <c r="F16" s="602">
        <v>13870</v>
      </c>
      <c r="G16" s="605">
        <f t="shared" si="2"/>
        <v>90.18791859028545</v>
      </c>
      <c r="H16" s="613">
        <v>12114</v>
      </c>
      <c r="I16" s="604">
        <f t="shared" si="3"/>
        <v>78.76975095910007</v>
      </c>
      <c r="J16" s="606"/>
      <c r="K16" s="602">
        <v>1</v>
      </c>
      <c r="L16" s="602">
        <v>10530</v>
      </c>
      <c r="M16" s="602">
        <v>5</v>
      </c>
      <c r="N16" s="602">
        <v>1584</v>
      </c>
      <c r="O16" s="602">
        <v>0</v>
      </c>
      <c r="P16" s="602">
        <v>0</v>
      </c>
      <c r="Q16" s="606"/>
      <c r="R16" s="602">
        <f t="shared" si="5"/>
        <v>6</v>
      </c>
      <c r="S16" s="602">
        <f t="shared" si="5"/>
        <v>12114</v>
      </c>
      <c r="T16" s="399" t="s">
        <v>927</v>
      </c>
    </row>
    <row r="17" spans="2:20" s="589" customFormat="1" ht="12">
      <c r="B17" s="614"/>
      <c r="C17" s="613"/>
      <c r="D17" s="613"/>
      <c r="E17" s="604"/>
      <c r="F17" s="613"/>
      <c r="G17" s="615"/>
      <c r="H17" s="613"/>
      <c r="I17" s="615"/>
      <c r="J17" s="603"/>
      <c r="K17" s="602"/>
      <c r="L17" s="602"/>
      <c r="M17" s="602"/>
      <c r="N17" s="602"/>
      <c r="O17" s="602"/>
      <c r="P17" s="602"/>
      <c r="Q17" s="616"/>
      <c r="R17" s="602"/>
      <c r="S17" s="602"/>
      <c r="T17" s="614"/>
    </row>
    <row r="18" spans="2:20" s="589" customFormat="1" ht="15" customHeight="1">
      <c r="B18" s="617" t="s">
        <v>1247</v>
      </c>
      <c r="C18" s="573">
        <f>SUM(C19:C23)</f>
        <v>104423</v>
      </c>
      <c r="D18" s="573">
        <f>SUM(D19:D23)</f>
        <v>67240</v>
      </c>
      <c r="E18" s="604">
        <f aca="true" t="shared" si="6" ref="E18:E23">SUM(D18/C18*100)</f>
        <v>64.39194430345805</v>
      </c>
      <c r="F18" s="573">
        <f>SUM(F19:F23)</f>
        <v>70374</v>
      </c>
      <c r="G18" s="605">
        <f aca="true" t="shared" si="7" ref="G18:G23">SUM(F18/C18*100)</f>
        <v>67.39319881635272</v>
      </c>
      <c r="H18" s="573">
        <f>SUM(H19:H23)</f>
        <v>53282</v>
      </c>
      <c r="I18" s="604">
        <f aca="true" t="shared" si="8" ref="I18:I23">SUM(H18/C18*100)</f>
        <v>51.02515729293356</v>
      </c>
      <c r="J18" s="573"/>
      <c r="K18" s="573">
        <f aca="true" t="shared" si="9" ref="K18:P18">SUM(K19:K23)</f>
        <v>4</v>
      </c>
      <c r="L18" s="573">
        <f t="shared" si="9"/>
        <v>51197</v>
      </c>
      <c r="M18" s="573">
        <f t="shared" si="9"/>
        <v>10</v>
      </c>
      <c r="N18" s="573">
        <f t="shared" si="9"/>
        <v>1645</v>
      </c>
      <c r="O18" s="573">
        <f t="shared" si="9"/>
        <v>1</v>
      </c>
      <c r="P18" s="573">
        <f t="shared" si="9"/>
        <v>440</v>
      </c>
      <c r="Q18" s="606"/>
      <c r="R18" s="573">
        <f>SUM(R19:R23)</f>
        <v>15</v>
      </c>
      <c r="S18" s="580">
        <f>SUM(S19:S23)</f>
        <v>53282</v>
      </c>
      <c r="T18" s="617" t="s">
        <v>1247</v>
      </c>
    </row>
    <row r="19" spans="2:20" s="589" customFormat="1" ht="15" customHeight="1">
      <c r="B19" s="617" t="s">
        <v>1248</v>
      </c>
      <c r="C19" s="573">
        <v>39285</v>
      </c>
      <c r="D19" s="573">
        <v>21658</v>
      </c>
      <c r="E19" s="604">
        <f t="shared" si="6"/>
        <v>55.1304569173985</v>
      </c>
      <c r="F19" s="573">
        <v>23420</v>
      </c>
      <c r="G19" s="605">
        <f t="shared" si="7"/>
        <v>59.61562937507955</v>
      </c>
      <c r="H19" s="613">
        <v>17506</v>
      </c>
      <c r="I19" s="604">
        <f t="shared" si="8"/>
        <v>44.56153748249968</v>
      </c>
      <c r="J19" s="603"/>
      <c r="K19" s="602">
        <v>1</v>
      </c>
      <c r="L19" s="602">
        <v>17003</v>
      </c>
      <c r="M19" s="602">
        <v>3</v>
      </c>
      <c r="N19" s="602">
        <v>503</v>
      </c>
      <c r="O19" s="602">
        <v>0</v>
      </c>
      <c r="P19" s="602">
        <v>0</v>
      </c>
      <c r="Q19" s="606"/>
      <c r="R19" s="602">
        <f aca="true" t="shared" si="10" ref="R19:S23">SUM(K19,M19,O19)</f>
        <v>4</v>
      </c>
      <c r="S19" s="602">
        <f t="shared" si="10"/>
        <v>17506</v>
      </c>
      <c r="T19" s="617" t="s">
        <v>1248</v>
      </c>
    </row>
    <row r="20" spans="2:20" s="589" customFormat="1" ht="15" customHeight="1">
      <c r="B20" s="617" t="s">
        <v>1249</v>
      </c>
      <c r="C20" s="573">
        <v>14445</v>
      </c>
      <c r="D20" s="573">
        <v>9334</v>
      </c>
      <c r="E20" s="604">
        <f t="shared" si="6"/>
        <v>64.61751471097266</v>
      </c>
      <c r="F20" s="573">
        <v>8600</v>
      </c>
      <c r="G20" s="605">
        <f t="shared" si="7"/>
        <v>59.536171685704396</v>
      </c>
      <c r="H20" s="613">
        <v>6122</v>
      </c>
      <c r="I20" s="604">
        <f t="shared" si="8"/>
        <v>42.381446867428174</v>
      </c>
      <c r="J20" s="603"/>
      <c r="K20" s="602">
        <v>1</v>
      </c>
      <c r="L20" s="602">
        <v>5540</v>
      </c>
      <c r="M20" s="602">
        <v>1</v>
      </c>
      <c r="N20" s="602">
        <v>142</v>
      </c>
      <c r="O20" s="602">
        <v>1</v>
      </c>
      <c r="P20" s="602">
        <v>440</v>
      </c>
      <c r="Q20" s="606"/>
      <c r="R20" s="602">
        <f t="shared" si="10"/>
        <v>3</v>
      </c>
      <c r="S20" s="602">
        <f t="shared" si="10"/>
        <v>6122</v>
      </c>
      <c r="T20" s="617" t="s">
        <v>1249</v>
      </c>
    </row>
    <row r="21" spans="2:20" s="589" customFormat="1" ht="15" customHeight="1">
      <c r="B21" s="617" t="s">
        <v>1250</v>
      </c>
      <c r="C21" s="573">
        <v>14098</v>
      </c>
      <c r="D21" s="573">
        <v>11932</v>
      </c>
      <c r="E21" s="604">
        <f t="shared" si="6"/>
        <v>84.63611859838275</v>
      </c>
      <c r="F21" s="573">
        <v>11484</v>
      </c>
      <c r="G21" s="605">
        <f t="shared" si="7"/>
        <v>81.45836288835295</v>
      </c>
      <c r="H21" s="613">
        <v>7162</v>
      </c>
      <c r="I21" s="604">
        <f t="shared" si="8"/>
        <v>50.80153213221733</v>
      </c>
      <c r="J21" s="603"/>
      <c r="K21" s="602">
        <v>1</v>
      </c>
      <c r="L21" s="618">
        <v>6790</v>
      </c>
      <c r="M21" s="602">
        <v>3</v>
      </c>
      <c r="N21" s="602">
        <v>372</v>
      </c>
      <c r="O21" s="602">
        <v>0</v>
      </c>
      <c r="P21" s="602">
        <v>0</v>
      </c>
      <c r="Q21" s="606"/>
      <c r="R21" s="602">
        <f t="shared" si="10"/>
        <v>4</v>
      </c>
      <c r="S21" s="602">
        <f t="shared" si="10"/>
        <v>7162</v>
      </c>
      <c r="T21" s="617" t="s">
        <v>1250</v>
      </c>
    </row>
    <row r="22" spans="2:20" s="589" customFormat="1" ht="15" customHeight="1">
      <c r="B22" s="617" t="s">
        <v>152</v>
      </c>
      <c r="C22" s="573">
        <v>12576</v>
      </c>
      <c r="D22" s="573">
        <v>328</v>
      </c>
      <c r="E22" s="604">
        <f t="shared" si="6"/>
        <v>2.608142493638677</v>
      </c>
      <c r="F22" s="573">
        <v>380</v>
      </c>
      <c r="G22" s="605">
        <f t="shared" si="7"/>
        <v>3.0216284987277353</v>
      </c>
      <c r="H22" s="613">
        <v>286</v>
      </c>
      <c r="I22" s="604">
        <f t="shared" si="8"/>
        <v>2.274173027989822</v>
      </c>
      <c r="J22" s="603"/>
      <c r="K22" s="602">
        <v>0</v>
      </c>
      <c r="L22" s="602">
        <v>0</v>
      </c>
      <c r="M22" s="602">
        <v>1</v>
      </c>
      <c r="N22" s="602">
        <v>286</v>
      </c>
      <c r="O22" s="602">
        <v>0</v>
      </c>
      <c r="P22" s="602">
        <v>0</v>
      </c>
      <c r="Q22" s="606"/>
      <c r="R22" s="602">
        <f t="shared" si="10"/>
        <v>1</v>
      </c>
      <c r="S22" s="602">
        <f t="shared" si="10"/>
        <v>286</v>
      </c>
      <c r="T22" s="617" t="s">
        <v>152</v>
      </c>
    </row>
    <row r="23" spans="2:20" s="589" customFormat="1" ht="15" customHeight="1">
      <c r="B23" s="617" t="s">
        <v>153</v>
      </c>
      <c r="C23" s="573">
        <v>24019</v>
      </c>
      <c r="D23" s="573">
        <v>23988</v>
      </c>
      <c r="E23" s="604">
        <f t="shared" si="6"/>
        <v>99.8709355093884</v>
      </c>
      <c r="F23" s="573">
        <v>26490</v>
      </c>
      <c r="G23" s="605">
        <f t="shared" si="7"/>
        <v>110.28768891294392</v>
      </c>
      <c r="H23" s="613">
        <v>22206</v>
      </c>
      <c r="I23" s="604">
        <f t="shared" si="8"/>
        <v>92.45180898455389</v>
      </c>
      <c r="J23" s="603"/>
      <c r="K23" s="602">
        <v>1</v>
      </c>
      <c r="L23" s="602">
        <v>21864</v>
      </c>
      <c r="M23" s="602">
        <v>2</v>
      </c>
      <c r="N23" s="602">
        <v>342</v>
      </c>
      <c r="O23" s="602">
        <v>0</v>
      </c>
      <c r="P23" s="602">
        <v>0</v>
      </c>
      <c r="Q23" s="606"/>
      <c r="R23" s="602">
        <f t="shared" si="10"/>
        <v>3</v>
      </c>
      <c r="S23" s="602">
        <f t="shared" si="10"/>
        <v>22206</v>
      </c>
      <c r="T23" s="617" t="s">
        <v>153</v>
      </c>
    </row>
    <row r="24" spans="2:20" s="589" customFormat="1" ht="15" customHeight="1">
      <c r="B24" s="617"/>
      <c r="C24" s="573"/>
      <c r="D24" s="613"/>
      <c r="E24" s="615"/>
      <c r="F24" s="613"/>
      <c r="G24" s="619"/>
      <c r="H24" s="613"/>
      <c r="I24" s="615"/>
      <c r="J24" s="603"/>
      <c r="K24" s="602"/>
      <c r="L24" s="602"/>
      <c r="M24" s="602"/>
      <c r="N24" s="602"/>
      <c r="O24" s="602"/>
      <c r="P24" s="602"/>
      <c r="Q24" s="616"/>
      <c r="R24" s="602"/>
      <c r="S24" s="602"/>
      <c r="T24" s="617"/>
    </row>
    <row r="25" spans="2:20" s="567" customFormat="1" ht="15" customHeight="1">
      <c r="B25" s="399" t="s">
        <v>1251</v>
      </c>
      <c r="C25" s="573">
        <f>SUM(C26:C29)</f>
        <v>117899</v>
      </c>
      <c r="D25" s="573">
        <f>SUM(D26:D29)</f>
        <v>62814</v>
      </c>
      <c r="E25" s="604">
        <f>SUM(D25/C25*100)</f>
        <v>53.27780557935182</v>
      </c>
      <c r="F25" s="573">
        <f>SUM(F26:F29)</f>
        <v>74911</v>
      </c>
      <c r="G25" s="605">
        <f>SUM(F25/C25*100)</f>
        <v>63.5382827674535</v>
      </c>
      <c r="H25" s="573">
        <f>SUM(H26:H29)</f>
        <v>43400</v>
      </c>
      <c r="I25" s="604">
        <f>SUM(H25/C25*100)</f>
        <v>36.81116888183954</v>
      </c>
      <c r="J25" s="573"/>
      <c r="K25" s="573">
        <f aca="true" t="shared" si="11" ref="K25:P25">SUM(K26:K29)</f>
        <v>2</v>
      </c>
      <c r="L25" s="573">
        <f t="shared" si="11"/>
        <v>28013</v>
      </c>
      <c r="M25" s="573">
        <f t="shared" si="11"/>
        <v>23</v>
      </c>
      <c r="N25" s="573">
        <f t="shared" si="11"/>
        <v>12345</v>
      </c>
      <c r="O25" s="573">
        <f t="shared" si="11"/>
        <v>3</v>
      </c>
      <c r="P25" s="573">
        <f t="shared" si="11"/>
        <v>3042</v>
      </c>
      <c r="Q25" s="606"/>
      <c r="R25" s="573">
        <f>SUM(R26:R30)</f>
        <v>28</v>
      </c>
      <c r="S25" s="602">
        <f>SUM(L25,N25,P25)</f>
        <v>43400</v>
      </c>
      <c r="T25" s="399" t="s">
        <v>1251</v>
      </c>
    </row>
    <row r="26" spans="2:20" s="589" customFormat="1" ht="14.25" customHeight="1">
      <c r="B26" s="399" t="s">
        <v>98</v>
      </c>
      <c r="C26" s="602">
        <v>36333</v>
      </c>
      <c r="D26" s="602">
        <v>35264</v>
      </c>
      <c r="E26" s="604">
        <f>SUM(D26/C26*100)</f>
        <v>97.0577711722126</v>
      </c>
      <c r="F26" s="602">
        <v>41475</v>
      </c>
      <c r="G26" s="605">
        <f>SUM(F26/C26*100)</f>
        <v>114.1524234167286</v>
      </c>
      <c r="H26" s="613">
        <v>21872</v>
      </c>
      <c r="I26" s="604">
        <f>SUM(H26/C26*100)</f>
        <v>60.19871741942586</v>
      </c>
      <c r="J26" s="603"/>
      <c r="K26" s="603">
        <v>1</v>
      </c>
      <c r="L26" s="602">
        <v>20690</v>
      </c>
      <c r="M26" s="602">
        <v>4</v>
      </c>
      <c r="N26" s="602">
        <v>1007</v>
      </c>
      <c r="O26" s="602">
        <v>1</v>
      </c>
      <c r="P26" s="602">
        <v>175</v>
      </c>
      <c r="Q26" s="606"/>
      <c r="R26" s="602">
        <f>SUM(K26,M26,O26)</f>
        <v>6</v>
      </c>
      <c r="S26" s="602">
        <f>SUM(L26,N26,P26)</f>
        <v>21872</v>
      </c>
      <c r="T26" s="399" t="s">
        <v>98</v>
      </c>
    </row>
    <row r="27" spans="2:20" s="589" customFormat="1" ht="15" customHeight="1">
      <c r="B27" s="399" t="s">
        <v>101</v>
      </c>
      <c r="C27" s="602">
        <v>39333</v>
      </c>
      <c r="D27" s="602">
        <v>23115</v>
      </c>
      <c r="E27" s="604">
        <f>SUM(D27/C27*100)</f>
        <v>58.767447181755784</v>
      </c>
      <c r="F27" s="602">
        <v>29450</v>
      </c>
      <c r="G27" s="605">
        <f>SUM(F27/C27*100)</f>
        <v>74.8735158772532</v>
      </c>
      <c r="H27" s="613">
        <v>18397</v>
      </c>
      <c r="I27" s="604">
        <f>SUM(H27/C27*100)</f>
        <v>46.772430274832836</v>
      </c>
      <c r="J27" s="603"/>
      <c r="K27" s="603">
        <v>1</v>
      </c>
      <c r="L27" s="602">
        <v>7323</v>
      </c>
      <c r="M27" s="602">
        <v>15</v>
      </c>
      <c r="N27" s="602">
        <v>8424</v>
      </c>
      <c r="O27" s="602">
        <v>1</v>
      </c>
      <c r="P27" s="602">
        <v>2650</v>
      </c>
      <c r="Q27" s="606"/>
      <c r="R27" s="602">
        <f>SUM(K27,M27,O27)</f>
        <v>17</v>
      </c>
      <c r="S27" s="602">
        <f>SUM(L27,N27,P27)</f>
        <v>18397</v>
      </c>
      <c r="T27" s="399" t="s">
        <v>101</v>
      </c>
    </row>
    <row r="28" spans="2:20" s="589" customFormat="1" ht="15" customHeight="1">
      <c r="B28" s="399" t="s">
        <v>1252</v>
      </c>
      <c r="C28" s="602">
        <v>12962</v>
      </c>
      <c r="D28" s="602">
        <v>1436</v>
      </c>
      <c r="E28" s="604">
        <f>SUM(D28/C28*100)</f>
        <v>11.07853726276809</v>
      </c>
      <c r="F28" s="602">
        <v>1070</v>
      </c>
      <c r="G28" s="605">
        <f>SUM(F28/C28*100)</f>
        <v>8.254898935349484</v>
      </c>
      <c r="H28" s="613">
        <v>907</v>
      </c>
      <c r="I28" s="604">
        <f>SUM(H28/C28*100)</f>
        <v>6.997376948001851</v>
      </c>
      <c r="J28" s="606"/>
      <c r="K28" s="602">
        <v>0</v>
      </c>
      <c r="L28" s="618">
        <v>0</v>
      </c>
      <c r="M28" s="602">
        <v>2</v>
      </c>
      <c r="N28" s="602">
        <v>907</v>
      </c>
      <c r="O28" s="602">
        <v>0</v>
      </c>
      <c r="P28" s="602">
        <v>0</v>
      </c>
      <c r="Q28" s="606"/>
      <c r="R28" s="602">
        <f>SUM(K28,M28,O28)</f>
        <v>2</v>
      </c>
      <c r="S28" s="602">
        <f>SUM(L28,N28,P28)</f>
        <v>907</v>
      </c>
      <c r="T28" s="399" t="s">
        <v>1252</v>
      </c>
    </row>
    <row r="29" spans="2:20" s="589" customFormat="1" ht="12">
      <c r="B29" s="399" t="s">
        <v>899</v>
      </c>
      <c r="C29" s="602">
        <v>29271</v>
      </c>
      <c r="D29" s="602">
        <v>2999</v>
      </c>
      <c r="E29" s="604">
        <f>SUM(D29/C29*100)</f>
        <v>10.24563561203922</v>
      </c>
      <c r="F29" s="602">
        <v>2916</v>
      </c>
      <c r="G29" s="605">
        <f>SUM(F29/C29*100)</f>
        <v>9.962078507738035</v>
      </c>
      <c r="H29" s="613">
        <v>2224</v>
      </c>
      <c r="I29" s="604">
        <f>SUM(H29/C29*100)</f>
        <v>7.597963855010079</v>
      </c>
      <c r="J29" s="620"/>
      <c r="K29" s="620">
        <v>0</v>
      </c>
      <c r="L29" s="618">
        <v>0</v>
      </c>
      <c r="M29" s="602">
        <v>2</v>
      </c>
      <c r="N29" s="602">
        <v>2007</v>
      </c>
      <c r="O29" s="602">
        <v>1</v>
      </c>
      <c r="P29" s="602">
        <v>217</v>
      </c>
      <c r="Q29" s="606"/>
      <c r="R29" s="602">
        <f>SUM(K29,M29,O29)</f>
        <v>3</v>
      </c>
      <c r="S29" s="602">
        <f>SUM(L29,N29,P29)</f>
        <v>2224</v>
      </c>
      <c r="T29" s="399" t="s">
        <v>899</v>
      </c>
    </row>
    <row r="30" spans="2:20" s="589" customFormat="1" ht="12">
      <c r="B30" s="399"/>
      <c r="C30" s="613"/>
      <c r="D30" s="613"/>
      <c r="E30" s="615"/>
      <c r="F30" s="613"/>
      <c r="G30" s="619"/>
      <c r="H30" s="613"/>
      <c r="I30" s="615"/>
      <c r="J30" s="603"/>
      <c r="K30" s="602"/>
      <c r="L30" s="602"/>
      <c r="M30" s="602"/>
      <c r="N30" s="602"/>
      <c r="O30" s="602"/>
      <c r="P30" s="602"/>
      <c r="Q30" s="616"/>
      <c r="R30" s="602"/>
      <c r="S30" s="602"/>
      <c r="T30" s="399"/>
    </row>
    <row r="31" spans="2:20" s="589" customFormat="1" ht="15" customHeight="1">
      <c r="B31" s="399" t="s">
        <v>1253</v>
      </c>
      <c r="C31" s="613">
        <f>SUM(C32:C39)</f>
        <v>116256</v>
      </c>
      <c r="D31" s="613">
        <f>SUM(D32:D39)</f>
        <v>32988</v>
      </c>
      <c r="E31" s="604">
        <f aca="true" t="shared" si="12" ref="E31:E39">SUM(D31/C31*100)</f>
        <v>28.37530966143683</v>
      </c>
      <c r="F31" s="613">
        <f>SUM(F32:F39)</f>
        <v>37552</v>
      </c>
      <c r="G31" s="605">
        <f aca="true" t="shared" si="13" ref="G31:G39">SUM(F31/C31*100)</f>
        <v>32.30112854390311</v>
      </c>
      <c r="H31" s="613">
        <f>SUM(H32:H39)</f>
        <v>25538</v>
      </c>
      <c r="I31" s="604">
        <f aca="true" t="shared" si="14" ref="I31:I39">SUM(H31/C31*100)</f>
        <v>21.96703826039086</v>
      </c>
      <c r="J31" s="613"/>
      <c r="K31" s="613">
        <f aca="true" t="shared" si="15" ref="K31:P31">SUM(K32:K39)</f>
        <v>1</v>
      </c>
      <c r="L31" s="613">
        <f t="shared" si="15"/>
        <v>19349</v>
      </c>
      <c r="M31" s="613">
        <f t="shared" si="15"/>
        <v>10</v>
      </c>
      <c r="N31" s="613">
        <f t="shared" si="15"/>
        <v>6189</v>
      </c>
      <c r="O31" s="613">
        <f t="shared" si="15"/>
        <v>0</v>
      </c>
      <c r="P31" s="613">
        <f t="shared" si="15"/>
        <v>0</v>
      </c>
      <c r="Q31" s="606"/>
      <c r="R31" s="613">
        <f>SUM(R32:R39)</f>
        <v>11</v>
      </c>
      <c r="S31" s="621">
        <f>SUM(S32:S39)</f>
        <v>25538</v>
      </c>
      <c r="T31" s="399" t="s">
        <v>1253</v>
      </c>
    </row>
    <row r="32" spans="2:20" s="589" customFormat="1" ht="15" customHeight="1">
      <c r="B32" s="399" t="s">
        <v>95</v>
      </c>
      <c r="C32" s="602">
        <v>43074</v>
      </c>
      <c r="D32" s="602">
        <v>25890</v>
      </c>
      <c r="E32" s="604">
        <f t="shared" si="12"/>
        <v>60.10586432650788</v>
      </c>
      <c r="F32" s="602">
        <v>30000</v>
      </c>
      <c r="G32" s="605">
        <f t="shared" si="13"/>
        <v>69.64758322886195</v>
      </c>
      <c r="H32" s="613">
        <v>19349</v>
      </c>
      <c r="I32" s="604">
        <f t="shared" si="14"/>
        <v>44.92036959650834</v>
      </c>
      <c r="J32" s="603"/>
      <c r="K32" s="603">
        <v>1</v>
      </c>
      <c r="L32" s="602">
        <v>19349</v>
      </c>
      <c r="M32" s="602">
        <v>0</v>
      </c>
      <c r="N32" s="602">
        <v>0</v>
      </c>
      <c r="O32" s="602">
        <v>0</v>
      </c>
      <c r="P32" s="602">
        <v>0</v>
      </c>
      <c r="Q32" s="606"/>
      <c r="R32" s="602">
        <f aca="true" t="shared" si="16" ref="R32:S39">SUM(K32,M32,O32)</f>
        <v>1</v>
      </c>
      <c r="S32" s="602">
        <f t="shared" si="16"/>
        <v>19349</v>
      </c>
      <c r="T32" s="399" t="s">
        <v>95</v>
      </c>
    </row>
    <row r="33" spans="2:20" s="589" customFormat="1" ht="15" customHeight="1">
      <c r="B33" s="399" t="s">
        <v>139</v>
      </c>
      <c r="C33" s="602">
        <v>9458</v>
      </c>
      <c r="D33" s="602">
        <v>0</v>
      </c>
      <c r="E33" s="604">
        <f t="shared" si="12"/>
        <v>0</v>
      </c>
      <c r="F33" s="602">
        <v>0</v>
      </c>
      <c r="G33" s="605">
        <f t="shared" si="13"/>
        <v>0</v>
      </c>
      <c r="H33" s="613">
        <v>0</v>
      </c>
      <c r="I33" s="604">
        <f t="shared" si="14"/>
        <v>0</v>
      </c>
      <c r="J33" s="603"/>
      <c r="K33" s="603">
        <v>0</v>
      </c>
      <c r="L33" s="602">
        <v>0</v>
      </c>
      <c r="M33" s="602">
        <v>0</v>
      </c>
      <c r="N33" s="602">
        <v>0</v>
      </c>
      <c r="O33" s="602">
        <v>0</v>
      </c>
      <c r="P33" s="602">
        <v>0</v>
      </c>
      <c r="Q33" s="606"/>
      <c r="R33" s="602">
        <f t="shared" si="16"/>
        <v>0</v>
      </c>
      <c r="S33" s="602">
        <f t="shared" si="16"/>
        <v>0</v>
      </c>
      <c r="T33" s="399" t="s">
        <v>139</v>
      </c>
    </row>
    <row r="34" spans="2:22" s="589" customFormat="1" ht="15" customHeight="1">
      <c r="B34" s="399" t="s">
        <v>145</v>
      </c>
      <c r="C34" s="602">
        <v>15482</v>
      </c>
      <c r="D34" s="602">
        <v>5140</v>
      </c>
      <c r="E34" s="604">
        <f t="shared" si="12"/>
        <v>33.19984498126857</v>
      </c>
      <c r="F34" s="602">
        <v>5090</v>
      </c>
      <c r="G34" s="605">
        <f t="shared" si="13"/>
        <v>32.8768892907893</v>
      </c>
      <c r="H34" s="613">
        <v>4569</v>
      </c>
      <c r="I34" s="604">
        <f t="shared" si="14"/>
        <v>29.511690995995348</v>
      </c>
      <c r="J34" s="603"/>
      <c r="K34" s="603">
        <v>0</v>
      </c>
      <c r="L34" s="602">
        <v>0</v>
      </c>
      <c r="M34" s="602">
        <v>6</v>
      </c>
      <c r="N34" s="602">
        <v>4569</v>
      </c>
      <c r="O34" s="602">
        <v>0</v>
      </c>
      <c r="P34" s="602">
        <v>0</v>
      </c>
      <c r="Q34" s="606"/>
      <c r="R34" s="602">
        <f t="shared" si="16"/>
        <v>6</v>
      </c>
      <c r="S34" s="602">
        <f t="shared" si="16"/>
        <v>4569</v>
      </c>
      <c r="T34" s="399" t="s">
        <v>145</v>
      </c>
      <c r="V34" s="622"/>
    </row>
    <row r="35" spans="2:20" s="589" customFormat="1" ht="15" customHeight="1">
      <c r="B35" s="399" t="s">
        <v>143</v>
      </c>
      <c r="C35" s="602">
        <v>15219</v>
      </c>
      <c r="D35" s="602">
        <v>0</v>
      </c>
      <c r="E35" s="604">
        <f t="shared" si="12"/>
        <v>0</v>
      </c>
      <c r="F35" s="602">
        <v>0</v>
      </c>
      <c r="G35" s="605">
        <f t="shared" si="13"/>
        <v>0</v>
      </c>
      <c r="H35" s="613">
        <v>0</v>
      </c>
      <c r="I35" s="604">
        <f t="shared" si="14"/>
        <v>0</v>
      </c>
      <c r="J35" s="602"/>
      <c r="K35" s="602">
        <v>0</v>
      </c>
      <c r="L35" s="602">
        <v>0</v>
      </c>
      <c r="M35" s="602">
        <v>0</v>
      </c>
      <c r="N35" s="602">
        <v>0</v>
      </c>
      <c r="O35" s="602">
        <v>0</v>
      </c>
      <c r="P35" s="602">
        <v>0</v>
      </c>
      <c r="Q35" s="606"/>
      <c r="R35" s="602">
        <f t="shared" si="16"/>
        <v>0</v>
      </c>
      <c r="S35" s="602">
        <f t="shared" si="16"/>
        <v>0</v>
      </c>
      <c r="T35" s="399" t="s">
        <v>143</v>
      </c>
    </row>
    <row r="36" spans="2:20" s="589" customFormat="1" ht="15" customHeight="1">
      <c r="B36" s="399" t="s">
        <v>236</v>
      </c>
      <c r="C36" s="602">
        <v>9137</v>
      </c>
      <c r="D36" s="602">
        <v>0</v>
      </c>
      <c r="E36" s="604">
        <f t="shared" si="12"/>
        <v>0</v>
      </c>
      <c r="F36" s="602">
        <v>0</v>
      </c>
      <c r="G36" s="605">
        <f t="shared" si="13"/>
        <v>0</v>
      </c>
      <c r="H36" s="613">
        <v>0</v>
      </c>
      <c r="I36" s="604">
        <f t="shared" si="14"/>
        <v>0</v>
      </c>
      <c r="J36" s="602"/>
      <c r="K36" s="602">
        <v>0</v>
      </c>
      <c r="L36" s="602">
        <v>0</v>
      </c>
      <c r="M36" s="602">
        <v>0</v>
      </c>
      <c r="N36" s="602">
        <v>0</v>
      </c>
      <c r="O36" s="602">
        <v>0</v>
      </c>
      <c r="P36" s="602">
        <v>0</v>
      </c>
      <c r="Q36" s="606"/>
      <c r="R36" s="602">
        <f t="shared" si="16"/>
        <v>0</v>
      </c>
      <c r="S36" s="602">
        <f t="shared" si="16"/>
        <v>0</v>
      </c>
      <c r="T36" s="399" t="s">
        <v>236</v>
      </c>
    </row>
    <row r="37" spans="2:20" s="589" customFormat="1" ht="15" customHeight="1">
      <c r="B37" s="399" t="s">
        <v>140</v>
      </c>
      <c r="C37" s="602">
        <v>6716</v>
      </c>
      <c r="D37" s="602">
        <v>1399</v>
      </c>
      <c r="E37" s="604">
        <f t="shared" si="12"/>
        <v>20.830851697438952</v>
      </c>
      <c r="F37" s="602">
        <v>1800</v>
      </c>
      <c r="G37" s="623">
        <f t="shared" si="13"/>
        <v>26.801667659321026</v>
      </c>
      <c r="H37" s="613">
        <v>1266</v>
      </c>
      <c r="I37" s="604">
        <f t="shared" si="14"/>
        <v>18.850506253722454</v>
      </c>
      <c r="J37" s="602"/>
      <c r="K37" s="602">
        <v>0</v>
      </c>
      <c r="L37" s="602">
        <v>0</v>
      </c>
      <c r="M37" s="602">
        <v>3</v>
      </c>
      <c r="N37" s="602">
        <v>1266</v>
      </c>
      <c r="O37" s="602">
        <v>0</v>
      </c>
      <c r="P37" s="602">
        <v>0</v>
      </c>
      <c r="Q37" s="606"/>
      <c r="R37" s="602">
        <f t="shared" si="16"/>
        <v>3</v>
      </c>
      <c r="S37" s="602">
        <f t="shared" si="16"/>
        <v>1266</v>
      </c>
      <c r="T37" s="399" t="s">
        <v>140</v>
      </c>
    </row>
    <row r="38" spans="2:20" s="589" customFormat="1" ht="15" customHeight="1">
      <c r="B38" s="399" t="s">
        <v>1254</v>
      </c>
      <c r="C38" s="602">
        <v>9581</v>
      </c>
      <c r="D38" s="602">
        <v>0</v>
      </c>
      <c r="E38" s="604">
        <f t="shared" si="12"/>
        <v>0</v>
      </c>
      <c r="F38" s="602">
        <v>0</v>
      </c>
      <c r="G38" s="605">
        <f t="shared" si="13"/>
        <v>0</v>
      </c>
      <c r="H38" s="613">
        <v>0</v>
      </c>
      <c r="I38" s="604">
        <f t="shared" si="14"/>
        <v>0</v>
      </c>
      <c r="J38" s="602"/>
      <c r="K38" s="602">
        <v>0</v>
      </c>
      <c r="L38" s="602">
        <v>0</v>
      </c>
      <c r="M38" s="602">
        <v>0</v>
      </c>
      <c r="N38" s="602">
        <v>0</v>
      </c>
      <c r="O38" s="602">
        <v>0</v>
      </c>
      <c r="P38" s="602">
        <v>0</v>
      </c>
      <c r="Q38" s="606"/>
      <c r="R38" s="602">
        <f t="shared" si="16"/>
        <v>0</v>
      </c>
      <c r="S38" s="602">
        <f t="shared" si="16"/>
        <v>0</v>
      </c>
      <c r="T38" s="399" t="s">
        <v>1254</v>
      </c>
    </row>
    <row r="39" spans="2:20" s="589" customFormat="1" ht="15" customHeight="1">
      <c r="B39" s="399" t="s">
        <v>1255</v>
      </c>
      <c r="C39" s="602">
        <v>7589</v>
      </c>
      <c r="D39" s="603">
        <v>559</v>
      </c>
      <c r="E39" s="624">
        <f t="shared" si="12"/>
        <v>7.3659243642113585</v>
      </c>
      <c r="F39" s="602">
        <v>662</v>
      </c>
      <c r="G39" s="623">
        <f t="shared" si="13"/>
        <v>8.723151930425615</v>
      </c>
      <c r="H39" s="613">
        <v>354</v>
      </c>
      <c r="I39" s="624">
        <f t="shared" si="14"/>
        <v>4.664646198445118</v>
      </c>
      <c r="J39" s="602"/>
      <c r="K39" s="602">
        <v>0</v>
      </c>
      <c r="L39" s="602">
        <v>0</v>
      </c>
      <c r="M39" s="602">
        <v>1</v>
      </c>
      <c r="N39" s="602">
        <v>354</v>
      </c>
      <c r="O39" s="602">
        <v>0</v>
      </c>
      <c r="P39" s="602">
        <v>0</v>
      </c>
      <c r="Q39" s="606"/>
      <c r="R39" s="602">
        <f t="shared" si="16"/>
        <v>1</v>
      </c>
      <c r="S39" s="602">
        <f t="shared" si="16"/>
        <v>354</v>
      </c>
      <c r="T39" s="399" t="s">
        <v>1255</v>
      </c>
    </row>
    <row r="40" spans="2:20" s="589" customFormat="1" ht="15" customHeight="1">
      <c r="B40" s="399"/>
      <c r="C40" s="602"/>
      <c r="D40" s="603"/>
      <c r="E40" s="604"/>
      <c r="F40" s="602"/>
      <c r="G40" s="619"/>
      <c r="H40" s="613"/>
      <c r="I40" s="604"/>
      <c r="J40" s="603"/>
      <c r="K40" s="602"/>
      <c r="L40" s="602"/>
      <c r="M40" s="602"/>
      <c r="N40" s="602"/>
      <c r="O40" s="602"/>
      <c r="P40" s="602"/>
      <c r="Q40" s="616"/>
      <c r="R40" s="602"/>
      <c r="S40" s="602"/>
      <c r="T40" s="399"/>
    </row>
    <row r="41" spans="2:20" s="589" customFormat="1" ht="15" customHeight="1">
      <c r="B41" s="399" t="s">
        <v>1256</v>
      </c>
      <c r="C41" s="602">
        <f>SUM(C42:C46)</f>
        <v>145605</v>
      </c>
      <c r="D41" s="602">
        <f>SUM(D42:D46)</f>
        <v>119405</v>
      </c>
      <c r="E41" s="604">
        <f aca="true" t="shared" si="17" ref="E41:E46">SUM(D41/C41*100)</f>
        <v>82.00611242745785</v>
      </c>
      <c r="F41" s="602">
        <f>SUM(F42:F46)</f>
        <v>126835</v>
      </c>
      <c r="G41" s="605">
        <f aca="true" t="shared" si="18" ref="G41:G46">SUM(F41/C41*100)</f>
        <v>87.10895917035816</v>
      </c>
      <c r="H41" s="602">
        <f>SUM(H42:H46)</f>
        <v>105887</v>
      </c>
      <c r="I41" s="604">
        <f aca="true" t="shared" si="19" ref="I41:I46">SUM(H41/C41*100)</f>
        <v>72.72209058754851</v>
      </c>
      <c r="J41" s="625">
        <f aca="true" t="shared" si="20" ref="J41:P41">SUM(J42:J46)</f>
        <v>1</v>
      </c>
      <c r="K41" s="602">
        <f t="shared" si="20"/>
        <v>3</v>
      </c>
      <c r="L41" s="602">
        <f t="shared" si="20"/>
        <v>77314</v>
      </c>
      <c r="M41" s="602">
        <f t="shared" si="20"/>
        <v>33</v>
      </c>
      <c r="N41" s="602">
        <f t="shared" si="20"/>
        <v>28090</v>
      </c>
      <c r="O41" s="602">
        <f t="shared" si="20"/>
        <v>2</v>
      </c>
      <c r="P41" s="602">
        <f t="shared" si="20"/>
        <v>483</v>
      </c>
      <c r="Q41" s="606">
        <f>SUM(J41)</f>
        <v>1</v>
      </c>
      <c r="R41" s="602">
        <f>SUM(R42:R46)</f>
        <v>38</v>
      </c>
      <c r="S41" s="602">
        <f>SUM(S42:S46)</f>
        <v>105887</v>
      </c>
      <c r="T41" s="399" t="s">
        <v>1256</v>
      </c>
    </row>
    <row r="42" spans="2:20" s="589" customFormat="1" ht="15" customHeight="1">
      <c r="B42" s="399" t="s">
        <v>1257</v>
      </c>
      <c r="C42" s="602">
        <v>96519</v>
      </c>
      <c r="D42" s="602">
        <v>89389</v>
      </c>
      <c r="E42" s="604">
        <f t="shared" si="17"/>
        <v>92.6128534278225</v>
      </c>
      <c r="F42" s="602">
        <v>93377</v>
      </c>
      <c r="G42" s="605">
        <f t="shared" si="18"/>
        <v>96.74468239414001</v>
      </c>
      <c r="H42" s="613">
        <v>82695</v>
      </c>
      <c r="I42" s="604">
        <f t="shared" si="19"/>
        <v>85.67743138656637</v>
      </c>
      <c r="J42" s="603"/>
      <c r="K42" s="602">
        <v>2</v>
      </c>
      <c r="L42" s="602">
        <v>71021</v>
      </c>
      <c r="M42" s="602">
        <v>8</v>
      </c>
      <c r="N42" s="602">
        <v>11674</v>
      </c>
      <c r="O42" s="602">
        <v>0</v>
      </c>
      <c r="P42" s="602">
        <v>0</v>
      </c>
      <c r="Q42" s="606"/>
      <c r="R42" s="602">
        <f aca="true" t="shared" si="21" ref="R42:S46">SUM(K42,M42,O42)</f>
        <v>10</v>
      </c>
      <c r="S42" s="602">
        <f t="shared" si="21"/>
        <v>82695</v>
      </c>
      <c r="T42" s="399" t="s">
        <v>1257</v>
      </c>
    </row>
    <row r="43" spans="2:20" s="589" customFormat="1" ht="15" customHeight="1">
      <c r="B43" s="399" t="s">
        <v>134</v>
      </c>
      <c r="C43" s="602">
        <v>7667</v>
      </c>
      <c r="D43" s="602">
        <v>7667</v>
      </c>
      <c r="E43" s="604">
        <f t="shared" si="17"/>
        <v>100</v>
      </c>
      <c r="F43" s="602">
        <v>8970</v>
      </c>
      <c r="G43" s="605">
        <f t="shared" si="18"/>
        <v>116.99491326464067</v>
      </c>
      <c r="H43" s="613">
        <v>5787</v>
      </c>
      <c r="I43" s="604">
        <f t="shared" si="19"/>
        <v>75.47932698578322</v>
      </c>
      <c r="J43" s="603"/>
      <c r="K43" s="602">
        <v>0</v>
      </c>
      <c r="L43" s="602">
        <v>0</v>
      </c>
      <c r="M43" s="602">
        <v>5</v>
      </c>
      <c r="N43" s="602">
        <v>5787</v>
      </c>
      <c r="O43" s="602">
        <v>0</v>
      </c>
      <c r="P43" s="602">
        <v>0</v>
      </c>
      <c r="Q43" s="606"/>
      <c r="R43" s="602">
        <f t="shared" si="21"/>
        <v>5</v>
      </c>
      <c r="S43" s="602">
        <f t="shared" si="21"/>
        <v>5787</v>
      </c>
      <c r="T43" s="399" t="s">
        <v>134</v>
      </c>
    </row>
    <row r="44" spans="2:20" s="589" customFormat="1" ht="15" customHeight="1">
      <c r="B44" s="399" t="s">
        <v>1258</v>
      </c>
      <c r="C44" s="602">
        <v>9612</v>
      </c>
      <c r="D44" s="602">
        <v>7108</v>
      </c>
      <c r="E44" s="604">
        <f t="shared" si="17"/>
        <v>73.9492301290054</v>
      </c>
      <c r="F44" s="602">
        <v>6053</v>
      </c>
      <c r="G44" s="605">
        <f t="shared" si="18"/>
        <v>62.973366625052016</v>
      </c>
      <c r="H44" s="613">
        <v>4026</v>
      </c>
      <c r="I44" s="604">
        <f t="shared" si="19"/>
        <v>41.88514357053683</v>
      </c>
      <c r="J44" s="606">
        <v>1</v>
      </c>
      <c r="K44" s="602">
        <v>0</v>
      </c>
      <c r="L44" s="602">
        <v>1812</v>
      </c>
      <c r="M44" s="602">
        <v>8</v>
      </c>
      <c r="N44" s="602">
        <v>2214</v>
      </c>
      <c r="O44" s="602">
        <v>0</v>
      </c>
      <c r="P44" s="602">
        <v>0</v>
      </c>
      <c r="Q44" s="606">
        <f>SUM(J44)</f>
        <v>1</v>
      </c>
      <c r="R44" s="602">
        <f t="shared" si="21"/>
        <v>8</v>
      </c>
      <c r="S44" s="602">
        <f t="shared" si="21"/>
        <v>4026</v>
      </c>
      <c r="T44" s="399" t="s">
        <v>1258</v>
      </c>
    </row>
    <row r="45" spans="2:20" s="589" customFormat="1" ht="15" customHeight="1">
      <c r="B45" s="399" t="s">
        <v>137</v>
      </c>
      <c r="C45" s="602">
        <v>22603</v>
      </c>
      <c r="D45" s="602">
        <v>8642</v>
      </c>
      <c r="E45" s="604">
        <f t="shared" si="17"/>
        <v>38.233862761580326</v>
      </c>
      <c r="F45" s="602">
        <v>10815</v>
      </c>
      <c r="G45" s="605">
        <f t="shared" si="18"/>
        <v>47.84763084546299</v>
      </c>
      <c r="H45" s="602">
        <v>7530</v>
      </c>
      <c r="I45" s="604">
        <f t="shared" si="19"/>
        <v>33.3141618369243</v>
      </c>
      <c r="J45" s="602"/>
      <c r="K45" s="602">
        <v>0</v>
      </c>
      <c r="L45" s="602">
        <v>0</v>
      </c>
      <c r="M45" s="602">
        <v>10</v>
      </c>
      <c r="N45" s="602">
        <v>7047</v>
      </c>
      <c r="O45" s="602">
        <v>2</v>
      </c>
      <c r="P45" s="602">
        <v>483</v>
      </c>
      <c r="Q45" s="606"/>
      <c r="R45" s="602">
        <f t="shared" si="21"/>
        <v>12</v>
      </c>
      <c r="S45" s="602">
        <f t="shared" si="21"/>
        <v>7530</v>
      </c>
      <c r="T45" s="399" t="s">
        <v>137</v>
      </c>
    </row>
    <row r="46" spans="2:20" s="589" customFormat="1" ht="15" customHeight="1">
      <c r="B46" s="399" t="s">
        <v>1259</v>
      </c>
      <c r="C46" s="602">
        <v>9204</v>
      </c>
      <c r="D46" s="602">
        <v>6599</v>
      </c>
      <c r="E46" s="604">
        <f t="shared" si="17"/>
        <v>71.69708822251195</v>
      </c>
      <c r="F46" s="602">
        <v>7620</v>
      </c>
      <c r="G46" s="605">
        <f t="shared" si="18"/>
        <v>82.79009126466754</v>
      </c>
      <c r="H46" s="613">
        <v>5849</v>
      </c>
      <c r="I46" s="604">
        <f t="shared" si="19"/>
        <v>63.548457192524985</v>
      </c>
      <c r="J46" s="603"/>
      <c r="K46" s="602">
        <v>1</v>
      </c>
      <c r="L46" s="602">
        <v>4481</v>
      </c>
      <c r="M46" s="602">
        <v>2</v>
      </c>
      <c r="N46" s="602">
        <v>1368</v>
      </c>
      <c r="O46" s="602">
        <v>0</v>
      </c>
      <c r="P46" s="602">
        <v>0</v>
      </c>
      <c r="Q46" s="606"/>
      <c r="R46" s="602">
        <f t="shared" si="21"/>
        <v>3</v>
      </c>
      <c r="S46" s="602">
        <f t="shared" si="21"/>
        <v>5849</v>
      </c>
      <c r="T46" s="399" t="s">
        <v>1259</v>
      </c>
    </row>
    <row r="47" spans="2:20" s="589" customFormat="1" ht="15" customHeight="1">
      <c r="B47" s="399"/>
      <c r="C47" s="602"/>
      <c r="D47" s="602"/>
      <c r="E47" s="604"/>
      <c r="F47" s="602"/>
      <c r="G47" s="605"/>
      <c r="H47" s="613"/>
      <c r="I47" s="604"/>
      <c r="J47" s="603"/>
      <c r="K47" s="602"/>
      <c r="L47" s="602"/>
      <c r="M47" s="602"/>
      <c r="N47" s="602"/>
      <c r="O47" s="602"/>
      <c r="P47" s="602"/>
      <c r="Q47" s="616"/>
      <c r="R47" s="602"/>
      <c r="S47" s="602"/>
      <c r="T47" s="399"/>
    </row>
    <row r="48" spans="2:20" s="589" customFormat="1" ht="15" customHeight="1">
      <c r="B48" s="399" t="s">
        <v>1260</v>
      </c>
      <c r="C48" s="602">
        <f>SUM(C49:C52)</f>
        <v>57602</v>
      </c>
      <c r="D48" s="602">
        <f>SUM(D49:D52)</f>
        <v>53319</v>
      </c>
      <c r="E48" s="604">
        <f>SUM(D48/C48*100)</f>
        <v>92.56449428839277</v>
      </c>
      <c r="F48" s="602">
        <f>SUM(F49:F52)</f>
        <v>59339</v>
      </c>
      <c r="G48" s="605">
        <f>SUM(F48/C48*100)</f>
        <v>103.01552029443421</v>
      </c>
      <c r="H48" s="602">
        <f>SUM(H49:H52)</f>
        <v>46512</v>
      </c>
      <c r="I48" s="604">
        <f>SUM(H48/C48*100)</f>
        <v>80.74719627790702</v>
      </c>
      <c r="J48" s="625">
        <f aca="true" t="shared" si="22" ref="J48:P48">SUM(J49:J52)</f>
        <v>1</v>
      </c>
      <c r="K48" s="602">
        <f t="shared" si="22"/>
        <v>3</v>
      </c>
      <c r="L48" s="602">
        <f t="shared" si="22"/>
        <v>27606</v>
      </c>
      <c r="M48" s="602">
        <f t="shared" si="22"/>
        <v>23</v>
      </c>
      <c r="N48" s="602">
        <f t="shared" si="22"/>
        <v>18906</v>
      </c>
      <c r="O48" s="602">
        <f t="shared" si="22"/>
        <v>0</v>
      </c>
      <c r="P48" s="602">
        <f t="shared" si="22"/>
        <v>0</v>
      </c>
      <c r="Q48" s="606">
        <f>SUM(J48)</f>
        <v>1</v>
      </c>
      <c r="R48" s="602">
        <f>SUM(R49:R52)</f>
        <v>26</v>
      </c>
      <c r="S48" s="602">
        <f>SUM(S49:S52)</f>
        <v>46512</v>
      </c>
      <c r="T48" s="399" t="s">
        <v>1260</v>
      </c>
    </row>
    <row r="49" spans="2:20" s="589" customFormat="1" ht="15" customHeight="1">
      <c r="B49" s="399" t="s">
        <v>973</v>
      </c>
      <c r="C49" s="602">
        <v>14831</v>
      </c>
      <c r="D49" s="603">
        <v>14831</v>
      </c>
      <c r="E49" s="604">
        <f>SUM(D49/C49*100)</f>
        <v>100</v>
      </c>
      <c r="F49" s="602">
        <v>16969</v>
      </c>
      <c r="G49" s="605">
        <f>SUM(F49/C49*100)</f>
        <v>114.41575079225944</v>
      </c>
      <c r="H49" s="613">
        <v>14636</v>
      </c>
      <c r="I49" s="604">
        <f>SUM(H49/C49*100)</f>
        <v>98.68518643382104</v>
      </c>
      <c r="J49" s="626">
        <v>1</v>
      </c>
      <c r="K49" s="602">
        <v>0</v>
      </c>
      <c r="L49" s="602">
        <v>7325</v>
      </c>
      <c r="M49" s="602">
        <v>6</v>
      </c>
      <c r="N49" s="602">
        <v>7311</v>
      </c>
      <c r="O49" s="602">
        <v>0</v>
      </c>
      <c r="P49" s="602">
        <v>0</v>
      </c>
      <c r="Q49" s="606">
        <f>SUM(J49)</f>
        <v>1</v>
      </c>
      <c r="R49" s="602">
        <f aca="true" t="shared" si="23" ref="R49:S52">SUM(K49,M49,O49)</f>
        <v>6</v>
      </c>
      <c r="S49" s="602">
        <f t="shared" si="23"/>
        <v>14636</v>
      </c>
      <c r="T49" s="399" t="s">
        <v>973</v>
      </c>
    </row>
    <row r="50" spans="2:20" s="589" customFormat="1" ht="15" customHeight="1">
      <c r="B50" s="399" t="s">
        <v>1051</v>
      </c>
      <c r="C50" s="602">
        <v>20559</v>
      </c>
      <c r="D50" s="602">
        <v>20559</v>
      </c>
      <c r="E50" s="604">
        <f>SUM(D50/C50*100)</f>
        <v>100</v>
      </c>
      <c r="F50" s="602">
        <v>21350</v>
      </c>
      <c r="G50" s="605">
        <f>SUM(F50/C50*100)</f>
        <v>103.8474633980252</v>
      </c>
      <c r="H50" s="613">
        <v>15601</v>
      </c>
      <c r="I50" s="604">
        <f>SUM(H50/C50*100)</f>
        <v>75.88404105258037</v>
      </c>
      <c r="J50" s="603"/>
      <c r="K50" s="602">
        <v>2</v>
      </c>
      <c r="L50" s="602">
        <v>15001</v>
      </c>
      <c r="M50" s="602">
        <v>2</v>
      </c>
      <c r="N50" s="602">
        <v>600</v>
      </c>
      <c r="O50" s="602">
        <v>0</v>
      </c>
      <c r="P50" s="602">
        <v>0</v>
      </c>
      <c r="Q50" s="606"/>
      <c r="R50" s="602">
        <f t="shared" si="23"/>
        <v>4</v>
      </c>
      <c r="S50" s="602">
        <f t="shared" si="23"/>
        <v>15601</v>
      </c>
      <c r="T50" s="399" t="s">
        <v>1051</v>
      </c>
    </row>
    <row r="51" spans="2:20" s="589" customFormat="1" ht="15" customHeight="1">
      <c r="B51" s="399" t="s">
        <v>126</v>
      </c>
      <c r="C51" s="602">
        <v>12034</v>
      </c>
      <c r="D51" s="603">
        <v>10174</v>
      </c>
      <c r="E51" s="604">
        <f>SUM(D51/C51*100)</f>
        <v>84.54379258766828</v>
      </c>
      <c r="F51" s="602">
        <v>12800</v>
      </c>
      <c r="G51" s="605">
        <f>SUM(F51/C51*100)</f>
        <v>106.36529832142263</v>
      </c>
      <c r="H51" s="613">
        <v>9540</v>
      </c>
      <c r="I51" s="604">
        <f>SUM(H51/C51*100)</f>
        <v>79.27538640518532</v>
      </c>
      <c r="J51" s="620"/>
      <c r="K51" s="602">
        <v>0</v>
      </c>
      <c r="L51" s="602">
        <v>0</v>
      </c>
      <c r="M51" s="602">
        <v>8</v>
      </c>
      <c r="N51" s="602">
        <v>9540</v>
      </c>
      <c r="O51" s="602">
        <v>0</v>
      </c>
      <c r="P51" s="602">
        <v>0</v>
      </c>
      <c r="Q51" s="606"/>
      <c r="R51" s="602">
        <f t="shared" si="23"/>
        <v>8</v>
      </c>
      <c r="S51" s="602">
        <f t="shared" si="23"/>
        <v>9540</v>
      </c>
      <c r="T51" s="399" t="s">
        <v>126</v>
      </c>
    </row>
    <row r="52" spans="2:20" s="589" customFormat="1" ht="15" customHeight="1">
      <c r="B52" s="399" t="s">
        <v>1261</v>
      </c>
      <c r="C52" s="602">
        <v>10178</v>
      </c>
      <c r="D52" s="603">
        <v>7755</v>
      </c>
      <c r="E52" s="604">
        <f>SUM(D52/C52*100)</f>
        <v>76.19375122813913</v>
      </c>
      <c r="F52" s="602">
        <v>8220</v>
      </c>
      <c r="G52" s="605">
        <f>SUM(F52/C52*100)</f>
        <v>80.76242876793083</v>
      </c>
      <c r="H52" s="613">
        <v>6735</v>
      </c>
      <c r="I52" s="604">
        <f>SUM(H52/C52*100)</f>
        <v>66.17213597956376</v>
      </c>
      <c r="J52" s="620"/>
      <c r="K52" s="602">
        <v>1</v>
      </c>
      <c r="L52" s="602">
        <v>5280</v>
      </c>
      <c r="M52" s="602">
        <v>7</v>
      </c>
      <c r="N52" s="602">
        <v>1455</v>
      </c>
      <c r="O52" s="602">
        <v>0</v>
      </c>
      <c r="P52" s="602">
        <v>0</v>
      </c>
      <c r="Q52" s="606"/>
      <c r="R52" s="602">
        <f t="shared" si="23"/>
        <v>8</v>
      </c>
      <c r="S52" s="602">
        <f t="shared" si="23"/>
        <v>6735</v>
      </c>
      <c r="T52" s="399" t="s">
        <v>1261</v>
      </c>
    </row>
    <row r="53" spans="2:20" s="589" customFormat="1" ht="15" customHeight="1">
      <c r="B53" s="399"/>
      <c r="C53" s="602"/>
      <c r="D53" s="602"/>
      <c r="E53" s="604"/>
      <c r="F53" s="602"/>
      <c r="G53" s="604"/>
      <c r="H53" s="602"/>
      <c r="I53" s="604"/>
      <c r="J53" s="603"/>
      <c r="K53" s="602"/>
      <c r="L53" s="602"/>
      <c r="M53" s="602"/>
      <c r="N53" s="602"/>
      <c r="O53" s="602"/>
      <c r="P53" s="602"/>
      <c r="Q53" s="606"/>
      <c r="R53" s="602"/>
      <c r="S53" s="602"/>
      <c r="T53" s="399"/>
    </row>
    <row r="54" spans="2:20" s="589" customFormat="1" ht="15" customHeight="1">
      <c r="B54" s="399" t="s">
        <v>1262</v>
      </c>
      <c r="C54" s="602">
        <f>SUM(C55:C59)</f>
        <v>142285</v>
      </c>
      <c r="D54" s="602">
        <f>SUM(D55:D59)</f>
        <v>121329</v>
      </c>
      <c r="E54" s="604">
        <f aca="true" t="shared" si="24" ref="E54:E59">SUM(D54/C54*100)</f>
        <v>85.27181361352216</v>
      </c>
      <c r="F54" s="602">
        <f>SUM(F55:F59)</f>
        <v>138376</v>
      </c>
      <c r="G54" s="605">
        <f>SUM(F54/C54*100)</f>
        <v>97.25269705169202</v>
      </c>
      <c r="H54" s="602">
        <f>SUM(H55:H59)</f>
        <v>110050</v>
      </c>
      <c r="I54" s="604">
        <f aca="true" t="shared" si="25" ref="I54:I59">SUM(H54/C54*100)</f>
        <v>77.34476578697684</v>
      </c>
      <c r="J54" s="602"/>
      <c r="K54" s="602">
        <f>SUM(K55:K59)</f>
        <v>5</v>
      </c>
      <c r="L54" s="602">
        <f>SUM(L55:L59)</f>
        <v>83487</v>
      </c>
      <c r="M54" s="602">
        <f>SUM(M55:M59)</f>
        <v>31</v>
      </c>
      <c r="N54" s="602">
        <v>26166</v>
      </c>
      <c r="O54" s="602">
        <f>SUM(O55:O59)</f>
        <v>2</v>
      </c>
      <c r="P54" s="602">
        <f>SUM(P55:P59)</f>
        <v>397</v>
      </c>
      <c r="Q54" s="606"/>
      <c r="R54" s="602">
        <f>SUM(R55:R59)</f>
        <v>38</v>
      </c>
      <c r="S54" s="602">
        <v>110050</v>
      </c>
      <c r="T54" s="399" t="s">
        <v>1262</v>
      </c>
    </row>
    <row r="55" spans="2:20" s="589" customFormat="1" ht="15" customHeight="1">
      <c r="B55" s="399" t="s">
        <v>93</v>
      </c>
      <c r="C55" s="602">
        <v>96175</v>
      </c>
      <c r="D55" s="602">
        <v>83604</v>
      </c>
      <c r="E55" s="604">
        <f t="shared" si="24"/>
        <v>86.92903561216532</v>
      </c>
      <c r="F55" s="602">
        <v>98760</v>
      </c>
      <c r="G55" s="605">
        <f>SUM(F55/C55*100)</f>
        <v>102.68780868208994</v>
      </c>
      <c r="H55" s="613">
        <v>76491</v>
      </c>
      <c r="I55" s="604">
        <f t="shared" si="25"/>
        <v>79.5331427086041</v>
      </c>
      <c r="J55" s="603"/>
      <c r="K55" s="603">
        <v>3</v>
      </c>
      <c r="L55" s="602">
        <v>64941</v>
      </c>
      <c r="M55" s="602">
        <v>10</v>
      </c>
      <c r="N55" s="602">
        <v>11283</v>
      </c>
      <c r="O55" s="602">
        <v>1</v>
      </c>
      <c r="P55" s="602">
        <v>267</v>
      </c>
      <c r="Q55" s="606"/>
      <c r="R55" s="602">
        <f>SUM(K55,M55,O55)</f>
        <v>14</v>
      </c>
      <c r="S55" s="602">
        <f>SUM(L55,N55,P55)</f>
        <v>76491</v>
      </c>
      <c r="T55" s="399" t="s">
        <v>93</v>
      </c>
    </row>
    <row r="56" spans="2:20" s="589" customFormat="1" ht="15" customHeight="1">
      <c r="B56" s="399" t="s">
        <v>1263</v>
      </c>
      <c r="C56" s="602">
        <v>17445</v>
      </c>
      <c r="D56" s="602">
        <v>15046</v>
      </c>
      <c r="E56" s="604">
        <f t="shared" si="24"/>
        <v>86.2482086557753</v>
      </c>
      <c r="F56" s="602">
        <v>15125</v>
      </c>
      <c r="G56" s="605">
        <v>88.7</v>
      </c>
      <c r="H56" s="613">
        <v>13183</v>
      </c>
      <c r="I56" s="604">
        <f t="shared" si="25"/>
        <v>75.5689309257667</v>
      </c>
      <c r="J56" s="603"/>
      <c r="K56" s="603">
        <v>1</v>
      </c>
      <c r="L56" s="602">
        <v>9371</v>
      </c>
      <c r="M56" s="602">
        <v>9</v>
      </c>
      <c r="N56" s="602">
        <v>3812</v>
      </c>
      <c r="O56" s="602">
        <v>0</v>
      </c>
      <c r="P56" s="602">
        <v>0</v>
      </c>
      <c r="Q56" s="606"/>
      <c r="R56" s="602">
        <f>SUM(K56,M56,O56)</f>
        <v>10</v>
      </c>
      <c r="S56" s="602">
        <f>SUM(L56,N56,P56)</f>
        <v>13183</v>
      </c>
      <c r="T56" s="399" t="s">
        <v>1263</v>
      </c>
    </row>
    <row r="57" spans="2:20" s="589" customFormat="1" ht="15" customHeight="1">
      <c r="B57" s="399" t="s">
        <v>1264</v>
      </c>
      <c r="C57" s="602">
        <v>9725</v>
      </c>
      <c r="D57" s="602">
        <v>9288</v>
      </c>
      <c r="E57" s="604">
        <f t="shared" si="24"/>
        <v>95.50642673521851</v>
      </c>
      <c r="F57" s="602">
        <v>10030</v>
      </c>
      <c r="G57" s="605">
        <f>SUM(F57/C57*100)</f>
        <v>103.1362467866324</v>
      </c>
      <c r="H57" s="613">
        <v>8778</v>
      </c>
      <c r="I57" s="604">
        <f t="shared" si="25"/>
        <v>90.26221079691517</v>
      </c>
      <c r="J57" s="603"/>
      <c r="K57" s="603">
        <v>0</v>
      </c>
      <c r="L57" s="602">
        <v>0</v>
      </c>
      <c r="M57" s="602">
        <v>4</v>
      </c>
      <c r="N57" s="602">
        <v>8778</v>
      </c>
      <c r="O57" s="602">
        <v>0</v>
      </c>
      <c r="P57" s="602">
        <v>0</v>
      </c>
      <c r="Q57" s="606"/>
      <c r="R57" s="602">
        <f>SUM(K57,M57,O57)</f>
        <v>4</v>
      </c>
      <c r="S57" s="602">
        <v>8778</v>
      </c>
      <c r="T57" s="399" t="s">
        <v>1264</v>
      </c>
    </row>
    <row r="58" spans="2:20" s="589" customFormat="1" ht="15" customHeight="1">
      <c r="B58" s="399" t="s">
        <v>232</v>
      </c>
      <c r="C58" s="602">
        <v>9345</v>
      </c>
      <c r="D58" s="602">
        <v>9345</v>
      </c>
      <c r="E58" s="604">
        <f t="shared" si="24"/>
        <v>100</v>
      </c>
      <c r="F58" s="602">
        <v>9631</v>
      </c>
      <c r="G58" s="605">
        <f>SUM(F58/C58*100)</f>
        <v>103.06046013911183</v>
      </c>
      <c r="H58" s="613">
        <v>9175</v>
      </c>
      <c r="I58" s="604">
        <f t="shared" si="25"/>
        <v>98.1808453718566</v>
      </c>
      <c r="J58" s="603"/>
      <c r="K58" s="603">
        <v>1</v>
      </c>
      <c r="L58" s="602">
        <v>9175</v>
      </c>
      <c r="M58" s="602">
        <v>0</v>
      </c>
      <c r="N58" s="602">
        <v>0</v>
      </c>
      <c r="O58" s="602">
        <v>0</v>
      </c>
      <c r="P58" s="602">
        <v>0</v>
      </c>
      <c r="Q58" s="606"/>
      <c r="R58" s="602">
        <f>SUM(K58,M58,O58)</f>
        <v>1</v>
      </c>
      <c r="S58" s="602">
        <f>SUM(L58,N58,P58)</f>
        <v>9175</v>
      </c>
      <c r="T58" s="399" t="s">
        <v>232</v>
      </c>
    </row>
    <row r="59" spans="2:20" s="589" customFormat="1" ht="15" customHeight="1">
      <c r="B59" s="399" t="s">
        <v>876</v>
      </c>
      <c r="C59" s="602">
        <v>9595</v>
      </c>
      <c r="D59" s="602">
        <v>4046</v>
      </c>
      <c r="E59" s="604">
        <f t="shared" si="24"/>
        <v>42.167795726941115</v>
      </c>
      <c r="F59" s="602">
        <v>4830</v>
      </c>
      <c r="G59" s="605">
        <f>SUM(F59/C59*100)</f>
        <v>50.338718082334545</v>
      </c>
      <c r="H59" s="602">
        <v>2423</v>
      </c>
      <c r="I59" s="604">
        <f t="shared" si="25"/>
        <v>25.25273579989578</v>
      </c>
      <c r="J59" s="627"/>
      <c r="K59" s="627">
        <v>0</v>
      </c>
      <c r="L59" s="602">
        <v>0</v>
      </c>
      <c r="M59" s="602">
        <v>8</v>
      </c>
      <c r="N59" s="602">
        <v>2293</v>
      </c>
      <c r="O59" s="602">
        <v>1</v>
      </c>
      <c r="P59" s="602">
        <v>130</v>
      </c>
      <c r="Q59" s="606"/>
      <c r="R59" s="602">
        <f>SUM(K59,M59,O59)</f>
        <v>9</v>
      </c>
      <c r="S59" s="602">
        <f>SUM(L59,N59,P59)</f>
        <v>2423</v>
      </c>
      <c r="T59" s="399" t="s">
        <v>876</v>
      </c>
    </row>
    <row r="60" spans="2:20" s="589" customFormat="1" ht="15" customHeight="1">
      <c r="B60" s="399"/>
      <c r="C60" s="602"/>
      <c r="D60" s="602"/>
      <c r="E60" s="604"/>
      <c r="F60" s="602"/>
      <c r="G60" s="615"/>
      <c r="H60" s="613"/>
      <c r="I60" s="604"/>
      <c r="J60" s="603"/>
      <c r="K60" s="602"/>
      <c r="L60" s="602"/>
      <c r="M60" s="602"/>
      <c r="N60" s="602"/>
      <c r="O60" s="602"/>
      <c r="P60" s="602"/>
      <c r="Q60" s="616"/>
      <c r="R60" s="602"/>
      <c r="S60" s="602"/>
      <c r="T60" s="399"/>
    </row>
    <row r="61" spans="2:20" s="589" customFormat="1" ht="15" customHeight="1">
      <c r="B61" s="399" t="s">
        <v>1265</v>
      </c>
      <c r="C61" s="602">
        <f>SUM(C62:C65)</f>
        <v>68276</v>
      </c>
      <c r="D61" s="602">
        <f>SUM(D62:D65)</f>
        <v>45114</v>
      </c>
      <c r="E61" s="604">
        <f>SUM(D61/C61*100)</f>
        <v>66.07592711933916</v>
      </c>
      <c r="F61" s="602">
        <f>SUM(F62:F65)</f>
        <v>49600</v>
      </c>
      <c r="G61" s="605">
        <f>SUM(F61/C61*100)</f>
        <v>72.6463178862265</v>
      </c>
      <c r="H61" s="602">
        <f>SUM(H62:H65)</f>
        <v>34482</v>
      </c>
      <c r="I61" s="604">
        <f>SUM(H61/C61*100)</f>
        <v>50.50383736598511</v>
      </c>
      <c r="J61" s="602"/>
      <c r="K61" s="602">
        <f aca="true" t="shared" si="26" ref="K61:P61">SUM(K62:K65)</f>
        <v>3</v>
      </c>
      <c r="L61" s="602">
        <f t="shared" si="26"/>
        <v>25910</v>
      </c>
      <c r="M61" s="602">
        <f t="shared" si="26"/>
        <v>10</v>
      </c>
      <c r="N61" s="602">
        <f t="shared" si="26"/>
        <v>7832</v>
      </c>
      <c r="O61" s="602">
        <f t="shared" si="26"/>
        <v>3</v>
      </c>
      <c r="P61" s="602">
        <f t="shared" si="26"/>
        <v>740</v>
      </c>
      <c r="Q61" s="602"/>
      <c r="R61" s="602">
        <f>SUM(R62:R65)</f>
        <v>16</v>
      </c>
      <c r="S61" s="602">
        <f>SUM(S62:S65)</f>
        <v>34482</v>
      </c>
      <c r="T61" s="399" t="s">
        <v>1265</v>
      </c>
    </row>
    <row r="62" spans="2:20" s="589" customFormat="1" ht="15" customHeight="1">
      <c r="B62" s="399" t="s">
        <v>158</v>
      </c>
      <c r="C62" s="602">
        <v>12890</v>
      </c>
      <c r="D62" s="602">
        <v>11444</v>
      </c>
      <c r="E62" s="604">
        <f>SUM(D62/C62*100)</f>
        <v>88.78200155159038</v>
      </c>
      <c r="F62" s="602">
        <v>13900</v>
      </c>
      <c r="G62" s="605">
        <f>SUM(F62/C62*100)</f>
        <v>107.83553141970519</v>
      </c>
      <c r="H62" s="602">
        <v>9324</v>
      </c>
      <c r="I62" s="604">
        <f>SUM(H62/C62*100)</f>
        <v>72.33514352211017</v>
      </c>
      <c r="J62" s="602"/>
      <c r="K62" s="602">
        <v>1</v>
      </c>
      <c r="L62" s="602">
        <v>8121</v>
      </c>
      <c r="M62" s="602">
        <v>1</v>
      </c>
      <c r="N62" s="602">
        <v>1203</v>
      </c>
      <c r="O62" s="602">
        <v>0</v>
      </c>
      <c r="P62" s="602">
        <v>0</v>
      </c>
      <c r="Q62" s="606"/>
      <c r="R62" s="602">
        <f aca="true" t="shared" si="27" ref="R62:S65">SUM(K62,M62,O62)</f>
        <v>2</v>
      </c>
      <c r="S62" s="602">
        <f t="shared" si="27"/>
        <v>9324</v>
      </c>
      <c r="T62" s="399" t="s">
        <v>158</v>
      </c>
    </row>
    <row r="63" spans="2:20" s="589" customFormat="1" ht="15" customHeight="1">
      <c r="B63" s="399" t="s">
        <v>1266</v>
      </c>
      <c r="C63" s="602">
        <v>17858</v>
      </c>
      <c r="D63" s="602">
        <v>5616</v>
      </c>
      <c r="E63" s="604">
        <f>SUM(D63/C63*100)</f>
        <v>31.4480904916564</v>
      </c>
      <c r="F63" s="602">
        <v>5040</v>
      </c>
      <c r="G63" s="605">
        <f>SUM(F63/C63*100)</f>
        <v>28.222645313024973</v>
      </c>
      <c r="H63" s="602">
        <v>4571</v>
      </c>
      <c r="I63" s="604">
        <f>SUM(H63/C63*100)</f>
        <v>25.596371374174037</v>
      </c>
      <c r="J63" s="602"/>
      <c r="K63" s="602">
        <v>0</v>
      </c>
      <c r="L63" s="602">
        <v>0</v>
      </c>
      <c r="M63" s="602">
        <v>4</v>
      </c>
      <c r="N63" s="602">
        <v>4011</v>
      </c>
      <c r="O63" s="602">
        <v>2</v>
      </c>
      <c r="P63" s="602">
        <v>560</v>
      </c>
      <c r="Q63" s="606"/>
      <c r="R63" s="602">
        <f t="shared" si="27"/>
        <v>6</v>
      </c>
      <c r="S63" s="602">
        <f t="shared" si="27"/>
        <v>4571</v>
      </c>
      <c r="T63" s="399" t="s">
        <v>1266</v>
      </c>
    </row>
    <row r="64" spans="2:20" s="589" customFormat="1" ht="15" customHeight="1">
      <c r="B64" s="399" t="s">
        <v>1267</v>
      </c>
      <c r="C64" s="602">
        <v>29308</v>
      </c>
      <c r="D64" s="603">
        <v>20245</v>
      </c>
      <c r="E64" s="604">
        <f>SUM(D64/C64*100)</f>
        <v>69.07670260679679</v>
      </c>
      <c r="F64" s="602">
        <v>20760</v>
      </c>
      <c r="G64" s="605">
        <f>SUM(F64/C64*100)</f>
        <v>70.83390200627815</v>
      </c>
      <c r="H64" s="613">
        <v>13437</v>
      </c>
      <c r="I64" s="604">
        <f>SUM(H64/C64*100)</f>
        <v>45.84755015695373</v>
      </c>
      <c r="J64" s="603"/>
      <c r="K64" s="603">
        <v>1</v>
      </c>
      <c r="L64" s="573">
        <v>11882</v>
      </c>
      <c r="M64" s="602">
        <v>4</v>
      </c>
      <c r="N64" s="602">
        <v>1375</v>
      </c>
      <c r="O64" s="602">
        <v>1</v>
      </c>
      <c r="P64" s="602">
        <v>180</v>
      </c>
      <c r="Q64" s="606"/>
      <c r="R64" s="602">
        <f t="shared" si="27"/>
        <v>6</v>
      </c>
      <c r="S64" s="602">
        <f t="shared" si="27"/>
        <v>13437</v>
      </c>
      <c r="T64" s="399" t="s">
        <v>1267</v>
      </c>
    </row>
    <row r="65" spans="2:20" s="589" customFormat="1" ht="15" customHeight="1">
      <c r="B65" s="399" t="s">
        <v>160</v>
      </c>
      <c r="C65" s="602">
        <v>8220</v>
      </c>
      <c r="D65" s="602">
        <v>7809</v>
      </c>
      <c r="E65" s="604">
        <f>SUM(D65/C65*100)</f>
        <v>95</v>
      </c>
      <c r="F65" s="602">
        <v>9900</v>
      </c>
      <c r="G65" s="605">
        <f>SUM(F65/C65*100)</f>
        <v>120.43795620437956</v>
      </c>
      <c r="H65" s="613">
        <v>7150</v>
      </c>
      <c r="I65" s="604">
        <f>SUM(H65/C65*100)</f>
        <v>86.98296836982968</v>
      </c>
      <c r="J65" s="603"/>
      <c r="K65" s="603">
        <v>1</v>
      </c>
      <c r="L65" s="602">
        <v>5907</v>
      </c>
      <c r="M65" s="573">
        <v>1</v>
      </c>
      <c r="N65" s="573">
        <v>1243</v>
      </c>
      <c r="O65" s="573">
        <v>0</v>
      </c>
      <c r="P65" s="602">
        <v>0</v>
      </c>
      <c r="Q65" s="606"/>
      <c r="R65" s="602">
        <f t="shared" si="27"/>
        <v>2</v>
      </c>
      <c r="S65" s="602">
        <f t="shared" si="27"/>
        <v>7150</v>
      </c>
      <c r="T65" s="399" t="s">
        <v>160</v>
      </c>
    </row>
    <row r="66" spans="2:20" s="589" customFormat="1" ht="15" customHeight="1">
      <c r="B66" s="399"/>
      <c r="C66" s="602"/>
      <c r="D66" s="602"/>
      <c r="E66" s="604"/>
      <c r="F66" s="602"/>
      <c r="G66" s="619"/>
      <c r="H66" s="613"/>
      <c r="I66" s="604"/>
      <c r="J66" s="573"/>
      <c r="K66" s="573"/>
      <c r="L66" s="573"/>
      <c r="M66" s="573"/>
      <c r="N66" s="573"/>
      <c r="O66" s="573"/>
      <c r="P66" s="602"/>
      <c r="Q66" s="628"/>
      <c r="R66" s="573"/>
      <c r="S66" s="602"/>
      <c r="T66" s="399"/>
    </row>
    <row r="67" spans="2:20" s="589" customFormat="1" ht="15" customHeight="1">
      <c r="B67" s="399" t="s">
        <v>1268</v>
      </c>
      <c r="C67" s="613">
        <f>SUM(C68:C71)</f>
        <v>85667</v>
      </c>
      <c r="D67" s="613">
        <f>SUM(D68:D71)</f>
        <v>49069</v>
      </c>
      <c r="E67" s="604">
        <f>SUM(D67/C67*100)</f>
        <v>57.278765452274506</v>
      </c>
      <c r="F67" s="613">
        <f>SUM(F68:F71)</f>
        <v>51490</v>
      </c>
      <c r="G67" s="605">
        <f>SUM(F67/C67*100)</f>
        <v>60.10482449484632</v>
      </c>
      <c r="H67" s="613">
        <f>SUM(H68:H71)</f>
        <v>35950</v>
      </c>
      <c r="I67" s="604">
        <f>SUM(H67/C67*100)</f>
        <v>41.9648172575204</v>
      </c>
      <c r="J67" s="613"/>
      <c r="K67" s="613">
        <f aca="true" t="shared" si="28" ref="K67:P67">SUM(K68:K71)</f>
        <v>2</v>
      </c>
      <c r="L67" s="613">
        <f t="shared" si="28"/>
        <v>13891</v>
      </c>
      <c r="M67" s="613">
        <f t="shared" si="28"/>
        <v>15</v>
      </c>
      <c r="N67" s="613">
        <f t="shared" si="28"/>
        <v>20409</v>
      </c>
      <c r="O67" s="613">
        <f t="shared" si="28"/>
        <v>1</v>
      </c>
      <c r="P67" s="613">
        <f t="shared" si="28"/>
        <v>1650</v>
      </c>
      <c r="Q67" s="606"/>
      <c r="R67" s="613">
        <f>SUM(R68:R71)</f>
        <v>18</v>
      </c>
      <c r="S67" s="621">
        <f>SUM(S68:S71)</f>
        <v>35950</v>
      </c>
      <c r="T67" s="399" t="s">
        <v>1268</v>
      </c>
    </row>
    <row r="68" spans="2:20" s="589" customFormat="1" ht="15" customHeight="1">
      <c r="B68" s="399" t="s">
        <v>99</v>
      </c>
      <c r="C68" s="613">
        <v>33999</v>
      </c>
      <c r="D68" s="613">
        <v>18113</v>
      </c>
      <c r="E68" s="604">
        <f>SUM(D68/C68*100)</f>
        <v>53.27509632636254</v>
      </c>
      <c r="F68" s="602">
        <v>18900</v>
      </c>
      <c r="G68" s="605">
        <f>SUM(F68/C68*100)</f>
        <v>55.589870290302656</v>
      </c>
      <c r="H68" s="602">
        <v>12330</v>
      </c>
      <c r="I68" s="604">
        <f>SUM(H68/C68*100)</f>
        <v>36.26577252272126</v>
      </c>
      <c r="J68" s="603"/>
      <c r="K68" s="603">
        <v>1</v>
      </c>
      <c r="L68" s="573">
        <v>9071</v>
      </c>
      <c r="M68" s="573">
        <v>3</v>
      </c>
      <c r="N68" s="573">
        <v>3259</v>
      </c>
      <c r="O68" s="602">
        <v>0</v>
      </c>
      <c r="P68" s="602">
        <v>0</v>
      </c>
      <c r="Q68" s="606"/>
      <c r="R68" s="602">
        <f aca="true" t="shared" si="29" ref="R68:S71">SUM(K68,M68,O68)</f>
        <v>4</v>
      </c>
      <c r="S68" s="602">
        <f t="shared" si="29"/>
        <v>12330</v>
      </c>
      <c r="T68" s="399" t="s">
        <v>99</v>
      </c>
    </row>
    <row r="69" spans="2:20" s="589" customFormat="1" ht="15" customHeight="1">
      <c r="B69" s="399" t="s">
        <v>1269</v>
      </c>
      <c r="C69" s="602">
        <v>22128</v>
      </c>
      <c r="D69" s="602">
        <v>17130</v>
      </c>
      <c r="E69" s="604">
        <f>SUM(D69/C69*100)</f>
        <v>77.41323210412148</v>
      </c>
      <c r="F69" s="602">
        <v>17960</v>
      </c>
      <c r="G69" s="605">
        <f>SUM(F69/C69*100)</f>
        <v>81.1641359363702</v>
      </c>
      <c r="H69" s="613">
        <v>12300</v>
      </c>
      <c r="I69" s="604">
        <f>SUM(H69/C69*100)</f>
        <v>55.58568329718005</v>
      </c>
      <c r="J69" s="573"/>
      <c r="K69" s="573">
        <v>1</v>
      </c>
      <c r="L69" s="602">
        <v>4820</v>
      </c>
      <c r="M69" s="573">
        <v>5</v>
      </c>
      <c r="N69" s="573">
        <v>7480</v>
      </c>
      <c r="O69" s="573">
        <v>0</v>
      </c>
      <c r="P69" s="602">
        <v>0</v>
      </c>
      <c r="Q69" s="606"/>
      <c r="R69" s="602">
        <f t="shared" si="29"/>
        <v>6</v>
      </c>
      <c r="S69" s="602">
        <f t="shared" si="29"/>
        <v>12300</v>
      </c>
      <c r="T69" s="399" t="s">
        <v>1269</v>
      </c>
    </row>
    <row r="70" spans="2:20" s="589" customFormat="1" ht="15" customHeight="1">
      <c r="B70" s="399" t="s">
        <v>164</v>
      </c>
      <c r="C70" s="602">
        <v>13749</v>
      </c>
      <c r="D70" s="602">
        <v>11865</v>
      </c>
      <c r="E70" s="604">
        <f>SUM(D70/C70*100)</f>
        <v>86.29718524983635</v>
      </c>
      <c r="F70" s="602">
        <v>12600</v>
      </c>
      <c r="G70" s="605">
        <f>SUM(F70/C70*100)</f>
        <v>91.643028583897</v>
      </c>
      <c r="H70" s="613">
        <v>9417</v>
      </c>
      <c r="I70" s="604">
        <f>SUM(H70/C70*100)</f>
        <v>68.49225398210778</v>
      </c>
      <c r="J70" s="573"/>
      <c r="K70" s="573">
        <v>0</v>
      </c>
      <c r="L70" s="573">
        <v>0</v>
      </c>
      <c r="M70" s="573">
        <v>6</v>
      </c>
      <c r="N70" s="573">
        <v>9417</v>
      </c>
      <c r="O70" s="602">
        <v>0</v>
      </c>
      <c r="P70" s="602">
        <v>0</v>
      </c>
      <c r="Q70" s="606"/>
      <c r="R70" s="602">
        <f t="shared" si="29"/>
        <v>6</v>
      </c>
      <c r="S70" s="602">
        <f t="shared" si="29"/>
        <v>9417</v>
      </c>
      <c r="T70" s="399" t="s">
        <v>164</v>
      </c>
    </row>
    <row r="71" spans="2:20" s="589" customFormat="1" ht="15" customHeight="1">
      <c r="B71" s="399" t="s">
        <v>246</v>
      </c>
      <c r="C71" s="602">
        <v>15791</v>
      </c>
      <c r="D71" s="602">
        <v>1961</v>
      </c>
      <c r="E71" s="604">
        <f>SUM(D71/C71*100)</f>
        <v>12.418466214932558</v>
      </c>
      <c r="F71" s="602">
        <v>2030</v>
      </c>
      <c r="G71" s="605">
        <f>SUM(F71/C71*100)</f>
        <v>12.855423975682351</v>
      </c>
      <c r="H71" s="613">
        <v>1903</v>
      </c>
      <c r="I71" s="604">
        <f>SUM(H71/C71*100)</f>
        <v>12.051168387055917</v>
      </c>
      <c r="J71" s="603"/>
      <c r="K71" s="603">
        <v>0</v>
      </c>
      <c r="L71" s="573">
        <v>0</v>
      </c>
      <c r="M71" s="602">
        <v>1</v>
      </c>
      <c r="N71" s="602">
        <v>253</v>
      </c>
      <c r="O71" s="602">
        <v>1</v>
      </c>
      <c r="P71" s="602">
        <v>1650</v>
      </c>
      <c r="Q71" s="606"/>
      <c r="R71" s="602">
        <f t="shared" si="29"/>
        <v>2</v>
      </c>
      <c r="S71" s="602">
        <f t="shared" si="29"/>
        <v>1903</v>
      </c>
      <c r="T71" s="399" t="s">
        <v>246</v>
      </c>
    </row>
    <row r="72" spans="2:20" s="589" customFormat="1" ht="15" customHeight="1">
      <c r="B72" s="399"/>
      <c r="C72" s="602"/>
      <c r="D72" s="602"/>
      <c r="E72" s="604"/>
      <c r="F72" s="602"/>
      <c r="G72" s="619"/>
      <c r="H72" s="613"/>
      <c r="I72" s="604"/>
      <c r="J72" s="573"/>
      <c r="K72" s="602"/>
      <c r="L72" s="602"/>
      <c r="M72" s="573"/>
      <c r="N72" s="573"/>
      <c r="O72" s="573"/>
      <c r="P72" s="602"/>
      <c r="Q72" s="629"/>
      <c r="R72" s="573"/>
      <c r="S72" s="602"/>
      <c r="T72" s="399"/>
    </row>
    <row r="73" spans="2:20" s="589" customFormat="1" ht="15" customHeight="1">
      <c r="B73" s="399" t="s">
        <v>1270</v>
      </c>
      <c r="C73" s="602">
        <f>SUM(C74:C75)</f>
        <v>118988</v>
      </c>
      <c r="D73" s="602">
        <f>SUM(D74:D75)</f>
        <v>110460</v>
      </c>
      <c r="E73" s="604">
        <f>SUM(D73/C73*100)</f>
        <v>92.8328907116684</v>
      </c>
      <c r="F73" s="602">
        <f>SUM(F74:F75)</f>
        <v>101272</v>
      </c>
      <c r="G73" s="605">
        <f>SUM(F73/C73*100)</f>
        <v>85.11110364070326</v>
      </c>
      <c r="H73" s="602">
        <f>SUM(H74:H75)</f>
        <v>65040</v>
      </c>
      <c r="I73" s="604">
        <f>SUM(H73/C73*100)</f>
        <v>54.660974215887315</v>
      </c>
      <c r="J73" s="602"/>
      <c r="K73" s="602">
        <f aca="true" t="shared" si="30" ref="K73:P73">SUM(K74:K75)</f>
        <v>2</v>
      </c>
      <c r="L73" s="602">
        <f t="shared" si="30"/>
        <v>57835</v>
      </c>
      <c r="M73" s="602">
        <f t="shared" si="30"/>
        <v>21</v>
      </c>
      <c r="N73" s="602">
        <f t="shared" si="30"/>
        <v>5032</v>
      </c>
      <c r="O73" s="602">
        <f t="shared" si="30"/>
        <v>2</v>
      </c>
      <c r="P73" s="602">
        <f t="shared" si="30"/>
        <v>2173</v>
      </c>
      <c r="Q73" s="606"/>
      <c r="R73" s="602">
        <f>SUM(R74:R75)</f>
        <v>25</v>
      </c>
      <c r="S73" s="630">
        <f>SUM(S74:S75)</f>
        <v>65040</v>
      </c>
      <c r="T73" s="399" t="s">
        <v>1270</v>
      </c>
    </row>
    <row r="74" spans="2:20" s="589" customFormat="1" ht="15" customHeight="1">
      <c r="B74" s="399" t="s">
        <v>92</v>
      </c>
      <c r="C74" s="602">
        <v>93516</v>
      </c>
      <c r="D74" s="602">
        <v>89801</v>
      </c>
      <c r="E74" s="604">
        <f>SUM(D74/C74*100)</f>
        <v>96.02741776808247</v>
      </c>
      <c r="F74" s="602">
        <v>81532</v>
      </c>
      <c r="G74" s="605">
        <v>87.1</v>
      </c>
      <c r="H74" s="613">
        <v>58045</v>
      </c>
      <c r="I74" s="604">
        <f>SUM(H74/C74*100)</f>
        <v>62.06959236922024</v>
      </c>
      <c r="J74" s="573"/>
      <c r="K74" s="573">
        <v>1</v>
      </c>
      <c r="L74" s="602">
        <v>51485</v>
      </c>
      <c r="M74" s="573">
        <v>19</v>
      </c>
      <c r="N74" s="573">
        <v>4387</v>
      </c>
      <c r="O74" s="573">
        <v>2</v>
      </c>
      <c r="P74" s="602">
        <v>2173</v>
      </c>
      <c r="Q74" s="606"/>
      <c r="R74" s="602">
        <f>SUM(K74,M74,O74)</f>
        <v>22</v>
      </c>
      <c r="S74" s="602">
        <f>SUM(L74,N74,P74)</f>
        <v>58045</v>
      </c>
      <c r="T74" s="399" t="s">
        <v>92</v>
      </c>
    </row>
    <row r="75" spans="2:20" s="589" customFormat="1" ht="15" customHeight="1">
      <c r="B75" s="402" t="s">
        <v>1223</v>
      </c>
      <c r="C75" s="631">
        <v>25472</v>
      </c>
      <c r="D75" s="631">
        <v>20659</v>
      </c>
      <c r="E75" s="632">
        <f>SUM(D75/C75*100)</f>
        <v>81.10474246231156</v>
      </c>
      <c r="F75" s="631">
        <v>19740</v>
      </c>
      <c r="G75" s="633">
        <f>SUM(F75/C75*100)</f>
        <v>77.49685929648241</v>
      </c>
      <c r="H75" s="634">
        <v>6995</v>
      </c>
      <c r="I75" s="632">
        <f>SUM(H75/C75*100)</f>
        <v>27.461526381909547</v>
      </c>
      <c r="J75" s="635"/>
      <c r="K75" s="635">
        <v>1</v>
      </c>
      <c r="L75" s="635">
        <v>6350</v>
      </c>
      <c r="M75" s="635">
        <v>2</v>
      </c>
      <c r="N75" s="635">
        <v>645</v>
      </c>
      <c r="O75" s="631">
        <v>0</v>
      </c>
      <c r="P75" s="631">
        <v>0</v>
      </c>
      <c r="Q75" s="636"/>
      <c r="R75" s="631">
        <f>SUM(K75,M75,O75)</f>
        <v>3</v>
      </c>
      <c r="S75" s="637">
        <f>SUM(L75,N75,P75)</f>
        <v>6995</v>
      </c>
      <c r="T75" s="402" t="s">
        <v>1223</v>
      </c>
    </row>
    <row r="76" spans="2:19" s="589" customFormat="1" ht="12">
      <c r="B76" s="147" t="s">
        <v>1271</v>
      </c>
      <c r="C76" s="147"/>
      <c r="D76" s="147"/>
      <c r="I76" s="638"/>
      <c r="S76" s="638"/>
    </row>
    <row r="77" spans="2:19" ht="13.5">
      <c r="B77" s="589"/>
      <c r="C77" s="589"/>
      <c r="D77" s="589"/>
      <c r="E77" s="589"/>
      <c r="F77" s="589"/>
      <c r="G77" s="589"/>
      <c r="H77" s="589"/>
      <c r="I77" s="638"/>
      <c r="S77" s="639"/>
    </row>
    <row r="78" spans="2:19" ht="13.5">
      <c r="B78" s="589"/>
      <c r="C78" s="589"/>
      <c r="D78" s="589"/>
      <c r="E78" s="589"/>
      <c r="F78" s="589"/>
      <c r="G78" s="589"/>
      <c r="H78" s="589"/>
      <c r="I78" s="638"/>
      <c r="S78" s="639"/>
    </row>
    <row r="79" spans="2:19" ht="13.5">
      <c r="B79" s="589"/>
      <c r="C79" s="589"/>
      <c r="D79" s="589"/>
      <c r="E79" s="589"/>
      <c r="F79" s="589"/>
      <c r="G79" s="589"/>
      <c r="H79" s="589"/>
      <c r="I79" s="638"/>
      <c r="S79" s="639"/>
    </row>
    <row r="80" spans="9:19" ht="13.5">
      <c r="I80" s="639"/>
      <c r="S80" s="639"/>
    </row>
    <row r="81" spans="9:19" ht="13.5">
      <c r="I81" s="639"/>
      <c r="S81" s="639"/>
    </row>
    <row r="82" spans="5:19" ht="13.5">
      <c r="E82" s="147"/>
      <c r="F82" s="147"/>
      <c r="G82" s="147"/>
      <c r="H82" s="147"/>
      <c r="I82" s="85"/>
      <c r="S82" s="639"/>
    </row>
    <row r="83" spans="9:19" ht="13.5">
      <c r="I83" s="639"/>
      <c r="S83" s="639"/>
    </row>
    <row r="84" spans="9:19" ht="13.5">
      <c r="I84" s="639"/>
      <c r="S84" s="639"/>
    </row>
    <row r="85" spans="9:19" ht="13.5">
      <c r="I85" s="639"/>
      <c r="S85" s="639"/>
    </row>
    <row r="86" spans="9:19" ht="13.5">
      <c r="I86" s="639"/>
      <c r="S86" s="639"/>
    </row>
    <row r="87" spans="9:19" ht="13.5">
      <c r="I87" s="639"/>
      <c r="S87" s="639"/>
    </row>
    <row r="88" spans="9:19" ht="13.5">
      <c r="I88" s="639"/>
      <c r="S88" s="639"/>
    </row>
    <row r="89" spans="9:19" ht="13.5">
      <c r="I89" s="639"/>
      <c r="S89" s="639"/>
    </row>
    <row r="90" spans="9:19" ht="13.5">
      <c r="I90" s="639"/>
      <c r="S90" s="639"/>
    </row>
    <row r="91" spans="9:19" ht="13.5">
      <c r="I91" s="639"/>
      <c r="S91" s="639"/>
    </row>
    <row r="92" spans="9:19" ht="13.5">
      <c r="I92" s="639"/>
      <c r="S92" s="639"/>
    </row>
    <row r="93" spans="9:19" ht="13.5">
      <c r="I93" s="639"/>
      <c r="S93" s="639"/>
    </row>
    <row r="94" spans="9:19" ht="13.5">
      <c r="I94" s="639"/>
      <c r="S94" s="639"/>
    </row>
    <row r="95" spans="9:19" ht="13.5">
      <c r="I95" s="639"/>
      <c r="S95" s="639"/>
    </row>
    <row r="96" spans="9:19" ht="13.5">
      <c r="I96" s="639"/>
      <c r="S96" s="639"/>
    </row>
    <row r="97" spans="9:19" ht="13.5">
      <c r="I97" s="639"/>
      <c r="S97" s="639"/>
    </row>
    <row r="98" spans="9:19" ht="13.5">
      <c r="I98" s="639"/>
      <c r="S98" s="639"/>
    </row>
    <row r="99" spans="9:19" ht="13.5">
      <c r="I99" s="639"/>
      <c r="S99" s="639"/>
    </row>
    <row r="100" spans="9:19" ht="13.5">
      <c r="I100" s="639"/>
      <c r="S100" s="639"/>
    </row>
    <row r="101" spans="9:19" ht="13.5">
      <c r="I101" s="639"/>
      <c r="S101" s="639"/>
    </row>
    <row r="102" spans="9:19" ht="13.5">
      <c r="I102" s="639"/>
      <c r="S102" s="639"/>
    </row>
    <row r="103" spans="9:19" ht="13.5">
      <c r="I103" s="639"/>
      <c r="S103" s="639"/>
    </row>
    <row r="104" spans="9:19" ht="13.5">
      <c r="I104" s="639"/>
      <c r="S104" s="639"/>
    </row>
    <row r="105" spans="9:19" ht="13.5">
      <c r="I105" s="639"/>
      <c r="S105" s="639"/>
    </row>
    <row r="106" spans="9:19" ht="13.5">
      <c r="I106" s="639"/>
      <c r="S106" s="639"/>
    </row>
    <row r="107" spans="9:19" ht="13.5">
      <c r="I107" s="639"/>
      <c r="S107" s="639"/>
    </row>
    <row r="108" spans="9:19" ht="13.5">
      <c r="I108" s="639"/>
      <c r="S108" s="639"/>
    </row>
    <row r="109" spans="9:19" ht="13.5">
      <c r="I109" s="639"/>
      <c r="S109" s="639"/>
    </row>
    <row r="110" spans="9:19" ht="13.5">
      <c r="I110" s="639"/>
      <c r="S110" s="639"/>
    </row>
    <row r="111" spans="9:19" ht="13.5">
      <c r="I111" s="639"/>
      <c r="S111" s="639"/>
    </row>
    <row r="112" spans="9:19" ht="13.5">
      <c r="I112" s="639"/>
      <c r="S112" s="639"/>
    </row>
    <row r="113" spans="9:19" ht="13.5">
      <c r="I113" s="639"/>
      <c r="S113" s="639"/>
    </row>
    <row r="114" spans="9:19" ht="13.5">
      <c r="I114" s="639"/>
      <c r="S114" s="639"/>
    </row>
    <row r="115" spans="9:19" ht="13.5">
      <c r="I115" s="639"/>
      <c r="S115" s="639"/>
    </row>
    <row r="116" spans="9:19" ht="13.5">
      <c r="I116" s="639"/>
      <c r="S116" s="639"/>
    </row>
    <row r="117" spans="9:19" ht="13.5">
      <c r="I117" s="639"/>
      <c r="S117" s="639"/>
    </row>
    <row r="118" spans="9:19" ht="13.5">
      <c r="I118" s="639"/>
      <c r="S118" s="639"/>
    </row>
    <row r="119" spans="9:19" ht="13.5">
      <c r="I119" s="639"/>
      <c r="S119" s="639"/>
    </row>
    <row r="120" spans="9:19" ht="13.5">
      <c r="I120" s="639"/>
      <c r="S120" s="639"/>
    </row>
    <row r="121" spans="9:19" ht="13.5">
      <c r="I121" s="639"/>
      <c r="S121" s="639"/>
    </row>
    <row r="122" spans="9:19" ht="13.5">
      <c r="I122" s="639"/>
      <c r="S122" s="639"/>
    </row>
    <row r="123" spans="9:19" ht="13.5">
      <c r="I123" s="639"/>
      <c r="S123" s="639"/>
    </row>
    <row r="124" spans="9:19" ht="13.5">
      <c r="I124" s="639"/>
      <c r="S124" s="639"/>
    </row>
    <row r="125" spans="9:19" ht="13.5">
      <c r="I125" s="639"/>
      <c r="S125" s="639"/>
    </row>
    <row r="126" spans="9:19" ht="13.5">
      <c r="I126" s="639"/>
      <c r="S126" s="639"/>
    </row>
    <row r="127" spans="9:19" ht="13.5">
      <c r="I127" s="639"/>
      <c r="S127" s="639"/>
    </row>
    <row r="128" spans="9:19" ht="13.5">
      <c r="I128" s="639"/>
      <c r="S128" s="639"/>
    </row>
    <row r="129" spans="9:19" ht="13.5">
      <c r="I129" s="639"/>
      <c r="S129" s="639"/>
    </row>
    <row r="130" spans="9:19" ht="13.5">
      <c r="I130" s="639"/>
      <c r="S130" s="639"/>
    </row>
    <row r="131" spans="9:19" ht="13.5">
      <c r="I131" s="639"/>
      <c r="S131" s="639"/>
    </row>
    <row r="132" spans="9:19" ht="13.5">
      <c r="I132" s="639"/>
      <c r="S132" s="639"/>
    </row>
    <row r="133" spans="9:19" ht="13.5">
      <c r="I133" s="639"/>
      <c r="S133" s="639"/>
    </row>
    <row r="134" spans="9:19" ht="13.5">
      <c r="I134" s="639"/>
      <c r="S134" s="639"/>
    </row>
    <row r="135" spans="9:19" ht="13.5">
      <c r="I135" s="639"/>
      <c r="S135" s="639"/>
    </row>
    <row r="136" spans="9:19" ht="13.5">
      <c r="I136" s="639"/>
      <c r="S136" s="639"/>
    </row>
    <row r="137" spans="9:19" ht="13.5">
      <c r="I137" s="639"/>
      <c r="S137" s="639"/>
    </row>
    <row r="138" spans="9:19" ht="13.5">
      <c r="I138" s="639"/>
      <c r="S138" s="639"/>
    </row>
    <row r="139" spans="9:19" ht="13.5">
      <c r="I139" s="639"/>
      <c r="S139" s="639"/>
    </row>
    <row r="140" spans="9:19" ht="13.5">
      <c r="I140" s="639"/>
      <c r="S140" s="639"/>
    </row>
    <row r="141" spans="9:19" ht="13.5">
      <c r="I141" s="639"/>
      <c r="S141" s="639"/>
    </row>
    <row r="142" spans="9:19" ht="13.5">
      <c r="I142" s="639"/>
      <c r="S142" s="639"/>
    </row>
    <row r="143" spans="9:19" ht="13.5">
      <c r="I143" s="639"/>
      <c r="S143" s="639"/>
    </row>
    <row r="144" spans="9:19" ht="13.5">
      <c r="I144" s="639"/>
      <c r="S144" s="639"/>
    </row>
    <row r="145" ht="13.5">
      <c r="I145" s="639"/>
    </row>
    <row r="146" ht="13.5">
      <c r="I146" s="639"/>
    </row>
    <row r="147" ht="13.5">
      <c r="I147" s="639"/>
    </row>
    <row r="148" ht="13.5">
      <c r="I148" s="639"/>
    </row>
    <row r="149" ht="13.5">
      <c r="I149" s="639"/>
    </row>
    <row r="150" ht="13.5">
      <c r="I150" s="639"/>
    </row>
    <row r="151" ht="13.5">
      <c r="I151" s="639"/>
    </row>
    <row r="152" ht="13.5">
      <c r="I152" s="639"/>
    </row>
    <row r="153" ht="13.5">
      <c r="I153" s="639"/>
    </row>
    <row r="154" ht="13.5">
      <c r="I154" s="639"/>
    </row>
    <row r="155" ht="13.5">
      <c r="I155" s="639"/>
    </row>
    <row r="156" ht="13.5">
      <c r="I156" s="639"/>
    </row>
    <row r="157" ht="13.5">
      <c r="I157" s="639"/>
    </row>
    <row r="158" ht="13.5">
      <c r="I158" s="639"/>
    </row>
    <row r="159" ht="13.5">
      <c r="I159" s="639"/>
    </row>
    <row r="160" ht="13.5">
      <c r="I160" s="639"/>
    </row>
    <row r="161" ht="13.5">
      <c r="I161" s="639"/>
    </row>
    <row r="162" ht="13.5">
      <c r="I162" s="639"/>
    </row>
    <row r="163" ht="13.5">
      <c r="I163" s="639"/>
    </row>
    <row r="164" ht="13.5">
      <c r="I164" s="639"/>
    </row>
    <row r="165" ht="13.5">
      <c r="I165" s="639"/>
    </row>
    <row r="166" ht="13.5">
      <c r="I166" s="639"/>
    </row>
    <row r="167" ht="13.5">
      <c r="I167" s="639"/>
    </row>
    <row r="168" ht="13.5">
      <c r="I168" s="639"/>
    </row>
    <row r="169" ht="13.5">
      <c r="I169" s="639"/>
    </row>
    <row r="170" ht="13.5">
      <c r="I170" s="639"/>
    </row>
    <row r="171" ht="13.5">
      <c r="I171" s="639"/>
    </row>
    <row r="172" ht="13.5">
      <c r="I172" s="639"/>
    </row>
    <row r="173" ht="13.5">
      <c r="I173" s="639"/>
    </row>
    <row r="174" ht="13.5">
      <c r="I174" s="639"/>
    </row>
    <row r="175" ht="13.5">
      <c r="I175" s="639"/>
    </row>
    <row r="176" ht="13.5">
      <c r="I176" s="639"/>
    </row>
    <row r="177" ht="13.5">
      <c r="I177" s="639"/>
    </row>
    <row r="178" ht="13.5">
      <c r="I178" s="639"/>
    </row>
    <row r="179" ht="13.5">
      <c r="I179" s="639"/>
    </row>
    <row r="180" ht="13.5">
      <c r="I180" s="639"/>
    </row>
    <row r="181" ht="13.5">
      <c r="I181" s="639"/>
    </row>
    <row r="182" ht="13.5">
      <c r="I182" s="639"/>
    </row>
    <row r="183" ht="13.5">
      <c r="I183" s="639"/>
    </row>
    <row r="184" ht="13.5">
      <c r="I184" s="639"/>
    </row>
    <row r="185" ht="13.5">
      <c r="I185" s="639"/>
    </row>
    <row r="186" ht="13.5">
      <c r="I186" s="639"/>
    </row>
    <row r="187" ht="13.5">
      <c r="I187" s="639"/>
    </row>
    <row r="188" ht="13.5">
      <c r="I188" s="639"/>
    </row>
    <row r="189" ht="13.5">
      <c r="I189" s="639"/>
    </row>
    <row r="190" ht="13.5">
      <c r="I190" s="639"/>
    </row>
    <row r="191" ht="13.5">
      <c r="I191" s="639"/>
    </row>
    <row r="192" ht="13.5">
      <c r="I192" s="639"/>
    </row>
    <row r="193" ht="13.5">
      <c r="I193" s="639"/>
    </row>
    <row r="194" ht="13.5">
      <c r="I194" s="639"/>
    </row>
    <row r="195" ht="13.5">
      <c r="I195" s="639"/>
    </row>
    <row r="196" ht="13.5">
      <c r="I196" s="639"/>
    </row>
    <row r="197" ht="13.5">
      <c r="I197" s="639"/>
    </row>
    <row r="198" ht="13.5">
      <c r="I198" s="639"/>
    </row>
    <row r="199" ht="13.5">
      <c r="I199" s="639"/>
    </row>
    <row r="200" ht="13.5">
      <c r="I200" s="639"/>
    </row>
    <row r="201" ht="13.5">
      <c r="I201" s="639"/>
    </row>
    <row r="202" ht="13.5">
      <c r="I202" s="639"/>
    </row>
    <row r="203" ht="13.5">
      <c r="I203" s="639"/>
    </row>
    <row r="204" ht="13.5">
      <c r="I204" s="639"/>
    </row>
    <row r="205" ht="13.5">
      <c r="I205" s="639"/>
    </row>
    <row r="206" ht="13.5">
      <c r="I206" s="639"/>
    </row>
    <row r="207" ht="13.5">
      <c r="I207" s="639"/>
    </row>
    <row r="208" ht="13.5">
      <c r="I208" s="639"/>
    </row>
    <row r="209" ht="13.5">
      <c r="I209" s="639"/>
    </row>
    <row r="210" ht="13.5">
      <c r="I210" s="639"/>
    </row>
    <row r="211" ht="13.5">
      <c r="I211" s="639"/>
    </row>
    <row r="212" ht="13.5">
      <c r="I212" s="639"/>
    </row>
    <row r="213" ht="13.5">
      <c r="I213" s="639"/>
    </row>
    <row r="214" ht="13.5">
      <c r="I214" s="639"/>
    </row>
    <row r="215" ht="13.5">
      <c r="I215" s="639"/>
    </row>
    <row r="216" ht="13.5">
      <c r="I216" s="639"/>
    </row>
    <row r="217" ht="13.5">
      <c r="I217" s="639"/>
    </row>
    <row r="218" ht="13.5">
      <c r="I218" s="639"/>
    </row>
    <row r="219" ht="13.5">
      <c r="I219" s="639"/>
    </row>
    <row r="220" ht="13.5">
      <c r="I220" s="639"/>
    </row>
    <row r="221" ht="13.5">
      <c r="I221" s="639"/>
    </row>
    <row r="222" ht="13.5">
      <c r="I222" s="639"/>
    </row>
    <row r="223" ht="13.5">
      <c r="I223" s="639"/>
    </row>
    <row r="224" ht="13.5">
      <c r="I224" s="639"/>
    </row>
    <row r="225" ht="13.5">
      <c r="I225" s="639"/>
    </row>
    <row r="226" ht="13.5">
      <c r="I226" s="639"/>
    </row>
    <row r="227" ht="13.5">
      <c r="I227" s="639"/>
    </row>
    <row r="228" ht="13.5">
      <c r="I228" s="639"/>
    </row>
    <row r="229" ht="13.5">
      <c r="I229" s="639"/>
    </row>
    <row r="230" ht="13.5">
      <c r="I230" s="639"/>
    </row>
    <row r="231" ht="13.5">
      <c r="I231" s="639"/>
    </row>
    <row r="232" ht="13.5">
      <c r="I232" s="639"/>
    </row>
    <row r="233" ht="13.5">
      <c r="I233" s="639"/>
    </row>
    <row r="234" ht="13.5">
      <c r="I234" s="639"/>
    </row>
    <row r="235" ht="13.5">
      <c r="I235" s="639"/>
    </row>
    <row r="236" ht="13.5">
      <c r="I236" s="639"/>
    </row>
    <row r="237" ht="13.5">
      <c r="I237" s="639"/>
    </row>
    <row r="238" ht="13.5">
      <c r="I238" s="639"/>
    </row>
    <row r="239" ht="13.5">
      <c r="I239" s="639"/>
    </row>
    <row r="240" ht="13.5">
      <c r="I240" s="639"/>
    </row>
    <row r="241" ht="13.5">
      <c r="I241" s="639"/>
    </row>
    <row r="242" ht="13.5">
      <c r="I242" s="639"/>
    </row>
    <row r="243" ht="13.5">
      <c r="I243" s="639"/>
    </row>
    <row r="244" ht="13.5">
      <c r="I244" s="639"/>
    </row>
    <row r="245" ht="13.5">
      <c r="I245" s="639"/>
    </row>
    <row r="246" ht="13.5">
      <c r="I246" s="639"/>
    </row>
    <row r="247" ht="13.5">
      <c r="I247" s="639"/>
    </row>
    <row r="248" ht="13.5">
      <c r="I248" s="639"/>
    </row>
    <row r="249" ht="13.5">
      <c r="I249" s="639"/>
    </row>
    <row r="250" ht="13.5">
      <c r="I250" s="639"/>
    </row>
    <row r="251" ht="13.5">
      <c r="I251" s="639"/>
    </row>
    <row r="252" ht="13.5">
      <c r="I252" s="639"/>
    </row>
    <row r="253" ht="13.5">
      <c r="I253" s="639"/>
    </row>
    <row r="254" ht="13.5">
      <c r="I254" s="639"/>
    </row>
    <row r="255" ht="13.5">
      <c r="I255" s="639"/>
    </row>
    <row r="256" ht="13.5">
      <c r="I256" s="639"/>
    </row>
    <row r="257" ht="13.5">
      <c r="I257" s="639"/>
    </row>
    <row r="258" ht="13.5">
      <c r="I258" s="639"/>
    </row>
    <row r="259" ht="13.5">
      <c r="I259" s="639"/>
    </row>
    <row r="260" ht="13.5">
      <c r="I260" s="639"/>
    </row>
    <row r="261" ht="13.5">
      <c r="I261" s="639"/>
    </row>
    <row r="262" ht="13.5">
      <c r="I262" s="639"/>
    </row>
    <row r="263" ht="13.5">
      <c r="I263" s="639"/>
    </row>
    <row r="264" ht="13.5">
      <c r="I264" s="639"/>
    </row>
    <row r="265" ht="13.5">
      <c r="I265" s="639"/>
    </row>
    <row r="266" ht="13.5">
      <c r="I266" s="639"/>
    </row>
    <row r="267" ht="13.5">
      <c r="I267" s="639"/>
    </row>
    <row r="268" ht="13.5">
      <c r="I268" s="639"/>
    </row>
    <row r="269" ht="13.5">
      <c r="I269" s="639"/>
    </row>
    <row r="270" ht="13.5">
      <c r="I270" s="639"/>
    </row>
    <row r="271" ht="13.5">
      <c r="I271" s="639"/>
    </row>
    <row r="272" ht="13.5">
      <c r="I272" s="639"/>
    </row>
    <row r="273" ht="13.5">
      <c r="I273" s="639"/>
    </row>
    <row r="274" ht="13.5">
      <c r="I274" s="639"/>
    </row>
    <row r="275" ht="13.5">
      <c r="I275" s="639"/>
    </row>
    <row r="276" ht="13.5">
      <c r="I276" s="639"/>
    </row>
    <row r="277" ht="13.5">
      <c r="I277" s="639"/>
    </row>
    <row r="278" ht="13.5">
      <c r="I278" s="639"/>
    </row>
    <row r="279" ht="13.5">
      <c r="I279" s="639"/>
    </row>
    <row r="280" ht="13.5">
      <c r="I280" s="639"/>
    </row>
    <row r="281" ht="13.5">
      <c r="I281" s="639"/>
    </row>
    <row r="282" ht="13.5">
      <c r="I282" s="639"/>
    </row>
    <row r="283" ht="13.5">
      <c r="I283" s="639"/>
    </row>
    <row r="284" ht="13.5">
      <c r="I284" s="639"/>
    </row>
    <row r="285" ht="13.5">
      <c r="I285" s="639"/>
    </row>
    <row r="286" ht="13.5">
      <c r="I286" s="639"/>
    </row>
    <row r="287" ht="13.5">
      <c r="I287" s="639"/>
    </row>
    <row r="288" ht="13.5">
      <c r="I288" s="639"/>
    </row>
    <row r="289" ht="13.5">
      <c r="I289" s="639"/>
    </row>
    <row r="290" ht="13.5">
      <c r="I290" s="639"/>
    </row>
    <row r="291" ht="13.5">
      <c r="I291" s="639"/>
    </row>
    <row r="292" ht="13.5">
      <c r="I292" s="639"/>
    </row>
    <row r="293" ht="13.5">
      <c r="I293" s="639"/>
    </row>
    <row r="294" ht="13.5">
      <c r="I294" s="639"/>
    </row>
    <row r="295" ht="13.5">
      <c r="I295" s="639"/>
    </row>
    <row r="296" ht="13.5">
      <c r="I296" s="639"/>
    </row>
    <row r="297" ht="13.5">
      <c r="I297" s="639"/>
    </row>
    <row r="298" ht="13.5">
      <c r="I298" s="639"/>
    </row>
    <row r="299" ht="13.5">
      <c r="I299" s="639"/>
    </row>
    <row r="300" ht="13.5">
      <c r="I300" s="639"/>
    </row>
    <row r="301" ht="13.5">
      <c r="I301" s="639"/>
    </row>
    <row r="302" ht="13.5">
      <c r="I302" s="639"/>
    </row>
    <row r="303" ht="13.5">
      <c r="I303" s="639"/>
    </row>
    <row r="304" ht="13.5">
      <c r="I304" s="639"/>
    </row>
    <row r="305" ht="13.5">
      <c r="I305" s="639"/>
    </row>
    <row r="306" ht="13.5">
      <c r="I306" s="639"/>
    </row>
    <row r="307" ht="13.5">
      <c r="I307" s="639"/>
    </row>
    <row r="308" ht="13.5">
      <c r="I308" s="639"/>
    </row>
    <row r="309" ht="13.5">
      <c r="I309" s="639"/>
    </row>
    <row r="310" ht="13.5">
      <c r="I310" s="639"/>
    </row>
    <row r="311" ht="13.5">
      <c r="I311" s="639"/>
    </row>
    <row r="312" ht="13.5">
      <c r="I312" s="639"/>
    </row>
    <row r="313" ht="13.5">
      <c r="I313" s="639"/>
    </row>
    <row r="314" ht="13.5">
      <c r="I314" s="639"/>
    </row>
    <row r="315" ht="13.5">
      <c r="I315" s="639"/>
    </row>
    <row r="316" ht="13.5">
      <c r="I316" s="639"/>
    </row>
    <row r="317" ht="13.5">
      <c r="I317" s="639"/>
    </row>
    <row r="318" ht="13.5">
      <c r="I318" s="639"/>
    </row>
    <row r="319" ht="13.5">
      <c r="I319" s="639"/>
    </row>
    <row r="320" ht="13.5">
      <c r="I320" s="639"/>
    </row>
    <row r="321" ht="13.5">
      <c r="I321" s="639"/>
    </row>
    <row r="322" ht="13.5">
      <c r="I322" s="639"/>
    </row>
    <row r="323" ht="13.5">
      <c r="I323" s="639"/>
    </row>
    <row r="324" ht="13.5">
      <c r="I324" s="639"/>
    </row>
    <row r="325" ht="13.5">
      <c r="I325" s="639"/>
    </row>
    <row r="326" ht="13.5">
      <c r="I326" s="639"/>
    </row>
    <row r="327" ht="13.5">
      <c r="I327" s="639"/>
    </row>
    <row r="328" ht="13.5">
      <c r="I328" s="639"/>
    </row>
    <row r="329" ht="13.5">
      <c r="I329" s="639"/>
    </row>
    <row r="330" ht="13.5">
      <c r="I330" s="639"/>
    </row>
    <row r="331" ht="13.5">
      <c r="I331" s="639"/>
    </row>
    <row r="332" ht="13.5">
      <c r="I332" s="639"/>
    </row>
    <row r="333" ht="13.5">
      <c r="I333" s="639"/>
    </row>
    <row r="334" ht="13.5">
      <c r="I334" s="639"/>
    </row>
    <row r="335" ht="13.5">
      <c r="I335" s="639"/>
    </row>
    <row r="336" ht="13.5">
      <c r="I336" s="639"/>
    </row>
    <row r="337" ht="13.5">
      <c r="I337" s="639"/>
    </row>
    <row r="338" ht="13.5">
      <c r="I338" s="639"/>
    </row>
    <row r="339" ht="13.5">
      <c r="I339" s="639"/>
    </row>
    <row r="340" ht="13.5">
      <c r="I340" s="639"/>
    </row>
    <row r="341" ht="13.5">
      <c r="I341" s="639"/>
    </row>
    <row r="342" ht="13.5">
      <c r="I342" s="639"/>
    </row>
    <row r="343" ht="13.5">
      <c r="I343" s="639"/>
    </row>
    <row r="344" ht="13.5">
      <c r="I344" s="639"/>
    </row>
    <row r="345" ht="13.5">
      <c r="I345" s="639"/>
    </row>
    <row r="346" ht="13.5">
      <c r="I346" s="639"/>
    </row>
    <row r="347" ht="13.5">
      <c r="I347" s="639"/>
    </row>
    <row r="348" ht="13.5">
      <c r="I348" s="639"/>
    </row>
    <row r="349" ht="13.5">
      <c r="I349" s="639"/>
    </row>
    <row r="350" ht="13.5">
      <c r="I350" s="639"/>
    </row>
    <row r="351" ht="13.5">
      <c r="I351" s="639"/>
    </row>
    <row r="352" ht="13.5">
      <c r="I352" s="639"/>
    </row>
    <row r="353" ht="13.5">
      <c r="I353" s="639"/>
    </row>
    <row r="354" ht="13.5">
      <c r="I354" s="639"/>
    </row>
    <row r="355" ht="13.5">
      <c r="I355" s="639"/>
    </row>
    <row r="356" ht="13.5">
      <c r="I356" s="639"/>
    </row>
    <row r="357" ht="13.5">
      <c r="I357" s="639"/>
    </row>
    <row r="358" ht="13.5">
      <c r="I358" s="639"/>
    </row>
    <row r="359" ht="13.5">
      <c r="I359" s="639"/>
    </row>
    <row r="360" ht="13.5">
      <c r="I360" s="639"/>
    </row>
    <row r="361" ht="13.5">
      <c r="I361" s="639"/>
    </row>
    <row r="362" ht="13.5">
      <c r="I362" s="639"/>
    </row>
    <row r="363" ht="13.5">
      <c r="I363" s="639"/>
    </row>
    <row r="364" ht="13.5">
      <c r="I364" s="639"/>
    </row>
    <row r="365" ht="13.5">
      <c r="I365" s="639"/>
    </row>
    <row r="366" ht="13.5">
      <c r="I366" s="639"/>
    </row>
    <row r="367" ht="13.5">
      <c r="I367" s="639"/>
    </row>
    <row r="368" ht="13.5">
      <c r="I368" s="639"/>
    </row>
    <row r="369" ht="13.5">
      <c r="I369" s="639"/>
    </row>
    <row r="370" ht="13.5">
      <c r="I370" s="639"/>
    </row>
    <row r="371" ht="13.5">
      <c r="I371" s="639"/>
    </row>
    <row r="372" ht="13.5">
      <c r="I372" s="639"/>
    </row>
    <row r="373" ht="13.5">
      <c r="I373" s="639"/>
    </row>
    <row r="374" ht="13.5">
      <c r="I374" s="639"/>
    </row>
    <row r="375" ht="13.5">
      <c r="I375" s="639"/>
    </row>
    <row r="376" ht="13.5">
      <c r="I376" s="639"/>
    </row>
    <row r="377" ht="13.5">
      <c r="I377" s="639"/>
    </row>
    <row r="378" ht="13.5">
      <c r="I378" s="639"/>
    </row>
    <row r="379" ht="13.5">
      <c r="I379" s="639"/>
    </row>
    <row r="380" ht="13.5">
      <c r="I380" s="639"/>
    </row>
    <row r="381" ht="13.5">
      <c r="I381" s="639"/>
    </row>
    <row r="382" ht="13.5">
      <c r="I382" s="639"/>
    </row>
    <row r="383" ht="13.5">
      <c r="I383" s="639"/>
    </row>
    <row r="384" ht="13.5">
      <c r="I384" s="639"/>
    </row>
    <row r="385" ht="13.5">
      <c r="I385" s="639"/>
    </row>
    <row r="386" ht="13.5">
      <c r="I386" s="639"/>
    </row>
    <row r="387" ht="13.5">
      <c r="I387" s="639"/>
    </row>
    <row r="388" ht="13.5">
      <c r="I388" s="639"/>
    </row>
    <row r="389" ht="13.5">
      <c r="I389" s="639"/>
    </row>
    <row r="390" ht="13.5">
      <c r="I390" s="639"/>
    </row>
    <row r="391" ht="13.5">
      <c r="I391" s="639"/>
    </row>
    <row r="392" ht="13.5">
      <c r="I392" s="639"/>
    </row>
    <row r="393" ht="13.5">
      <c r="I393" s="639"/>
    </row>
    <row r="394" ht="13.5">
      <c r="I394" s="639"/>
    </row>
    <row r="395" ht="13.5">
      <c r="I395" s="639"/>
    </row>
    <row r="396" ht="13.5">
      <c r="I396" s="639"/>
    </row>
    <row r="397" ht="13.5">
      <c r="I397" s="639"/>
    </row>
    <row r="398" ht="13.5">
      <c r="I398" s="639"/>
    </row>
    <row r="399" ht="13.5">
      <c r="I399" s="639"/>
    </row>
    <row r="400" ht="13.5">
      <c r="I400" s="639"/>
    </row>
    <row r="401" ht="13.5">
      <c r="I401" s="639"/>
    </row>
    <row r="402" ht="13.5">
      <c r="I402" s="639"/>
    </row>
    <row r="403" ht="13.5">
      <c r="I403" s="639"/>
    </row>
    <row r="404" ht="13.5">
      <c r="I404" s="639"/>
    </row>
    <row r="405" ht="13.5">
      <c r="I405" s="639"/>
    </row>
    <row r="406" ht="13.5">
      <c r="I406" s="639"/>
    </row>
    <row r="407" ht="13.5">
      <c r="I407" s="639"/>
    </row>
    <row r="408" ht="13.5">
      <c r="I408" s="639"/>
    </row>
    <row r="409" ht="13.5">
      <c r="I409" s="639"/>
    </row>
    <row r="410" ht="13.5">
      <c r="I410" s="639"/>
    </row>
    <row r="411" ht="13.5">
      <c r="I411" s="639"/>
    </row>
    <row r="412" ht="13.5">
      <c r="I412" s="639"/>
    </row>
    <row r="413" ht="13.5">
      <c r="I413" s="639"/>
    </row>
    <row r="414" ht="13.5">
      <c r="I414" s="639"/>
    </row>
    <row r="415" ht="13.5">
      <c r="I415" s="639"/>
    </row>
    <row r="416" ht="13.5">
      <c r="I416" s="639"/>
    </row>
    <row r="417" ht="13.5">
      <c r="I417" s="639"/>
    </row>
    <row r="418" ht="13.5">
      <c r="I418" s="639"/>
    </row>
    <row r="419" ht="13.5">
      <c r="I419" s="639"/>
    </row>
    <row r="420" ht="13.5">
      <c r="I420" s="639"/>
    </row>
    <row r="421" ht="13.5">
      <c r="I421" s="639"/>
    </row>
    <row r="422" ht="13.5">
      <c r="I422" s="639"/>
    </row>
    <row r="423" ht="13.5">
      <c r="I423" s="639"/>
    </row>
    <row r="424" ht="13.5">
      <c r="I424" s="639"/>
    </row>
    <row r="425" ht="13.5">
      <c r="I425" s="639"/>
    </row>
    <row r="426" ht="13.5">
      <c r="I426" s="639"/>
    </row>
    <row r="427" ht="13.5">
      <c r="I427" s="639"/>
    </row>
    <row r="428" ht="13.5">
      <c r="I428" s="639"/>
    </row>
    <row r="429" ht="13.5">
      <c r="I429" s="639"/>
    </row>
    <row r="430" ht="13.5">
      <c r="I430" s="639"/>
    </row>
    <row r="431" ht="13.5">
      <c r="I431" s="639"/>
    </row>
    <row r="432" ht="13.5">
      <c r="I432" s="639"/>
    </row>
    <row r="433" ht="13.5">
      <c r="I433" s="639"/>
    </row>
    <row r="434" ht="13.5">
      <c r="I434" s="639"/>
    </row>
    <row r="435" ht="13.5">
      <c r="I435" s="639"/>
    </row>
    <row r="436" ht="13.5">
      <c r="I436" s="639"/>
    </row>
    <row r="437" ht="13.5">
      <c r="I437" s="639"/>
    </row>
    <row r="438" ht="13.5">
      <c r="I438" s="639"/>
    </row>
    <row r="439" ht="13.5">
      <c r="I439" s="639"/>
    </row>
    <row r="440" ht="13.5">
      <c r="I440" s="639"/>
    </row>
    <row r="441" ht="13.5">
      <c r="I441" s="639"/>
    </row>
    <row r="442" ht="13.5">
      <c r="I442" s="639"/>
    </row>
    <row r="443" ht="13.5">
      <c r="I443" s="639"/>
    </row>
    <row r="444" ht="13.5">
      <c r="I444" s="639"/>
    </row>
    <row r="445" ht="13.5">
      <c r="I445" s="639"/>
    </row>
    <row r="446" ht="13.5">
      <c r="I446" s="639"/>
    </row>
    <row r="447" ht="13.5">
      <c r="I447" s="639"/>
    </row>
    <row r="448" ht="13.5">
      <c r="I448" s="639"/>
    </row>
    <row r="449" ht="13.5">
      <c r="I449" s="639"/>
    </row>
    <row r="450" ht="13.5">
      <c r="I450" s="639"/>
    </row>
    <row r="451" ht="13.5">
      <c r="I451" s="639"/>
    </row>
    <row r="452" ht="13.5">
      <c r="I452" s="639"/>
    </row>
    <row r="453" ht="13.5">
      <c r="I453" s="639"/>
    </row>
    <row r="454" ht="13.5">
      <c r="I454" s="639"/>
    </row>
    <row r="455" ht="13.5">
      <c r="I455" s="639"/>
    </row>
    <row r="456" ht="13.5">
      <c r="I456" s="639"/>
    </row>
    <row r="457" ht="13.5">
      <c r="I457" s="639"/>
    </row>
    <row r="458" ht="13.5">
      <c r="I458" s="639"/>
    </row>
    <row r="459" ht="13.5">
      <c r="I459" s="639"/>
    </row>
    <row r="460" ht="13.5">
      <c r="I460" s="639"/>
    </row>
    <row r="461" ht="13.5">
      <c r="I461" s="639"/>
    </row>
    <row r="462" ht="13.5">
      <c r="I462" s="639"/>
    </row>
    <row r="463" ht="13.5">
      <c r="I463" s="639"/>
    </row>
    <row r="464" ht="13.5">
      <c r="I464" s="639"/>
    </row>
    <row r="465" ht="13.5">
      <c r="I465" s="639"/>
    </row>
    <row r="466" ht="13.5">
      <c r="I466" s="639"/>
    </row>
    <row r="467" ht="13.5">
      <c r="I467" s="639"/>
    </row>
    <row r="468" ht="13.5">
      <c r="I468" s="639"/>
    </row>
    <row r="469" ht="13.5">
      <c r="I469" s="639"/>
    </row>
    <row r="470" ht="13.5">
      <c r="I470" s="639"/>
    </row>
    <row r="471" ht="13.5">
      <c r="I471" s="639"/>
    </row>
    <row r="472" ht="13.5">
      <c r="I472" s="639"/>
    </row>
    <row r="473" ht="13.5">
      <c r="I473" s="639"/>
    </row>
    <row r="474" ht="13.5">
      <c r="I474" s="639"/>
    </row>
    <row r="475" ht="13.5">
      <c r="I475" s="639"/>
    </row>
    <row r="476" ht="13.5">
      <c r="I476" s="639"/>
    </row>
    <row r="477" ht="13.5">
      <c r="I477" s="639"/>
    </row>
    <row r="478" ht="13.5">
      <c r="I478" s="639"/>
    </row>
    <row r="479" ht="13.5">
      <c r="I479" s="639"/>
    </row>
    <row r="480" ht="13.5">
      <c r="I480" s="639"/>
    </row>
    <row r="481" ht="13.5">
      <c r="I481" s="639"/>
    </row>
    <row r="482" ht="13.5">
      <c r="I482" s="639"/>
    </row>
    <row r="483" ht="13.5">
      <c r="I483" s="639"/>
    </row>
    <row r="484" ht="13.5">
      <c r="I484" s="639"/>
    </row>
    <row r="485" ht="13.5">
      <c r="I485" s="639"/>
    </row>
    <row r="486" ht="13.5">
      <c r="I486" s="639"/>
    </row>
    <row r="487" ht="13.5">
      <c r="I487" s="639"/>
    </row>
    <row r="488" ht="13.5">
      <c r="I488" s="639"/>
    </row>
    <row r="489" ht="13.5">
      <c r="I489" s="639"/>
    </row>
    <row r="490" ht="13.5">
      <c r="I490" s="639"/>
    </row>
    <row r="491" ht="13.5">
      <c r="I491" s="639"/>
    </row>
    <row r="492" ht="13.5">
      <c r="I492" s="639"/>
    </row>
    <row r="493" ht="13.5">
      <c r="I493" s="639"/>
    </row>
    <row r="494" ht="13.5">
      <c r="I494" s="639"/>
    </row>
    <row r="495" ht="13.5">
      <c r="I495" s="639"/>
    </row>
    <row r="496" ht="13.5">
      <c r="I496" s="639"/>
    </row>
    <row r="497" ht="13.5">
      <c r="I497" s="639"/>
    </row>
    <row r="498" ht="13.5">
      <c r="I498" s="639"/>
    </row>
    <row r="499" ht="13.5">
      <c r="I499" s="639"/>
    </row>
    <row r="500" ht="13.5">
      <c r="I500" s="639"/>
    </row>
    <row r="501" ht="13.5">
      <c r="I501" s="639"/>
    </row>
    <row r="502" ht="13.5">
      <c r="I502" s="639"/>
    </row>
    <row r="503" ht="13.5">
      <c r="I503" s="639"/>
    </row>
    <row r="504" ht="13.5">
      <c r="I504" s="639"/>
    </row>
    <row r="505" ht="13.5">
      <c r="I505" s="639"/>
    </row>
    <row r="506" ht="13.5">
      <c r="I506" s="639"/>
    </row>
    <row r="507" ht="13.5">
      <c r="I507" s="639"/>
    </row>
    <row r="508" ht="13.5">
      <c r="I508" s="639"/>
    </row>
    <row r="509" ht="13.5">
      <c r="I509" s="639"/>
    </row>
    <row r="510" ht="13.5">
      <c r="I510" s="639"/>
    </row>
    <row r="511" ht="13.5">
      <c r="I511" s="639"/>
    </row>
    <row r="512" ht="13.5">
      <c r="I512" s="639"/>
    </row>
    <row r="513" ht="13.5">
      <c r="I513" s="639"/>
    </row>
    <row r="514" ht="13.5">
      <c r="I514" s="639"/>
    </row>
    <row r="515" ht="13.5">
      <c r="I515" s="639"/>
    </row>
    <row r="516" ht="13.5">
      <c r="I516" s="639"/>
    </row>
    <row r="517" ht="13.5">
      <c r="I517" s="639"/>
    </row>
    <row r="518" ht="13.5">
      <c r="I518" s="639"/>
    </row>
    <row r="519" ht="13.5">
      <c r="I519" s="639"/>
    </row>
    <row r="520" ht="13.5">
      <c r="I520" s="639"/>
    </row>
    <row r="521" ht="13.5">
      <c r="I521" s="639"/>
    </row>
    <row r="522" ht="13.5">
      <c r="I522" s="639"/>
    </row>
    <row r="523" ht="13.5">
      <c r="I523" s="639"/>
    </row>
    <row r="524" ht="13.5">
      <c r="I524" s="639"/>
    </row>
    <row r="525" ht="13.5">
      <c r="I525" s="639"/>
    </row>
    <row r="526" ht="13.5">
      <c r="I526" s="639"/>
    </row>
    <row r="527" ht="13.5">
      <c r="I527" s="639"/>
    </row>
    <row r="528" ht="13.5">
      <c r="I528" s="639"/>
    </row>
    <row r="529" ht="13.5">
      <c r="I529" s="639"/>
    </row>
    <row r="530" ht="13.5">
      <c r="I530" s="639"/>
    </row>
    <row r="531" ht="13.5">
      <c r="I531" s="639"/>
    </row>
    <row r="532" ht="13.5">
      <c r="I532" s="639"/>
    </row>
    <row r="533" ht="13.5">
      <c r="I533" s="639"/>
    </row>
    <row r="534" ht="13.5">
      <c r="I534" s="639"/>
    </row>
    <row r="535" ht="13.5">
      <c r="I535" s="639"/>
    </row>
    <row r="536" ht="13.5">
      <c r="I536" s="639"/>
    </row>
    <row r="537" ht="13.5">
      <c r="I537" s="639"/>
    </row>
    <row r="538" ht="13.5">
      <c r="I538" s="639"/>
    </row>
    <row r="539" ht="13.5">
      <c r="I539" s="639"/>
    </row>
    <row r="540" ht="13.5">
      <c r="I540" s="639"/>
    </row>
    <row r="541" ht="13.5">
      <c r="I541" s="639"/>
    </row>
    <row r="542" ht="13.5">
      <c r="I542" s="639"/>
    </row>
    <row r="543" ht="13.5">
      <c r="I543" s="639"/>
    </row>
    <row r="544" ht="13.5">
      <c r="I544" s="639"/>
    </row>
    <row r="545" ht="13.5">
      <c r="I545" s="639"/>
    </row>
    <row r="546" ht="13.5">
      <c r="I546" s="639"/>
    </row>
    <row r="547" ht="13.5">
      <c r="I547" s="639"/>
    </row>
    <row r="548" ht="13.5">
      <c r="I548" s="639"/>
    </row>
    <row r="549" ht="13.5">
      <c r="I549" s="639"/>
    </row>
    <row r="550" ht="13.5">
      <c r="I550" s="639"/>
    </row>
    <row r="551" ht="13.5">
      <c r="I551" s="639"/>
    </row>
    <row r="552" ht="13.5">
      <c r="I552" s="639"/>
    </row>
    <row r="553" ht="13.5">
      <c r="I553" s="639"/>
    </row>
    <row r="554" ht="13.5">
      <c r="I554" s="639"/>
    </row>
    <row r="555" ht="13.5">
      <c r="I555" s="639"/>
    </row>
    <row r="556" ht="13.5">
      <c r="I556" s="639"/>
    </row>
    <row r="557" ht="13.5">
      <c r="I557" s="639"/>
    </row>
    <row r="558" ht="13.5">
      <c r="I558" s="639"/>
    </row>
    <row r="559" ht="13.5">
      <c r="I559" s="639"/>
    </row>
    <row r="560" ht="13.5">
      <c r="I560" s="639"/>
    </row>
    <row r="561" ht="13.5">
      <c r="I561" s="639"/>
    </row>
    <row r="562" ht="13.5">
      <c r="I562" s="639"/>
    </row>
    <row r="563" ht="13.5">
      <c r="I563" s="639"/>
    </row>
    <row r="564" ht="13.5">
      <c r="I564" s="639"/>
    </row>
    <row r="565" ht="13.5">
      <c r="I565" s="639"/>
    </row>
    <row r="566" ht="13.5">
      <c r="I566" s="639"/>
    </row>
    <row r="567" ht="13.5">
      <c r="I567" s="639"/>
    </row>
    <row r="568" ht="13.5">
      <c r="I568" s="639"/>
    </row>
    <row r="569" ht="13.5">
      <c r="I569" s="639"/>
    </row>
    <row r="570" ht="13.5">
      <c r="I570" s="639"/>
    </row>
    <row r="571" ht="13.5">
      <c r="I571" s="639"/>
    </row>
    <row r="572" ht="13.5">
      <c r="I572" s="639"/>
    </row>
    <row r="573" ht="13.5">
      <c r="I573" s="639"/>
    </row>
    <row r="574" ht="13.5">
      <c r="I574" s="639"/>
    </row>
    <row r="575" ht="13.5">
      <c r="I575" s="639"/>
    </row>
    <row r="576" ht="13.5">
      <c r="I576" s="639"/>
    </row>
    <row r="577" ht="13.5">
      <c r="I577" s="639"/>
    </row>
    <row r="578" ht="13.5">
      <c r="I578" s="639"/>
    </row>
    <row r="579" ht="13.5">
      <c r="I579" s="639"/>
    </row>
    <row r="580" ht="13.5">
      <c r="I580" s="639"/>
    </row>
    <row r="581" ht="13.5">
      <c r="I581" s="639"/>
    </row>
    <row r="582" ht="13.5">
      <c r="I582" s="639"/>
    </row>
    <row r="583" ht="13.5">
      <c r="I583" s="639"/>
    </row>
    <row r="584" ht="13.5">
      <c r="I584" s="639"/>
    </row>
    <row r="585" ht="13.5">
      <c r="I585" s="639"/>
    </row>
    <row r="586" ht="13.5">
      <c r="I586" s="639"/>
    </row>
    <row r="587" ht="13.5">
      <c r="I587" s="639"/>
    </row>
    <row r="588" ht="13.5">
      <c r="I588" s="639"/>
    </row>
    <row r="589" ht="13.5">
      <c r="I589" s="639"/>
    </row>
    <row r="590" ht="13.5">
      <c r="I590" s="639"/>
    </row>
    <row r="591" ht="13.5">
      <c r="I591" s="639"/>
    </row>
    <row r="592" ht="13.5">
      <c r="I592" s="639"/>
    </row>
    <row r="593" ht="13.5">
      <c r="I593" s="639"/>
    </row>
    <row r="594" ht="13.5">
      <c r="I594" s="639"/>
    </row>
    <row r="595" ht="13.5">
      <c r="I595" s="639"/>
    </row>
    <row r="596" ht="13.5">
      <c r="I596" s="639"/>
    </row>
    <row r="597" ht="13.5">
      <c r="I597" s="639"/>
    </row>
    <row r="598" ht="13.5">
      <c r="I598" s="639"/>
    </row>
    <row r="599" ht="13.5">
      <c r="I599" s="639"/>
    </row>
    <row r="600" ht="13.5">
      <c r="I600" s="639"/>
    </row>
    <row r="601" ht="13.5">
      <c r="I601" s="639"/>
    </row>
    <row r="602" ht="13.5">
      <c r="I602" s="639"/>
    </row>
    <row r="603" ht="13.5">
      <c r="I603" s="639"/>
    </row>
    <row r="604" ht="13.5">
      <c r="I604" s="639"/>
    </row>
    <row r="605" ht="13.5">
      <c r="I605" s="639"/>
    </row>
    <row r="606" ht="13.5">
      <c r="I606" s="639"/>
    </row>
    <row r="607" ht="13.5">
      <c r="I607" s="639"/>
    </row>
    <row r="608" ht="13.5">
      <c r="I608" s="639"/>
    </row>
    <row r="609" ht="13.5">
      <c r="I609" s="639"/>
    </row>
    <row r="610" ht="13.5">
      <c r="I610" s="639"/>
    </row>
    <row r="611" ht="13.5">
      <c r="I611" s="639"/>
    </row>
    <row r="612" ht="13.5">
      <c r="I612" s="639"/>
    </row>
    <row r="613" ht="13.5">
      <c r="I613" s="639"/>
    </row>
    <row r="614" ht="13.5">
      <c r="I614" s="639"/>
    </row>
    <row r="615" ht="13.5">
      <c r="I615" s="639"/>
    </row>
    <row r="616" ht="13.5">
      <c r="I616" s="639"/>
    </row>
    <row r="617" ht="13.5">
      <c r="I617" s="639"/>
    </row>
    <row r="618" ht="13.5">
      <c r="I618" s="639"/>
    </row>
    <row r="619" ht="13.5">
      <c r="I619" s="639"/>
    </row>
    <row r="620" ht="13.5">
      <c r="I620" s="639"/>
    </row>
    <row r="621" ht="13.5">
      <c r="I621" s="639"/>
    </row>
    <row r="622" ht="13.5">
      <c r="I622" s="639"/>
    </row>
    <row r="623" ht="13.5">
      <c r="I623" s="639"/>
    </row>
    <row r="624" ht="13.5">
      <c r="I624" s="639"/>
    </row>
    <row r="625" ht="13.5">
      <c r="I625" s="639"/>
    </row>
    <row r="626" ht="13.5">
      <c r="I626" s="639"/>
    </row>
    <row r="627" ht="13.5">
      <c r="I627" s="639"/>
    </row>
    <row r="628" ht="13.5">
      <c r="I628" s="639"/>
    </row>
    <row r="629" ht="13.5">
      <c r="I629" s="639"/>
    </row>
    <row r="630" ht="13.5">
      <c r="I630" s="639"/>
    </row>
    <row r="631" ht="13.5">
      <c r="I631" s="639"/>
    </row>
    <row r="632" ht="13.5">
      <c r="I632" s="639"/>
    </row>
    <row r="633" ht="13.5">
      <c r="I633" s="639"/>
    </row>
    <row r="634" ht="13.5">
      <c r="I634" s="639"/>
    </row>
    <row r="635" ht="13.5">
      <c r="I635" s="639"/>
    </row>
    <row r="636" ht="13.5">
      <c r="I636" s="639"/>
    </row>
    <row r="637" ht="13.5">
      <c r="I637" s="639"/>
    </row>
    <row r="638" ht="13.5">
      <c r="I638" s="639"/>
    </row>
    <row r="639" ht="13.5">
      <c r="I639" s="639"/>
    </row>
    <row r="640" ht="13.5">
      <c r="I640" s="639"/>
    </row>
    <row r="641" ht="13.5">
      <c r="I641" s="639"/>
    </row>
    <row r="642" ht="13.5">
      <c r="I642" s="639"/>
    </row>
    <row r="643" ht="13.5">
      <c r="I643" s="639"/>
    </row>
    <row r="644" ht="13.5">
      <c r="I644" s="639"/>
    </row>
    <row r="645" ht="13.5">
      <c r="I645" s="639"/>
    </row>
    <row r="646" ht="13.5">
      <c r="I646" s="639"/>
    </row>
    <row r="647" ht="13.5">
      <c r="I647" s="639"/>
    </row>
    <row r="648" ht="13.5">
      <c r="I648" s="639"/>
    </row>
    <row r="649" ht="13.5">
      <c r="I649" s="639"/>
    </row>
    <row r="650" ht="13.5">
      <c r="I650" s="639"/>
    </row>
    <row r="651" ht="13.5">
      <c r="I651" s="639"/>
    </row>
    <row r="652" ht="13.5">
      <c r="I652" s="639"/>
    </row>
    <row r="653" ht="13.5">
      <c r="I653" s="639"/>
    </row>
    <row r="654" ht="13.5">
      <c r="I654" s="639"/>
    </row>
    <row r="655" ht="13.5">
      <c r="I655" s="639"/>
    </row>
    <row r="656" ht="13.5">
      <c r="I656" s="639"/>
    </row>
    <row r="657" ht="13.5">
      <c r="I657" s="639"/>
    </row>
    <row r="658" ht="13.5">
      <c r="I658" s="639"/>
    </row>
    <row r="659" ht="13.5">
      <c r="I659" s="639"/>
    </row>
    <row r="660" ht="13.5">
      <c r="I660" s="639"/>
    </row>
    <row r="661" ht="13.5">
      <c r="I661" s="639"/>
    </row>
    <row r="662" ht="13.5">
      <c r="I662" s="639"/>
    </row>
    <row r="663" ht="13.5">
      <c r="I663" s="639"/>
    </row>
    <row r="664" ht="13.5">
      <c r="I664" s="639"/>
    </row>
    <row r="665" ht="13.5">
      <c r="I665" s="639"/>
    </row>
    <row r="666" ht="13.5">
      <c r="I666" s="639"/>
    </row>
    <row r="667" ht="13.5">
      <c r="I667" s="639"/>
    </row>
    <row r="668" ht="13.5">
      <c r="I668" s="639"/>
    </row>
    <row r="669" ht="13.5">
      <c r="I669" s="639"/>
    </row>
    <row r="670" ht="13.5">
      <c r="I670" s="639"/>
    </row>
    <row r="671" ht="13.5">
      <c r="I671" s="639"/>
    </row>
    <row r="672" ht="13.5">
      <c r="I672" s="639"/>
    </row>
    <row r="673" ht="13.5">
      <c r="I673" s="639"/>
    </row>
    <row r="674" ht="13.5">
      <c r="I674" s="639"/>
    </row>
    <row r="675" ht="13.5">
      <c r="I675" s="639"/>
    </row>
    <row r="676" ht="13.5">
      <c r="I676" s="639"/>
    </row>
    <row r="677" ht="13.5">
      <c r="I677" s="639"/>
    </row>
    <row r="678" ht="13.5">
      <c r="I678" s="639"/>
    </row>
    <row r="679" ht="13.5">
      <c r="I679" s="639"/>
    </row>
    <row r="680" ht="13.5">
      <c r="I680" s="639"/>
    </row>
    <row r="681" ht="13.5">
      <c r="I681" s="639"/>
    </row>
    <row r="682" ht="13.5">
      <c r="I682" s="639"/>
    </row>
    <row r="683" ht="13.5">
      <c r="I683" s="639"/>
    </row>
    <row r="684" ht="13.5">
      <c r="I684" s="639"/>
    </row>
    <row r="685" ht="13.5">
      <c r="I685" s="639"/>
    </row>
    <row r="686" ht="13.5">
      <c r="I686" s="639"/>
    </row>
    <row r="687" ht="13.5">
      <c r="I687" s="639"/>
    </row>
    <row r="688" ht="13.5">
      <c r="I688" s="639"/>
    </row>
    <row r="689" ht="13.5">
      <c r="I689" s="639"/>
    </row>
    <row r="690" ht="13.5">
      <c r="I690" s="639"/>
    </row>
    <row r="691" ht="13.5">
      <c r="I691" s="639"/>
    </row>
    <row r="692" ht="13.5">
      <c r="I692" s="639"/>
    </row>
    <row r="693" ht="13.5">
      <c r="I693" s="639"/>
    </row>
    <row r="694" ht="13.5">
      <c r="I694" s="639"/>
    </row>
    <row r="695" ht="13.5">
      <c r="I695" s="639"/>
    </row>
    <row r="696" ht="13.5">
      <c r="I696" s="639"/>
    </row>
    <row r="697" ht="13.5">
      <c r="I697" s="639"/>
    </row>
    <row r="698" ht="13.5">
      <c r="I698" s="639"/>
    </row>
    <row r="699" ht="13.5">
      <c r="I699" s="639"/>
    </row>
    <row r="700" ht="13.5">
      <c r="I700" s="639"/>
    </row>
    <row r="701" ht="13.5">
      <c r="I701" s="639"/>
    </row>
    <row r="702" ht="13.5">
      <c r="I702" s="639"/>
    </row>
    <row r="703" ht="13.5">
      <c r="I703" s="639"/>
    </row>
    <row r="704" ht="13.5">
      <c r="I704" s="639"/>
    </row>
    <row r="705" ht="13.5">
      <c r="I705" s="639"/>
    </row>
    <row r="706" ht="13.5">
      <c r="I706" s="639"/>
    </row>
    <row r="707" ht="13.5">
      <c r="I707" s="639"/>
    </row>
    <row r="708" ht="13.5">
      <c r="I708" s="639"/>
    </row>
    <row r="709" ht="13.5">
      <c r="I709" s="639"/>
    </row>
    <row r="710" ht="13.5">
      <c r="I710" s="639"/>
    </row>
    <row r="711" ht="13.5">
      <c r="I711" s="639"/>
    </row>
    <row r="712" ht="13.5">
      <c r="I712" s="639"/>
    </row>
    <row r="713" ht="13.5">
      <c r="I713" s="639"/>
    </row>
    <row r="714" ht="13.5">
      <c r="I714" s="639"/>
    </row>
    <row r="715" ht="13.5">
      <c r="I715" s="639"/>
    </row>
    <row r="716" ht="13.5">
      <c r="I716" s="639"/>
    </row>
    <row r="717" ht="13.5">
      <c r="I717" s="639"/>
    </row>
    <row r="718" ht="13.5">
      <c r="I718" s="639"/>
    </row>
    <row r="719" ht="13.5">
      <c r="I719" s="639"/>
    </row>
    <row r="720" ht="13.5">
      <c r="I720" s="639"/>
    </row>
    <row r="721" ht="13.5">
      <c r="I721" s="639"/>
    </row>
    <row r="722" ht="13.5">
      <c r="I722" s="639"/>
    </row>
    <row r="723" ht="13.5">
      <c r="I723" s="639"/>
    </row>
    <row r="724" ht="13.5">
      <c r="I724" s="639"/>
    </row>
    <row r="725" ht="13.5">
      <c r="I725" s="639"/>
    </row>
    <row r="726" ht="13.5">
      <c r="I726" s="639"/>
    </row>
    <row r="727" ht="13.5">
      <c r="I727" s="639"/>
    </row>
    <row r="728" ht="13.5">
      <c r="I728" s="639"/>
    </row>
    <row r="729" ht="13.5">
      <c r="I729" s="639"/>
    </row>
    <row r="730" ht="13.5">
      <c r="I730" s="639"/>
    </row>
    <row r="731" ht="13.5">
      <c r="I731" s="639"/>
    </row>
    <row r="732" ht="13.5">
      <c r="I732" s="639"/>
    </row>
    <row r="733" ht="13.5">
      <c r="I733" s="639"/>
    </row>
    <row r="734" ht="13.5">
      <c r="I734" s="639"/>
    </row>
    <row r="735" ht="13.5">
      <c r="I735" s="639"/>
    </row>
    <row r="736" ht="13.5">
      <c r="I736" s="639"/>
    </row>
    <row r="737" ht="13.5">
      <c r="I737" s="639"/>
    </row>
    <row r="738" ht="13.5">
      <c r="I738" s="639"/>
    </row>
    <row r="739" ht="13.5">
      <c r="I739" s="639"/>
    </row>
    <row r="740" ht="13.5">
      <c r="I740" s="639"/>
    </row>
    <row r="741" ht="13.5">
      <c r="I741" s="639"/>
    </row>
    <row r="742" ht="13.5">
      <c r="I742" s="639"/>
    </row>
    <row r="743" ht="13.5">
      <c r="I743" s="639"/>
    </row>
    <row r="744" ht="13.5">
      <c r="I744" s="639"/>
    </row>
    <row r="745" ht="13.5">
      <c r="I745" s="639"/>
    </row>
    <row r="746" ht="13.5">
      <c r="I746" s="639"/>
    </row>
    <row r="747" ht="13.5">
      <c r="I747" s="639"/>
    </row>
    <row r="748" ht="13.5">
      <c r="I748" s="639"/>
    </row>
    <row r="749" ht="13.5">
      <c r="I749" s="639"/>
    </row>
    <row r="750" ht="13.5">
      <c r="I750" s="639"/>
    </row>
    <row r="751" ht="13.5">
      <c r="I751" s="639"/>
    </row>
    <row r="752" ht="13.5">
      <c r="I752" s="639"/>
    </row>
    <row r="753" ht="13.5">
      <c r="I753" s="639"/>
    </row>
    <row r="754" ht="13.5">
      <c r="I754" s="639"/>
    </row>
    <row r="755" ht="13.5">
      <c r="I755" s="639"/>
    </row>
    <row r="756" ht="13.5">
      <c r="I756" s="639"/>
    </row>
    <row r="757" ht="13.5">
      <c r="I757" s="639"/>
    </row>
    <row r="758" ht="13.5">
      <c r="I758" s="639"/>
    </row>
    <row r="759" ht="13.5">
      <c r="I759" s="639"/>
    </row>
    <row r="760" ht="13.5">
      <c r="I760" s="639"/>
    </row>
    <row r="761" ht="13.5">
      <c r="I761" s="639"/>
    </row>
    <row r="762" ht="13.5">
      <c r="I762" s="639"/>
    </row>
    <row r="763" ht="13.5">
      <c r="I763" s="639"/>
    </row>
    <row r="764" ht="13.5">
      <c r="I764" s="639"/>
    </row>
    <row r="765" ht="13.5">
      <c r="I765" s="639"/>
    </row>
    <row r="766" ht="13.5">
      <c r="I766" s="639"/>
    </row>
    <row r="767" ht="13.5">
      <c r="I767" s="639"/>
    </row>
    <row r="768" ht="13.5">
      <c r="I768" s="639"/>
    </row>
    <row r="769" ht="13.5">
      <c r="I769" s="639"/>
    </row>
    <row r="770" ht="13.5">
      <c r="I770" s="639"/>
    </row>
    <row r="771" ht="13.5">
      <c r="I771" s="639"/>
    </row>
    <row r="772" ht="13.5">
      <c r="I772" s="639"/>
    </row>
    <row r="773" ht="13.5">
      <c r="I773" s="639"/>
    </row>
    <row r="774" ht="13.5">
      <c r="I774" s="639"/>
    </row>
    <row r="775" ht="13.5">
      <c r="I775" s="639"/>
    </row>
    <row r="776" ht="13.5">
      <c r="I776" s="639"/>
    </row>
    <row r="777" ht="13.5">
      <c r="I777" s="639"/>
    </row>
    <row r="778" ht="13.5">
      <c r="I778" s="639"/>
    </row>
    <row r="779" ht="13.5">
      <c r="I779" s="639"/>
    </row>
    <row r="780" ht="13.5">
      <c r="I780" s="639"/>
    </row>
    <row r="781" ht="13.5">
      <c r="I781" s="639"/>
    </row>
    <row r="782" ht="13.5">
      <c r="I782" s="639"/>
    </row>
    <row r="783" ht="13.5">
      <c r="I783" s="639"/>
    </row>
    <row r="784" ht="13.5">
      <c r="I784" s="639"/>
    </row>
    <row r="785" ht="13.5">
      <c r="I785" s="639"/>
    </row>
    <row r="786" ht="13.5">
      <c r="I786" s="639"/>
    </row>
    <row r="787" ht="13.5">
      <c r="I787" s="639"/>
    </row>
    <row r="788" ht="13.5">
      <c r="I788" s="639"/>
    </row>
    <row r="789" ht="13.5">
      <c r="I789" s="639"/>
    </row>
    <row r="790" ht="13.5">
      <c r="I790" s="639"/>
    </row>
    <row r="791" ht="13.5">
      <c r="I791" s="639"/>
    </row>
    <row r="792" ht="13.5">
      <c r="I792" s="639"/>
    </row>
    <row r="793" ht="13.5">
      <c r="I793" s="639"/>
    </row>
    <row r="794" ht="13.5">
      <c r="I794" s="639"/>
    </row>
    <row r="795" ht="13.5">
      <c r="I795" s="639"/>
    </row>
    <row r="796" ht="13.5">
      <c r="I796" s="639"/>
    </row>
    <row r="797" ht="13.5">
      <c r="I797" s="639"/>
    </row>
    <row r="798" ht="13.5">
      <c r="I798" s="639"/>
    </row>
    <row r="799" ht="13.5">
      <c r="I799" s="639"/>
    </row>
    <row r="800" ht="13.5">
      <c r="I800" s="639"/>
    </row>
    <row r="801" ht="13.5">
      <c r="I801" s="639"/>
    </row>
    <row r="802" ht="13.5">
      <c r="I802" s="639"/>
    </row>
    <row r="803" ht="13.5">
      <c r="I803" s="639"/>
    </row>
    <row r="804" ht="13.5">
      <c r="I804" s="639"/>
    </row>
    <row r="805" ht="13.5">
      <c r="I805" s="639"/>
    </row>
    <row r="806" ht="13.5">
      <c r="I806" s="639"/>
    </row>
    <row r="807" ht="13.5">
      <c r="I807" s="639"/>
    </row>
    <row r="808" ht="13.5">
      <c r="I808" s="639"/>
    </row>
    <row r="809" ht="13.5">
      <c r="I809" s="639"/>
    </row>
    <row r="810" ht="13.5">
      <c r="I810" s="639"/>
    </row>
    <row r="811" ht="13.5">
      <c r="I811" s="639"/>
    </row>
    <row r="812" ht="13.5">
      <c r="I812" s="639"/>
    </row>
    <row r="813" ht="13.5">
      <c r="I813" s="639"/>
    </row>
    <row r="814" ht="13.5">
      <c r="I814" s="639"/>
    </row>
    <row r="815" ht="13.5">
      <c r="I815" s="639"/>
    </row>
    <row r="816" ht="13.5">
      <c r="I816" s="639"/>
    </row>
    <row r="817" ht="13.5">
      <c r="I817" s="639"/>
    </row>
    <row r="818" ht="13.5">
      <c r="I818" s="639"/>
    </row>
    <row r="819" ht="13.5">
      <c r="I819" s="639"/>
    </row>
    <row r="820" ht="13.5">
      <c r="I820" s="639"/>
    </row>
    <row r="821" ht="13.5">
      <c r="I821" s="639"/>
    </row>
    <row r="822" ht="13.5">
      <c r="I822" s="639"/>
    </row>
    <row r="823" ht="13.5">
      <c r="I823" s="639"/>
    </row>
    <row r="824" ht="13.5">
      <c r="I824" s="639"/>
    </row>
    <row r="825" ht="13.5">
      <c r="I825" s="639"/>
    </row>
    <row r="826" ht="13.5">
      <c r="I826" s="639"/>
    </row>
    <row r="827" ht="13.5">
      <c r="I827" s="639"/>
    </row>
    <row r="828" ht="13.5">
      <c r="I828" s="639"/>
    </row>
    <row r="829" ht="13.5">
      <c r="I829" s="639"/>
    </row>
    <row r="830" ht="13.5">
      <c r="I830" s="639"/>
    </row>
    <row r="831" ht="13.5">
      <c r="I831" s="639"/>
    </row>
    <row r="832" ht="13.5">
      <c r="I832" s="639"/>
    </row>
    <row r="833" ht="13.5">
      <c r="I833" s="639"/>
    </row>
    <row r="834" ht="13.5">
      <c r="I834" s="639"/>
    </row>
    <row r="835" ht="13.5">
      <c r="I835" s="639"/>
    </row>
    <row r="836" ht="13.5">
      <c r="I836" s="639"/>
    </row>
    <row r="837" ht="13.5">
      <c r="I837" s="639"/>
    </row>
    <row r="838" ht="13.5">
      <c r="I838" s="639"/>
    </row>
    <row r="839" ht="13.5">
      <c r="I839" s="639"/>
    </row>
    <row r="840" ht="13.5">
      <c r="I840" s="639"/>
    </row>
    <row r="841" ht="13.5">
      <c r="I841" s="639"/>
    </row>
    <row r="842" ht="13.5">
      <c r="I842" s="639"/>
    </row>
    <row r="843" ht="13.5">
      <c r="I843" s="639"/>
    </row>
    <row r="844" ht="13.5">
      <c r="I844" s="639"/>
    </row>
    <row r="845" ht="13.5">
      <c r="I845" s="639"/>
    </row>
    <row r="846" ht="13.5">
      <c r="I846" s="639"/>
    </row>
    <row r="847" ht="13.5">
      <c r="I847" s="639"/>
    </row>
    <row r="848" ht="13.5">
      <c r="I848" s="639"/>
    </row>
    <row r="849" ht="13.5">
      <c r="I849" s="639"/>
    </row>
    <row r="850" ht="13.5">
      <c r="I850" s="639"/>
    </row>
    <row r="851" ht="13.5">
      <c r="I851" s="639"/>
    </row>
    <row r="852" ht="13.5">
      <c r="I852" s="639"/>
    </row>
    <row r="853" ht="13.5">
      <c r="I853" s="639"/>
    </row>
    <row r="854" ht="13.5">
      <c r="I854" s="639"/>
    </row>
    <row r="855" ht="13.5">
      <c r="I855" s="639"/>
    </row>
    <row r="856" ht="13.5">
      <c r="I856" s="639"/>
    </row>
    <row r="857" ht="13.5">
      <c r="I857" s="639"/>
    </row>
    <row r="858" ht="13.5">
      <c r="I858" s="639"/>
    </row>
    <row r="859" ht="13.5">
      <c r="I859" s="639"/>
    </row>
    <row r="860" ht="13.5">
      <c r="I860" s="639"/>
    </row>
    <row r="861" ht="13.5">
      <c r="I861" s="639"/>
    </row>
    <row r="862" ht="13.5">
      <c r="I862" s="639"/>
    </row>
    <row r="863" ht="13.5">
      <c r="I863" s="639"/>
    </row>
    <row r="864" ht="13.5">
      <c r="I864" s="639"/>
    </row>
    <row r="865" ht="13.5">
      <c r="I865" s="639"/>
    </row>
    <row r="866" ht="13.5">
      <c r="I866" s="639"/>
    </row>
    <row r="867" ht="13.5">
      <c r="I867" s="639"/>
    </row>
    <row r="868" ht="13.5">
      <c r="I868" s="639"/>
    </row>
    <row r="869" ht="13.5">
      <c r="I869" s="639"/>
    </row>
    <row r="870" ht="13.5">
      <c r="I870" s="639"/>
    </row>
    <row r="871" ht="13.5">
      <c r="I871" s="639"/>
    </row>
    <row r="872" ht="13.5">
      <c r="I872" s="639"/>
    </row>
    <row r="873" ht="13.5">
      <c r="I873" s="639"/>
    </row>
    <row r="874" ht="13.5">
      <c r="I874" s="639"/>
    </row>
    <row r="875" ht="13.5">
      <c r="I875" s="639"/>
    </row>
    <row r="876" ht="13.5">
      <c r="I876" s="639"/>
    </row>
    <row r="877" ht="13.5">
      <c r="I877" s="639"/>
    </row>
    <row r="878" ht="13.5">
      <c r="I878" s="639"/>
    </row>
    <row r="879" ht="13.5">
      <c r="I879" s="639"/>
    </row>
    <row r="880" ht="13.5">
      <c r="I880" s="639"/>
    </row>
    <row r="881" ht="13.5">
      <c r="I881" s="639"/>
    </row>
    <row r="882" ht="13.5">
      <c r="I882" s="639"/>
    </row>
    <row r="883" ht="13.5">
      <c r="I883" s="639"/>
    </row>
    <row r="884" ht="13.5">
      <c r="I884" s="639"/>
    </row>
    <row r="885" ht="13.5">
      <c r="I885" s="639"/>
    </row>
    <row r="886" ht="13.5">
      <c r="I886" s="639"/>
    </row>
    <row r="887" ht="13.5">
      <c r="I887" s="639"/>
    </row>
    <row r="888" ht="13.5">
      <c r="I888" s="639"/>
    </row>
    <row r="889" ht="13.5">
      <c r="I889" s="639"/>
    </row>
    <row r="890" ht="13.5">
      <c r="I890" s="639"/>
    </row>
    <row r="891" ht="13.5">
      <c r="I891" s="639"/>
    </row>
    <row r="892" ht="13.5">
      <c r="I892" s="639"/>
    </row>
    <row r="893" ht="13.5">
      <c r="I893" s="639"/>
    </row>
    <row r="894" ht="13.5">
      <c r="I894" s="639"/>
    </row>
    <row r="895" ht="13.5">
      <c r="I895" s="639"/>
    </row>
    <row r="896" ht="13.5">
      <c r="I896" s="639"/>
    </row>
    <row r="897" ht="13.5">
      <c r="I897" s="639"/>
    </row>
    <row r="898" ht="13.5">
      <c r="I898" s="639"/>
    </row>
    <row r="899" ht="13.5">
      <c r="I899" s="639"/>
    </row>
    <row r="900" ht="13.5">
      <c r="I900" s="639"/>
    </row>
    <row r="901" ht="13.5">
      <c r="I901" s="639"/>
    </row>
    <row r="902" ht="13.5">
      <c r="I902" s="639"/>
    </row>
    <row r="903" ht="13.5">
      <c r="I903" s="639"/>
    </row>
    <row r="904" ht="13.5">
      <c r="I904" s="639"/>
    </row>
    <row r="905" ht="13.5">
      <c r="I905" s="639"/>
    </row>
    <row r="906" ht="13.5">
      <c r="I906" s="639"/>
    </row>
    <row r="907" ht="13.5">
      <c r="I907" s="639"/>
    </row>
    <row r="908" ht="13.5">
      <c r="I908" s="639"/>
    </row>
    <row r="909" ht="13.5">
      <c r="I909" s="639"/>
    </row>
    <row r="910" ht="13.5">
      <c r="I910" s="639"/>
    </row>
    <row r="911" ht="13.5">
      <c r="I911" s="639"/>
    </row>
    <row r="912" ht="13.5">
      <c r="I912" s="639"/>
    </row>
    <row r="913" ht="13.5">
      <c r="I913" s="639"/>
    </row>
    <row r="914" ht="13.5">
      <c r="I914" s="639"/>
    </row>
    <row r="915" ht="13.5">
      <c r="I915" s="639"/>
    </row>
    <row r="916" ht="13.5">
      <c r="I916" s="639"/>
    </row>
    <row r="917" ht="13.5">
      <c r="I917" s="639"/>
    </row>
    <row r="918" ht="13.5">
      <c r="I918" s="639"/>
    </row>
    <row r="919" ht="13.5">
      <c r="I919" s="639"/>
    </row>
    <row r="920" ht="13.5">
      <c r="I920" s="639"/>
    </row>
    <row r="921" ht="13.5">
      <c r="I921" s="639"/>
    </row>
    <row r="922" ht="13.5">
      <c r="I922" s="639"/>
    </row>
    <row r="923" ht="13.5">
      <c r="I923" s="639"/>
    </row>
    <row r="924" ht="13.5">
      <c r="I924" s="639"/>
    </row>
    <row r="925" ht="13.5">
      <c r="I925" s="639"/>
    </row>
    <row r="926" ht="13.5">
      <c r="I926" s="639"/>
    </row>
    <row r="927" ht="13.5">
      <c r="I927" s="639"/>
    </row>
    <row r="928" ht="13.5">
      <c r="I928" s="639"/>
    </row>
    <row r="929" ht="13.5">
      <c r="I929" s="639"/>
    </row>
    <row r="930" ht="13.5">
      <c r="I930" s="639"/>
    </row>
    <row r="931" ht="13.5">
      <c r="I931" s="639"/>
    </row>
    <row r="932" ht="13.5">
      <c r="I932" s="639"/>
    </row>
    <row r="933" ht="13.5">
      <c r="I933" s="639"/>
    </row>
    <row r="934" ht="13.5">
      <c r="I934" s="639"/>
    </row>
    <row r="935" ht="13.5">
      <c r="I935" s="639"/>
    </row>
    <row r="936" ht="13.5">
      <c r="I936" s="639"/>
    </row>
    <row r="937" ht="13.5">
      <c r="I937" s="639"/>
    </row>
    <row r="938" ht="13.5">
      <c r="I938" s="639"/>
    </row>
    <row r="939" ht="13.5">
      <c r="I939" s="639"/>
    </row>
    <row r="940" ht="13.5">
      <c r="I940" s="639"/>
    </row>
    <row r="941" ht="13.5">
      <c r="I941" s="639"/>
    </row>
    <row r="942" ht="13.5">
      <c r="I942" s="639"/>
    </row>
    <row r="943" ht="13.5">
      <c r="I943" s="639"/>
    </row>
    <row r="944" ht="13.5">
      <c r="I944" s="639"/>
    </row>
    <row r="945" ht="13.5">
      <c r="I945" s="639"/>
    </row>
    <row r="946" ht="13.5">
      <c r="I946" s="639"/>
    </row>
    <row r="947" ht="13.5">
      <c r="I947" s="639"/>
    </row>
    <row r="948" ht="13.5">
      <c r="I948" s="639"/>
    </row>
    <row r="949" ht="13.5">
      <c r="I949" s="639"/>
    </row>
    <row r="950" ht="13.5">
      <c r="I950" s="639"/>
    </row>
    <row r="951" ht="13.5">
      <c r="I951" s="639"/>
    </row>
    <row r="952" ht="13.5">
      <c r="I952" s="639"/>
    </row>
    <row r="953" ht="13.5">
      <c r="I953" s="639"/>
    </row>
    <row r="954" ht="13.5">
      <c r="I954" s="639"/>
    </row>
    <row r="955" ht="13.5">
      <c r="I955" s="639"/>
    </row>
    <row r="956" ht="13.5">
      <c r="I956" s="639"/>
    </row>
    <row r="957" ht="13.5">
      <c r="I957" s="639"/>
    </row>
    <row r="958" ht="13.5">
      <c r="I958" s="639"/>
    </row>
    <row r="959" ht="13.5">
      <c r="I959" s="639"/>
    </row>
    <row r="960" ht="13.5">
      <c r="I960" s="639"/>
    </row>
    <row r="961" ht="13.5">
      <c r="I961" s="639"/>
    </row>
    <row r="962" ht="13.5">
      <c r="I962" s="639"/>
    </row>
    <row r="963" ht="13.5">
      <c r="I963" s="639"/>
    </row>
    <row r="964" ht="13.5">
      <c r="I964" s="639"/>
    </row>
    <row r="965" ht="13.5">
      <c r="I965" s="639"/>
    </row>
    <row r="966" ht="13.5">
      <c r="I966" s="639"/>
    </row>
    <row r="967" ht="13.5">
      <c r="I967" s="639"/>
    </row>
    <row r="968" ht="13.5">
      <c r="I968" s="639"/>
    </row>
    <row r="969" ht="13.5">
      <c r="I969" s="639"/>
    </row>
    <row r="970" ht="13.5">
      <c r="I970" s="639"/>
    </row>
    <row r="971" ht="13.5">
      <c r="I971" s="639"/>
    </row>
    <row r="972" ht="13.5">
      <c r="I972" s="639"/>
    </row>
    <row r="973" ht="13.5">
      <c r="I973" s="639"/>
    </row>
    <row r="974" ht="13.5">
      <c r="I974" s="639"/>
    </row>
    <row r="975" ht="13.5">
      <c r="I975" s="639"/>
    </row>
    <row r="976" ht="13.5">
      <c r="I976" s="639"/>
    </row>
    <row r="977" ht="13.5">
      <c r="I977" s="639"/>
    </row>
    <row r="978" ht="13.5">
      <c r="I978" s="639"/>
    </row>
    <row r="979" ht="13.5">
      <c r="I979" s="639"/>
    </row>
    <row r="980" ht="13.5">
      <c r="I980" s="639"/>
    </row>
    <row r="981" ht="13.5">
      <c r="I981" s="639"/>
    </row>
    <row r="982" ht="13.5">
      <c r="I982" s="639"/>
    </row>
    <row r="983" ht="13.5">
      <c r="I983" s="639"/>
    </row>
    <row r="984" ht="13.5">
      <c r="I984" s="639"/>
    </row>
    <row r="985" ht="13.5">
      <c r="I985" s="639"/>
    </row>
    <row r="986" ht="13.5">
      <c r="I986" s="639"/>
    </row>
    <row r="987" ht="13.5">
      <c r="I987" s="639"/>
    </row>
    <row r="988" ht="13.5">
      <c r="I988" s="639"/>
    </row>
    <row r="989" ht="13.5">
      <c r="I989" s="639"/>
    </row>
    <row r="990" ht="13.5">
      <c r="I990" s="639"/>
    </row>
    <row r="991" ht="13.5">
      <c r="I991" s="639"/>
    </row>
    <row r="992" ht="13.5">
      <c r="I992" s="639"/>
    </row>
    <row r="993" ht="13.5">
      <c r="I993" s="639"/>
    </row>
    <row r="994" ht="13.5">
      <c r="I994" s="639"/>
    </row>
    <row r="995" ht="13.5">
      <c r="I995" s="639"/>
    </row>
    <row r="996" ht="13.5">
      <c r="I996" s="639"/>
    </row>
    <row r="997" ht="13.5">
      <c r="I997" s="639"/>
    </row>
    <row r="998" ht="13.5">
      <c r="I998" s="639"/>
    </row>
    <row r="999" ht="13.5">
      <c r="I999" s="639"/>
    </row>
    <row r="1000" ht="13.5">
      <c r="I1000" s="639"/>
    </row>
    <row r="1001" ht="13.5">
      <c r="I1001" s="639"/>
    </row>
    <row r="1002" ht="13.5">
      <c r="I1002" s="639"/>
    </row>
    <row r="1003" ht="13.5">
      <c r="I1003" s="639"/>
    </row>
    <row r="1004" ht="13.5">
      <c r="I1004" s="639"/>
    </row>
    <row r="1005" ht="13.5">
      <c r="I1005" s="639"/>
    </row>
    <row r="1006" ht="13.5">
      <c r="I1006" s="639"/>
    </row>
    <row r="1007" ht="13.5">
      <c r="I1007" s="639"/>
    </row>
    <row r="1008" ht="13.5">
      <c r="I1008" s="639"/>
    </row>
    <row r="1009" ht="13.5">
      <c r="I1009" s="639"/>
    </row>
    <row r="1010" ht="13.5">
      <c r="I1010" s="639"/>
    </row>
    <row r="1011" ht="13.5">
      <c r="I1011" s="639"/>
    </row>
    <row r="1012" ht="13.5">
      <c r="I1012" s="639"/>
    </row>
    <row r="1013" ht="13.5">
      <c r="I1013" s="639"/>
    </row>
    <row r="1014" ht="13.5">
      <c r="I1014" s="639"/>
    </row>
    <row r="1015" ht="13.5">
      <c r="I1015" s="639"/>
    </row>
    <row r="1016" ht="13.5">
      <c r="I1016" s="639"/>
    </row>
    <row r="1017" ht="13.5">
      <c r="I1017" s="639"/>
    </row>
    <row r="1018" ht="13.5">
      <c r="I1018" s="639"/>
    </row>
    <row r="1019" ht="13.5">
      <c r="I1019" s="639"/>
    </row>
    <row r="1020" ht="13.5">
      <c r="I1020" s="639"/>
    </row>
    <row r="1021" ht="13.5">
      <c r="I1021" s="639"/>
    </row>
    <row r="1022" ht="13.5">
      <c r="I1022" s="639"/>
    </row>
    <row r="1023" ht="13.5">
      <c r="I1023" s="639"/>
    </row>
    <row r="1024" ht="13.5">
      <c r="I1024" s="639"/>
    </row>
    <row r="1025" ht="13.5">
      <c r="I1025" s="639"/>
    </row>
    <row r="1026" ht="13.5">
      <c r="I1026" s="639"/>
    </row>
    <row r="1027" ht="13.5">
      <c r="I1027" s="639"/>
    </row>
    <row r="1028" ht="13.5">
      <c r="I1028" s="639"/>
    </row>
    <row r="1029" ht="13.5">
      <c r="I1029" s="639"/>
    </row>
    <row r="1030" ht="13.5">
      <c r="I1030" s="639"/>
    </row>
    <row r="1031" ht="13.5">
      <c r="I1031" s="639"/>
    </row>
    <row r="1032" ht="13.5">
      <c r="I1032" s="639"/>
    </row>
    <row r="1033" ht="13.5">
      <c r="I1033" s="639"/>
    </row>
    <row r="1034" ht="13.5">
      <c r="I1034" s="639"/>
    </row>
    <row r="1035" ht="13.5">
      <c r="I1035" s="639"/>
    </row>
    <row r="1036" ht="13.5">
      <c r="I1036" s="639"/>
    </row>
    <row r="1037" ht="13.5">
      <c r="I1037" s="639"/>
    </row>
    <row r="1038" ht="13.5">
      <c r="I1038" s="639"/>
    </row>
    <row r="1039" ht="13.5">
      <c r="I1039" s="639"/>
    </row>
    <row r="1040" ht="13.5">
      <c r="I1040" s="639"/>
    </row>
    <row r="1041" ht="13.5">
      <c r="I1041" s="639"/>
    </row>
    <row r="1042" ht="13.5">
      <c r="I1042" s="639"/>
    </row>
    <row r="1043" ht="13.5">
      <c r="I1043" s="639"/>
    </row>
    <row r="1044" ht="13.5">
      <c r="I1044" s="639"/>
    </row>
    <row r="1045" ht="13.5">
      <c r="I1045" s="639"/>
    </row>
    <row r="1046" ht="13.5">
      <c r="I1046" s="639"/>
    </row>
    <row r="1047" ht="13.5">
      <c r="I1047" s="639"/>
    </row>
    <row r="1048" ht="13.5">
      <c r="I1048" s="639"/>
    </row>
    <row r="1049" ht="13.5">
      <c r="I1049" s="639"/>
    </row>
    <row r="1050" ht="13.5">
      <c r="I1050" s="639"/>
    </row>
    <row r="1051" ht="13.5">
      <c r="I1051" s="639"/>
    </row>
    <row r="1052" ht="13.5">
      <c r="I1052" s="639"/>
    </row>
    <row r="1053" ht="13.5">
      <c r="I1053" s="639"/>
    </row>
    <row r="1054" ht="13.5">
      <c r="I1054" s="639"/>
    </row>
    <row r="1055" ht="13.5">
      <c r="I1055" s="639"/>
    </row>
    <row r="1056" ht="13.5">
      <c r="I1056" s="639"/>
    </row>
    <row r="1057" ht="13.5">
      <c r="I1057" s="639"/>
    </row>
    <row r="1058" ht="13.5">
      <c r="I1058" s="639"/>
    </row>
    <row r="1059" ht="13.5">
      <c r="I1059" s="639"/>
    </row>
    <row r="1060" ht="13.5">
      <c r="I1060" s="639"/>
    </row>
    <row r="1061" ht="13.5">
      <c r="I1061" s="639"/>
    </row>
    <row r="1062" ht="13.5">
      <c r="I1062" s="639"/>
    </row>
    <row r="1063" ht="13.5">
      <c r="I1063" s="639"/>
    </row>
    <row r="1064" ht="13.5">
      <c r="I1064" s="639"/>
    </row>
    <row r="1065" ht="13.5">
      <c r="I1065" s="639"/>
    </row>
    <row r="1066" ht="13.5">
      <c r="I1066" s="639"/>
    </row>
    <row r="1067" ht="13.5">
      <c r="I1067" s="639"/>
    </row>
    <row r="1068" ht="13.5">
      <c r="I1068" s="639"/>
    </row>
    <row r="1069" ht="13.5">
      <c r="I1069" s="639"/>
    </row>
    <row r="1070" ht="13.5">
      <c r="I1070" s="639"/>
    </row>
    <row r="1071" ht="13.5">
      <c r="I1071" s="639"/>
    </row>
    <row r="1072" ht="13.5">
      <c r="I1072" s="639"/>
    </row>
    <row r="1073" ht="13.5">
      <c r="I1073" s="639"/>
    </row>
    <row r="1074" ht="13.5">
      <c r="I1074" s="639"/>
    </row>
    <row r="1075" ht="13.5">
      <c r="I1075" s="639"/>
    </row>
    <row r="1076" ht="13.5">
      <c r="I1076" s="639"/>
    </row>
    <row r="1077" ht="13.5">
      <c r="I1077" s="639"/>
    </row>
    <row r="1078" ht="13.5">
      <c r="I1078" s="639"/>
    </row>
    <row r="1079" ht="13.5">
      <c r="I1079" s="639"/>
    </row>
    <row r="1080" ht="13.5">
      <c r="I1080" s="639"/>
    </row>
    <row r="1081" ht="13.5">
      <c r="I1081" s="639"/>
    </row>
    <row r="1082" ht="13.5">
      <c r="I1082" s="639"/>
    </row>
    <row r="1083" ht="13.5">
      <c r="I1083" s="639"/>
    </row>
    <row r="1084" ht="13.5">
      <c r="I1084" s="639"/>
    </row>
    <row r="1085" ht="13.5">
      <c r="I1085" s="639"/>
    </row>
    <row r="1086" ht="13.5">
      <c r="I1086" s="639"/>
    </row>
    <row r="1087" ht="13.5">
      <c r="I1087" s="639"/>
    </row>
    <row r="1088" ht="13.5">
      <c r="I1088" s="639"/>
    </row>
    <row r="1089" ht="13.5">
      <c r="I1089" s="639"/>
    </row>
    <row r="1090" ht="13.5">
      <c r="I1090" s="639"/>
    </row>
    <row r="1091" ht="13.5">
      <c r="I1091" s="639"/>
    </row>
    <row r="1092" ht="13.5">
      <c r="I1092" s="639"/>
    </row>
    <row r="1093" ht="13.5">
      <c r="I1093" s="639"/>
    </row>
    <row r="1094" ht="13.5">
      <c r="I1094" s="639"/>
    </row>
    <row r="1095" ht="13.5">
      <c r="I1095" s="639"/>
    </row>
    <row r="1096" ht="13.5">
      <c r="I1096" s="639"/>
    </row>
    <row r="1097" ht="13.5">
      <c r="I1097" s="639"/>
    </row>
    <row r="1098" ht="13.5">
      <c r="I1098" s="639"/>
    </row>
    <row r="1099" ht="13.5">
      <c r="I1099" s="639"/>
    </row>
    <row r="1100" ht="13.5">
      <c r="I1100" s="639"/>
    </row>
    <row r="1101" ht="13.5">
      <c r="I1101" s="639"/>
    </row>
    <row r="1102" ht="13.5">
      <c r="I1102" s="639"/>
    </row>
    <row r="1103" ht="13.5">
      <c r="I1103" s="639"/>
    </row>
    <row r="1104" ht="13.5">
      <c r="I1104" s="639"/>
    </row>
    <row r="1105" ht="13.5">
      <c r="I1105" s="639"/>
    </row>
    <row r="1106" ht="13.5">
      <c r="I1106" s="639"/>
    </row>
    <row r="1107" ht="13.5">
      <c r="I1107" s="639"/>
    </row>
    <row r="1108" ht="13.5">
      <c r="I1108" s="639"/>
    </row>
    <row r="1109" ht="13.5">
      <c r="I1109" s="639"/>
    </row>
    <row r="1110" ht="13.5">
      <c r="I1110" s="639"/>
    </row>
    <row r="1111" ht="13.5">
      <c r="I1111" s="639"/>
    </row>
    <row r="1112" ht="13.5">
      <c r="I1112" s="639"/>
    </row>
    <row r="1113" ht="13.5">
      <c r="I1113" s="639"/>
    </row>
    <row r="1114" ht="13.5">
      <c r="I1114" s="639"/>
    </row>
    <row r="1115" ht="13.5">
      <c r="I1115" s="639"/>
    </row>
    <row r="1116" ht="13.5">
      <c r="I1116" s="639"/>
    </row>
    <row r="1117" ht="13.5">
      <c r="I1117" s="639"/>
    </row>
    <row r="1118" ht="13.5">
      <c r="I1118" s="639"/>
    </row>
    <row r="1119" ht="13.5">
      <c r="I1119" s="639"/>
    </row>
    <row r="1120" ht="13.5">
      <c r="I1120" s="639"/>
    </row>
    <row r="1121" ht="13.5">
      <c r="I1121" s="639"/>
    </row>
    <row r="1122" ht="13.5">
      <c r="I1122" s="639"/>
    </row>
    <row r="1123" ht="13.5">
      <c r="I1123" s="639"/>
    </row>
    <row r="1124" ht="13.5">
      <c r="I1124" s="639"/>
    </row>
    <row r="1125" ht="13.5">
      <c r="I1125" s="639"/>
    </row>
    <row r="1126" ht="13.5">
      <c r="I1126" s="639"/>
    </row>
    <row r="1127" ht="13.5">
      <c r="I1127" s="639"/>
    </row>
    <row r="1128" ht="13.5">
      <c r="I1128" s="639"/>
    </row>
    <row r="1129" ht="13.5">
      <c r="I1129" s="639"/>
    </row>
    <row r="1130" ht="13.5">
      <c r="I1130" s="639"/>
    </row>
    <row r="1131" ht="13.5">
      <c r="I1131" s="639"/>
    </row>
    <row r="1132" ht="13.5">
      <c r="I1132" s="639"/>
    </row>
    <row r="1133" ht="13.5">
      <c r="I1133" s="639"/>
    </row>
    <row r="1134" ht="13.5">
      <c r="I1134" s="639"/>
    </row>
    <row r="1135" ht="13.5">
      <c r="I1135" s="639"/>
    </row>
    <row r="1136" ht="13.5">
      <c r="I1136" s="639"/>
    </row>
    <row r="1137" ht="13.5">
      <c r="I1137" s="639"/>
    </row>
    <row r="1138" ht="13.5">
      <c r="I1138" s="639"/>
    </row>
    <row r="1139" ht="13.5">
      <c r="I1139" s="639"/>
    </row>
    <row r="1140" ht="13.5">
      <c r="I1140" s="639"/>
    </row>
    <row r="1141" ht="13.5">
      <c r="I1141" s="639"/>
    </row>
    <row r="1142" ht="13.5">
      <c r="I1142" s="639"/>
    </row>
    <row r="1143" ht="13.5">
      <c r="I1143" s="639"/>
    </row>
    <row r="1144" ht="13.5">
      <c r="I1144" s="639"/>
    </row>
    <row r="1145" ht="13.5">
      <c r="I1145" s="639"/>
    </row>
    <row r="1146" ht="13.5">
      <c r="I1146" s="639"/>
    </row>
    <row r="1147" ht="13.5">
      <c r="I1147" s="639"/>
    </row>
    <row r="1148" ht="13.5">
      <c r="I1148" s="639"/>
    </row>
    <row r="1149" ht="13.5">
      <c r="I1149" s="639"/>
    </row>
    <row r="1150" ht="13.5">
      <c r="I1150" s="639"/>
    </row>
    <row r="1151" ht="13.5">
      <c r="I1151" s="639"/>
    </row>
    <row r="1152" ht="13.5">
      <c r="I1152" s="639"/>
    </row>
    <row r="1153" ht="13.5">
      <c r="I1153" s="639"/>
    </row>
    <row r="1154" ht="13.5">
      <c r="I1154" s="639"/>
    </row>
    <row r="1155" ht="13.5">
      <c r="I1155" s="639"/>
    </row>
    <row r="1156" ht="13.5">
      <c r="I1156" s="639"/>
    </row>
    <row r="1157" ht="13.5">
      <c r="I1157" s="639"/>
    </row>
    <row r="1158" ht="13.5">
      <c r="I1158" s="639"/>
    </row>
    <row r="1159" ht="13.5">
      <c r="I1159" s="639"/>
    </row>
    <row r="1160" ht="13.5">
      <c r="I1160" s="639"/>
    </row>
    <row r="1161" ht="13.5">
      <c r="I1161" s="639"/>
    </row>
    <row r="1162" ht="13.5">
      <c r="I1162" s="639"/>
    </row>
    <row r="1163" ht="13.5">
      <c r="I1163" s="639"/>
    </row>
    <row r="1164" ht="13.5">
      <c r="I1164" s="639"/>
    </row>
    <row r="1165" ht="13.5">
      <c r="I1165" s="639"/>
    </row>
    <row r="1166" ht="13.5">
      <c r="I1166" s="639"/>
    </row>
    <row r="1167" ht="13.5">
      <c r="I1167" s="639"/>
    </row>
    <row r="1168" ht="13.5">
      <c r="I1168" s="639"/>
    </row>
    <row r="1169" ht="13.5">
      <c r="I1169" s="639"/>
    </row>
    <row r="1170" ht="13.5">
      <c r="I1170" s="639"/>
    </row>
    <row r="1171" ht="13.5">
      <c r="I1171" s="639"/>
    </row>
    <row r="1172" ht="13.5">
      <c r="I1172" s="639"/>
    </row>
    <row r="1173" ht="13.5">
      <c r="I1173" s="639"/>
    </row>
    <row r="1174" ht="13.5">
      <c r="I1174" s="639"/>
    </row>
    <row r="1175" ht="13.5">
      <c r="I1175" s="639"/>
    </row>
    <row r="1176" ht="13.5">
      <c r="I1176" s="639"/>
    </row>
    <row r="1177" ht="13.5">
      <c r="I1177" s="639"/>
    </row>
    <row r="1178" ht="13.5">
      <c r="I1178" s="639"/>
    </row>
    <row r="1179" ht="13.5">
      <c r="I1179" s="639"/>
    </row>
    <row r="1180" ht="13.5">
      <c r="I1180" s="639"/>
    </row>
    <row r="1181" ht="13.5">
      <c r="I1181" s="639"/>
    </row>
    <row r="1182" ht="13.5">
      <c r="I1182" s="639"/>
    </row>
    <row r="1183" ht="13.5">
      <c r="I1183" s="639"/>
    </row>
    <row r="1184" ht="13.5">
      <c r="I1184" s="639"/>
    </row>
    <row r="1185" ht="13.5">
      <c r="I1185" s="639"/>
    </row>
    <row r="1186" ht="13.5">
      <c r="I1186" s="639"/>
    </row>
    <row r="1187" ht="13.5">
      <c r="I1187" s="639"/>
    </row>
    <row r="1188" ht="13.5">
      <c r="I1188" s="639"/>
    </row>
    <row r="1189" ht="13.5">
      <c r="I1189" s="639"/>
    </row>
    <row r="1190" ht="13.5">
      <c r="I1190" s="639"/>
    </row>
    <row r="1191" ht="13.5">
      <c r="I1191" s="639"/>
    </row>
    <row r="1192" ht="13.5">
      <c r="I1192" s="639"/>
    </row>
    <row r="1193" ht="13.5">
      <c r="I1193" s="639"/>
    </row>
    <row r="1194" ht="13.5">
      <c r="I1194" s="639"/>
    </row>
    <row r="1195" ht="13.5">
      <c r="I1195" s="639"/>
    </row>
    <row r="1196" ht="13.5">
      <c r="I1196" s="639"/>
    </row>
    <row r="1197" ht="13.5">
      <c r="I1197" s="639"/>
    </row>
    <row r="1198" ht="13.5">
      <c r="I1198" s="639"/>
    </row>
    <row r="1199" ht="13.5">
      <c r="I1199" s="639"/>
    </row>
    <row r="1200" ht="13.5">
      <c r="I1200" s="639"/>
    </row>
    <row r="1201" ht="13.5">
      <c r="I1201" s="639"/>
    </row>
    <row r="1202" ht="13.5">
      <c r="I1202" s="639"/>
    </row>
    <row r="1203" ht="13.5">
      <c r="I1203" s="639"/>
    </row>
    <row r="1204" ht="13.5">
      <c r="I1204" s="639"/>
    </row>
    <row r="1205" ht="13.5">
      <c r="I1205" s="639"/>
    </row>
    <row r="1206" ht="13.5">
      <c r="I1206" s="639"/>
    </row>
    <row r="1207" ht="13.5">
      <c r="I1207" s="639"/>
    </row>
    <row r="1208" ht="13.5">
      <c r="I1208" s="639"/>
    </row>
    <row r="1209" ht="13.5">
      <c r="I1209" s="639"/>
    </row>
    <row r="1210" ht="13.5">
      <c r="I1210" s="639"/>
    </row>
    <row r="1211" ht="13.5">
      <c r="I1211" s="639"/>
    </row>
    <row r="1212" ht="13.5">
      <c r="I1212" s="639"/>
    </row>
    <row r="1213" ht="13.5">
      <c r="I1213" s="639"/>
    </row>
    <row r="1214" ht="13.5">
      <c r="I1214" s="639"/>
    </row>
    <row r="1215" ht="13.5">
      <c r="I1215" s="639"/>
    </row>
    <row r="1216" ht="13.5">
      <c r="I1216" s="639"/>
    </row>
    <row r="1217" ht="13.5">
      <c r="I1217" s="639"/>
    </row>
    <row r="1218" ht="13.5">
      <c r="I1218" s="639"/>
    </row>
    <row r="1219" ht="13.5">
      <c r="I1219" s="639"/>
    </row>
    <row r="1220" ht="13.5">
      <c r="I1220" s="639"/>
    </row>
    <row r="1221" ht="13.5">
      <c r="I1221" s="639"/>
    </row>
    <row r="1222" ht="13.5">
      <c r="I1222" s="639"/>
    </row>
    <row r="1223" ht="13.5">
      <c r="I1223" s="639"/>
    </row>
    <row r="1224" ht="13.5">
      <c r="I1224" s="639"/>
    </row>
    <row r="1225" ht="13.5">
      <c r="I1225" s="639"/>
    </row>
    <row r="1226" ht="13.5">
      <c r="I1226" s="639"/>
    </row>
    <row r="1227" ht="13.5">
      <c r="I1227" s="639"/>
    </row>
    <row r="1228" ht="13.5">
      <c r="I1228" s="639"/>
    </row>
    <row r="1229" ht="13.5">
      <c r="I1229" s="639"/>
    </row>
    <row r="1230" ht="13.5">
      <c r="I1230" s="639"/>
    </row>
    <row r="1231" ht="13.5">
      <c r="I1231" s="639"/>
    </row>
    <row r="1232" ht="13.5">
      <c r="I1232" s="639"/>
    </row>
    <row r="1233" ht="13.5">
      <c r="I1233" s="639"/>
    </row>
    <row r="1234" ht="13.5">
      <c r="I1234" s="639"/>
    </row>
    <row r="1235" ht="13.5">
      <c r="I1235" s="639"/>
    </row>
    <row r="1236" ht="13.5">
      <c r="I1236" s="639"/>
    </row>
    <row r="1237" ht="13.5">
      <c r="I1237" s="639"/>
    </row>
    <row r="1238" ht="13.5">
      <c r="I1238" s="639"/>
    </row>
    <row r="1239" ht="13.5">
      <c r="I1239" s="639"/>
    </row>
    <row r="1240" ht="13.5">
      <c r="I1240" s="639"/>
    </row>
    <row r="1241" ht="13.5">
      <c r="I1241" s="639"/>
    </row>
    <row r="1242" ht="13.5">
      <c r="I1242" s="639"/>
    </row>
    <row r="1243" ht="13.5">
      <c r="I1243" s="639"/>
    </row>
    <row r="1244" ht="13.5">
      <c r="I1244" s="639"/>
    </row>
    <row r="1245" ht="13.5">
      <c r="I1245" s="639"/>
    </row>
    <row r="1246" ht="13.5">
      <c r="I1246" s="639"/>
    </row>
    <row r="1247" ht="13.5">
      <c r="I1247" s="639"/>
    </row>
    <row r="1248" ht="13.5">
      <c r="I1248" s="639"/>
    </row>
    <row r="1249" ht="13.5">
      <c r="I1249" s="639"/>
    </row>
    <row r="1250" ht="13.5">
      <c r="I1250" s="639"/>
    </row>
    <row r="1251" ht="13.5">
      <c r="I1251" s="639"/>
    </row>
    <row r="1252" ht="13.5">
      <c r="I1252" s="639"/>
    </row>
    <row r="1253" ht="13.5">
      <c r="I1253" s="639"/>
    </row>
    <row r="1254" ht="13.5">
      <c r="I1254" s="639"/>
    </row>
    <row r="1255" ht="13.5">
      <c r="I1255" s="639"/>
    </row>
    <row r="1256" ht="13.5">
      <c r="I1256" s="639"/>
    </row>
    <row r="1257" ht="13.5">
      <c r="I1257" s="639"/>
    </row>
    <row r="1258" ht="13.5">
      <c r="I1258" s="639"/>
    </row>
    <row r="1259" ht="13.5">
      <c r="I1259" s="639"/>
    </row>
    <row r="1260" ht="13.5">
      <c r="I1260" s="639"/>
    </row>
    <row r="1261" ht="13.5">
      <c r="I1261" s="639"/>
    </row>
    <row r="1262" ht="13.5">
      <c r="I1262" s="639"/>
    </row>
    <row r="1263" ht="13.5">
      <c r="I1263" s="639"/>
    </row>
    <row r="1264" ht="13.5">
      <c r="I1264" s="639"/>
    </row>
    <row r="1265" ht="13.5">
      <c r="I1265" s="639"/>
    </row>
    <row r="1266" ht="13.5">
      <c r="I1266" s="639"/>
    </row>
    <row r="1267" ht="13.5">
      <c r="I1267" s="639"/>
    </row>
    <row r="1268" ht="13.5">
      <c r="I1268" s="639"/>
    </row>
    <row r="1269" ht="13.5">
      <c r="I1269" s="639"/>
    </row>
    <row r="1270" ht="13.5">
      <c r="I1270" s="639"/>
    </row>
    <row r="1271" ht="13.5">
      <c r="I1271" s="639"/>
    </row>
    <row r="1272" ht="13.5">
      <c r="I1272" s="639"/>
    </row>
    <row r="1273" ht="13.5">
      <c r="I1273" s="639"/>
    </row>
    <row r="1274" ht="13.5">
      <c r="I1274" s="639"/>
    </row>
    <row r="1275" ht="13.5">
      <c r="I1275" s="639"/>
    </row>
    <row r="1276" ht="13.5">
      <c r="I1276" s="639"/>
    </row>
    <row r="1277" ht="13.5">
      <c r="I1277" s="639"/>
    </row>
    <row r="1278" ht="13.5">
      <c r="I1278" s="639"/>
    </row>
    <row r="1279" ht="13.5">
      <c r="I1279" s="639"/>
    </row>
    <row r="1280" ht="13.5">
      <c r="I1280" s="639"/>
    </row>
    <row r="1281" ht="13.5">
      <c r="I1281" s="639"/>
    </row>
    <row r="1282" ht="13.5">
      <c r="I1282" s="639"/>
    </row>
    <row r="1283" ht="13.5">
      <c r="I1283" s="639"/>
    </row>
    <row r="1284" ht="13.5">
      <c r="I1284" s="639"/>
    </row>
    <row r="1285" ht="13.5">
      <c r="I1285" s="639"/>
    </row>
    <row r="1286" ht="13.5">
      <c r="I1286" s="639"/>
    </row>
    <row r="1287" ht="13.5">
      <c r="I1287" s="639"/>
    </row>
    <row r="1288" ht="13.5">
      <c r="I1288" s="639"/>
    </row>
    <row r="1289" ht="13.5">
      <c r="I1289" s="639"/>
    </row>
    <row r="1290" ht="13.5">
      <c r="I1290" s="639"/>
    </row>
    <row r="1291" ht="13.5">
      <c r="I1291" s="639"/>
    </row>
    <row r="1292" ht="13.5">
      <c r="I1292" s="639"/>
    </row>
    <row r="1293" ht="13.5">
      <c r="I1293" s="639"/>
    </row>
    <row r="1294" ht="13.5">
      <c r="I1294" s="639"/>
    </row>
    <row r="1295" ht="13.5">
      <c r="I1295" s="639"/>
    </row>
    <row r="1296" ht="13.5">
      <c r="I1296" s="639"/>
    </row>
    <row r="1297" ht="13.5">
      <c r="I1297" s="639"/>
    </row>
    <row r="1298" ht="13.5">
      <c r="I1298" s="639"/>
    </row>
    <row r="1299" ht="13.5">
      <c r="I1299" s="639"/>
    </row>
    <row r="1300" ht="13.5">
      <c r="I1300" s="639"/>
    </row>
    <row r="1301" ht="13.5">
      <c r="I1301" s="639"/>
    </row>
    <row r="1302" ht="13.5">
      <c r="I1302" s="639"/>
    </row>
    <row r="1303" ht="13.5">
      <c r="I1303" s="639"/>
    </row>
    <row r="1304" ht="13.5">
      <c r="I1304" s="639"/>
    </row>
    <row r="1305" ht="13.5">
      <c r="I1305" s="639"/>
    </row>
    <row r="1306" ht="13.5">
      <c r="I1306" s="639"/>
    </row>
    <row r="1307" ht="13.5">
      <c r="I1307" s="639"/>
    </row>
    <row r="1308" ht="13.5">
      <c r="I1308" s="639"/>
    </row>
    <row r="1309" ht="13.5">
      <c r="I1309" s="639"/>
    </row>
    <row r="1310" ht="13.5">
      <c r="I1310" s="639"/>
    </row>
    <row r="1311" ht="13.5">
      <c r="I1311" s="639"/>
    </row>
    <row r="1312" ht="13.5">
      <c r="I1312" s="639"/>
    </row>
    <row r="1313" ht="13.5">
      <c r="I1313" s="639"/>
    </row>
    <row r="1314" ht="13.5">
      <c r="I1314" s="639"/>
    </row>
    <row r="1315" ht="13.5">
      <c r="I1315" s="639"/>
    </row>
    <row r="1316" ht="13.5">
      <c r="I1316" s="639"/>
    </row>
    <row r="1317" ht="13.5">
      <c r="I1317" s="639"/>
    </row>
    <row r="1318" ht="13.5">
      <c r="I1318" s="639"/>
    </row>
    <row r="1319" ht="13.5">
      <c r="I1319" s="639"/>
    </row>
    <row r="1320" ht="13.5">
      <c r="I1320" s="639"/>
    </row>
    <row r="1321" ht="13.5">
      <c r="I1321" s="639"/>
    </row>
    <row r="1322" ht="13.5">
      <c r="I1322" s="639"/>
    </row>
    <row r="1323" ht="13.5">
      <c r="I1323" s="639"/>
    </row>
    <row r="1324" ht="13.5">
      <c r="I1324" s="639"/>
    </row>
    <row r="1325" ht="13.5">
      <c r="I1325" s="639"/>
    </row>
    <row r="1326" ht="13.5">
      <c r="I1326" s="639"/>
    </row>
    <row r="1327" ht="13.5">
      <c r="I1327" s="639"/>
    </row>
    <row r="1328" ht="13.5">
      <c r="I1328" s="639"/>
    </row>
    <row r="1329" ht="13.5">
      <c r="I1329" s="639"/>
    </row>
    <row r="1330" ht="13.5">
      <c r="I1330" s="639"/>
    </row>
    <row r="1331" ht="13.5">
      <c r="I1331" s="639"/>
    </row>
    <row r="1332" ht="13.5">
      <c r="I1332" s="639"/>
    </row>
    <row r="1333" ht="13.5">
      <c r="I1333" s="639"/>
    </row>
    <row r="1334" ht="13.5">
      <c r="I1334" s="639"/>
    </row>
    <row r="1335" ht="13.5">
      <c r="I1335" s="639"/>
    </row>
    <row r="1336" ht="13.5">
      <c r="I1336" s="639"/>
    </row>
    <row r="1337" ht="13.5">
      <c r="I1337" s="639"/>
    </row>
    <row r="1338" ht="13.5">
      <c r="I1338" s="639"/>
    </row>
    <row r="1339" ht="13.5">
      <c r="I1339" s="639"/>
    </row>
    <row r="1340" ht="13.5">
      <c r="I1340" s="639"/>
    </row>
    <row r="1341" ht="13.5">
      <c r="I1341" s="639"/>
    </row>
    <row r="1342" ht="13.5">
      <c r="I1342" s="639"/>
    </row>
    <row r="1343" ht="13.5">
      <c r="I1343" s="639"/>
    </row>
    <row r="1344" ht="13.5">
      <c r="I1344" s="639"/>
    </row>
    <row r="1345" ht="13.5">
      <c r="I1345" s="639"/>
    </row>
    <row r="1346" ht="13.5">
      <c r="I1346" s="639"/>
    </row>
    <row r="1347" ht="13.5">
      <c r="I1347" s="639"/>
    </row>
    <row r="1348" ht="13.5">
      <c r="I1348" s="639"/>
    </row>
    <row r="1349" ht="13.5">
      <c r="I1349" s="639"/>
    </row>
    <row r="1350" ht="13.5">
      <c r="I1350" s="639"/>
    </row>
    <row r="1351" ht="13.5">
      <c r="I1351" s="639"/>
    </row>
    <row r="1352" ht="13.5">
      <c r="I1352" s="639"/>
    </row>
    <row r="1353" ht="13.5">
      <c r="I1353" s="639"/>
    </row>
    <row r="1354" ht="13.5">
      <c r="I1354" s="639"/>
    </row>
    <row r="1355" ht="13.5">
      <c r="I1355" s="639"/>
    </row>
    <row r="1356" ht="13.5">
      <c r="I1356" s="639"/>
    </row>
    <row r="1357" ht="13.5">
      <c r="I1357" s="639"/>
    </row>
    <row r="1358" ht="13.5">
      <c r="I1358" s="639"/>
    </row>
    <row r="1359" ht="13.5">
      <c r="I1359" s="639"/>
    </row>
    <row r="1360" ht="13.5">
      <c r="I1360" s="639"/>
    </row>
    <row r="1361" ht="13.5">
      <c r="I1361" s="639"/>
    </row>
    <row r="1362" ht="13.5">
      <c r="I1362" s="639"/>
    </row>
    <row r="1363" ht="13.5">
      <c r="I1363" s="639"/>
    </row>
    <row r="1364" ht="13.5">
      <c r="I1364" s="639"/>
    </row>
    <row r="1365" ht="13.5">
      <c r="I1365" s="639"/>
    </row>
    <row r="1366" ht="13.5">
      <c r="I1366" s="639"/>
    </row>
    <row r="1367" ht="13.5">
      <c r="I1367" s="639"/>
    </row>
    <row r="1368" ht="13.5">
      <c r="I1368" s="639"/>
    </row>
    <row r="1369" ht="13.5">
      <c r="I1369" s="639"/>
    </row>
    <row r="1370" ht="13.5">
      <c r="I1370" s="639"/>
    </row>
    <row r="1371" ht="13.5">
      <c r="I1371" s="639"/>
    </row>
    <row r="1372" ht="13.5">
      <c r="I1372" s="639"/>
    </row>
    <row r="1373" ht="13.5">
      <c r="I1373" s="639"/>
    </row>
    <row r="1374" ht="13.5">
      <c r="I1374" s="639"/>
    </row>
    <row r="1375" ht="13.5">
      <c r="I1375" s="639"/>
    </row>
    <row r="1376" ht="13.5">
      <c r="I1376" s="639"/>
    </row>
    <row r="1377" ht="13.5">
      <c r="I1377" s="639"/>
    </row>
    <row r="1378" ht="13.5">
      <c r="I1378" s="639"/>
    </row>
    <row r="1379" ht="13.5">
      <c r="I1379" s="639"/>
    </row>
    <row r="1380" ht="13.5">
      <c r="I1380" s="639"/>
    </row>
    <row r="1381" ht="13.5">
      <c r="I1381" s="639"/>
    </row>
    <row r="1382" ht="13.5">
      <c r="I1382" s="639"/>
    </row>
    <row r="1383" ht="13.5">
      <c r="I1383" s="639"/>
    </row>
    <row r="1384" ht="13.5">
      <c r="I1384" s="639"/>
    </row>
    <row r="1385" ht="13.5">
      <c r="I1385" s="639"/>
    </row>
    <row r="1386" ht="13.5">
      <c r="I1386" s="639"/>
    </row>
    <row r="1387" ht="13.5">
      <c r="I1387" s="639"/>
    </row>
    <row r="1388" ht="13.5">
      <c r="I1388" s="639"/>
    </row>
    <row r="1389" ht="13.5">
      <c r="I1389" s="639"/>
    </row>
    <row r="1390" ht="13.5">
      <c r="I1390" s="639"/>
    </row>
    <row r="1391" ht="13.5">
      <c r="I1391" s="639"/>
    </row>
    <row r="1392" ht="13.5">
      <c r="I1392" s="639"/>
    </row>
    <row r="1393" ht="13.5">
      <c r="I1393" s="639"/>
    </row>
    <row r="1394" ht="13.5">
      <c r="I1394" s="639"/>
    </row>
    <row r="1395" ht="13.5">
      <c r="I1395" s="639"/>
    </row>
    <row r="1396" ht="13.5">
      <c r="I1396" s="639"/>
    </row>
    <row r="1397" ht="13.5">
      <c r="I1397" s="639"/>
    </row>
    <row r="1398" ht="13.5">
      <c r="I1398" s="639"/>
    </row>
    <row r="1399" ht="13.5">
      <c r="I1399" s="639"/>
    </row>
    <row r="1400" ht="13.5">
      <c r="I1400" s="639"/>
    </row>
    <row r="1401" ht="13.5">
      <c r="I1401" s="639"/>
    </row>
    <row r="1402" ht="13.5">
      <c r="I1402" s="639"/>
    </row>
    <row r="1403" ht="13.5">
      <c r="I1403" s="639"/>
    </row>
    <row r="1404" ht="13.5">
      <c r="I1404" s="639"/>
    </row>
    <row r="1405" ht="13.5">
      <c r="I1405" s="639"/>
    </row>
    <row r="1406" ht="13.5">
      <c r="I1406" s="639"/>
    </row>
    <row r="1407" ht="13.5">
      <c r="I1407" s="639"/>
    </row>
    <row r="1408" ht="13.5">
      <c r="I1408" s="639"/>
    </row>
    <row r="1409" ht="13.5">
      <c r="I1409" s="639"/>
    </row>
    <row r="1410" ht="13.5">
      <c r="I1410" s="639"/>
    </row>
    <row r="1411" ht="13.5">
      <c r="I1411" s="639"/>
    </row>
    <row r="1412" ht="13.5">
      <c r="I1412" s="639"/>
    </row>
    <row r="1413" ht="13.5">
      <c r="I1413" s="639"/>
    </row>
    <row r="1414" ht="13.5">
      <c r="I1414" s="639"/>
    </row>
    <row r="1415" ht="13.5">
      <c r="I1415" s="639"/>
    </row>
    <row r="1416" ht="13.5">
      <c r="I1416" s="639"/>
    </row>
    <row r="1417" ht="13.5">
      <c r="I1417" s="639"/>
    </row>
    <row r="1418" ht="13.5">
      <c r="I1418" s="639"/>
    </row>
    <row r="1419" ht="13.5">
      <c r="I1419" s="639"/>
    </row>
    <row r="1420" ht="13.5">
      <c r="I1420" s="639"/>
    </row>
    <row r="1421" ht="13.5">
      <c r="I1421" s="639"/>
    </row>
    <row r="1422" ht="13.5">
      <c r="I1422" s="639"/>
    </row>
    <row r="1423" ht="13.5">
      <c r="I1423" s="639"/>
    </row>
    <row r="1424" ht="13.5">
      <c r="I1424" s="639"/>
    </row>
    <row r="1425" ht="13.5">
      <c r="I1425" s="639"/>
    </row>
    <row r="1426" ht="13.5">
      <c r="I1426" s="639"/>
    </row>
    <row r="1427" ht="13.5">
      <c r="I1427" s="639"/>
    </row>
    <row r="1428" ht="13.5">
      <c r="I1428" s="639"/>
    </row>
    <row r="1429" ht="13.5">
      <c r="I1429" s="639"/>
    </row>
    <row r="1430" ht="13.5">
      <c r="I1430" s="639"/>
    </row>
    <row r="1431" ht="13.5">
      <c r="I1431" s="639"/>
    </row>
    <row r="1432" ht="13.5">
      <c r="I1432" s="639"/>
    </row>
    <row r="1433" ht="13.5">
      <c r="I1433" s="639"/>
    </row>
    <row r="1434" ht="13.5">
      <c r="I1434" s="639"/>
    </row>
    <row r="1435" ht="13.5">
      <c r="I1435" s="639"/>
    </row>
    <row r="1436" ht="13.5">
      <c r="I1436" s="639"/>
    </row>
    <row r="1437" ht="13.5">
      <c r="I1437" s="639"/>
    </row>
    <row r="1438" ht="13.5">
      <c r="I1438" s="639"/>
    </row>
    <row r="1439" ht="13.5">
      <c r="I1439" s="639"/>
    </row>
    <row r="1440" ht="13.5">
      <c r="I1440" s="639"/>
    </row>
    <row r="1441" ht="13.5">
      <c r="I1441" s="639"/>
    </row>
    <row r="1442" ht="13.5">
      <c r="I1442" s="639"/>
    </row>
    <row r="1443" ht="13.5">
      <c r="I1443" s="639"/>
    </row>
    <row r="1444" ht="13.5">
      <c r="I1444" s="639"/>
    </row>
    <row r="1445" ht="13.5">
      <c r="I1445" s="639"/>
    </row>
    <row r="1446" ht="13.5">
      <c r="I1446" s="639"/>
    </row>
    <row r="1447" ht="13.5">
      <c r="I1447" s="639"/>
    </row>
    <row r="1448" ht="13.5">
      <c r="I1448" s="639"/>
    </row>
    <row r="1449" ht="13.5">
      <c r="I1449" s="639"/>
    </row>
    <row r="1450" ht="13.5">
      <c r="I1450" s="639"/>
    </row>
    <row r="1451" ht="13.5">
      <c r="I1451" s="639"/>
    </row>
    <row r="1452" ht="13.5">
      <c r="I1452" s="639"/>
    </row>
    <row r="1453" ht="13.5">
      <c r="I1453" s="639"/>
    </row>
    <row r="1454" ht="13.5">
      <c r="I1454" s="639"/>
    </row>
    <row r="1455" ht="13.5">
      <c r="I1455" s="639"/>
    </row>
    <row r="1456" ht="13.5">
      <c r="I1456" s="639"/>
    </row>
    <row r="1457" ht="13.5">
      <c r="I1457" s="639"/>
    </row>
    <row r="1458" ht="13.5">
      <c r="I1458" s="639"/>
    </row>
    <row r="1459" ht="13.5">
      <c r="I1459" s="639"/>
    </row>
    <row r="1460" ht="13.5">
      <c r="I1460" s="639"/>
    </row>
    <row r="1461" ht="13.5">
      <c r="I1461" s="639"/>
    </row>
    <row r="1462" ht="13.5">
      <c r="I1462" s="639"/>
    </row>
    <row r="1463" ht="13.5">
      <c r="I1463" s="639"/>
    </row>
    <row r="1464" ht="13.5">
      <c r="I1464" s="639"/>
    </row>
    <row r="1465" ht="13.5">
      <c r="I1465" s="639"/>
    </row>
    <row r="1466" ht="13.5">
      <c r="I1466" s="639"/>
    </row>
    <row r="1467" ht="13.5">
      <c r="I1467" s="639"/>
    </row>
    <row r="1468" ht="13.5">
      <c r="I1468" s="639"/>
    </row>
    <row r="1469" ht="13.5">
      <c r="I1469" s="639"/>
    </row>
    <row r="1470" ht="13.5">
      <c r="I1470" s="639"/>
    </row>
    <row r="1471" ht="13.5">
      <c r="I1471" s="639"/>
    </row>
    <row r="1472" ht="13.5">
      <c r="I1472" s="639"/>
    </row>
    <row r="1473" ht="13.5">
      <c r="I1473" s="639"/>
    </row>
    <row r="1474" ht="13.5">
      <c r="I1474" s="639"/>
    </row>
    <row r="1475" ht="13.5">
      <c r="I1475" s="639"/>
    </row>
    <row r="1476" ht="13.5">
      <c r="I1476" s="639"/>
    </row>
    <row r="1477" ht="13.5">
      <c r="I1477" s="639"/>
    </row>
    <row r="1478" ht="13.5">
      <c r="I1478" s="639"/>
    </row>
    <row r="1479" ht="13.5">
      <c r="I1479" s="639"/>
    </row>
    <row r="1480" ht="13.5">
      <c r="I1480" s="639"/>
    </row>
    <row r="1481" ht="13.5">
      <c r="I1481" s="639"/>
    </row>
    <row r="1482" ht="13.5">
      <c r="I1482" s="639"/>
    </row>
    <row r="1483" ht="13.5">
      <c r="I1483" s="639"/>
    </row>
    <row r="1484" ht="13.5">
      <c r="I1484" s="639"/>
    </row>
    <row r="1485" ht="13.5">
      <c r="I1485" s="639"/>
    </row>
    <row r="1486" ht="13.5">
      <c r="I1486" s="639"/>
    </row>
    <row r="1487" ht="13.5">
      <c r="I1487" s="639"/>
    </row>
    <row r="1488" ht="13.5">
      <c r="I1488" s="639"/>
    </row>
    <row r="1489" ht="13.5">
      <c r="I1489" s="639"/>
    </row>
    <row r="1490" ht="13.5">
      <c r="I1490" s="639"/>
    </row>
    <row r="1491" ht="13.5">
      <c r="I1491" s="639"/>
    </row>
    <row r="1492" ht="13.5">
      <c r="I1492" s="639"/>
    </row>
    <row r="1493" ht="13.5">
      <c r="I1493" s="639"/>
    </row>
    <row r="1494" ht="13.5">
      <c r="I1494" s="639"/>
    </row>
    <row r="1495" ht="13.5">
      <c r="I1495" s="639"/>
    </row>
    <row r="1496" ht="13.5">
      <c r="I1496" s="639"/>
    </row>
    <row r="1497" ht="13.5">
      <c r="I1497" s="639"/>
    </row>
    <row r="1498" ht="13.5">
      <c r="I1498" s="639"/>
    </row>
    <row r="1499" ht="13.5">
      <c r="I1499" s="639"/>
    </row>
    <row r="1500" ht="13.5">
      <c r="I1500" s="639"/>
    </row>
    <row r="1501" ht="13.5">
      <c r="I1501" s="639"/>
    </row>
    <row r="1502" ht="13.5">
      <c r="I1502" s="639"/>
    </row>
    <row r="1503" ht="13.5">
      <c r="I1503" s="639"/>
    </row>
    <row r="1504" ht="13.5">
      <c r="I1504" s="639"/>
    </row>
    <row r="1505" ht="13.5">
      <c r="I1505" s="639"/>
    </row>
    <row r="1506" ht="13.5">
      <c r="I1506" s="639"/>
    </row>
    <row r="1507" ht="13.5">
      <c r="I1507" s="639"/>
    </row>
    <row r="1508" ht="13.5">
      <c r="I1508" s="639"/>
    </row>
    <row r="1509" ht="13.5">
      <c r="I1509" s="639"/>
    </row>
    <row r="1510" ht="13.5">
      <c r="I1510" s="639"/>
    </row>
    <row r="1511" ht="13.5">
      <c r="I1511" s="639"/>
    </row>
    <row r="1512" ht="13.5">
      <c r="I1512" s="639"/>
    </row>
    <row r="1513" ht="13.5">
      <c r="I1513" s="639"/>
    </row>
    <row r="1514" ht="13.5">
      <c r="I1514" s="639"/>
    </row>
    <row r="1515" ht="13.5">
      <c r="I1515" s="639"/>
    </row>
    <row r="1516" ht="13.5">
      <c r="I1516" s="639"/>
    </row>
    <row r="1517" ht="13.5">
      <c r="I1517" s="639"/>
    </row>
    <row r="1518" ht="13.5">
      <c r="I1518" s="639"/>
    </row>
    <row r="1519" ht="13.5">
      <c r="I1519" s="639"/>
    </row>
    <row r="1520" ht="13.5">
      <c r="I1520" s="639"/>
    </row>
    <row r="1521" ht="13.5">
      <c r="I1521" s="639"/>
    </row>
    <row r="1522" ht="13.5">
      <c r="I1522" s="639"/>
    </row>
    <row r="1523" ht="13.5">
      <c r="I1523" s="639"/>
    </row>
    <row r="1524" ht="13.5">
      <c r="I1524" s="639"/>
    </row>
    <row r="1525" ht="13.5">
      <c r="I1525" s="639"/>
    </row>
    <row r="1526" ht="13.5">
      <c r="I1526" s="639"/>
    </row>
    <row r="1527" ht="13.5">
      <c r="I1527" s="639"/>
    </row>
    <row r="1528" ht="13.5">
      <c r="I1528" s="639"/>
    </row>
    <row r="1529" ht="13.5">
      <c r="I1529" s="639"/>
    </row>
    <row r="1530" ht="13.5">
      <c r="I1530" s="639"/>
    </row>
    <row r="1531" ht="13.5">
      <c r="I1531" s="639"/>
    </row>
    <row r="1532" ht="13.5">
      <c r="I1532" s="639"/>
    </row>
    <row r="1533" ht="13.5">
      <c r="I1533" s="639"/>
    </row>
    <row r="1534" ht="13.5">
      <c r="I1534" s="639"/>
    </row>
    <row r="1535" ht="13.5">
      <c r="I1535" s="639"/>
    </row>
    <row r="1536" ht="13.5">
      <c r="I1536" s="639"/>
    </row>
    <row r="1537" ht="13.5">
      <c r="I1537" s="639"/>
    </row>
    <row r="1538" ht="13.5">
      <c r="I1538" s="639"/>
    </row>
    <row r="1539" ht="13.5">
      <c r="I1539" s="639"/>
    </row>
    <row r="1540" ht="13.5">
      <c r="I1540" s="639"/>
    </row>
    <row r="1541" ht="13.5">
      <c r="I1541" s="639"/>
    </row>
    <row r="1542" ht="13.5">
      <c r="I1542" s="639"/>
    </row>
    <row r="1543" ht="13.5">
      <c r="I1543" s="639"/>
    </row>
    <row r="1544" ht="13.5">
      <c r="I1544" s="639"/>
    </row>
    <row r="1545" ht="13.5">
      <c r="I1545" s="639"/>
    </row>
    <row r="1546" ht="13.5">
      <c r="I1546" s="639"/>
    </row>
    <row r="1547" ht="13.5">
      <c r="I1547" s="639"/>
    </row>
    <row r="1548" ht="13.5">
      <c r="I1548" s="639"/>
    </row>
    <row r="1549" ht="13.5">
      <c r="I1549" s="639"/>
    </row>
    <row r="1550" ht="13.5">
      <c r="I1550" s="639"/>
    </row>
    <row r="1551" ht="13.5">
      <c r="I1551" s="639"/>
    </row>
    <row r="1552" ht="13.5">
      <c r="I1552" s="639"/>
    </row>
    <row r="1553" ht="13.5">
      <c r="I1553" s="639"/>
    </row>
    <row r="1554" ht="13.5">
      <c r="I1554" s="639"/>
    </row>
    <row r="1555" ht="13.5">
      <c r="I1555" s="639"/>
    </row>
    <row r="1556" ht="13.5">
      <c r="I1556" s="639"/>
    </row>
    <row r="1557" ht="13.5">
      <c r="I1557" s="639"/>
    </row>
    <row r="1558" ht="13.5">
      <c r="I1558" s="639"/>
    </row>
    <row r="1559" ht="13.5">
      <c r="I1559" s="639"/>
    </row>
    <row r="1560" ht="13.5">
      <c r="I1560" s="639"/>
    </row>
    <row r="1561" ht="13.5">
      <c r="I1561" s="639"/>
    </row>
    <row r="1562" ht="13.5">
      <c r="I1562" s="639"/>
    </row>
    <row r="1563" ht="13.5">
      <c r="I1563" s="639"/>
    </row>
    <row r="1564" ht="13.5">
      <c r="I1564" s="639"/>
    </row>
    <row r="1565" ht="13.5">
      <c r="I1565" s="639"/>
    </row>
    <row r="1566" ht="13.5">
      <c r="I1566" s="639"/>
    </row>
    <row r="1567" ht="13.5">
      <c r="I1567" s="639"/>
    </row>
    <row r="1568" ht="13.5">
      <c r="I1568" s="639"/>
    </row>
    <row r="1569" ht="13.5">
      <c r="I1569" s="639"/>
    </row>
    <row r="1570" ht="13.5">
      <c r="I1570" s="639"/>
    </row>
    <row r="1571" ht="13.5">
      <c r="I1571" s="639"/>
    </row>
    <row r="1572" ht="13.5">
      <c r="I1572" s="639"/>
    </row>
    <row r="1573" ht="13.5">
      <c r="I1573" s="639"/>
    </row>
    <row r="1574" ht="13.5">
      <c r="I1574" s="639"/>
    </row>
    <row r="1575" ht="13.5">
      <c r="I1575" s="639"/>
    </row>
    <row r="1576" ht="13.5">
      <c r="I1576" s="639"/>
    </row>
    <row r="1577" ht="13.5">
      <c r="I1577" s="639"/>
    </row>
    <row r="1578" ht="13.5">
      <c r="I1578" s="639"/>
    </row>
    <row r="1579" ht="13.5">
      <c r="I1579" s="639"/>
    </row>
    <row r="1580" ht="13.5">
      <c r="I1580" s="639"/>
    </row>
    <row r="1581" ht="13.5">
      <c r="I1581" s="639"/>
    </row>
    <row r="1582" ht="13.5">
      <c r="I1582" s="639"/>
    </row>
    <row r="1583" ht="13.5">
      <c r="I1583" s="639"/>
    </row>
    <row r="1584" ht="13.5">
      <c r="I1584" s="639"/>
    </row>
    <row r="1585" ht="13.5">
      <c r="I1585" s="639"/>
    </row>
    <row r="1586" ht="13.5">
      <c r="I1586" s="639"/>
    </row>
    <row r="1587" ht="13.5">
      <c r="I1587" s="639"/>
    </row>
    <row r="1588" ht="13.5">
      <c r="I1588" s="639"/>
    </row>
    <row r="1589" ht="13.5">
      <c r="I1589" s="639"/>
    </row>
    <row r="1590" ht="13.5">
      <c r="I1590" s="639"/>
    </row>
    <row r="1591" ht="13.5">
      <c r="I1591" s="639"/>
    </row>
    <row r="1592" ht="13.5">
      <c r="I1592" s="639"/>
    </row>
    <row r="1593" ht="13.5">
      <c r="I1593" s="639"/>
    </row>
    <row r="1594" ht="13.5">
      <c r="I1594" s="639"/>
    </row>
    <row r="1595" ht="13.5">
      <c r="I1595" s="639"/>
    </row>
    <row r="1596" ht="13.5">
      <c r="I1596" s="639"/>
    </row>
    <row r="1597" ht="13.5">
      <c r="I1597" s="639"/>
    </row>
    <row r="1598" ht="13.5">
      <c r="I1598" s="639"/>
    </row>
    <row r="1599" ht="13.5">
      <c r="I1599" s="639"/>
    </row>
    <row r="1600" ht="13.5">
      <c r="I1600" s="639"/>
    </row>
    <row r="1601" ht="13.5">
      <c r="I1601" s="639"/>
    </row>
    <row r="1602" ht="13.5">
      <c r="I1602" s="639"/>
    </row>
    <row r="1603" ht="13.5">
      <c r="I1603" s="639"/>
    </row>
    <row r="1604" ht="13.5">
      <c r="I1604" s="639"/>
    </row>
    <row r="1605" ht="13.5">
      <c r="I1605" s="639"/>
    </row>
    <row r="1606" ht="13.5">
      <c r="I1606" s="639"/>
    </row>
    <row r="1607" ht="13.5">
      <c r="I1607" s="639"/>
    </row>
    <row r="1608" ht="13.5">
      <c r="I1608" s="639"/>
    </row>
    <row r="1609" ht="13.5">
      <c r="I1609" s="639"/>
    </row>
    <row r="1610" ht="13.5">
      <c r="I1610" s="639"/>
    </row>
    <row r="1611" ht="13.5">
      <c r="I1611" s="639"/>
    </row>
    <row r="1612" ht="13.5">
      <c r="I1612" s="639"/>
    </row>
    <row r="1613" ht="13.5">
      <c r="I1613" s="639"/>
    </row>
    <row r="1614" ht="13.5">
      <c r="I1614" s="639"/>
    </row>
    <row r="1615" ht="13.5">
      <c r="I1615" s="639"/>
    </row>
    <row r="1616" ht="13.5">
      <c r="I1616" s="639"/>
    </row>
    <row r="1617" ht="13.5">
      <c r="I1617" s="639"/>
    </row>
    <row r="1618" ht="13.5">
      <c r="I1618" s="639"/>
    </row>
    <row r="1619" ht="13.5">
      <c r="I1619" s="639"/>
    </row>
    <row r="1620" ht="13.5">
      <c r="I1620" s="639"/>
    </row>
    <row r="1621" ht="13.5">
      <c r="I1621" s="639"/>
    </row>
    <row r="1622" ht="13.5">
      <c r="I1622" s="639"/>
    </row>
    <row r="1623" ht="13.5">
      <c r="I1623" s="639"/>
    </row>
    <row r="1624" ht="13.5">
      <c r="I1624" s="639"/>
    </row>
    <row r="1625" ht="13.5">
      <c r="I1625" s="639"/>
    </row>
    <row r="1626" ht="13.5">
      <c r="I1626" s="639"/>
    </row>
    <row r="1627" ht="13.5">
      <c r="I1627" s="639"/>
    </row>
    <row r="1628" ht="13.5">
      <c r="I1628" s="639"/>
    </row>
    <row r="1629" ht="13.5">
      <c r="I1629" s="639"/>
    </row>
    <row r="1630" ht="13.5">
      <c r="I1630" s="639"/>
    </row>
    <row r="1631" ht="13.5">
      <c r="I1631" s="639"/>
    </row>
    <row r="1632" ht="13.5">
      <c r="I1632" s="639"/>
    </row>
    <row r="1633" ht="13.5">
      <c r="I1633" s="639"/>
    </row>
    <row r="1634" ht="13.5">
      <c r="I1634" s="639"/>
    </row>
    <row r="1635" ht="13.5">
      <c r="I1635" s="639"/>
    </row>
    <row r="1636" ht="13.5">
      <c r="I1636" s="639"/>
    </row>
    <row r="1637" ht="13.5">
      <c r="I1637" s="639"/>
    </row>
    <row r="1638" ht="13.5">
      <c r="I1638" s="639"/>
    </row>
    <row r="1639" ht="13.5">
      <c r="I1639" s="639"/>
    </row>
    <row r="1640" ht="13.5">
      <c r="I1640" s="639"/>
    </row>
    <row r="1641" ht="13.5">
      <c r="I1641" s="639"/>
    </row>
    <row r="1642" ht="13.5">
      <c r="I1642" s="639"/>
    </row>
    <row r="1643" ht="13.5">
      <c r="I1643" s="639"/>
    </row>
    <row r="1644" ht="13.5">
      <c r="I1644" s="639"/>
    </row>
    <row r="1645" ht="13.5">
      <c r="I1645" s="639"/>
    </row>
    <row r="1646" ht="13.5">
      <c r="I1646" s="639"/>
    </row>
    <row r="1647" ht="13.5">
      <c r="I1647" s="639"/>
    </row>
    <row r="1648" ht="13.5">
      <c r="I1648" s="639"/>
    </row>
    <row r="1649" ht="13.5">
      <c r="I1649" s="639"/>
    </row>
    <row r="1650" ht="13.5">
      <c r="I1650" s="639"/>
    </row>
    <row r="1651" ht="13.5">
      <c r="I1651" s="639"/>
    </row>
    <row r="1652" ht="13.5">
      <c r="I1652" s="639"/>
    </row>
    <row r="1653" ht="13.5">
      <c r="I1653" s="639"/>
    </row>
    <row r="1654" ht="13.5">
      <c r="I1654" s="639"/>
    </row>
    <row r="1655" ht="13.5">
      <c r="I1655" s="639"/>
    </row>
    <row r="1656" ht="13.5">
      <c r="I1656" s="639"/>
    </row>
    <row r="1657" ht="13.5">
      <c r="I1657" s="639"/>
    </row>
    <row r="1658" ht="13.5">
      <c r="I1658" s="639"/>
    </row>
    <row r="1659" ht="13.5">
      <c r="I1659" s="639"/>
    </row>
    <row r="1660" ht="13.5">
      <c r="I1660" s="639"/>
    </row>
    <row r="1661" ht="13.5">
      <c r="I1661" s="639"/>
    </row>
    <row r="1662" ht="13.5">
      <c r="I1662" s="639"/>
    </row>
    <row r="1663" ht="13.5">
      <c r="I1663" s="639"/>
    </row>
    <row r="1664" ht="13.5">
      <c r="I1664" s="639"/>
    </row>
    <row r="1665" ht="13.5">
      <c r="I1665" s="639"/>
    </row>
    <row r="1666" ht="13.5">
      <c r="I1666" s="639"/>
    </row>
    <row r="1667" ht="13.5">
      <c r="I1667" s="639"/>
    </row>
    <row r="1668" ht="13.5">
      <c r="I1668" s="639"/>
    </row>
    <row r="1669" ht="13.5">
      <c r="I1669" s="639"/>
    </row>
    <row r="1670" ht="13.5">
      <c r="I1670" s="639"/>
    </row>
    <row r="1671" ht="13.5">
      <c r="I1671" s="639"/>
    </row>
    <row r="1672" ht="13.5">
      <c r="I1672" s="639"/>
    </row>
    <row r="1673" ht="13.5">
      <c r="I1673" s="639"/>
    </row>
    <row r="1674" ht="13.5">
      <c r="I1674" s="639"/>
    </row>
    <row r="1675" ht="13.5">
      <c r="I1675" s="639"/>
    </row>
    <row r="1676" ht="13.5">
      <c r="I1676" s="639"/>
    </row>
    <row r="1677" ht="13.5">
      <c r="I1677" s="639"/>
    </row>
    <row r="1678" ht="13.5">
      <c r="I1678" s="639"/>
    </row>
    <row r="1679" ht="13.5">
      <c r="I1679" s="639"/>
    </row>
    <row r="1680" ht="13.5">
      <c r="I1680" s="639"/>
    </row>
    <row r="1681" ht="13.5">
      <c r="I1681" s="639"/>
    </row>
    <row r="1682" ht="13.5">
      <c r="I1682" s="639"/>
    </row>
    <row r="1683" ht="13.5">
      <c r="I1683" s="639"/>
    </row>
    <row r="1684" ht="13.5">
      <c r="I1684" s="639"/>
    </row>
    <row r="1685" ht="13.5">
      <c r="I1685" s="639"/>
    </row>
    <row r="1686" ht="13.5">
      <c r="I1686" s="639"/>
    </row>
    <row r="1687" ht="13.5">
      <c r="I1687" s="639"/>
    </row>
    <row r="1688" ht="13.5">
      <c r="I1688" s="639"/>
    </row>
    <row r="1689" ht="13.5">
      <c r="I1689" s="639"/>
    </row>
    <row r="1690" ht="13.5">
      <c r="I1690" s="639"/>
    </row>
    <row r="1691" ht="13.5">
      <c r="I1691" s="639"/>
    </row>
    <row r="1692" ht="13.5">
      <c r="I1692" s="639"/>
    </row>
    <row r="1693" ht="13.5">
      <c r="I1693" s="639"/>
    </row>
    <row r="1694" ht="13.5">
      <c r="I1694" s="639"/>
    </row>
    <row r="1695" ht="13.5">
      <c r="I1695" s="639"/>
    </row>
    <row r="1696" ht="13.5">
      <c r="I1696" s="639"/>
    </row>
    <row r="1697" ht="13.5">
      <c r="I1697" s="639"/>
    </row>
    <row r="1698" ht="13.5">
      <c r="I1698" s="639"/>
    </row>
    <row r="1699" ht="13.5">
      <c r="I1699" s="639"/>
    </row>
    <row r="1700" ht="13.5">
      <c r="I1700" s="639"/>
    </row>
    <row r="1701" ht="13.5">
      <c r="I1701" s="639"/>
    </row>
    <row r="1702" ht="13.5">
      <c r="I1702" s="639"/>
    </row>
    <row r="1703" ht="13.5">
      <c r="I1703" s="639"/>
    </row>
    <row r="1704" ht="13.5">
      <c r="I1704" s="639"/>
    </row>
    <row r="1705" ht="13.5">
      <c r="I1705" s="639"/>
    </row>
    <row r="1706" ht="13.5">
      <c r="I1706" s="639"/>
    </row>
    <row r="1707" ht="13.5">
      <c r="I1707" s="639"/>
    </row>
    <row r="1708" ht="13.5">
      <c r="I1708" s="639"/>
    </row>
    <row r="1709" ht="13.5">
      <c r="I1709" s="639"/>
    </row>
    <row r="1710" ht="13.5">
      <c r="I1710" s="639"/>
    </row>
    <row r="1711" ht="13.5">
      <c r="I1711" s="639"/>
    </row>
    <row r="1712" ht="13.5">
      <c r="I1712" s="639"/>
    </row>
    <row r="1713" ht="13.5">
      <c r="I1713" s="639"/>
    </row>
    <row r="1714" ht="13.5">
      <c r="I1714" s="639"/>
    </row>
    <row r="1715" ht="13.5">
      <c r="I1715" s="639"/>
    </row>
    <row r="1716" ht="13.5">
      <c r="I1716" s="639"/>
    </row>
    <row r="1717" ht="13.5">
      <c r="I1717" s="639"/>
    </row>
    <row r="1718" ht="13.5">
      <c r="I1718" s="639"/>
    </row>
    <row r="1719" ht="13.5">
      <c r="I1719" s="639"/>
    </row>
    <row r="1720" ht="13.5">
      <c r="I1720" s="639"/>
    </row>
    <row r="1721" ht="13.5">
      <c r="I1721" s="639"/>
    </row>
    <row r="1722" ht="13.5">
      <c r="I1722" s="639"/>
    </row>
    <row r="1723" ht="13.5">
      <c r="I1723" s="639"/>
    </row>
    <row r="1724" ht="13.5">
      <c r="I1724" s="639"/>
    </row>
    <row r="1725" ht="13.5">
      <c r="I1725" s="639"/>
    </row>
    <row r="1726" ht="13.5">
      <c r="I1726" s="639"/>
    </row>
    <row r="1727" ht="13.5">
      <c r="I1727" s="639"/>
    </row>
    <row r="1728" ht="13.5">
      <c r="I1728" s="639"/>
    </row>
    <row r="1729" ht="13.5">
      <c r="I1729" s="639"/>
    </row>
    <row r="1730" ht="13.5">
      <c r="I1730" s="639"/>
    </row>
    <row r="1731" ht="13.5">
      <c r="I1731" s="639"/>
    </row>
    <row r="1732" ht="13.5">
      <c r="I1732" s="639"/>
    </row>
  </sheetData>
  <mergeCells count="15">
    <mergeCell ref="T4:T6"/>
    <mergeCell ref="J6:K6"/>
    <mergeCell ref="Q6:R6"/>
    <mergeCell ref="J4:L5"/>
    <mergeCell ref="M4:N5"/>
    <mergeCell ref="O4:P5"/>
    <mergeCell ref="Q4:S5"/>
    <mergeCell ref="F4:F5"/>
    <mergeCell ref="G4:G6"/>
    <mergeCell ref="H4:H5"/>
    <mergeCell ref="I4:I5"/>
    <mergeCell ref="B4:B6"/>
    <mergeCell ref="C4:C5"/>
    <mergeCell ref="D4:D5"/>
    <mergeCell ref="E4:E6"/>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M49"/>
  <sheetViews>
    <sheetView workbookViewId="0" topLeftCell="A1">
      <selection activeCell="A1" sqref="A1"/>
    </sheetView>
  </sheetViews>
  <sheetFormatPr defaultColWidth="9.00390625" defaultRowHeight="13.5"/>
  <cols>
    <col min="1" max="1" width="3.50390625" style="567" customWidth="1"/>
    <col min="2" max="3" width="3.75390625" style="567" customWidth="1"/>
    <col min="4" max="4" width="7.875" style="567" bestFit="1" customWidth="1"/>
    <col min="5" max="5" width="6.375" style="567" bestFit="1" customWidth="1"/>
    <col min="6" max="6" width="7.875" style="567" bestFit="1" customWidth="1"/>
    <col min="7" max="7" width="8.75390625" style="567" bestFit="1" customWidth="1"/>
    <col min="8" max="8" width="6.375" style="567" bestFit="1" customWidth="1"/>
    <col min="9" max="9" width="8.75390625" style="567" bestFit="1" customWidth="1"/>
    <col min="10" max="10" width="7.875" style="567" bestFit="1" customWidth="1"/>
    <col min="11" max="11" width="6.375" style="567" bestFit="1" customWidth="1"/>
    <col min="12" max="12" width="7.875" style="567" bestFit="1" customWidth="1"/>
    <col min="13" max="13" width="6.625" style="567" customWidth="1"/>
    <col min="14" max="14" width="8.75390625" style="567" bestFit="1" customWidth="1"/>
    <col min="15" max="15" width="6.375" style="567" bestFit="1" customWidth="1"/>
    <col min="16" max="16" width="7.875" style="567" bestFit="1" customWidth="1"/>
    <col min="17" max="17" width="6.375" style="567" bestFit="1" customWidth="1"/>
    <col min="18" max="18" width="7.875" style="567" bestFit="1" customWidth="1"/>
    <col min="19" max="19" width="5.625" style="567" customWidth="1"/>
    <col min="20" max="20" width="5.875" style="567" customWidth="1"/>
    <col min="21" max="21" width="6.125" style="567" bestFit="1" customWidth="1"/>
    <col min="22" max="22" width="8.75390625" style="567" bestFit="1" customWidth="1"/>
    <col min="23" max="23" width="6.375" style="567" bestFit="1" customWidth="1"/>
    <col min="24" max="24" width="8.75390625" style="567" bestFit="1" customWidth="1"/>
    <col min="25" max="25" width="5.875" style="567" customWidth="1"/>
    <col min="26" max="26" width="5.625" style="567" customWidth="1"/>
    <col min="27" max="27" width="5.00390625" style="567" bestFit="1" customWidth="1"/>
    <col min="28" max="28" width="8.75390625" style="567" bestFit="1" customWidth="1"/>
    <col min="29" max="29" width="6.875" style="567" customWidth="1"/>
    <col min="30" max="30" width="7.125" style="567" customWidth="1"/>
    <col min="31" max="31" width="7.375" style="567" bestFit="1" customWidth="1"/>
    <col min="32" max="32" width="5.625" style="567" customWidth="1"/>
    <col min="33" max="33" width="5.75390625" style="567" customWidth="1"/>
    <col min="34" max="34" width="5.625" style="567" customWidth="1"/>
    <col min="35" max="35" width="7.375" style="567" bestFit="1" customWidth="1"/>
    <col min="36" max="36" width="6.75390625" style="567" customWidth="1"/>
    <col min="37" max="37" width="5.375" style="567" customWidth="1"/>
    <col min="38" max="38" width="8.125" style="567" customWidth="1"/>
    <col min="39" max="39" width="10.50390625" style="567" bestFit="1" customWidth="1"/>
    <col min="40" max="16384" width="9.00390625" style="567" customWidth="1"/>
  </cols>
  <sheetData>
    <row r="2" spans="2:5" ht="14.25">
      <c r="B2" s="640" t="s">
        <v>1325</v>
      </c>
      <c r="C2" s="641"/>
      <c r="D2" s="642"/>
      <c r="E2" s="642"/>
    </row>
    <row r="3" spans="4:15" ht="12">
      <c r="D3" s="643"/>
      <c r="E3" s="643"/>
      <c r="F3" s="643"/>
      <c r="G3" s="643"/>
      <c r="H3" s="643"/>
      <c r="I3" s="643"/>
      <c r="J3" s="643"/>
      <c r="K3" s="643"/>
      <c r="L3" s="643"/>
      <c r="M3" s="643"/>
      <c r="N3" s="643"/>
      <c r="O3" s="643"/>
    </row>
    <row r="4" spans="2:39" ht="12.75" thickBot="1">
      <c r="B4" s="644" t="s">
        <v>1283</v>
      </c>
      <c r="C4" s="644"/>
      <c r="D4" s="645"/>
      <c r="E4" s="645"/>
      <c r="F4" s="645"/>
      <c r="G4" s="645"/>
      <c r="H4" s="645"/>
      <c r="I4" s="645"/>
      <c r="J4" s="645"/>
      <c r="K4" s="645"/>
      <c r="L4" s="645"/>
      <c r="M4" s="645"/>
      <c r="N4" s="645"/>
      <c r="O4" s="645"/>
      <c r="P4" s="645"/>
      <c r="Q4" s="645"/>
      <c r="R4" s="569"/>
      <c r="S4" s="569"/>
      <c r="T4" s="569"/>
      <c r="V4" s="569"/>
      <c r="W4" s="569"/>
      <c r="AB4" s="645"/>
      <c r="AC4" s="645"/>
      <c r="AD4" s="645"/>
      <c r="AJ4" s="646"/>
      <c r="AK4" s="646"/>
      <c r="AM4" s="647"/>
    </row>
    <row r="5" spans="1:39" ht="13.5" customHeight="1" thickTop="1">
      <c r="A5" s="648"/>
      <c r="B5" s="1229" t="s">
        <v>1284</v>
      </c>
      <c r="C5" s="1385"/>
      <c r="D5" s="1390" t="s">
        <v>1273</v>
      </c>
      <c r="E5" s="1391"/>
      <c r="F5" s="1391"/>
      <c r="G5" s="1391"/>
      <c r="H5" s="1391"/>
      <c r="I5" s="1391"/>
      <c r="J5" s="1391"/>
      <c r="K5" s="1391"/>
      <c r="L5" s="1391"/>
      <c r="M5" s="1391"/>
      <c r="N5" s="1392"/>
      <c r="O5" s="1394" t="s">
        <v>1285</v>
      </c>
      <c r="P5" s="1395"/>
      <c r="Q5" s="1395"/>
      <c r="R5" s="1396"/>
      <c r="S5" s="1394" t="s">
        <v>1286</v>
      </c>
      <c r="T5" s="1409"/>
      <c r="U5" s="1409"/>
      <c r="V5" s="1409"/>
      <c r="W5" s="1409"/>
      <c r="X5" s="1409"/>
      <c r="Y5" s="1409"/>
      <c r="Z5" s="1409"/>
      <c r="AA5" s="1409"/>
      <c r="AB5" s="1410"/>
      <c r="AC5" s="1394" t="s">
        <v>1287</v>
      </c>
      <c r="AD5" s="1409"/>
      <c r="AE5" s="1409"/>
      <c r="AF5" s="1409"/>
      <c r="AG5" s="1409"/>
      <c r="AH5" s="1409"/>
      <c r="AI5" s="1410"/>
      <c r="AJ5" s="1406" t="s">
        <v>1288</v>
      </c>
      <c r="AK5" s="1406" t="s">
        <v>1274</v>
      </c>
      <c r="AL5" s="1406" t="s">
        <v>1289</v>
      </c>
      <c r="AM5" s="1406" t="s">
        <v>1290</v>
      </c>
    </row>
    <row r="6" spans="1:39" ht="13.5" customHeight="1">
      <c r="A6" s="648"/>
      <c r="B6" s="1386"/>
      <c r="C6" s="1387"/>
      <c r="D6" s="1397" t="s">
        <v>1275</v>
      </c>
      <c r="E6" s="1398"/>
      <c r="F6" s="1399"/>
      <c r="G6" s="1397" t="s">
        <v>1291</v>
      </c>
      <c r="H6" s="1398"/>
      <c r="I6" s="1399"/>
      <c r="J6" s="1397" t="s">
        <v>1292</v>
      </c>
      <c r="K6" s="1398"/>
      <c r="L6" s="1399"/>
      <c r="M6" s="1400" t="s">
        <v>1293</v>
      </c>
      <c r="N6" s="1393" t="s">
        <v>1097</v>
      </c>
      <c r="O6" s="1397" t="s">
        <v>1294</v>
      </c>
      <c r="P6" s="1402"/>
      <c r="Q6" s="1400" t="s">
        <v>1295</v>
      </c>
      <c r="R6" s="1393" t="s">
        <v>1097</v>
      </c>
      <c r="S6" s="1397" t="s">
        <v>1296</v>
      </c>
      <c r="T6" s="1398"/>
      <c r="U6" s="1399"/>
      <c r="V6" s="1397" t="s">
        <v>1297</v>
      </c>
      <c r="W6" s="1398"/>
      <c r="X6" s="1399"/>
      <c r="Y6" s="1397" t="s">
        <v>1298</v>
      </c>
      <c r="Z6" s="1398"/>
      <c r="AA6" s="1399"/>
      <c r="AB6" s="1393" t="s">
        <v>1097</v>
      </c>
      <c r="AC6" s="1388" t="s">
        <v>1294</v>
      </c>
      <c r="AD6" s="1411"/>
      <c r="AE6" s="1389"/>
      <c r="AF6" s="1388" t="s">
        <v>1299</v>
      </c>
      <c r="AG6" s="1411"/>
      <c r="AH6" s="1389"/>
      <c r="AI6" s="1404" t="s">
        <v>1097</v>
      </c>
      <c r="AJ6" s="1407"/>
      <c r="AK6" s="1407"/>
      <c r="AL6" s="1407"/>
      <c r="AM6" s="1407"/>
    </row>
    <row r="7" spans="1:39" ht="37.5" customHeight="1">
      <c r="A7" s="648"/>
      <c r="B7" s="1388"/>
      <c r="C7" s="1389"/>
      <c r="D7" s="654" t="s">
        <v>1300</v>
      </c>
      <c r="E7" s="654" t="s">
        <v>1301</v>
      </c>
      <c r="F7" s="654" t="s">
        <v>1302</v>
      </c>
      <c r="G7" s="654" t="s">
        <v>1300</v>
      </c>
      <c r="H7" s="654" t="s">
        <v>1301</v>
      </c>
      <c r="I7" s="654" t="s">
        <v>1302</v>
      </c>
      <c r="J7" s="654" t="s">
        <v>1300</v>
      </c>
      <c r="K7" s="654" t="s">
        <v>1301</v>
      </c>
      <c r="L7" s="654" t="s">
        <v>1302</v>
      </c>
      <c r="M7" s="1401"/>
      <c r="N7" s="1357"/>
      <c r="O7" s="654" t="s">
        <v>1300</v>
      </c>
      <c r="P7" s="654" t="s">
        <v>1301</v>
      </c>
      <c r="Q7" s="1401"/>
      <c r="R7" s="1403"/>
      <c r="S7" s="654" t="s">
        <v>1300</v>
      </c>
      <c r="T7" s="654" t="s">
        <v>1301</v>
      </c>
      <c r="U7" s="654" t="s">
        <v>1303</v>
      </c>
      <c r="V7" s="654" t="s">
        <v>1300</v>
      </c>
      <c r="W7" s="654" t="s">
        <v>1301</v>
      </c>
      <c r="X7" s="654" t="s">
        <v>1303</v>
      </c>
      <c r="Y7" s="654" t="s">
        <v>1300</v>
      </c>
      <c r="Z7" s="654" t="s">
        <v>1301</v>
      </c>
      <c r="AA7" s="654" t="s">
        <v>1303</v>
      </c>
      <c r="AB7" s="1357"/>
      <c r="AC7" s="654" t="s">
        <v>1300</v>
      </c>
      <c r="AD7" s="654" t="s">
        <v>1301</v>
      </c>
      <c r="AE7" s="654" t="s">
        <v>1303</v>
      </c>
      <c r="AF7" s="654" t="s">
        <v>1300</v>
      </c>
      <c r="AG7" s="654" t="s">
        <v>1301</v>
      </c>
      <c r="AH7" s="654" t="s">
        <v>1303</v>
      </c>
      <c r="AI7" s="1405"/>
      <c r="AJ7" s="1408"/>
      <c r="AK7" s="1408"/>
      <c r="AL7" s="1408"/>
      <c r="AM7" s="1408"/>
    </row>
    <row r="8" spans="1:39" ht="12">
      <c r="A8" s="648"/>
      <c r="B8" s="1383"/>
      <c r="C8" s="1384"/>
      <c r="D8" s="657"/>
      <c r="E8" s="657"/>
      <c r="F8" s="153"/>
      <c r="G8" s="153"/>
      <c r="H8" s="153"/>
      <c r="I8" s="153"/>
      <c r="J8" s="153"/>
      <c r="K8" s="153"/>
      <c r="L8" s="153"/>
      <c r="M8" s="153"/>
      <c r="N8" s="153"/>
      <c r="O8" s="153"/>
      <c r="P8" s="658"/>
      <c r="Q8" s="658"/>
      <c r="R8" s="153"/>
      <c r="S8" s="153"/>
      <c r="T8" s="153"/>
      <c r="U8" s="153"/>
      <c r="V8" s="153"/>
      <c r="W8" s="153"/>
      <c r="X8" s="153"/>
      <c r="Y8" s="153"/>
      <c r="Z8" s="153"/>
      <c r="AA8" s="153"/>
      <c r="AB8" s="153"/>
      <c r="AC8" s="153"/>
      <c r="AD8" s="153"/>
      <c r="AE8" s="153"/>
      <c r="AF8" s="153"/>
      <c r="AG8" s="153"/>
      <c r="AH8" s="153"/>
      <c r="AI8" s="659"/>
      <c r="AJ8" s="153"/>
      <c r="AK8" s="153"/>
      <c r="AL8" s="153"/>
      <c r="AM8" s="648"/>
    </row>
    <row r="9" spans="1:39" ht="12" customHeight="1">
      <c r="A9" s="648"/>
      <c r="B9" s="655" t="s">
        <v>1304</v>
      </c>
      <c r="C9" s="660" t="s">
        <v>1305</v>
      </c>
      <c r="D9" s="602">
        <v>391</v>
      </c>
      <c r="E9" s="602">
        <v>442</v>
      </c>
      <c r="F9" s="602">
        <f>SUM(D9:E9)</f>
        <v>833</v>
      </c>
      <c r="G9" s="602">
        <v>82</v>
      </c>
      <c r="H9" s="602">
        <v>7</v>
      </c>
      <c r="I9" s="602">
        <f>SUM(G9:H9)</f>
        <v>89</v>
      </c>
      <c r="J9" s="602">
        <v>406</v>
      </c>
      <c r="K9" s="602">
        <v>55</v>
      </c>
      <c r="L9" s="602">
        <f>SUM(J9:K9)</f>
        <v>461</v>
      </c>
      <c r="M9" s="602">
        <v>124</v>
      </c>
      <c r="N9" s="602">
        <f>SUM(F9,I9,L9,M9)</f>
        <v>1507</v>
      </c>
      <c r="O9" s="602">
        <v>0</v>
      </c>
      <c r="P9" s="602">
        <v>173</v>
      </c>
      <c r="Q9" s="602">
        <v>0</v>
      </c>
      <c r="R9" s="602">
        <f>SUM(O9:Q9)</f>
        <v>173</v>
      </c>
      <c r="S9" s="602">
        <v>55</v>
      </c>
      <c r="T9" s="602">
        <v>88</v>
      </c>
      <c r="U9" s="602">
        <f aca="true" t="shared" si="0" ref="U9:U20">SUM(S9:T9)</f>
        <v>143</v>
      </c>
      <c r="V9" s="602">
        <v>59</v>
      </c>
      <c r="W9" s="602">
        <v>3</v>
      </c>
      <c r="X9" s="602">
        <f>SUM(V9:W9)</f>
        <v>62</v>
      </c>
      <c r="Y9" s="602">
        <v>0</v>
      </c>
      <c r="Z9" s="602">
        <v>0</v>
      </c>
      <c r="AA9" s="602">
        <f>SUM(Y9:Z9)</f>
        <v>0</v>
      </c>
      <c r="AB9" s="602">
        <f aca="true" t="shared" si="1" ref="AB9:AB37">SUM(U9+X9+AA9)</f>
        <v>205</v>
      </c>
      <c r="AC9" s="1412">
        <v>133</v>
      </c>
      <c r="AD9" s="1412"/>
      <c r="AE9" s="602">
        <f>SUM(AC9:AD9)</f>
        <v>133</v>
      </c>
      <c r="AF9" s="1412">
        <v>15</v>
      </c>
      <c r="AG9" s="1412"/>
      <c r="AH9" s="602">
        <f>SUM(AF9:AG9)</f>
        <v>15</v>
      </c>
      <c r="AI9" s="602">
        <f>SUM(AH9,AE9)</f>
        <v>148</v>
      </c>
      <c r="AJ9" s="602">
        <v>0</v>
      </c>
      <c r="AK9" s="602">
        <v>83</v>
      </c>
      <c r="AL9" s="602">
        <v>0</v>
      </c>
      <c r="AM9" s="630">
        <f aca="true" t="shared" si="2" ref="AM9:AM36">SUM(N9,R9,AB9,AI9,AJ9,AK9,AL9)</f>
        <v>2116</v>
      </c>
    </row>
    <row r="10" spans="1:39" ht="12" customHeight="1">
      <c r="A10" s="648"/>
      <c r="B10" s="655" t="s">
        <v>1306</v>
      </c>
      <c r="C10" s="660" t="s">
        <v>1276</v>
      </c>
      <c r="D10" s="602">
        <v>588</v>
      </c>
      <c r="E10" s="602">
        <v>532</v>
      </c>
      <c r="F10" s="602">
        <f>SUM(D10:E10)</f>
        <v>1120</v>
      </c>
      <c r="G10" s="602">
        <v>127</v>
      </c>
      <c r="H10" s="602">
        <v>14</v>
      </c>
      <c r="I10" s="602">
        <f>SUM(G10:H10)</f>
        <v>141</v>
      </c>
      <c r="J10" s="602">
        <v>687</v>
      </c>
      <c r="K10" s="602">
        <v>67</v>
      </c>
      <c r="L10" s="602">
        <f>SUM(J10:K10)</f>
        <v>754</v>
      </c>
      <c r="M10" s="602">
        <v>195</v>
      </c>
      <c r="N10" s="602">
        <f>SUM(F10,I10,L10,M10)</f>
        <v>2210</v>
      </c>
      <c r="O10" s="602">
        <v>0</v>
      </c>
      <c r="P10" s="602">
        <v>220</v>
      </c>
      <c r="Q10" s="602">
        <v>2</v>
      </c>
      <c r="R10" s="602">
        <f>SUM(O10:Q10)</f>
        <v>222</v>
      </c>
      <c r="S10" s="602">
        <v>68</v>
      </c>
      <c r="T10" s="602">
        <v>90</v>
      </c>
      <c r="U10" s="602">
        <f t="shared" si="0"/>
        <v>158</v>
      </c>
      <c r="V10" s="602">
        <v>60</v>
      </c>
      <c r="W10" s="602">
        <v>11</v>
      </c>
      <c r="X10" s="602">
        <f>SUM(V10:W10)</f>
        <v>71</v>
      </c>
      <c r="Y10" s="602">
        <v>29</v>
      </c>
      <c r="Z10" s="602">
        <v>0</v>
      </c>
      <c r="AA10" s="602">
        <f>SUM(Y10:Z10)</f>
        <v>29</v>
      </c>
      <c r="AB10" s="602">
        <f t="shared" si="1"/>
        <v>258</v>
      </c>
      <c r="AC10" s="1412">
        <v>129</v>
      </c>
      <c r="AD10" s="1412"/>
      <c r="AE10" s="602">
        <f>SUM(AC10:AD10)</f>
        <v>129</v>
      </c>
      <c r="AF10" s="1412">
        <v>22</v>
      </c>
      <c r="AG10" s="1412"/>
      <c r="AH10" s="602">
        <f>SUM(AF10:AG10)</f>
        <v>22</v>
      </c>
      <c r="AI10" s="602">
        <f>SUM(AH10,AE10)</f>
        <v>151</v>
      </c>
      <c r="AJ10" s="602">
        <v>0</v>
      </c>
      <c r="AK10" s="602">
        <v>83</v>
      </c>
      <c r="AL10" s="602">
        <v>0</v>
      </c>
      <c r="AM10" s="630">
        <f t="shared" si="2"/>
        <v>2924</v>
      </c>
    </row>
    <row r="11" spans="1:39" ht="12" customHeight="1">
      <c r="A11" s="648"/>
      <c r="B11" s="655" t="s">
        <v>1307</v>
      </c>
      <c r="C11" s="660" t="s">
        <v>1277</v>
      </c>
      <c r="D11" s="602">
        <v>549</v>
      </c>
      <c r="E11" s="602">
        <v>606</v>
      </c>
      <c r="F11" s="602">
        <f>SUM(D11:E11)</f>
        <v>1155</v>
      </c>
      <c r="G11" s="602">
        <v>198</v>
      </c>
      <c r="H11" s="602">
        <v>15</v>
      </c>
      <c r="I11" s="602">
        <f>SUM(G11:H11)</f>
        <v>213</v>
      </c>
      <c r="J11" s="602">
        <v>918</v>
      </c>
      <c r="K11" s="602">
        <v>45</v>
      </c>
      <c r="L11" s="602">
        <v>985</v>
      </c>
      <c r="M11" s="602">
        <v>57</v>
      </c>
      <c r="N11" s="602">
        <v>2408</v>
      </c>
      <c r="O11" s="602">
        <v>3</v>
      </c>
      <c r="P11" s="602">
        <v>222</v>
      </c>
      <c r="Q11" s="602">
        <v>10</v>
      </c>
      <c r="R11" s="602">
        <f>SUM(O11:Q11)</f>
        <v>235</v>
      </c>
      <c r="S11" s="602">
        <v>79</v>
      </c>
      <c r="T11" s="602">
        <v>85</v>
      </c>
      <c r="U11" s="602">
        <f t="shared" si="0"/>
        <v>164</v>
      </c>
      <c r="V11" s="602">
        <v>77</v>
      </c>
      <c r="W11" s="602">
        <v>16</v>
      </c>
      <c r="X11" s="602">
        <f>SUM(V11:W11)</f>
        <v>93</v>
      </c>
      <c r="Y11" s="602">
        <v>0</v>
      </c>
      <c r="Z11" s="602">
        <v>0</v>
      </c>
      <c r="AA11" s="602">
        <f>SUM(Y11:Z11)</f>
        <v>0</v>
      </c>
      <c r="AB11" s="602">
        <f t="shared" si="1"/>
        <v>257</v>
      </c>
      <c r="AC11" s="1412">
        <v>165</v>
      </c>
      <c r="AD11" s="1412"/>
      <c r="AE11" s="602">
        <f>SUM(AC11:AD11)</f>
        <v>165</v>
      </c>
      <c r="AF11" s="1412">
        <v>26</v>
      </c>
      <c r="AG11" s="1412"/>
      <c r="AH11" s="602">
        <f>SUM(AF11:AG11)</f>
        <v>26</v>
      </c>
      <c r="AI11" s="602">
        <f>SUM(AH11,AE11)</f>
        <v>191</v>
      </c>
      <c r="AJ11" s="602">
        <v>0</v>
      </c>
      <c r="AK11" s="602">
        <v>123</v>
      </c>
      <c r="AL11" s="602">
        <v>92</v>
      </c>
      <c r="AM11" s="630">
        <f t="shared" si="2"/>
        <v>3306</v>
      </c>
    </row>
    <row r="12" spans="1:39" ht="12" customHeight="1">
      <c r="A12" s="648"/>
      <c r="B12" s="655" t="s">
        <v>1307</v>
      </c>
      <c r="C12" s="660" t="s">
        <v>1278</v>
      </c>
      <c r="D12" s="602">
        <v>564</v>
      </c>
      <c r="E12" s="602">
        <v>548</v>
      </c>
      <c r="F12" s="602">
        <f>SUM(D12:E12)</f>
        <v>1112</v>
      </c>
      <c r="G12" s="602">
        <v>301</v>
      </c>
      <c r="H12" s="602">
        <v>19</v>
      </c>
      <c r="I12" s="602">
        <f>SUM(G12:H12)</f>
        <v>320</v>
      </c>
      <c r="J12" s="602">
        <v>1261</v>
      </c>
      <c r="K12" s="602">
        <v>88</v>
      </c>
      <c r="L12" s="602">
        <f>SUM(J12:K12)</f>
        <v>1349</v>
      </c>
      <c r="M12" s="602">
        <v>11</v>
      </c>
      <c r="N12" s="602">
        <f>SUM(F12,I12,L12,M12)</f>
        <v>2792</v>
      </c>
      <c r="O12" s="602">
        <v>0</v>
      </c>
      <c r="P12" s="602">
        <v>262</v>
      </c>
      <c r="Q12" s="602">
        <v>10</v>
      </c>
      <c r="R12" s="602">
        <f>SUM(O12:Q12)</f>
        <v>272</v>
      </c>
      <c r="S12" s="602">
        <v>88</v>
      </c>
      <c r="T12" s="602">
        <v>81</v>
      </c>
      <c r="U12" s="602">
        <f t="shared" si="0"/>
        <v>169</v>
      </c>
      <c r="V12" s="602">
        <v>77</v>
      </c>
      <c r="W12" s="602">
        <v>33</v>
      </c>
      <c r="X12" s="602">
        <f>SUM(V12:W12)</f>
        <v>110</v>
      </c>
      <c r="Y12" s="602">
        <v>3</v>
      </c>
      <c r="Z12" s="602">
        <v>9</v>
      </c>
      <c r="AA12" s="602">
        <f>SUM(Y12:Z12)</f>
        <v>12</v>
      </c>
      <c r="AB12" s="602">
        <f t="shared" si="1"/>
        <v>291</v>
      </c>
      <c r="AC12" s="1412">
        <v>174</v>
      </c>
      <c r="AD12" s="1412"/>
      <c r="AE12" s="602">
        <f>SUM(AC12:AD12)</f>
        <v>174</v>
      </c>
      <c r="AF12" s="1412">
        <v>28</v>
      </c>
      <c r="AG12" s="1412"/>
      <c r="AH12" s="602">
        <f>SUM(AF12:AG12)</f>
        <v>28</v>
      </c>
      <c r="AI12" s="602">
        <f>SUM(AH12,AE12)</f>
        <v>202</v>
      </c>
      <c r="AJ12" s="602">
        <v>0</v>
      </c>
      <c r="AK12" s="602">
        <v>128</v>
      </c>
      <c r="AL12" s="602">
        <v>331</v>
      </c>
      <c r="AM12" s="630">
        <f t="shared" si="2"/>
        <v>4016</v>
      </c>
    </row>
    <row r="13" spans="1:39" ht="12" customHeight="1">
      <c r="A13" s="648"/>
      <c r="B13" s="655" t="s">
        <v>1307</v>
      </c>
      <c r="C13" s="660" t="s">
        <v>1308</v>
      </c>
      <c r="D13" s="602">
        <v>627</v>
      </c>
      <c r="E13" s="602">
        <v>459</v>
      </c>
      <c r="F13" s="602">
        <f>SUM(D13:E13)</f>
        <v>1086</v>
      </c>
      <c r="G13" s="602">
        <v>360</v>
      </c>
      <c r="H13" s="602">
        <v>21</v>
      </c>
      <c r="I13" s="602">
        <f>SUM(G13:H13)</f>
        <v>381</v>
      </c>
      <c r="J13" s="602">
        <v>1491</v>
      </c>
      <c r="K13" s="602">
        <v>96</v>
      </c>
      <c r="L13" s="602">
        <f>SUM(J13:K13)</f>
        <v>1587</v>
      </c>
      <c r="M13" s="602">
        <v>9</v>
      </c>
      <c r="N13" s="602">
        <f>SUM(F13,I13,L13,M13)</f>
        <v>3063</v>
      </c>
      <c r="O13" s="602">
        <v>0</v>
      </c>
      <c r="P13" s="602">
        <v>329</v>
      </c>
      <c r="Q13" s="602">
        <v>10</v>
      </c>
      <c r="R13" s="602">
        <f>SUM(O13:Q13)</f>
        <v>339</v>
      </c>
      <c r="S13" s="602">
        <v>100</v>
      </c>
      <c r="T13" s="602">
        <v>74</v>
      </c>
      <c r="U13" s="602">
        <f t="shared" si="0"/>
        <v>174</v>
      </c>
      <c r="V13" s="602">
        <v>75</v>
      </c>
      <c r="W13" s="602">
        <v>61</v>
      </c>
      <c r="X13" s="602">
        <f>SUM(V13:W13)</f>
        <v>136</v>
      </c>
      <c r="Y13" s="602">
        <v>48</v>
      </c>
      <c r="Z13" s="602">
        <v>9</v>
      </c>
      <c r="AA13" s="602">
        <f>SUM(Y13:Z13)</f>
        <v>57</v>
      </c>
      <c r="AB13" s="602">
        <f t="shared" si="1"/>
        <v>367</v>
      </c>
      <c r="AC13" s="602">
        <v>182</v>
      </c>
      <c r="AD13" s="602">
        <v>0</v>
      </c>
      <c r="AE13" s="602">
        <f>SUM(AC13:AD13)</f>
        <v>182</v>
      </c>
      <c r="AF13" s="1412">
        <v>25</v>
      </c>
      <c r="AG13" s="1412"/>
      <c r="AH13" s="602">
        <f>SUM(AF13:AG13)</f>
        <v>25</v>
      </c>
      <c r="AI13" s="602">
        <f>SUM(AH13,AE13)</f>
        <v>207</v>
      </c>
      <c r="AJ13" s="602">
        <v>11</v>
      </c>
      <c r="AK13" s="602">
        <v>146</v>
      </c>
      <c r="AL13" s="602">
        <v>582</v>
      </c>
      <c r="AM13" s="630">
        <f t="shared" si="2"/>
        <v>4715</v>
      </c>
    </row>
    <row r="14" spans="1:39" ht="12" customHeight="1">
      <c r="A14" s="648"/>
      <c r="B14" s="655"/>
      <c r="C14" s="656"/>
      <c r="D14" s="602"/>
      <c r="E14" s="602"/>
      <c r="F14" s="602"/>
      <c r="G14" s="602"/>
      <c r="H14" s="602"/>
      <c r="I14" s="602"/>
      <c r="J14" s="602"/>
      <c r="K14" s="602"/>
      <c r="L14" s="602"/>
      <c r="M14" s="661">
        <v>1</v>
      </c>
      <c r="N14" s="661">
        <f>SUM(F14,I14,L14,M14)</f>
        <v>1</v>
      </c>
      <c r="O14" s="602"/>
      <c r="P14" s="602"/>
      <c r="Q14" s="602"/>
      <c r="R14" s="602"/>
      <c r="S14" s="661">
        <v>64</v>
      </c>
      <c r="T14" s="661"/>
      <c r="U14" s="661">
        <f t="shared" si="0"/>
        <v>64</v>
      </c>
      <c r="V14" s="661"/>
      <c r="W14" s="661"/>
      <c r="X14" s="661"/>
      <c r="Y14" s="661"/>
      <c r="Z14" s="661"/>
      <c r="AA14" s="661"/>
      <c r="AB14" s="661">
        <f t="shared" si="1"/>
        <v>64</v>
      </c>
      <c r="AC14" s="602"/>
      <c r="AD14" s="602"/>
      <c r="AE14" s="602"/>
      <c r="AF14" s="602"/>
      <c r="AG14" s="602"/>
      <c r="AH14" s="602"/>
      <c r="AI14" s="602"/>
      <c r="AJ14" s="602"/>
      <c r="AK14" s="661">
        <v>6</v>
      </c>
      <c r="AL14" s="661">
        <v>3</v>
      </c>
      <c r="AM14" s="662">
        <f t="shared" si="2"/>
        <v>74</v>
      </c>
    </row>
    <row r="15" spans="1:39" ht="12" customHeight="1">
      <c r="A15" s="648"/>
      <c r="B15" s="655" t="s">
        <v>1307</v>
      </c>
      <c r="C15" s="660" t="s">
        <v>1309</v>
      </c>
      <c r="D15" s="602">
        <v>761</v>
      </c>
      <c r="E15" s="602">
        <v>481</v>
      </c>
      <c r="F15" s="602">
        <f>SUM(D15:E15)</f>
        <v>1242</v>
      </c>
      <c r="G15" s="602">
        <v>463</v>
      </c>
      <c r="H15" s="602">
        <v>18</v>
      </c>
      <c r="I15" s="602">
        <f>SUM(G15:H15)</f>
        <v>481</v>
      </c>
      <c r="J15" s="602">
        <v>1910</v>
      </c>
      <c r="K15" s="602">
        <v>105</v>
      </c>
      <c r="L15" s="602">
        <f>SUM(J15:K15)</f>
        <v>2015</v>
      </c>
      <c r="M15" s="602">
        <v>8</v>
      </c>
      <c r="N15" s="602">
        <f>SUM(F15,I15,L15,M15)</f>
        <v>3746</v>
      </c>
      <c r="O15" s="602">
        <v>9</v>
      </c>
      <c r="P15" s="602">
        <v>342</v>
      </c>
      <c r="Q15" s="602">
        <v>10</v>
      </c>
      <c r="R15" s="602">
        <f>SUM(O15:Q15)</f>
        <v>361</v>
      </c>
      <c r="S15" s="602">
        <v>106</v>
      </c>
      <c r="T15" s="602">
        <v>97</v>
      </c>
      <c r="U15" s="602">
        <f t="shared" si="0"/>
        <v>203</v>
      </c>
      <c r="V15" s="602">
        <v>101</v>
      </c>
      <c r="W15" s="602">
        <v>95</v>
      </c>
      <c r="X15" s="602">
        <f>SUM(V15:W15)</f>
        <v>196</v>
      </c>
      <c r="Y15" s="602">
        <v>60</v>
      </c>
      <c r="Z15" s="602">
        <v>8</v>
      </c>
      <c r="AA15" s="602">
        <f>SUM(Y15:Z15)</f>
        <v>68</v>
      </c>
      <c r="AB15" s="602">
        <f t="shared" si="1"/>
        <v>467</v>
      </c>
      <c r="AC15" s="602">
        <v>256</v>
      </c>
      <c r="AD15" s="602">
        <v>4</v>
      </c>
      <c r="AE15" s="602">
        <f>SUM(AC15:AD15)</f>
        <v>260</v>
      </c>
      <c r="AF15" s="602">
        <v>36</v>
      </c>
      <c r="AG15" s="602">
        <v>1</v>
      </c>
      <c r="AH15" s="602">
        <f>SUM(AF15:AG15)</f>
        <v>37</v>
      </c>
      <c r="AI15" s="602">
        <f>SUM(AH15,AE15)</f>
        <v>297</v>
      </c>
      <c r="AJ15" s="602">
        <v>11</v>
      </c>
      <c r="AK15" s="602">
        <v>208</v>
      </c>
      <c r="AL15" s="602">
        <v>849</v>
      </c>
      <c r="AM15" s="630">
        <f t="shared" si="2"/>
        <v>5939</v>
      </c>
    </row>
    <row r="16" spans="1:39" ht="12" customHeight="1">
      <c r="A16" s="648"/>
      <c r="B16" s="655"/>
      <c r="C16" s="656"/>
      <c r="D16" s="602"/>
      <c r="E16" s="602"/>
      <c r="F16" s="602"/>
      <c r="G16" s="602"/>
      <c r="H16" s="602"/>
      <c r="I16" s="602"/>
      <c r="J16" s="602"/>
      <c r="K16" s="602"/>
      <c r="L16" s="602"/>
      <c r="M16" s="602"/>
      <c r="N16" s="602"/>
      <c r="O16" s="602"/>
      <c r="P16" s="602"/>
      <c r="Q16" s="602"/>
      <c r="R16" s="602"/>
      <c r="S16" s="661">
        <v>59</v>
      </c>
      <c r="T16" s="661"/>
      <c r="U16" s="661">
        <f t="shared" si="0"/>
        <v>59</v>
      </c>
      <c r="V16" s="661"/>
      <c r="W16" s="661"/>
      <c r="X16" s="661"/>
      <c r="Y16" s="661"/>
      <c r="Z16" s="661"/>
      <c r="AA16" s="661"/>
      <c r="AB16" s="661">
        <f t="shared" si="1"/>
        <v>59</v>
      </c>
      <c r="AC16" s="602"/>
      <c r="AD16" s="602"/>
      <c r="AE16" s="602"/>
      <c r="AF16" s="602"/>
      <c r="AG16" s="602"/>
      <c r="AH16" s="602"/>
      <c r="AI16" s="602"/>
      <c r="AJ16" s="602"/>
      <c r="AK16" s="661">
        <v>1</v>
      </c>
      <c r="AL16" s="661">
        <v>7</v>
      </c>
      <c r="AM16" s="662">
        <f t="shared" si="2"/>
        <v>67</v>
      </c>
    </row>
    <row r="17" spans="1:39" ht="12" customHeight="1">
      <c r="A17" s="648"/>
      <c r="B17" s="655" t="s">
        <v>1307</v>
      </c>
      <c r="C17" s="660" t="s">
        <v>1310</v>
      </c>
      <c r="D17" s="602">
        <v>895</v>
      </c>
      <c r="E17" s="602">
        <v>508</v>
      </c>
      <c r="F17" s="602">
        <f>SUM(D17:E17)</f>
        <v>1403</v>
      </c>
      <c r="G17" s="602">
        <v>616</v>
      </c>
      <c r="H17" s="602">
        <v>20</v>
      </c>
      <c r="I17" s="602">
        <f>SUM(G17:H17)</f>
        <v>636</v>
      </c>
      <c r="J17" s="602">
        <v>2781</v>
      </c>
      <c r="K17" s="602">
        <v>152</v>
      </c>
      <c r="L17" s="602">
        <f>SUM(J17:K17)</f>
        <v>2933</v>
      </c>
      <c r="M17" s="602">
        <v>13</v>
      </c>
      <c r="N17" s="602">
        <f>SUM(F17,I17,L17,M17)</f>
        <v>4985</v>
      </c>
      <c r="O17" s="602">
        <v>8</v>
      </c>
      <c r="P17" s="602">
        <v>395</v>
      </c>
      <c r="Q17" s="602">
        <v>10</v>
      </c>
      <c r="R17" s="602">
        <f>SUM(O17:Q17)</f>
        <v>413</v>
      </c>
      <c r="S17" s="602">
        <v>154</v>
      </c>
      <c r="T17" s="602">
        <v>110</v>
      </c>
      <c r="U17" s="602">
        <f t="shared" si="0"/>
        <v>264</v>
      </c>
      <c r="V17" s="602">
        <v>118</v>
      </c>
      <c r="W17" s="602">
        <v>138</v>
      </c>
      <c r="X17" s="602">
        <f>SUM(V17:W17)</f>
        <v>256</v>
      </c>
      <c r="Y17" s="602">
        <v>9</v>
      </c>
      <c r="Z17" s="602">
        <v>3</v>
      </c>
      <c r="AA17" s="602">
        <f>SUM(Y17:Z17)</f>
        <v>12</v>
      </c>
      <c r="AB17" s="602">
        <f t="shared" si="1"/>
        <v>532</v>
      </c>
      <c r="AC17" s="602">
        <v>283</v>
      </c>
      <c r="AD17" s="602">
        <v>4</v>
      </c>
      <c r="AE17" s="602">
        <f>SUM(AC17:AD17)</f>
        <v>287</v>
      </c>
      <c r="AF17" s="602">
        <v>48</v>
      </c>
      <c r="AG17" s="602">
        <v>1</v>
      </c>
      <c r="AH17" s="602">
        <f>SUM(AF17:AG17)</f>
        <v>49</v>
      </c>
      <c r="AI17" s="602">
        <f>SUM(AH17,AE17)</f>
        <v>336</v>
      </c>
      <c r="AJ17" s="602">
        <v>15</v>
      </c>
      <c r="AK17" s="602">
        <v>326</v>
      </c>
      <c r="AL17" s="602">
        <v>1729</v>
      </c>
      <c r="AM17" s="630">
        <f t="shared" si="2"/>
        <v>8336</v>
      </c>
    </row>
    <row r="18" spans="1:39" ht="12" customHeight="1">
      <c r="A18" s="648"/>
      <c r="B18" s="655"/>
      <c r="C18" s="656"/>
      <c r="D18" s="602"/>
      <c r="E18" s="602"/>
      <c r="F18" s="602"/>
      <c r="G18" s="602"/>
      <c r="H18" s="602"/>
      <c r="I18" s="602"/>
      <c r="J18" s="602"/>
      <c r="K18" s="602"/>
      <c r="L18" s="602"/>
      <c r="M18" s="602"/>
      <c r="N18" s="602"/>
      <c r="O18" s="602"/>
      <c r="P18" s="602"/>
      <c r="Q18" s="602"/>
      <c r="R18" s="602"/>
      <c r="S18" s="661">
        <v>94</v>
      </c>
      <c r="T18" s="661"/>
      <c r="U18" s="661">
        <f t="shared" si="0"/>
        <v>94</v>
      </c>
      <c r="V18" s="661">
        <v>1</v>
      </c>
      <c r="W18" s="661"/>
      <c r="X18" s="661">
        <f>SUM(V18:W18)</f>
        <v>1</v>
      </c>
      <c r="Y18" s="661"/>
      <c r="Z18" s="661"/>
      <c r="AA18" s="661"/>
      <c r="AB18" s="661">
        <f t="shared" si="1"/>
        <v>95</v>
      </c>
      <c r="AC18" s="602"/>
      <c r="AD18" s="602"/>
      <c r="AE18" s="602"/>
      <c r="AF18" s="602"/>
      <c r="AG18" s="602"/>
      <c r="AH18" s="602"/>
      <c r="AI18" s="602"/>
      <c r="AJ18" s="602"/>
      <c r="AK18" s="661">
        <v>1</v>
      </c>
      <c r="AL18" s="661">
        <v>8</v>
      </c>
      <c r="AM18" s="662">
        <f t="shared" si="2"/>
        <v>104</v>
      </c>
    </row>
    <row r="19" spans="1:39" ht="12" customHeight="1">
      <c r="A19" s="648"/>
      <c r="B19" s="655" t="s">
        <v>1307</v>
      </c>
      <c r="C19" s="660" t="s">
        <v>1311</v>
      </c>
      <c r="D19" s="602">
        <v>1068</v>
      </c>
      <c r="E19" s="602">
        <v>558</v>
      </c>
      <c r="F19" s="602">
        <f>SUM(D19:E19)</f>
        <v>1626</v>
      </c>
      <c r="G19" s="602">
        <v>836</v>
      </c>
      <c r="H19" s="602">
        <v>23</v>
      </c>
      <c r="I19" s="602">
        <f>SUM(G19:H19)</f>
        <v>859</v>
      </c>
      <c r="J19" s="602">
        <v>3517</v>
      </c>
      <c r="K19" s="602">
        <v>171</v>
      </c>
      <c r="L19" s="602">
        <f>SUM(J19:K19)</f>
        <v>3688</v>
      </c>
      <c r="M19" s="602">
        <v>21</v>
      </c>
      <c r="N19" s="602">
        <f>SUM(F19,I19,L19,M19)</f>
        <v>6194</v>
      </c>
      <c r="O19" s="602">
        <v>9</v>
      </c>
      <c r="P19" s="602">
        <v>432</v>
      </c>
      <c r="Q19" s="602">
        <v>8</v>
      </c>
      <c r="R19" s="602">
        <f>SUM(O19:Q19)</f>
        <v>449</v>
      </c>
      <c r="S19" s="602">
        <v>195</v>
      </c>
      <c r="T19" s="602">
        <v>125</v>
      </c>
      <c r="U19" s="602">
        <f t="shared" si="0"/>
        <v>320</v>
      </c>
      <c r="V19" s="602">
        <v>138</v>
      </c>
      <c r="W19" s="602">
        <v>191</v>
      </c>
      <c r="X19" s="602">
        <f>SUM(V19:W19)</f>
        <v>329</v>
      </c>
      <c r="Y19" s="602">
        <v>8</v>
      </c>
      <c r="Z19" s="602">
        <v>0</v>
      </c>
      <c r="AA19" s="602">
        <f>SUM(Y19:Z19)</f>
        <v>8</v>
      </c>
      <c r="AB19" s="602">
        <f t="shared" si="1"/>
        <v>657</v>
      </c>
      <c r="AC19" s="602">
        <v>319</v>
      </c>
      <c r="AD19" s="602">
        <v>5</v>
      </c>
      <c r="AE19" s="602">
        <f>SUM(AC19:AD19)</f>
        <v>324</v>
      </c>
      <c r="AF19" s="602">
        <v>56</v>
      </c>
      <c r="AG19" s="602">
        <v>1</v>
      </c>
      <c r="AH19" s="602">
        <f>SUM(AF19:AG19)</f>
        <v>57</v>
      </c>
      <c r="AI19" s="602">
        <f>SUM(AH19,AE19)</f>
        <v>381</v>
      </c>
      <c r="AJ19" s="602">
        <v>16</v>
      </c>
      <c r="AK19" s="602">
        <v>448</v>
      </c>
      <c r="AL19" s="602">
        <v>2729</v>
      </c>
      <c r="AM19" s="630">
        <f t="shared" si="2"/>
        <v>10874</v>
      </c>
    </row>
    <row r="20" spans="1:39" ht="12" customHeight="1">
      <c r="A20" s="648"/>
      <c r="B20" s="655"/>
      <c r="C20" s="656"/>
      <c r="D20" s="602"/>
      <c r="E20" s="602"/>
      <c r="F20" s="602"/>
      <c r="G20" s="602"/>
      <c r="H20" s="602"/>
      <c r="I20" s="602"/>
      <c r="J20" s="602"/>
      <c r="K20" s="602"/>
      <c r="L20" s="602"/>
      <c r="M20" s="602"/>
      <c r="N20" s="602"/>
      <c r="O20" s="602"/>
      <c r="P20" s="602"/>
      <c r="Q20" s="602"/>
      <c r="R20" s="602"/>
      <c r="S20" s="661">
        <v>29</v>
      </c>
      <c r="T20" s="661"/>
      <c r="U20" s="661">
        <f t="shared" si="0"/>
        <v>29</v>
      </c>
      <c r="V20" s="661">
        <v>1</v>
      </c>
      <c r="W20" s="661"/>
      <c r="X20" s="661">
        <f>SUM(V20:W20)</f>
        <v>1</v>
      </c>
      <c r="Y20" s="661"/>
      <c r="Z20" s="661"/>
      <c r="AA20" s="661"/>
      <c r="AB20" s="661">
        <f t="shared" si="1"/>
        <v>30</v>
      </c>
      <c r="AC20" s="602"/>
      <c r="AD20" s="602"/>
      <c r="AE20" s="602"/>
      <c r="AF20" s="602"/>
      <c r="AG20" s="602"/>
      <c r="AH20" s="602"/>
      <c r="AI20" s="602"/>
      <c r="AJ20" s="602"/>
      <c r="AK20" s="661">
        <v>5</v>
      </c>
      <c r="AL20" s="661">
        <v>11</v>
      </c>
      <c r="AM20" s="662">
        <f t="shared" si="2"/>
        <v>46</v>
      </c>
    </row>
    <row r="21" spans="1:39" ht="12" customHeight="1">
      <c r="A21" s="648"/>
      <c r="B21" s="655" t="s">
        <v>1307</v>
      </c>
      <c r="C21" s="660" t="s">
        <v>1312</v>
      </c>
      <c r="D21" s="602">
        <v>1116</v>
      </c>
      <c r="E21" s="602">
        <v>540</v>
      </c>
      <c r="F21" s="602">
        <f>SUM(D21:E21)</f>
        <v>1656</v>
      </c>
      <c r="G21" s="602">
        <v>1027</v>
      </c>
      <c r="H21" s="602">
        <v>22</v>
      </c>
      <c r="I21" s="602">
        <f>SUM(G21:H21)</f>
        <v>1049</v>
      </c>
      <c r="J21" s="602">
        <v>4023</v>
      </c>
      <c r="K21" s="602">
        <v>194</v>
      </c>
      <c r="L21" s="602">
        <f>SUM(J21:K21)</f>
        <v>4217</v>
      </c>
      <c r="M21" s="602">
        <v>21</v>
      </c>
      <c r="N21" s="602">
        <f>SUM(F21,I21,L21,M21)</f>
        <v>6943</v>
      </c>
      <c r="O21" s="602">
        <v>7</v>
      </c>
      <c r="P21" s="602">
        <v>500</v>
      </c>
      <c r="Q21" s="602">
        <v>4</v>
      </c>
      <c r="R21" s="602">
        <f>SUM(O21:Q21)</f>
        <v>511</v>
      </c>
      <c r="S21" s="602">
        <v>196</v>
      </c>
      <c r="T21" s="602">
        <v>107</v>
      </c>
      <c r="U21" s="602">
        <v>303</v>
      </c>
      <c r="V21" s="602">
        <v>163</v>
      </c>
      <c r="W21" s="602">
        <v>281</v>
      </c>
      <c r="X21" s="602">
        <f>SUM(V21:W21)</f>
        <v>444</v>
      </c>
      <c r="Y21" s="602">
        <v>8</v>
      </c>
      <c r="Z21" s="602">
        <v>0</v>
      </c>
      <c r="AA21" s="602">
        <f>SUM(Y21:Z21)</f>
        <v>8</v>
      </c>
      <c r="AB21" s="602">
        <f t="shared" si="1"/>
        <v>755</v>
      </c>
      <c r="AC21" s="602">
        <v>352</v>
      </c>
      <c r="AD21" s="602">
        <v>3</v>
      </c>
      <c r="AE21" s="602">
        <f>SUM(AC21:AD21)</f>
        <v>355</v>
      </c>
      <c r="AF21" s="602">
        <v>66</v>
      </c>
      <c r="AG21" s="602">
        <v>1</v>
      </c>
      <c r="AH21" s="602">
        <f>SUM(AF21:AG21)</f>
        <v>67</v>
      </c>
      <c r="AI21" s="602">
        <f>SUM(AH21,AE21)</f>
        <v>422</v>
      </c>
      <c r="AJ21" s="602">
        <v>20</v>
      </c>
      <c r="AK21" s="602">
        <v>524</v>
      </c>
      <c r="AL21" s="602">
        <v>2746</v>
      </c>
      <c r="AM21" s="630">
        <f t="shared" si="2"/>
        <v>11921</v>
      </c>
    </row>
    <row r="22" spans="1:39" ht="12" customHeight="1">
      <c r="A22" s="648"/>
      <c r="B22" s="655"/>
      <c r="C22" s="656"/>
      <c r="D22" s="602"/>
      <c r="E22" s="602"/>
      <c r="F22" s="602"/>
      <c r="G22" s="602"/>
      <c r="H22" s="602"/>
      <c r="I22" s="602"/>
      <c r="J22" s="602"/>
      <c r="K22" s="602"/>
      <c r="L22" s="602"/>
      <c r="M22" s="602"/>
      <c r="N22" s="602"/>
      <c r="O22" s="602"/>
      <c r="P22" s="602"/>
      <c r="Q22" s="602"/>
      <c r="R22" s="602"/>
      <c r="S22" s="661">
        <v>9</v>
      </c>
      <c r="T22" s="661"/>
      <c r="U22" s="661">
        <f aca="true" t="shared" si="3" ref="U22:U37">SUM(S22:T22)</f>
        <v>9</v>
      </c>
      <c r="V22" s="661"/>
      <c r="W22" s="661"/>
      <c r="X22" s="661"/>
      <c r="Y22" s="661"/>
      <c r="Z22" s="661"/>
      <c r="AA22" s="661"/>
      <c r="AB22" s="661">
        <f t="shared" si="1"/>
        <v>9</v>
      </c>
      <c r="AC22" s="602"/>
      <c r="AD22" s="602"/>
      <c r="AE22" s="602"/>
      <c r="AF22" s="602"/>
      <c r="AG22" s="602"/>
      <c r="AH22" s="602"/>
      <c r="AI22" s="602"/>
      <c r="AJ22" s="602"/>
      <c r="AK22" s="661">
        <v>4</v>
      </c>
      <c r="AL22" s="661">
        <v>10</v>
      </c>
      <c r="AM22" s="662">
        <f t="shared" si="2"/>
        <v>23</v>
      </c>
    </row>
    <row r="23" spans="1:39" ht="12" customHeight="1">
      <c r="A23" s="648"/>
      <c r="B23" s="655" t="s">
        <v>1307</v>
      </c>
      <c r="C23" s="660" t="s">
        <v>1313</v>
      </c>
      <c r="D23" s="602">
        <v>1185</v>
      </c>
      <c r="E23" s="602">
        <v>525</v>
      </c>
      <c r="F23" s="602">
        <f>SUM(D23:E23)</f>
        <v>1710</v>
      </c>
      <c r="G23" s="602">
        <v>1476</v>
      </c>
      <c r="H23" s="602">
        <v>45</v>
      </c>
      <c r="I23" s="602">
        <f>SUM(G23:H23)</f>
        <v>1521</v>
      </c>
      <c r="J23" s="602">
        <v>4726</v>
      </c>
      <c r="K23" s="602">
        <v>212</v>
      </c>
      <c r="L23" s="602">
        <f>SUM(J23:K23)</f>
        <v>4938</v>
      </c>
      <c r="M23" s="602">
        <v>55</v>
      </c>
      <c r="N23" s="602">
        <f>SUM(F23,I23,L23,M23)</f>
        <v>8224</v>
      </c>
      <c r="O23" s="602">
        <v>5</v>
      </c>
      <c r="P23" s="602">
        <v>523</v>
      </c>
      <c r="Q23" s="602">
        <v>4</v>
      </c>
      <c r="R23" s="602">
        <f>SUM(O23:Q23)</f>
        <v>532</v>
      </c>
      <c r="S23" s="602">
        <v>197</v>
      </c>
      <c r="T23" s="602">
        <v>92</v>
      </c>
      <c r="U23" s="602">
        <f t="shared" si="3"/>
        <v>289</v>
      </c>
      <c r="V23" s="602">
        <v>250</v>
      </c>
      <c r="W23" s="602">
        <v>357</v>
      </c>
      <c r="X23" s="602">
        <f>SUM(V23:W23)</f>
        <v>607</v>
      </c>
      <c r="Y23" s="602">
        <v>4</v>
      </c>
      <c r="Z23" s="602">
        <v>0</v>
      </c>
      <c r="AA23" s="602">
        <f>SUM(Y23:Z23)</f>
        <v>4</v>
      </c>
      <c r="AB23" s="602">
        <f t="shared" si="1"/>
        <v>900</v>
      </c>
      <c r="AC23" s="602">
        <v>378</v>
      </c>
      <c r="AD23" s="602">
        <v>13</v>
      </c>
      <c r="AE23" s="602">
        <f>SUM(AC23:AD23)</f>
        <v>391</v>
      </c>
      <c r="AF23" s="602">
        <v>81</v>
      </c>
      <c r="AG23" s="602">
        <v>1</v>
      </c>
      <c r="AH23" s="602">
        <f>SUM(AF23:AG23)</f>
        <v>82</v>
      </c>
      <c r="AI23" s="602">
        <f>SUM(AH23,AE23)</f>
        <v>473</v>
      </c>
      <c r="AJ23" s="602">
        <v>43</v>
      </c>
      <c r="AK23" s="602">
        <v>586</v>
      </c>
      <c r="AL23" s="602">
        <v>3578</v>
      </c>
      <c r="AM23" s="630">
        <f t="shared" si="2"/>
        <v>14336</v>
      </c>
    </row>
    <row r="24" spans="1:39" ht="12" customHeight="1">
      <c r="A24" s="648"/>
      <c r="B24" s="655"/>
      <c r="C24" s="656"/>
      <c r="D24" s="602"/>
      <c r="E24" s="602"/>
      <c r="F24" s="602"/>
      <c r="G24" s="602"/>
      <c r="H24" s="602"/>
      <c r="I24" s="602"/>
      <c r="J24" s="602"/>
      <c r="K24" s="602"/>
      <c r="L24" s="602"/>
      <c r="M24" s="602"/>
      <c r="N24" s="602"/>
      <c r="O24" s="602"/>
      <c r="P24" s="602"/>
      <c r="Q24" s="602"/>
      <c r="R24" s="602"/>
      <c r="S24" s="661">
        <v>11</v>
      </c>
      <c r="T24" s="661"/>
      <c r="U24" s="661">
        <f t="shared" si="3"/>
        <v>11</v>
      </c>
      <c r="V24" s="661"/>
      <c r="W24" s="661"/>
      <c r="X24" s="661"/>
      <c r="Y24" s="661"/>
      <c r="Z24" s="661"/>
      <c r="AA24" s="661"/>
      <c r="AB24" s="661">
        <f t="shared" si="1"/>
        <v>11</v>
      </c>
      <c r="AC24" s="602"/>
      <c r="AD24" s="602"/>
      <c r="AE24" s="602"/>
      <c r="AF24" s="602"/>
      <c r="AG24" s="602"/>
      <c r="AH24" s="602"/>
      <c r="AI24" s="602"/>
      <c r="AJ24" s="602"/>
      <c r="AK24" s="661">
        <v>4</v>
      </c>
      <c r="AL24" s="661">
        <v>10</v>
      </c>
      <c r="AM24" s="662">
        <f t="shared" si="2"/>
        <v>25</v>
      </c>
    </row>
    <row r="25" spans="1:39" ht="12" customHeight="1">
      <c r="A25" s="648"/>
      <c r="B25" s="655" t="s">
        <v>1307</v>
      </c>
      <c r="C25" s="660" t="s">
        <v>1314</v>
      </c>
      <c r="D25" s="602">
        <v>1315</v>
      </c>
      <c r="E25" s="602">
        <v>582</v>
      </c>
      <c r="F25" s="602">
        <f>SUM(D25:E25)</f>
        <v>1897</v>
      </c>
      <c r="G25" s="602">
        <v>2149</v>
      </c>
      <c r="H25" s="602">
        <v>59</v>
      </c>
      <c r="I25" s="602">
        <f>SUM(G25:H25)</f>
        <v>2208</v>
      </c>
      <c r="J25" s="602">
        <v>5186</v>
      </c>
      <c r="K25" s="602">
        <v>233</v>
      </c>
      <c r="L25" s="602">
        <f>SUM(J25:K25)</f>
        <v>5419</v>
      </c>
      <c r="M25" s="602">
        <v>87</v>
      </c>
      <c r="N25" s="602">
        <f>SUM(F25,I25,L25,M25)</f>
        <v>9611</v>
      </c>
      <c r="O25" s="602">
        <v>9</v>
      </c>
      <c r="P25" s="602">
        <v>584</v>
      </c>
      <c r="Q25" s="602">
        <v>4</v>
      </c>
      <c r="R25" s="602">
        <f>SUM(O25:Q25)</f>
        <v>597</v>
      </c>
      <c r="S25" s="602">
        <v>195</v>
      </c>
      <c r="T25" s="602">
        <v>68</v>
      </c>
      <c r="U25" s="602">
        <f t="shared" si="3"/>
        <v>263</v>
      </c>
      <c r="V25" s="602">
        <v>343</v>
      </c>
      <c r="W25" s="602">
        <v>452</v>
      </c>
      <c r="X25" s="602">
        <f>SUM(V25:W25)</f>
        <v>795</v>
      </c>
      <c r="Y25" s="602">
        <v>3</v>
      </c>
      <c r="Z25" s="602">
        <v>0</v>
      </c>
      <c r="AA25" s="602">
        <f>SUM(Y25:Z25)</f>
        <v>3</v>
      </c>
      <c r="AB25" s="602">
        <f t="shared" si="1"/>
        <v>1061</v>
      </c>
      <c r="AC25" s="602">
        <v>424</v>
      </c>
      <c r="AD25" s="602">
        <v>16</v>
      </c>
      <c r="AE25" s="602">
        <f>SUM(AC25:AD25)</f>
        <v>440</v>
      </c>
      <c r="AF25" s="602">
        <v>132</v>
      </c>
      <c r="AG25" s="602">
        <v>1</v>
      </c>
      <c r="AH25" s="602">
        <f>SUM(AF25:AG25)</f>
        <v>133</v>
      </c>
      <c r="AI25" s="602">
        <f>SUM(AH25,AE25)</f>
        <v>573</v>
      </c>
      <c r="AJ25" s="602">
        <v>77</v>
      </c>
      <c r="AK25" s="602">
        <v>582</v>
      </c>
      <c r="AL25" s="602">
        <v>5932</v>
      </c>
      <c r="AM25" s="630">
        <f t="shared" si="2"/>
        <v>18433</v>
      </c>
    </row>
    <row r="26" spans="1:39" ht="12" customHeight="1">
      <c r="A26" s="648"/>
      <c r="B26" s="655"/>
      <c r="C26" s="656"/>
      <c r="D26" s="602"/>
      <c r="E26" s="602"/>
      <c r="F26" s="602"/>
      <c r="G26" s="602"/>
      <c r="H26" s="602"/>
      <c r="I26" s="602"/>
      <c r="J26" s="602"/>
      <c r="K26" s="602"/>
      <c r="L26" s="602"/>
      <c r="M26" s="602"/>
      <c r="N26" s="602"/>
      <c r="O26" s="602"/>
      <c r="P26" s="602"/>
      <c r="Q26" s="602"/>
      <c r="R26" s="602"/>
      <c r="S26" s="661">
        <v>14</v>
      </c>
      <c r="T26" s="661"/>
      <c r="U26" s="661">
        <f t="shared" si="3"/>
        <v>14</v>
      </c>
      <c r="V26" s="661"/>
      <c r="W26" s="661"/>
      <c r="X26" s="661"/>
      <c r="Y26" s="661"/>
      <c r="Z26" s="661"/>
      <c r="AA26" s="661"/>
      <c r="AB26" s="661">
        <f t="shared" si="1"/>
        <v>14</v>
      </c>
      <c r="AC26" s="602"/>
      <c r="AD26" s="602"/>
      <c r="AE26" s="602"/>
      <c r="AF26" s="602"/>
      <c r="AG26" s="602"/>
      <c r="AH26" s="602"/>
      <c r="AI26" s="602"/>
      <c r="AJ26" s="602"/>
      <c r="AK26" s="661">
        <v>4</v>
      </c>
      <c r="AL26" s="661">
        <v>10</v>
      </c>
      <c r="AM26" s="662">
        <f t="shared" si="2"/>
        <v>28</v>
      </c>
    </row>
    <row r="27" spans="1:39" ht="12" customHeight="1">
      <c r="A27" s="648"/>
      <c r="B27" s="655" t="s">
        <v>1307</v>
      </c>
      <c r="C27" s="660" t="s">
        <v>1315</v>
      </c>
      <c r="D27" s="602">
        <v>1447</v>
      </c>
      <c r="E27" s="602">
        <v>556</v>
      </c>
      <c r="F27" s="602">
        <f>SUM(D27:E27)</f>
        <v>2003</v>
      </c>
      <c r="G27" s="602">
        <v>2955</v>
      </c>
      <c r="H27" s="602">
        <v>96</v>
      </c>
      <c r="I27" s="602">
        <f>SUM(G27:H27)</f>
        <v>3051</v>
      </c>
      <c r="J27" s="602">
        <v>5400</v>
      </c>
      <c r="K27" s="602">
        <v>333</v>
      </c>
      <c r="L27" s="602">
        <f>SUM(J27:K27)</f>
        <v>5733</v>
      </c>
      <c r="M27" s="602">
        <v>95</v>
      </c>
      <c r="N27" s="602">
        <f>SUM(F27,I27,L27,M27)</f>
        <v>10882</v>
      </c>
      <c r="O27" s="602">
        <v>11</v>
      </c>
      <c r="P27" s="602">
        <v>648</v>
      </c>
      <c r="Q27" s="602">
        <v>4</v>
      </c>
      <c r="R27" s="602">
        <f>SUM(O27:Q27)</f>
        <v>663</v>
      </c>
      <c r="S27" s="602">
        <v>176</v>
      </c>
      <c r="T27" s="602">
        <v>52</v>
      </c>
      <c r="U27" s="602">
        <f t="shared" si="3"/>
        <v>228</v>
      </c>
      <c r="V27" s="602">
        <v>428</v>
      </c>
      <c r="W27" s="602">
        <v>551</v>
      </c>
      <c r="X27" s="602">
        <f>SUM(V27:W27)</f>
        <v>979</v>
      </c>
      <c r="Y27" s="602">
        <v>3</v>
      </c>
      <c r="Z27" s="602">
        <v>0</v>
      </c>
      <c r="AA27" s="602">
        <f>SUM(Y27:Z27)</f>
        <v>3</v>
      </c>
      <c r="AB27" s="602">
        <f t="shared" si="1"/>
        <v>1210</v>
      </c>
      <c r="AC27" s="602">
        <v>432</v>
      </c>
      <c r="AD27" s="602">
        <v>17</v>
      </c>
      <c r="AE27" s="602">
        <f>SUM(AC27:AD27)</f>
        <v>449</v>
      </c>
      <c r="AF27" s="602">
        <v>140</v>
      </c>
      <c r="AG27" s="602">
        <v>1</v>
      </c>
      <c r="AH27" s="602">
        <f>SUM(AF27:AG27)</f>
        <v>141</v>
      </c>
      <c r="AI27" s="602">
        <f>SUM(AH27,AE27)</f>
        <v>590</v>
      </c>
      <c r="AJ27" s="602">
        <v>97</v>
      </c>
      <c r="AK27" s="602">
        <v>555</v>
      </c>
      <c r="AL27" s="602">
        <v>7367</v>
      </c>
      <c r="AM27" s="630">
        <f t="shared" si="2"/>
        <v>21364</v>
      </c>
    </row>
    <row r="28" spans="1:39" ht="12" customHeight="1">
      <c r="A28" s="648"/>
      <c r="B28" s="655"/>
      <c r="C28" s="656"/>
      <c r="D28" s="602"/>
      <c r="E28" s="602"/>
      <c r="F28" s="602"/>
      <c r="G28" s="602"/>
      <c r="H28" s="602"/>
      <c r="I28" s="602"/>
      <c r="J28" s="602"/>
      <c r="K28" s="602"/>
      <c r="L28" s="602"/>
      <c r="M28" s="602"/>
      <c r="N28" s="602"/>
      <c r="O28" s="602"/>
      <c r="P28" s="602"/>
      <c r="Q28" s="602"/>
      <c r="R28" s="602"/>
      <c r="S28" s="661">
        <v>17</v>
      </c>
      <c r="T28" s="661"/>
      <c r="U28" s="661">
        <f t="shared" si="3"/>
        <v>17</v>
      </c>
      <c r="V28" s="661"/>
      <c r="W28" s="661"/>
      <c r="X28" s="661"/>
      <c r="Y28" s="661"/>
      <c r="Z28" s="661"/>
      <c r="AA28" s="661"/>
      <c r="AB28" s="661">
        <f t="shared" si="1"/>
        <v>17</v>
      </c>
      <c r="AC28" s="602"/>
      <c r="AD28" s="602"/>
      <c r="AE28" s="602"/>
      <c r="AF28" s="602"/>
      <c r="AG28" s="602"/>
      <c r="AH28" s="602"/>
      <c r="AI28" s="602"/>
      <c r="AJ28" s="602"/>
      <c r="AK28" s="661">
        <v>4</v>
      </c>
      <c r="AL28" s="661">
        <v>10</v>
      </c>
      <c r="AM28" s="662">
        <f t="shared" si="2"/>
        <v>31</v>
      </c>
    </row>
    <row r="29" spans="1:39" ht="12" customHeight="1">
      <c r="A29" s="648"/>
      <c r="B29" s="655" t="s">
        <v>1307</v>
      </c>
      <c r="C29" s="660" t="s">
        <v>1316</v>
      </c>
      <c r="D29" s="602">
        <v>1504</v>
      </c>
      <c r="E29" s="602">
        <v>572</v>
      </c>
      <c r="F29" s="602">
        <f>SUM(D29:E29)</f>
        <v>2076</v>
      </c>
      <c r="G29" s="602">
        <v>3934</v>
      </c>
      <c r="H29" s="602">
        <v>137</v>
      </c>
      <c r="I29" s="602">
        <f>SUM(G29:H29)</f>
        <v>4071</v>
      </c>
      <c r="J29" s="602">
        <v>5430</v>
      </c>
      <c r="K29" s="602">
        <v>321</v>
      </c>
      <c r="L29" s="602">
        <f>SUM(J29:K29)</f>
        <v>5751</v>
      </c>
      <c r="M29" s="602">
        <v>89</v>
      </c>
      <c r="N29" s="602">
        <f>SUM(F29,I29,L29,M29)</f>
        <v>11987</v>
      </c>
      <c r="O29" s="602">
        <v>11</v>
      </c>
      <c r="P29" s="602">
        <v>711</v>
      </c>
      <c r="Q29" s="602">
        <v>0</v>
      </c>
      <c r="R29" s="602">
        <f>SUM(O29:Q29)</f>
        <v>722</v>
      </c>
      <c r="S29" s="602">
        <v>162</v>
      </c>
      <c r="T29" s="602">
        <v>35</v>
      </c>
      <c r="U29" s="602">
        <f t="shared" si="3"/>
        <v>197</v>
      </c>
      <c r="V29" s="602">
        <v>688</v>
      </c>
      <c r="W29" s="602">
        <v>554</v>
      </c>
      <c r="X29" s="602">
        <f aca="true" t="shared" si="4" ref="X29:X37">SUM(V29:W29)</f>
        <v>1242</v>
      </c>
      <c r="Y29" s="602">
        <v>3</v>
      </c>
      <c r="Z29" s="602">
        <v>0</v>
      </c>
      <c r="AA29" s="602">
        <f>SUM(Y29:Z29)</f>
        <v>3</v>
      </c>
      <c r="AB29" s="602">
        <f t="shared" si="1"/>
        <v>1442</v>
      </c>
      <c r="AC29" s="602">
        <v>450</v>
      </c>
      <c r="AD29" s="602">
        <v>17</v>
      </c>
      <c r="AE29" s="602">
        <f>SUM(AC29:AD29)</f>
        <v>467</v>
      </c>
      <c r="AF29" s="602">
        <v>209</v>
      </c>
      <c r="AG29" s="602">
        <v>2</v>
      </c>
      <c r="AH29" s="602">
        <f>SUM(AF29:AG29)</f>
        <v>211</v>
      </c>
      <c r="AI29" s="602">
        <f>SUM(AH29,AE29)</f>
        <v>678</v>
      </c>
      <c r="AJ29" s="602">
        <v>126</v>
      </c>
      <c r="AK29" s="602">
        <v>506</v>
      </c>
      <c r="AL29" s="602">
        <v>9615</v>
      </c>
      <c r="AM29" s="630">
        <f t="shared" si="2"/>
        <v>25076</v>
      </c>
    </row>
    <row r="30" spans="1:39" ht="12" customHeight="1">
      <c r="A30" s="648"/>
      <c r="B30" s="655"/>
      <c r="C30" s="660"/>
      <c r="D30" s="602"/>
      <c r="E30" s="602"/>
      <c r="F30" s="602"/>
      <c r="G30" s="602"/>
      <c r="H30" s="602"/>
      <c r="I30" s="602"/>
      <c r="J30" s="602"/>
      <c r="K30" s="602"/>
      <c r="L30" s="602"/>
      <c r="M30" s="602"/>
      <c r="N30" s="602"/>
      <c r="O30" s="602"/>
      <c r="P30" s="602"/>
      <c r="Q30" s="602"/>
      <c r="R30" s="602"/>
      <c r="S30" s="661">
        <v>14</v>
      </c>
      <c r="T30" s="661"/>
      <c r="U30" s="661">
        <f t="shared" si="3"/>
        <v>14</v>
      </c>
      <c r="V30" s="661">
        <v>2</v>
      </c>
      <c r="W30" s="661"/>
      <c r="X30" s="661">
        <f t="shared" si="4"/>
        <v>2</v>
      </c>
      <c r="Y30" s="661"/>
      <c r="Z30" s="661"/>
      <c r="AA30" s="661"/>
      <c r="AB30" s="661">
        <f t="shared" si="1"/>
        <v>16</v>
      </c>
      <c r="AC30" s="602"/>
      <c r="AD30" s="602"/>
      <c r="AE30" s="602"/>
      <c r="AF30" s="602"/>
      <c r="AG30" s="602"/>
      <c r="AH30" s="602"/>
      <c r="AI30" s="602"/>
      <c r="AJ30" s="602"/>
      <c r="AK30" s="661">
        <v>4</v>
      </c>
      <c r="AL30" s="661">
        <v>10</v>
      </c>
      <c r="AM30" s="662">
        <f t="shared" si="2"/>
        <v>30</v>
      </c>
    </row>
    <row r="31" spans="1:39" ht="12" customHeight="1">
      <c r="A31" s="648"/>
      <c r="B31" s="655" t="s">
        <v>1307</v>
      </c>
      <c r="C31" s="656" t="s">
        <v>1317</v>
      </c>
      <c r="D31" s="602">
        <v>1670</v>
      </c>
      <c r="E31" s="602">
        <v>631</v>
      </c>
      <c r="F31" s="602">
        <f>SUM(D31:E31)</f>
        <v>2301</v>
      </c>
      <c r="G31" s="602">
        <v>5185</v>
      </c>
      <c r="H31" s="602">
        <v>185</v>
      </c>
      <c r="I31" s="602">
        <f>SUM(G31:H31)</f>
        <v>5370</v>
      </c>
      <c r="J31" s="602">
        <v>5259</v>
      </c>
      <c r="K31" s="602">
        <v>369</v>
      </c>
      <c r="L31" s="602">
        <f>SUM(J31:K31)</f>
        <v>5628</v>
      </c>
      <c r="M31" s="602">
        <v>58</v>
      </c>
      <c r="N31" s="602">
        <f>SUM(F31,I31,L31,M31)</f>
        <v>13357</v>
      </c>
      <c r="O31" s="602">
        <v>18</v>
      </c>
      <c r="P31" s="602">
        <v>740</v>
      </c>
      <c r="Q31" s="602">
        <v>0</v>
      </c>
      <c r="R31" s="602">
        <f>SUM(O31:Q31)</f>
        <v>758</v>
      </c>
      <c r="S31" s="602">
        <v>146</v>
      </c>
      <c r="T31" s="602">
        <v>25</v>
      </c>
      <c r="U31" s="602">
        <f t="shared" si="3"/>
        <v>171</v>
      </c>
      <c r="V31" s="602">
        <v>992</v>
      </c>
      <c r="W31" s="602">
        <v>612</v>
      </c>
      <c r="X31" s="602">
        <f t="shared" si="4"/>
        <v>1604</v>
      </c>
      <c r="Y31" s="602">
        <v>1</v>
      </c>
      <c r="Z31" s="602">
        <v>0</v>
      </c>
      <c r="AA31" s="602">
        <f>SUM(Y31:Z31)</f>
        <v>1</v>
      </c>
      <c r="AB31" s="602">
        <f t="shared" si="1"/>
        <v>1776</v>
      </c>
      <c r="AC31" s="602">
        <v>501</v>
      </c>
      <c r="AD31" s="602">
        <v>18</v>
      </c>
      <c r="AE31" s="602">
        <f>SUM(AC31:AD31)</f>
        <v>519</v>
      </c>
      <c r="AF31" s="602">
        <v>233</v>
      </c>
      <c r="AG31" s="602">
        <v>11</v>
      </c>
      <c r="AH31" s="602">
        <f>SUM(AF31:AG31)</f>
        <v>244</v>
      </c>
      <c r="AI31" s="602">
        <f>SUM(AH31,AE31)</f>
        <v>763</v>
      </c>
      <c r="AJ31" s="602">
        <v>147</v>
      </c>
      <c r="AK31" s="602">
        <v>419</v>
      </c>
      <c r="AL31" s="602">
        <v>14712</v>
      </c>
      <c r="AM31" s="630">
        <f t="shared" si="2"/>
        <v>31932</v>
      </c>
    </row>
    <row r="32" spans="1:39" ht="12" customHeight="1">
      <c r="A32" s="648"/>
      <c r="B32" s="655"/>
      <c r="C32" s="656"/>
      <c r="D32" s="602"/>
      <c r="E32" s="602"/>
      <c r="F32" s="602"/>
      <c r="G32" s="602"/>
      <c r="H32" s="602"/>
      <c r="I32" s="602"/>
      <c r="J32" s="602"/>
      <c r="K32" s="602"/>
      <c r="L32" s="602"/>
      <c r="M32" s="602"/>
      <c r="N32" s="602"/>
      <c r="O32" s="602"/>
      <c r="P32" s="602"/>
      <c r="Q32" s="602"/>
      <c r="R32" s="602"/>
      <c r="S32" s="661">
        <v>10</v>
      </c>
      <c r="T32" s="602"/>
      <c r="U32" s="661">
        <f t="shared" si="3"/>
        <v>10</v>
      </c>
      <c r="V32" s="661">
        <v>1</v>
      </c>
      <c r="W32" s="602"/>
      <c r="X32" s="661">
        <f t="shared" si="4"/>
        <v>1</v>
      </c>
      <c r="Y32" s="602"/>
      <c r="Z32" s="602"/>
      <c r="AA32" s="602"/>
      <c r="AB32" s="661">
        <f t="shared" si="1"/>
        <v>11</v>
      </c>
      <c r="AC32" s="602"/>
      <c r="AD32" s="602"/>
      <c r="AE32" s="602"/>
      <c r="AF32" s="602"/>
      <c r="AG32" s="602"/>
      <c r="AH32" s="602"/>
      <c r="AI32" s="602"/>
      <c r="AJ32" s="602"/>
      <c r="AK32" s="661">
        <v>5</v>
      </c>
      <c r="AL32" s="661">
        <v>19</v>
      </c>
      <c r="AM32" s="662">
        <f t="shared" si="2"/>
        <v>35</v>
      </c>
    </row>
    <row r="33" spans="1:39" ht="12" customHeight="1">
      <c r="A33" s="648"/>
      <c r="B33" s="655" t="s">
        <v>1307</v>
      </c>
      <c r="C33" s="656" t="s">
        <v>1318</v>
      </c>
      <c r="D33" s="602">
        <v>2047</v>
      </c>
      <c r="E33" s="602">
        <v>704</v>
      </c>
      <c r="F33" s="602">
        <f>SUM(D33:E33)</f>
        <v>2751</v>
      </c>
      <c r="G33" s="602">
        <v>7647</v>
      </c>
      <c r="H33" s="602">
        <v>262</v>
      </c>
      <c r="I33" s="602">
        <f>SUM(G33:H33)</f>
        <v>7909</v>
      </c>
      <c r="J33" s="602">
        <v>4963</v>
      </c>
      <c r="K33" s="602">
        <v>354</v>
      </c>
      <c r="L33" s="602">
        <f>SUM(J33:K33)</f>
        <v>5317</v>
      </c>
      <c r="M33" s="602">
        <v>74</v>
      </c>
      <c r="N33" s="602">
        <f>SUM(F33,I33,L33,M33)</f>
        <v>16051</v>
      </c>
      <c r="O33" s="602">
        <v>25</v>
      </c>
      <c r="P33" s="602">
        <v>774</v>
      </c>
      <c r="Q33" s="602">
        <v>0</v>
      </c>
      <c r="R33" s="602">
        <f>SUM(O33:Q33)</f>
        <v>799</v>
      </c>
      <c r="S33" s="602">
        <v>139</v>
      </c>
      <c r="T33" s="602">
        <v>18</v>
      </c>
      <c r="U33" s="602">
        <f t="shared" si="3"/>
        <v>157</v>
      </c>
      <c r="V33" s="602">
        <v>1558</v>
      </c>
      <c r="W33" s="602">
        <v>660</v>
      </c>
      <c r="X33" s="602">
        <f t="shared" si="4"/>
        <v>2218</v>
      </c>
      <c r="Y33" s="602">
        <v>1</v>
      </c>
      <c r="Z33" s="602">
        <v>0</v>
      </c>
      <c r="AA33" s="602">
        <f>SUM(Y33:Z33)</f>
        <v>1</v>
      </c>
      <c r="AB33" s="602">
        <f t="shared" si="1"/>
        <v>2376</v>
      </c>
      <c r="AC33" s="602">
        <v>540</v>
      </c>
      <c r="AD33" s="602">
        <v>19</v>
      </c>
      <c r="AE33" s="602">
        <f>SUM(AC33:AD33)</f>
        <v>559</v>
      </c>
      <c r="AF33" s="602">
        <v>257</v>
      </c>
      <c r="AG33" s="602">
        <v>10</v>
      </c>
      <c r="AH33" s="602">
        <f>SUM(AF33:AG33)</f>
        <v>267</v>
      </c>
      <c r="AI33" s="602">
        <f>SUM(AH33,AE33)</f>
        <v>826</v>
      </c>
      <c r="AJ33" s="602">
        <v>207</v>
      </c>
      <c r="AK33" s="602">
        <v>348</v>
      </c>
      <c r="AL33" s="602">
        <v>22314</v>
      </c>
      <c r="AM33" s="630">
        <f t="shared" si="2"/>
        <v>42921</v>
      </c>
    </row>
    <row r="34" spans="1:39" ht="12" customHeight="1">
      <c r="A34" s="648"/>
      <c r="B34" s="655" t="s">
        <v>1307</v>
      </c>
      <c r="C34" s="656" t="s">
        <v>1279</v>
      </c>
      <c r="D34" s="602">
        <v>2681</v>
      </c>
      <c r="E34" s="602">
        <v>776</v>
      </c>
      <c r="F34" s="602">
        <v>3357</v>
      </c>
      <c r="G34" s="602">
        <v>10992</v>
      </c>
      <c r="H34" s="602">
        <v>359</v>
      </c>
      <c r="I34" s="602">
        <f>SUM(G34:H34)</f>
        <v>11351</v>
      </c>
      <c r="J34" s="602">
        <v>4233</v>
      </c>
      <c r="K34" s="602">
        <v>290</v>
      </c>
      <c r="L34" s="602">
        <f>SUM(J34:K34)</f>
        <v>4523</v>
      </c>
      <c r="M34" s="602">
        <v>107</v>
      </c>
      <c r="N34" s="602">
        <f>SUM(F34,I34,L34,M34)</f>
        <v>19338</v>
      </c>
      <c r="O34" s="602">
        <v>54</v>
      </c>
      <c r="P34" s="602">
        <v>836</v>
      </c>
      <c r="Q34" s="602">
        <v>0</v>
      </c>
      <c r="R34" s="602">
        <f>SUM(O34:Q34)</f>
        <v>890</v>
      </c>
      <c r="S34" s="602">
        <v>109</v>
      </c>
      <c r="T34" s="602">
        <v>16</v>
      </c>
      <c r="U34" s="602">
        <f t="shared" si="3"/>
        <v>125</v>
      </c>
      <c r="V34" s="602">
        <v>2640</v>
      </c>
      <c r="W34" s="602">
        <v>727</v>
      </c>
      <c r="X34" s="602">
        <f t="shared" si="4"/>
        <v>3367</v>
      </c>
      <c r="Y34" s="602">
        <v>1</v>
      </c>
      <c r="Z34" s="602">
        <v>0</v>
      </c>
      <c r="AA34" s="602">
        <f>SUM(Y34:Z34)</f>
        <v>1</v>
      </c>
      <c r="AB34" s="602">
        <f t="shared" si="1"/>
        <v>3493</v>
      </c>
      <c r="AC34" s="602">
        <v>607</v>
      </c>
      <c r="AD34" s="602">
        <v>34</v>
      </c>
      <c r="AE34" s="602">
        <f>SUM(AC34:AD34)</f>
        <v>641</v>
      </c>
      <c r="AF34" s="602">
        <v>281</v>
      </c>
      <c r="AG34" s="602">
        <v>14</v>
      </c>
      <c r="AH34" s="602">
        <f>SUM(AF34:AG34)</f>
        <v>295</v>
      </c>
      <c r="AI34" s="602">
        <f>SUM(AH34,AE34)</f>
        <v>936</v>
      </c>
      <c r="AJ34" s="602">
        <v>274</v>
      </c>
      <c r="AK34" s="602">
        <v>297</v>
      </c>
      <c r="AL34" s="602">
        <v>31002</v>
      </c>
      <c r="AM34" s="630">
        <f t="shared" si="2"/>
        <v>56230</v>
      </c>
    </row>
    <row r="35" spans="1:39" ht="12" customHeight="1">
      <c r="A35" s="648"/>
      <c r="B35" s="655" t="s">
        <v>1307</v>
      </c>
      <c r="C35" s="656" t="s">
        <v>1280</v>
      </c>
      <c r="D35" s="602">
        <v>3090</v>
      </c>
      <c r="E35" s="602">
        <v>889</v>
      </c>
      <c r="F35" s="602">
        <f>SUM(D35:E35)</f>
        <v>3979</v>
      </c>
      <c r="G35" s="602">
        <v>16221</v>
      </c>
      <c r="H35" s="602">
        <v>459</v>
      </c>
      <c r="I35" s="602">
        <f>SUM(G35:H35)</f>
        <v>16680</v>
      </c>
      <c r="J35" s="602">
        <v>3542</v>
      </c>
      <c r="K35" s="602">
        <v>219</v>
      </c>
      <c r="L35" s="602">
        <f>SUM(J35:K35)</f>
        <v>3761</v>
      </c>
      <c r="M35" s="602">
        <v>122</v>
      </c>
      <c r="N35" s="602">
        <f>SUM(F35,I35,L35,M35)</f>
        <v>24542</v>
      </c>
      <c r="O35" s="602">
        <v>104</v>
      </c>
      <c r="P35" s="602">
        <v>946</v>
      </c>
      <c r="Q35" s="602">
        <v>0</v>
      </c>
      <c r="R35" s="602">
        <f>SUM(O35:Q35)</f>
        <v>1050</v>
      </c>
      <c r="S35" s="602">
        <v>117</v>
      </c>
      <c r="T35" s="602">
        <v>14</v>
      </c>
      <c r="U35" s="602">
        <f t="shared" si="3"/>
        <v>131</v>
      </c>
      <c r="V35" s="602">
        <v>4637</v>
      </c>
      <c r="W35" s="602">
        <v>837</v>
      </c>
      <c r="X35" s="602">
        <f t="shared" si="4"/>
        <v>5474</v>
      </c>
      <c r="Y35" s="602">
        <v>1</v>
      </c>
      <c r="Z35" s="602">
        <v>0</v>
      </c>
      <c r="AA35" s="602">
        <f>SUM(Y35:Z35)</f>
        <v>1</v>
      </c>
      <c r="AB35" s="602">
        <f t="shared" si="1"/>
        <v>5606</v>
      </c>
      <c r="AC35" s="602">
        <v>659</v>
      </c>
      <c r="AD35" s="602">
        <v>42</v>
      </c>
      <c r="AE35" s="602">
        <f>SUM(AC35:AD35)</f>
        <v>701</v>
      </c>
      <c r="AF35" s="602">
        <v>314</v>
      </c>
      <c r="AG35" s="602">
        <v>17</v>
      </c>
      <c r="AH35" s="602">
        <f>SUM(AF35:AG35)</f>
        <v>331</v>
      </c>
      <c r="AI35" s="602">
        <f>SUM(AH35,AE35)</f>
        <v>1032</v>
      </c>
      <c r="AJ35" s="602">
        <v>399</v>
      </c>
      <c r="AK35" s="602">
        <v>320</v>
      </c>
      <c r="AL35" s="602">
        <v>16028</v>
      </c>
      <c r="AM35" s="630">
        <f t="shared" si="2"/>
        <v>48977</v>
      </c>
    </row>
    <row r="36" spans="1:39" ht="12" customHeight="1">
      <c r="A36" s="648"/>
      <c r="B36" s="655" t="s">
        <v>1307</v>
      </c>
      <c r="C36" s="656" t="s">
        <v>1281</v>
      </c>
      <c r="D36" s="602">
        <v>3403</v>
      </c>
      <c r="E36" s="602">
        <v>951</v>
      </c>
      <c r="F36" s="602">
        <f>SUM(D36:E36)</f>
        <v>4354</v>
      </c>
      <c r="G36" s="602">
        <v>22293</v>
      </c>
      <c r="H36" s="602">
        <v>522</v>
      </c>
      <c r="I36" s="602">
        <f>SUM(G36:H36)</f>
        <v>22815</v>
      </c>
      <c r="J36" s="602">
        <v>2591</v>
      </c>
      <c r="K36" s="602">
        <v>145</v>
      </c>
      <c r="L36" s="602">
        <f>SUM(J36:K36)</f>
        <v>2736</v>
      </c>
      <c r="M36" s="602">
        <v>104</v>
      </c>
      <c r="N36" s="602">
        <f>SUM(F36,I36,L36,M36)</f>
        <v>30009</v>
      </c>
      <c r="O36" s="602">
        <v>180</v>
      </c>
      <c r="P36" s="602">
        <v>969</v>
      </c>
      <c r="Q36" s="602">
        <v>0</v>
      </c>
      <c r="R36" s="602">
        <f>SUM(O36:Q36)</f>
        <v>1149</v>
      </c>
      <c r="S36" s="602">
        <v>143</v>
      </c>
      <c r="T36" s="602">
        <v>16</v>
      </c>
      <c r="U36" s="602">
        <f t="shared" si="3"/>
        <v>159</v>
      </c>
      <c r="V36" s="602">
        <v>7389</v>
      </c>
      <c r="W36" s="602">
        <v>916</v>
      </c>
      <c r="X36" s="602">
        <f t="shared" si="4"/>
        <v>8305</v>
      </c>
      <c r="Y36" s="602">
        <v>1</v>
      </c>
      <c r="Z36" s="602">
        <v>0</v>
      </c>
      <c r="AA36" s="602">
        <f>SUM(Y36:Z36)</f>
        <v>1</v>
      </c>
      <c r="AB36" s="602">
        <f t="shared" si="1"/>
        <v>8465</v>
      </c>
      <c r="AC36" s="602">
        <v>715</v>
      </c>
      <c r="AD36" s="602">
        <v>64</v>
      </c>
      <c r="AE36" s="602">
        <f>SUM(AC36:AD36)</f>
        <v>779</v>
      </c>
      <c r="AF36" s="602">
        <v>371</v>
      </c>
      <c r="AG36" s="602">
        <v>18</v>
      </c>
      <c r="AH36" s="602">
        <f>SUM(AF36:AG36)</f>
        <v>389</v>
      </c>
      <c r="AI36" s="602">
        <f>SUM(AH36,AE36)</f>
        <v>1168</v>
      </c>
      <c r="AJ36" s="602">
        <v>559</v>
      </c>
      <c r="AK36" s="602">
        <v>313</v>
      </c>
      <c r="AL36" s="602">
        <v>18672</v>
      </c>
      <c r="AM36" s="630">
        <f t="shared" si="2"/>
        <v>60335</v>
      </c>
    </row>
    <row r="37" spans="1:39" s="667" customFormat="1" ht="12" customHeight="1">
      <c r="A37" s="663"/>
      <c r="B37" s="664" t="s">
        <v>1319</v>
      </c>
      <c r="C37" s="665" t="s">
        <v>1282</v>
      </c>
      <c r="D37" s="609">
        <v>3699</v>
      </c>
      <c r="E37" s="609">
        <v>981</v>
      </c>
      <c r="F37" s="609">
        <f>SUM(D37:E37)</f>
        <v>4680</v>
      </c>
      <c r="G37" s="609">
        <v>29373</v>
      </c>
      <c r="H37" s="609">
        <v>585</v>
      </c>
      <c r="I37" s="609">
        <f>SUM(G37:H37)</f>
        <v>29958</v>
      </c>
      <c r="J37" s="609">
        <v>1862</v>
      </c>
      <c r="K37" s="609">
        <v>92</v>
      </c>
      <c r="L37" s="609">
        <f>SUM(J37:K37)</f>
        <v>1954</v>
      </c>
      <c r="M37" s="609">
        <v>105</v>
      </c>
      <c r="N37" s="609">
        <f>SUM(F37,I37,L37,M37)</f>
        <v>36697</v>
      </c>
      <c r="O37" s="609">
        <v>286</v>
      </c>
      <c r="P37" s="609">
        <v>1019</v>
      </c>
      <c r="Q37" s="609">
        <v>0</v>
      </c>
      <c r="R37" s="609">
        <v>1205</v>
      </c>
      <c r="S37" s="609">
        <v>173</v>
      </c>
      <c r="T37" s="609">
        <v>16</v>
      </c>
      <c r="U37" s="609">
        <f t="shared" si="3"/>
        <v>189</v>
      </c>
      <c r="V37" s="609">
        <v>10128</v>
      </c>
      <c r="W37" s="609">
        <v>968</v>
      </c>
      <c r="X37" s="609">
        <f t="shared" si="4"/>
        <v>11096</v>
      </c>
      <c r="Y37" s="609">
        <v>0</v>
      </c>
      <c r="Z37" s="609">
        <v>0</v>
      </c>
      <c r="AA37" s="609">
        <f>SUM(Y37:Z37)</f>
        <v>0</v>
      </c>
      <c r="AB37" s="609">
        <f t="shared" si="1"/>
        <v>11285</v>
      </c>
      <c r="AC37" s="609">
        <v>711</v>
      </c>
      <c r="AD37" s="609">
        <v>67</v>
      </c>
      <c r="AE37" s="609">
        <f>SUM(AC37:AD37)</f>
        <v>778</v>
      </c>
      <c r="AF37" s="609">
        <v>423</v>
      </c>
      <c r="AG37" s="609">
        <v>23</v>
      </c>
      <c r="AH37" s="609">
        <f>SUM(AF37:AG37)</f>
        <v>446</v>
      </c>
      <c r="AI37" s="609">
        <f>SUM(AH37,AE37)</f>
        <v>1224</v>
      </c>
      <c r="AJ37" s="609">
        <v>686</v>
      </c>
      <c r="AK37" s="609">
        <v>318</v>
      </c>
      <c r="AL37" s="609">
        <v>22241</v>
      </c>
      <c r="AM37" s="666">
        <v>73756</v>
      </c>
    </row>
    <row r="38" spans="1:39" s="671" customFormat="1" ht="6.75" customHeight="1">
      <c r="A38" s="668"/>
      <c r="B38" s="1381"/>
      <c r="C38" s="1382"/>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70"/>
    </row>
    <row r="39" spans="1:23" ht="13.5" customHeight="1">
      <c r="A39" s="645"/>
      <c r="B39" s="672" t="s">
        <v>1320</v>
      </c>
      <c r="C39" s="645"/>
      <c r="D39" s="645"/>
      <c r="E39" s="645"/>
      <c r="F39" s="645"/>
      <c r="G39" s="645"/>
      <c r="H39" s="645"/>
      <c r="I39" s="645"/>
      <c r="J39" s="645"/>
      <c r="K39" s="645"/>
      <c r="L39" s="645"/>
      <c r="M39" s="645"/>
      <c r="N39" s="645"/>
      <c r="O39" s="645"/>
      <c r="P39" s="645"/>
      <c r="Q39" s="645"/>
      <c r="R39" s="645"/>
      <c r="S39" s="645"/>
      <c r="T39" s="645"/>
      <c r="V39" s="645"/>
      <c r="W39" s="645"/>
    </row>
    <row r="40" spans="1:22" ht="12" customHeight="1">
      <c r="A40" s="645"/>
      <c r="B40" s="567" t="s">
        <v>1321</v>
      </c>
      <c r="C40" s="645"/>
      <c r="D40" s="645"/>
      <c r="E40" s="645"/>
      <c r="F40" s="645"/>
      <c r="G40" s="645"/>
      <c r="H40" s="645"/>
      <c r="I40" s="645"/>
      <c r="J40" s="645"/>
      <c r="K40" s="645"/>
      <c r="L40" s="645"/>
      <c r="M40" s="645"/>
      <c r="P40" s="645"/>
      <c r="Q40" s="645"/>
      <c r="R40" s="645"/>
      <c r="S40" s="645"/>
      <c r="V40" s="645"/>
    </row>
    <row r="41" spans="1:22" ht="12">
      <c r="A41" s="645"/>
      <c r="B41" s="645" t="s">
        <v>1322</v>
      </c>
      <c r="C41" s="645"/>
      <c r="D41" s="645"/>
      <c r="E41" s="645"/>
      <c r="F41" s="645"/>
      <c r="G41" s="645"/>
      <c r="H41" s="645"/>
      <c r="I41" s="645"/>
      <c r="J41" s="645"/>
      <c r="K41" s="645"/>
      <c r="L41" s="645"/>
      <c r="M41" s="645"/>
      <c r="P41" s="645"/>
      <c r="Q41" s="645"/>
      <c r="R41" s="645"/>
      <c r="S41" s="645"/>
      <c r="V41" s="645"/>
    </row>
    <row r="42" spans="1:22" ht="12">
      <c r="A42" s="645"/>
      <c r="B42" s="645" t="s">
        <v>1323</v>
      </c>
      <c r="C42" s="645"/>
      <c r="D42" s="645"/>
      <c r="E42" s="645"/>
      <c r="F42" s="645"/>
      <c r="G42" s="645"/>
      <c r="H42" s="645"/>
      <c r="I42" s="645"/>
      <c r="J42" s="645"/>
      <c r="K42" s="645"/>
      <c r="L42" s="645"/>
      <c r="M42" s="645"/>
      <c r="P42" s="645"/>
      <c r="Q42" s="645"/>
      <c r="R42" s="645"/>
      <c r="S42" s="645"/>
      <c r="V42" s="645"/>
    </row>
    <row r="43" spans="1:22" ht="12">
      <c r="A43" s="645"/>
      <c r="B43" s="673" t="s">
        <v>1324</v>
      </c>
      <c r="C43" s="645"/>
      <c r="D43" s="645"/>
      <c r="E43" s="645"/>
      <c r="F43" s="645"/>
      <c r="G43" s="645"/>
      <c r="J43" s="645"/>
      <c r="K43" s="645"/>
      <c r="L43" s="645"/>
      <c r="M43" s="645"/>
      <c r="P43" s="645"/>
      <c r="Q43" s="645"/>
      <c r="R43" s="645"/>
      <c r="S43" s="645"/>
      <c r="V43" s="645"/>
    </row>
    <row r="44" spans="1:22" ht="12">
      <c r="A44" s="645"/>
      <c r="C44" s="645"/>
      <c r="D44" s="645"/>
      <c r="E44" s="645"/>
      <c r="F44" s="645"/>
      <c r="G44" s="645"/>
      <c r="J44" s="645"/>
      <c r="K44" s="645"/>
      <c r="L44" s="645"/>
      <c r="M44" s="645"/>
      <c r="P44" s="645"/>
      <c r="Q44" s="645"/>
      <c r="R44" s="645"/>
      <c r="S44" s="645"/>
      <c r="V44" s="645"/>
    </row>
    <row r="45" spans="1:38" ht="12">
      <c r="A45" s="645"/>
      <c r="B45" s="645"/>
      <c r="C45" s="645"/>
      <c r="D45" s="645"/>
      <c r="E45" s="645"/>
      <c r="F45" s="645"/>
      <c r="G45" s="645"/>
      <c r="J45" s="645"/>
      <c r="K45" s="645"/>
      <c r="L45" s="645"/>
      <c r="M45" s="645"/>
      <c r="P45" s="645"/>
      <c r="Q45" s="645"/>
      <c r="R45" s="645"/>
      <c r="S45" s="645"/>
      <c r="V45" s="645"/>
      <c r="AL45" s="674"/>
    </row>
    <row r="46" spans="1:22" s="671" customFormat="1" ht="12">
      <c r="A46" s="675"/>
      <c r="B46" s="675"/>
      <c r="C46" s="675"/>
      <c r="D46" s="675"/>
      <c r="E46" s="675"/>
      <c r="F46" s="675"/>
      <c r="G46" s="675"/>
      <c r="J46" s="675"/>
      <c r="K46" s="675"/>
      <c r="L46" s="675"/>
      <c r="M46" s="675"/>
      <c r="P46" s="675"/>
      <c r="Q46" s="675"/>
      <c r="R46" s="675"/>
      <c r="S46" s="675"/>
      <c r="V46" s="675"/>
    </row>
    <row r="47" spans="1:22" ht="12">
      <c r="A47" s="645"/>
      <c r="B47" s="645"/>
      <c r="C47" s="645"/>
      <c r="D47" s="645"/>
      <c r="E47" s="645"/>
      <c r="F47" s="645"/>
      <c r="G47" s="645"/>
      <c r="J47" s="645"/>
      <c r="K47" s="645"/>
      <c r="L47" s="645"/>
      <c r="M47" s="645"/>
      <c r="P47" s="645"/>
      <c r="Q47" s="645"/>
      <c r="R47" s="645"/>
      <c r="S47" s="645"/>
      <c r="V47" s="645"/>
    </row>
    <row r="48" spans="1:22" ht="12">
      <c r="A48" s="645"/>
      <c r="B48" s="645"/>
      <c r="C48" s="645"/>
      <c r="D48" s="645"/>
      <c r="E48" s="645"/>
      <c r="F48" s="645"/>
      <c r="G48" s="645"/>
      <c r="J48" s="645"/>
      <c r="K48" s="645"/>
      <c r="L48" s="645"/>
      <c r="M48" s="645"/>
      <c r="P48" s="645"/>
      <c r="Q48" s="645"/>
      <c r="R48" s="645"/>
      <c r="S48" s="645"/>
      <c r="V48" s="645"/>
    </row>
    <row r="49" spans="1:22" ht="15" customHeight="1">
      <c r="A49" s="645"/>
      <c r="B49" s="645"/>
      <c r="C49" s="645"/>
      <c r="D49" s="645"/>
      <c r="E49" s="645"/>
      <c r="F49" s="645"/>
      <c r="G49" s="645"/>
      <c r="J49" s="645"/>
      <c r="K49" s="645"/>
      <c r="L49" s="645"/>
      <c r="M49" s="645"/>
      <c r="P49" s="645"/>
      <c r="Q49" s="645"/>
      <c r="R49" s="645"/>
      <c r="S49" s="645"/>
      <c r="V49" s="645"/>
    </row>
    <row r="52" ht="13.5" customHeight="1"/>
  </sheetData>
  <mergeCells count="35">
    <mergeCell ref="AF13:AG13"/>
    <mergeCell ref="AF9:AG9"/>
    <mergeCell ref="AF10:AG10"/>
    <mergeCell ref="AF11:AG11"/>
    <mergeCell ref="AF12:AG12"/>
    <mergeCell ref="AC9:AD9"/>
    <mergeCell ref="AC10:AD10"/>
    <mergeCell ref="AC11:AD11"/>
    <mergeCell ref="AC12:AD12"/>
    <mergeCell ref="AK5:AK7"/>
    <mergeCell ref="AL5:AL7"/>
    <mergeCell ref="AM5:AM7"/>
    <mergeCell ref="V6:X6"/>
    <mergeCell ref="AB6:AB7"/>
    <mergeCell ref="S5:AB5"/>
    <mergeCell ref="AJ5:AJ7"/>
    <mergeCell ref="AC6:AE6"/>
    <mergeCell ref="AF6:AH6"/>
    <mergeCell ref="AC5:AI5"/>
    <mergeCell ref="Y6:AA6"/>
    <mergeCell ref="AI6:AI7"/>
    <mergeCell ref="G6:I6"/>
    <mergeCell ref="Q6:Q7"/>
    <mergeCell ref="J6:L6"/>
    <mergeCell ref="O5:R5"/>
    <mergeCell ref="S6:U6"/>
    <mergeCell ref="D6:F6"/>
    <mergeCell ref="M6:M7"/>
    <mergeCell ref="O6:P6"/>
    <mergeCell ref="R6:R7"/>
    <mergeCell ref="B38:C38"/>
    <mergeCell ref="B8:C8"/>
    <mergeCell ref="B5:C7"/>
    <mergeCell ref="D5:N5"/>
    <mergeCell ref="N6:N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1:Q79"/>
  <sheetViews>
    <sheetView workbookViewId="0" topLeftCell="A1">
      <selection activeCell="A1" sqref="A1"/>
    </sheetView>
  </sheetViews>
  <sheetFormatPr defaultColWidth="9.00390625" defaultRowHeight="13.5"/>
  <cols>
    <col min="1" max="1" width="2.625" style="676" customWidth="1"/>
    <col min="2" max="2" width="2.00390625" style="676" customWidth="1"/>
    <col min="3" max="3" width="8.375" style="677" customWidth="1"/>
    <col min="4" max="4" width="8.875" style="676" bestFit="1" customWidth="1"/>
    <col min="5" max="5" width="8.75390625" style="676" customWidth="1"/>
    <col min="6" max="6" width="13.50390625" style="676" bestFit="1" customWidth="1"/>
    <col min="7" max="7" width="2.50390625" style="678" customWidth="1"/>
    <col min="8" max="8" width="7.875" style="676" bestFit="1" customWidth="1"/>
    <col min="9" max="9" width="8.875" style="676" bestFit="1" customWidth="1"/>
    <col min="10" max="10" width="13.50390625" style="676" bestFit="1" customWidth="1"/>
    <col min="11" max="12" width="8.875" style="676" bestFit="1" customWidth="1"/>
    <col min="13" max="13" width="12.50390625" style="676" bestFit="1" customWidth="1"/>
    <col min="14" max="14" width="8.00390625" style="676" bestFit="1" customWidth="1"/>
    <col min="15" max="15" width="8.875" style="676" bestFit="1" customWidth="1"/>
    <col min="16" max="16" width="2.375" style="676" bestFit="1" customWidth="1"/>
    <col min="17" max="17" width="12.50390625" style="676" customWidth="1"/>
    <col min="18" max="16384" width="9.00390625" style="676" customWidth="1"/>
  </cols>
  <sheetData>
    <row r="1" ht="13.5" customHeight="1">
      <c r="Q1" s="679"/>
    </row>
    <row r="2" spans="2:17" ht="15" customHeight="1">
      <c r="B2" s="680" t="s">
        <v>1350</v>
      </c>
      <c r="F2" s="681"/>
      <c r="G2" s="682"/>
      <c r="H2" s="681"/>
      <c r="I2" s="681"/>
      <c r="J2" s="681"/>
      <c r="K2" s="681"/>
      <c r="L2" s="681"/>
      <c r="M2" s="681"/>
      <c r="N2" s="681"/>
      <c r="O2" s="681"/>
      <c r="P2" s="681"/>
      <c r="Q2" s="679"/>
    </row>
    <row r="3" spans="4:17" ht="13.5" customHeight="1" thickBot="1">
      <c r="D3" s="677"/>
      <c r="E3" s="677"/>
      <c r="F3" s="677"/>
      <c r="G3" s="683"/>
      <c r="H3" s="684"/>
      <c r="I3" s="684"/>
      <c r="J3" s="685"/>
      <c r="K3" s="684"/>
      <c r="L3" s="684"/>
      <c r="N3" s="684"/>
      <c r="O3" s="686" t="s">
        <v>1326</v>
      </c>
      <c r="P3" s="686"/>
      <c r="Q3" s="679"/>
    </row>
    <row r="4" spans="2:17" s="687" customFormat="1" ht="36.75" customHeight="1" thickTop="1">
      <c r="B4" s="1430" t="s">
        <v>1345</v>
      </c>
      <c r="C4" s="1431"/>
      <c r="D4" s="1436" t="s">
        <v>1327</v>
      </c>
      <c r="E4" s="1437"/>
      <c r="F4" s="1438"/>
      <c r="G4" s="688"/>
      <c r="H4" s="1439" t="s">
        <v>1346</v>
      </c>
      <c r="I4" s="1440"/>
      <c r="J4" s="1441"/>
      <c r="K4" s="1442" t="s">
        <v>1328</v>
      </c>
      <c r="L4" s="1443"/>
      <c r="M4" s="1444"/>
      <c r="N4" s="1436" t="s">
        <v>1329</v>
      </c>
      <c r="O4" s="1437"/>
      <c r="P4" s="1437"/>
      <c r="Q4" s="1438"/>
    </row>
    <row r="5" spans="2:17" s="687" customFormat="1" ht="13.5" customHeight="1">
      <c r="B5" s="1432"/>
      <c r="C5" s="1433"/>
      <c r="D5" s="1421" t="s">
        <v>1330</v>
      </c>
      <c r="E5" s="1425" t="s">
        <v>1347</v>
      </c>
      <c r="F5" s="1419" t="s">
        <v>1348</v>
      </c>
      <c r="G5" s="1415" t="s">
        <v>1330</v>
      </c>
      <c r="H5" s="1416"/>
      <c r="I5" s="1425" t="s">
        <v>1347</v>
      </c>
      <c r="J5" s="1419" t="s">
        <v>1348</v>
      </c>
      <c r="K5" s="1421" t="s">
        <v>1330</v>
      </c>
      <c r="L5" s="1425" t="s">
        <v>1347</v>
      </c>
      <c r="M5" s="1419" t="s">
        <v>1348</v>
      </c>
      <c r="N5" s="1421" t="s">
        <v>1330</v>
      </c>
      <c r="O5" s="1425" t="s">
        <v>1347</v>
      </c>
      <c r="P5" s="1426" t="s">
        <v>1348</v>
      </c>
      <c r="Q5" s="1427"/>
    </row>
    <row r="6" spans="2:17" s="687" customFormat="1" ht="13.5" customHeight="1">
      <c r="B6" s="1434"/>
      <c r="C6" s="1435"/>
      <c r="D6" s="1422"/>
      <c r="E6" s="1422"/>
      <c r="F6" s="1420"/>
      <c r="G6" s="1417"/>
      <c r="H6" s="1418"/>
      <c r="I6" s="1422"/>
      <c r="J6" s="1420"/>
      <c r="K6" s="1422"/>
      <c r="L6" s="1422"/>
      <c r="M6" s="1420"/>
      <c r="N6" s="1422"/>
      <c r="O6" s="1422"/>
      <c r="P6" s="1428"/>
      <c r="Q6" s="1429"/>
    </row>
    <row r="7" spans="2:17" s="689" customFormat="1" ht="11.25">
      <c r="B7" s="690"/>
      <c r="C7" s="691"/>
      <c r="D7" s="692"/>
      <c r="E7" s="693" t="s">
        <v>865</v>
      </c>
      <c r="F7" s="694" t="s">
        <v>1331</v>
      </c>
      <c r="G7" s="695"/>
      <c r="H7" s="693"/>
      <c r="I7" s="693" t="s">
        <v>865</v>
      </c>
      <c r="J7" s="694" t="s">
        <v>1331</v>
      </c>
      <c r="K7" s="693"/>
      <c r="L7" s="693" t="s">
        <v>865</v>
      </c>
      <c r="M7" s="694" t="s">
        <v>1331</v>
      </c>
      <c r="N7" s="693"/>
      <c r="O7" s="693" t="s">
        <v>865</v>
      </c>
      <c r="P7" s="696"/>
      <c r="Q7" s="691" t="s">
        <v>1331</v>
      </c>
    </row>
    <row r="8" spans="2:17" s="687" customFormat="1" ht="15.75" customHeight="1">
      <c r="B8" s="1445" t="s">
        <v>1332</v>
      </c>
      <c r="C8" s="1446"/>
      <c r="D8" s="699">
        <f>SUM(H8,K8,N8)</f>
        <v>23407</v>
      </c>
      <c r="E8" s="700">
        <f>SUM(I8,L8,O8)</f>
        <v>71993</v>
      </c>
      <c r="F8" s="700">
        <f>SUM(J8,M8,Q8)</f>
        <v>160862580</v>
      </c>
      <c r="G8" s="701"/>
      <c r="H8" s="700">
        <v>4298</v>
      </c>
      <c r="I8" s="700">
        <v>36326</v>
      </c>
      <c r="J8" s="700">
        <v>131297020</v>
      </c>
      <c r="K8" s="700">
        <v>16623</v>
      </c>
      <c r="L8" s="700">
        <v>28373</v>
      </c>
      <c r="M8" s="700">
        <v>26341940</v>
      </c>
      <c r="N8" s="700">
        <v>2486</v>
      </c>
      <c r="O8" s="700">
        <v>7294</v>
      </c>
      <c r="P8" s="700"/>
      <c r="Q8" s="702">
        <v>3223620</v>
      </c>
    </row>
    <row r="9" spans="2:17" s="703" customFormat="1" ht="15.75" customHeight="1">
      <c r="B9" s="1423" t="s">
        <v>1333</v>
      </c>
      <c r="C9" s="1424"/>
      <c r="D9" s="705">
        <f>SUM(D11:D12)</f>
        <v>23806</v>
      </c>
      <c r="E9" s="705">
        <f>SUM(E11:E12)</f>
        <v>75852</v>
      </c>
      <c r="F9" s="705">
        <f>SUM(F11:F12)</f>
        <v>221397954</v>
      </c>
      <c r="G9" s="706"/>
      <c r="H9" s="705">
        <f aca="true" t="shared" si="0" ref="H9:O9">SUM(H11:H12)</f>
        <v>4479</v>
      </c>
      <c r="I9" s="705">
        <f t="shared" si="0"/>
        <v>39557</v>
      </c>
      <c r="J9" s="705">
        <f t="shared" si="0"/>
        <v>183753958</v>
      </c>
      <c r="K9" s="705">
        <f t="shared" si="0"/>
        <v>16658</v>
      </c>
      <c r="L9" s="705">
        <f t="shared" si="0"/>
        <v>28729</v>
      </c>
      <c r="M9" s="705">
        <f t="shared" si="0"/>
        <v>33274659</v>
      </c>
      <c r="N9" s="705">
        <f t="shared" si="0"/>
        <v>2669</v>
      </c>
      <c r="O9" s="705">
        <f t="shared" si="0"/>
        <v>7566</v>
      </c>
      <c r="P9" s="705"/>
      <c r="Q9" s="707">
        <f>SUM(Q11:Q12)</f>
        <v>4369337</v>
      </c>
    </row>
    <row r="10" spans="2:17" s="687" customFormat="1" ht="12">
      <c r="B10" s="697"/>
      <c r="C10" s="698"/>
      <c r="D10" s="700"/>
      <c r="E10" s="700"/>
      <c r="F10" s="708"/>
      <c r="G10" s="709"/>
      <c r="H10" s="700"/>
      <c r="I10" s="700"/>
      <c r="J10" s="708"/>
      <c r="K10" s="700"/>
      <c r="L10" s="700"/>
      <c r="M10" s="708"/>
      <c r="N10" s="700"/>
      <c r="O10" s="700"/>
      <c r="P10" s="700"/>
      <c r="Q10" s="710"/>
    </row>
    <row r="11" spans="2:17" s="711" customFormat="1" ht="15.75" customHeight="1">
      <c r="B11" s="1423" t="s">
        <v>869</v>
      </c>
      <c r="C11" s="1424"/>
      <c r="D11" s="705">
        <f>SUM(D14:D25)</f>
        <v>15918</v>
      </c>
      <c r="E11" s="705">
        <f>SUM(E14:E25)</f>
        <v>58977</v>
      </c>
      <c r="F11" s="705">
        <f>SUM(F14:F25)</f>
        <v>196101680</v>
      </c>
      <c r="G11" s="706"/>
      <c r="H11" s="705">
        <f>SUM(H14:H25)</f>
        <v>3619</v>
      </c>
      <c r="I11" s="705">
        <f>SUM(I14:I25)</f>
        <v>35085</v>
      </c>
      <c r="J11" s="705">
        <v>170626785</v>
      </c>
      <c r="K11" s="705">
        <f>SUM(K14:K25)</f>
        <v>10244</v>
      </c>
      <c r="L11" s="705">
        <f>SUM(L14:L25)</f>
        <v>17781</v>
      </c>
      <c r="M11" s="705">
        <f>SUM(M14:M25)</f>
        <v>21747156</v>
      </c>
      <c r="N11" s="705">
        <f>SUM(N14:N25)</f>
        <v>2055</v>
      </c>
      <c r="O11" s="705">
        <f>SUM(O14:O25)</f>
        <v>6111</v>
      </c>
      <c r="P11" s="705"/>
      <c r="Q11" s="707">
        <f>SUM(Q14:Q25)</f>
        <v>3727739</v>
      </c>
    </row>
    <row r="12" spans="2:17" s="711" customFormat="1" ht="15.75" customHeight="1">
      <c r="B12" s="1423" t="s">
        <v>870</v>
      </c>
      <c r="C12" s="1424"/>
      <c r="D12" s="705">
        <f>SUM(D27,D31,D37,D40,D49,D56,D61,D70,D73)</f>
        <v>7888</v>
      </c>
      <c r="E12" s="705">
        <f>SUM(E27,E31,E37,E40,E49,E56,E61,E70,E73)</f>
        <v>16875</v>
      </c>
      <c r="F12" s="705">
        <f>SUM(F27,F31,F37,F40,F49,F56,F61,F70,F73)</f>
        <v>25296274</v>
      </c>
      <c r="G12" s="706"/>
      <c r="H12" s="705">
        <f aca="true" t="shared" si="1" ref="H12:O12">SUM(H27,H31,H37,H40,H49,H56,H61,H70,H73)</f>
        <v>860</v>
      </c>
      <c r="I12" s="705">
        <f t="shared" si="1"/>
        <v>4472</v>
      </c>
      <c r="J12" s="705">
        <f t="shared" si="1"/>
        <v>13127173</v>
      </c>
      <c r="K12" s="705">
        <f t="shared" si="1"/>
        <v>6414</v>
      </c>
      <c r="L12" s="705">
        <f t="shared" si="1"/>
        <v>10948</v>
      </c>
      <c r="M12" s="705">
        <f t="shared" si="1"/>
        <v>11527503</v>
      </c>
      <c r="N12" s="705">
        <f t="shared" si="1"/>
        <v>614</v>
      </c>
      <c r="O12" s="705">
        <f t="shared" si="1"/>
        <v>1455</v>
      </c>
      <c r="P12" s="705"/>
      <c r="Q12" s="707">
        <f>SUM(Q27,Q31,Q37,Q40,Q49,Q56,Q61,Q70,Q73)</f>
        <v>641598</v>
      </c>
    </row>
    <row r="13" spans="2:17" s="711" customFormat="1" ht="13.5" customHeight="1">
      <c r="B13" s="712"/>
      <c r="C13" s="704"/>
      <c r="D13" s="713"/>
      <c r="E13" s="705"/>
      <c r="F13" s="705"/>
      <c r="G13" s="706"/>
      <c r="H13" s="705"/>
      <c r="I13" s="705"/>
      <c r="J13" s="705"/>
      <c r="K13" s="705"/>
      <c r="L13" s="705"/>
      <c r="M13" s="705"/>
      <c r="N13" s="705"/>
      <c r="O13" s="705"/>
      <c r="P13" s="705"/>
      <c r="Q13" s="707"/>
    </row>
    <row r="14" spans="2:17" s="687" customFormat="1" ht="12" customHeight="1">
      <c r="B14" s="714"/>
      <c r="C14" s="715" t="s">
        <v>91</v>
      </c>
      <c r="D14" s="716">
        <f aca="true" t="shared" si="2" ref="D14:D25">SUM(H14,K14,N14)</f>
        <v>3965</v>
      </c>
      <c r="E14" s="708">
        <f aca="true" t="shared" si="3" ref="E14:E25">SUM(I14,L14,O14)</f>
        <v>19579</v>
      </c>
      <c r="F14" s="708">
        <v>86483736</v>
      </c>
      <c r="G14" s="709"/>
      <c r="H14" s="708">
        <v>1077</v>
      </c>
      <c r="I14" s="708">
        <v>13720</v>
      </c>
      <c r="J14" s="708">
        <v>80011701</v>
      </c>
      <c r="K14" s="708">
        <v>2247</v>
      </c>
      <c r="L14" s="708">
        <v>3945</v>
      </c>
      <c r="M14" s="708">
        <v>5130110</v>
      </c>
      <c r="N14" s="708">
        <v>641</v>
      </c>
      <c r="O14" s="708">
        <v>1914</v>
      </c>
      <c r="P14" s="708"/>
      <c r="Q14" s="710">
        <v>1341923</v>
      </c>
    </row>
    <row r="15" spans="2:17" s="687" customFormat="1" ht="12" customHeight="1">
      <c r="B15" s="714"/>
      <c r="C15" s="715" t="s">
        <v>92</v>
      </c>
      <c r="D15" s="716">
        <f t="shared" si="2"/>
        <v>1823</v>
      </c>
      <c r="E15" s="708">
        <f t="shared" si="3"/>
        <v>7171</v>
      </c>
      <c r="F15" s="708">
        <f aca="true" t="shared" si="4" ref="F15:F25">SUM(J15,M15,Q15)</f>
        <v>28372432</v>
      </c>
      <c r="G15" s="709"/>
      <c r="H15" s="708">
        <v>503</v>
      </c>
      <c r="I15" s="708">
        <v>4391</v>
      </c>
      <c r="J15" s="708">
        <v>25049292</v>
      </c>
      <c r="K15" s="708">
        <v>1106</v>
      </c>
      <c r="L15" s="708">
        <v>2094</v>
      </c>
      <c r="M15" s="708">
        <v>2974401</v>
      </c>
      <c r="N15" s="708">
        <v>214</v>
      </c>
      <c r="O15" s="708">
        <v>686</v>
      </c>
      <c r="P15" s="708"/>
      <c r="Q15" s="710">
        <v>348739</v>
      </c>
    </row>
    <row r="16" spans="2:17" s="687" customFormat="1" ht="12" customHeight="1">
      <c r="B16" s="714"/>
      <c r="C16" s="715" t="s">
        <v>93</v>
      </c>
      <c r="D16" s="716">
        <f t="shared" si="2"/>
        <v>2443</v>
      </c>
      <c r="E16" s="708">
        <f t="shared" si="3"/>
        <v>8803</v>
      </c>
      <c r="F16" s="708">
        <f t="shared" si="4"/>
        <v>23921423</v>
      </c>
      <c r="G16" s="709"/>
      <c r="H16" s="708">
        <v>629</v>
      </c>
      <c r="I16" s="708">
        <v>5278</v>
      </c>
      <c r="J16" s="708">
        <v>20272812</v>
      </c>
      <c r="K16" s="708">
        <v>1494</v>
      </c>
      <c r="L16" s="708">
        <v>2609</v>
      </c>
      <c r="M16" s="708">
        <v>3014675</v>
      </c>
      <c r="N16" s="708">
        <v>320</v>
      </c>
      <c r="O16" s="708">
        <v>916</v>
      </c>
      <c r="P16" s="708"/>
      <c r="Q16" s="710">
        <v>633936</v>
      </c>
    </row>
    <row r="17" spans="2:17" s="687" customFormat="1" ht="12" customHeight="1">
      <c r="B17" s="714"/>
      <c r="C17" s="715" t="s">
        <v>94</v>
      </c>
      <c r="D17" s="716">
        <f t="shared" si="2"/>
        <v>2313</v>
      </c>
      <c r="E17" s="708">
        <f t="shared" si="3"/>
        <v>8890</v>
      </c>
      <c r="F17" s="708">
        <f t="shared" si="4"/>
        <v>26827247</v>
      </c>
      <c r="G17" s="709"/>
      <c r="H17" s="708">
        <v>511</v>
      </c>
      <c r="I17" s="708">
        <v>5417</v>
      </c>
      <c r="J17" s="708">
        <v>23495967</v>
      </c>
      <c r="K17" s="708">
        <v>1486</v>
      </c>
      <c r="L17" s="708">
        <v>2453</v>
      </c>
      <c r="M17" s="708">
        <v>2758806</v>
      </c>
      <c r="N17" s="708">
        <v>316</v>
      </c>
      <c r="O17" s="708">
        <v>1020</v>
      </c>
      <c r="P17" s="708"/>
      <c r="Q17" s="710">
        <v>572474</v>
      </c>
    </row>
    <row r="18" spans="2:17" s="687" customFormat="1" ht="12" customHeight="1">
      <c r="B18" s="714"/>
      <c r="C18" s="715" t="s">
        <v>95</v>
      </c>
      <c r="D18" s="716">
        <f t="shared" si="2"/>
        <v>933</v>
      </c>
      <c r="E18" s="708">
        <f t="shared" si="3"/>
        <v>3155</v>
      </c>
      <c r="F18" s="708">
        <f t="shared" si="4"/>
        <v>7674264</v>
      </c>
      <c r="G18" s="709"/>
      <c r="H18" s="708">
        <v>228</v>
      </c>
      <c r="I18" s="708">
        <v>1755</v>
      </c>
      <c r="J18" s="708">
        <v>6279345</v>
      </c>
      <c r="K18" s="708">
        <v>565</v>
      </c>
      <c r="L18" s="708">
        <v>963</v>
      </c>
      <c r="M18" s="708">
        <v>1152943</v>
      </c>
      <c r="N18" s="708">
        <v>140</v>
      </c>
      <c r="O18" s="708">
        <v>437</v>
      </c>
      <c r="P18" s="708"/>
      <c r="Q18" s="710">
        <v>241976</v>
      </c>
    </row>
    <row r="19" spans="2:17" s="687" customFormat="1" ht="12" customHeight="1">
      <c r="B19" s="714"/>
      <c r="C19" s="715" t="s">
        <v>96</v>
      </c>
      <c r="D19" s="716">
        <f t="shared" si="2"/>
        <v>727</v>
      </c>
      <c r="E19" s="708">
        <f t="shared" si="3"/>
        <v>1885</v>
      </c>
      <c r="F19" s="708">
        <f t="shared" si="4"/>
        <v>4130732</v>
      </c>
      <c r="G19" s="709"/>
      <c r="H19" s="708">
        <v>118</v>
      </c>
      <c r="I19" s="708">
        <v>758</v>
      </c>
      <c r="J19" s="708">
        <v>2891032</v>
      </c>
      <c r="K19" s="708">
        <v>544</v>
      </c>
      <c r="L19" s="708">
        <v>922</v>
      </c>
      <c r="M19" s="708">
        <v>1119946</v>
      </c>
      <c r="N19" s="708">
        <v>65</v>
      </c>
      <c r="O19" s="708">
        <v>205</v>
      </c>
      <c r="P19" s="708"/>
      <c r="Q19" s="710">
        <v>119754</v>
      </c>
    </row>
    <row r="20" spans="2:17" s="687" customFormat="1" ht="12" customHeight="1">
      <c r="B20" s="714"/>
      <c r="C20" s="715" t="s">
        <v>97</v>
      </c>
      <c r="D20" s="716">
        <f t="shared" si="2"/>
        <v>657</v>
      </c>
      <c r="E20" s="708">
        <f t="shared" si="3"/>
        <v>1712</v>
      </c>
      <c r="F20" s="708">
        <f t="shared" si="4"/>
        <v>2758545</v>
      </c>
      <c r="G20" s="709"/>
      <c r="H20" s="708">
        <v>120</v>
      </c>
      <c r="I20" s="708">
        <v>722</v>
      </c>
      <c r="J20" s="708">
        <v>1734247</v>
      </c>
      <c r="K20" s="708">
        <v>469</v>
      </c>
      <c r="L20" s="708">
        <v>821</v>
      </c>
      <c r="M20" s="708">
        <v>935244</v>
      </c>
      <c r="N20" s="708">
        <v>68</v>
      </c>
      <c r="O20" s="708">
        <v>169</v>
      </c>
      <c r="P20" s="708"/>
      <c r="Q20" s="710">
        <v>89054</v>
      </c>
    </row>
    <row r="21" spans="2:17" s="687" customFormat="1" ht="12" customHeight="1">
      <c r="B21" s="714"/>
      <c r="C21" s="715" t="s">
        <v>98</v>
      </c>
      <c r="D21" s="716">
        <f t="shared" si="2"/>
        <v>594</v>
      </c>
      <c r="E21" s="708">
        <f t="shared" si="3"/>
        <v>1473</v>
      </c>
      <c r="F21" s="708">
        <f t="shared" si="4"/>
        <v>3420410</v>
      </c>
      <c r="G21" s="709"/>
      <c r="H21" s="708">
        <v>73</v>
      </c>
      <c r="I21" s="708">
        <v>584</v>
      </c>
      <c r="J21" s="708">
        <v>2463532</v>
      </c>
      <c r="K21" s="708">
        <v>474</v>
      </c>
      <c r="L21" s="708">
        <v>770</v>
      </c>
      <c r="M21" s="708">
        <v>901791</v>
      </c>
      <c r="N21" s="708">
        <v>47</v>
      </c>
      <c r="O21" s="708">
        <v>119</v>
      </c>
      <c r="P21" s="708"/>
      <c r="Q21" s="710">
        <v>55087</v>
      </c>
    </row>
    <row r="22" spans="2:17" s="687" customFormat="1" ht="12" customHeight="1">
      <c r="B22" s="714"/>
      <c r="C22" s="715" t="s">
        <v>99</v>
      </c>
      <c r="D22" s="716">
        <f t="shared" si="2"/>
        <v>711</v>
      </c>
      <c r="E22" s="708">
        <f t="shared" si="3"/>
        <v>1993</v>
      </c>
      <c r="F22" s="708">
        <f t="shared" si="4"/>
        <v>4389512</v>
      </c>
      <c r="G22" s="709"/>
      <c r="H22" s="708">
        <v>127</v>
      </c>
      <c r="I22" s="708">
        <v>875</v>
      </c>
      <c r="J22" s="708">
        <v>3154393</v>
      </c>
      <c r="K22" s="708">
        <v>510</v>
      </c>
      <c r="L22" s="708">
        <v>897</v>
      </c>
      <c r="M22" s="708">
        <v>1116085</v>
      </c>
      <c r="N22" s="708">
        <v>74</v>
      </c>
      <c r="O22" s="708">
        <v>221</v>
      </c>
      <c r="P22" s="708"/>
      <c r="Q22" s="710">
        <v>119034</v>
      </c>
    </row>
    <row r="23" spans="2:17" s="687" customFormat="1" ht="12" customHeight="1">
      <c r="B23" s="714"/>
      <c r="C23" s="715" t="s">
        <v>100</v>
      </c>
      <c r="D23" s="716">
        <f t="shared" si="2"/>
        <v>723</v>
      </c>
      <c r="E23" s="708">
        <f t="shared" si="3"/>
        <v>1811</v>
      </c>
      <c r="F23" s="708">
        <f t="shared" si="4"/>
        <v>4582002</v>
      </c>
      <c r="G23" s="709"/>
      <c r="H23" s="708">
        <v>101</v>
      </c>
      <c r="I23" s="708">
        <v>708</v>
      </c>
      <c r="J23" s="708">
        <v>3355573</v>
      </c>
      <c r="K23" s="708">
        <v>554</v>
      </c>
      <c r="L23" s="708">
        <v>936</v>
      </c>
      <c r="M23" s="708">
        <v>1131974</v>
      </c>
      <c r="N23" s="708">
        <v>68</v>
      </c>
      <c r="O23" s="708">
        <v>167</v>
      </c>
      <c r="P23" s="708"/>
      <c r="Q23" s="710">
        <v>94455</v>
      </c>
    </row>
    <row r="24" spans="2:17" s="687" customFormat="1" ht="12" customHeight="1">
      <c r="B24" s="714"/>
      <c r="C24" s="715" t="s">
        <v>101</v>
      </c>
      <c r="D24" s="716">
        <f t="shared" si="2"/>
        <v>595</v>
      </c>
      <c r="E24" s="708">
        <f t="shared" si="3"/>
        <v>1487</v>
      </c>
      <c r="F24" s="708">
        <f t="shared" si="4"/>
        <v>2065497</v>
      </c>
      <c r="G24" s="709"/>
      <c r="H24" s="708">
        <v>83</v>
      </c>
      <c r="I24" s="708">
        <v>559</v>
      </c>
      <c r="J24" s="708">
        <v>1177721</v>
      </c>
      <c r="K24" s="708">
        <v>440</v>
      </c>
      <c r="L24" s="708">
        <v>750</v>
      </c>
      <c r="M24" s="708">
        <v>824159</v>
      </c>
      <c r="N24" s="708">
        <v>72</v>
      </c>
      <c r="O24" s="708">
        <v>178</v>
      </c>
      <c r="P24" s="708"/>
      <c r="Q24" s="710">
        <v>63617</v>
      </c>
    </row>
    <row r="25" spans="2:17" s="687" customFormat="1" ht="12" customHeight="1">
      <c r="B25" s="714"/>
      <c r="C25" s="715" t="s">
        <v>102</v>
      </c>
      <c r="D25" s="716">
        <f t="shared" si="2"/>
        <v>434</v>
      </c>
      <c r="E25" s="708">
        <f t="shared" si="3"/>
        <v>1018</v>
      </c>
      <c r="F25" s="708">
        <f t="shared" si="4"/>
        <v>1475880</v>
      </c>
      <c r="G25" s="709"/>
      <c r="H25" s="708">
        <v>49</v>
      </c>
      <c r="I25" s="708">
        <v>318</v>
      </c>
      <c r="J25" s="708">
        <v>741168</v>
      </c>
      <c r="K25" s="708">
        <v>355</v>
      </c>
      <c r="L25" s="708">
        <v>621</v>
      </c>
      <c r="M25" s="708">
        <v>687022</v>
      </c>
      <c r="N25" s="708">
        <v>30</v>
      </c>
      <c r="O25" s="708">
        <v>79</v>
      </c>
      <c r="P25" s="708"/>
      <c r="Q25" s="710">
        <v>47690</v>
      </c>
    </row>
    <row r="26" spans="2:17" s="687" customFormat="1" ht="12" customHeight="1">
      <c r="B26" s="714"/>
      <c r="C26" s="715"/>
      <c r="D26" s="716"/>
      <c r="E26" s="708"/>
      <c r="F26" s="708"/>
      <c r="G26" s="709"/>
      <c r="H26" s="708"/>
      <c r="I26" s="708"/>
      <c r="J26" s="708"/>
      <c r="K26" s="708"/>
      <c r="L26" s="708"/>
      <c r="M26" s="708"/>
      <c r="N26" s="708"/>
      <c r="O26" s="708"/>
      <c r="P26" s="708"/>
      <c r="Q26" s="710"/>
    </row>
    <row r="27" spans="2:17" s="703" customFormat="1" ht="12" customHeight="1">
      <c r="B27" s="1413" t="s">
        <v>1334</v>
      </c>
      <c r="C27" s="1414"/>
      <c r="D27" s="717">
        <f>SUM(D28:D29)</f>
        <v>400</v>
      </c>
      <c r="E27" s="717">
        <f>SUM(E28:E29)</f>
        <v>931</v>
      </c>
      <c r="F27" s="717">
        <f>SUM(F28:F29)</f>
        <v>2236751</v>
      </c>
      <c r="G27" s="718"/>
      <c r="H27" s="717">
        <f aca="true" t="shared" si="5" ref="H27:O27">SUM(H28:H29)</f>
        <v>50</v>
      </c>
      <c r="I27" s="717">
        <f t="shared" si="5"/>
        <v>308</v>
      </c>
      <c r="J27" s="717">
        <f t="shared" si="5"/>
        <v>1475430</v>
      </c>
      <c r="K27" s="717">
        <f t="shared" si="5"/>
        <v>335</v>
      </c>
      <c r="L27" s="717">
        <f t="shared" si="5"/>
        <v>587</v>
      </c>
      <c r="M27" s="717">
        <f t="shared" si="5"/>
        <v>739894</v>
      </c>
      <c r="N27" s="717">
        <f t="shared" si="5"/>
        <v>15</v>
      </c>
      <c r="O27" s="717">
        <f t="shared" si="5"/>
        <v>36</v>
      </c>
      <c r="P27" s="717"/>
      <c r="Q27" s="719">
        <f>SUM(Q28:Q29)</f>
        <v>21427</v>
      </c>
    </row>
    <row r="28" spans="2:17" s="687" customFormat="1" ht="12" customHeight="1">
      <c r="B28" s="714"/>
      <c r="C28" s="715" t="s">
        <v>927</v>
      </c>
      <c r="D28" s="716">
        <f>SUM(H28,K28,N28)</f>
        <v>229</v>
      </c>
      <c r="E28" s="708">
        <f>SUM(I28,L28,O28)</f>
        <v>521</v>
      </c>
      <c r="F28" s="708">
        <f>SUM(J28,M28,Q28)</f>
        <v>1328328</v>
      </c>
      <c r="G28" s="709"/>
      <c r="H28" s="708">
        <v>28</v>
      </c>
      <c r="I28" s="708">
        <v>140</v>
      </c>
      <c r="J28" s="708">
        <v>837407</v>
      </c>
      <c r="K28" s="708">
        <v>193</v>
      </c>
      <c r="L28" s="708">
        <v>362</v>
      </c>
      <c r="M28" s="708">
        <v>479516</v>
      </c>
      <c r="N28" s="708">
        <v>8</v>
      </c>
      <c r="O28" s="708">
        <v>19</v>
      </c>
      <c r="P28" s="708"/>
      <c r="Q28" s="710">
        <v>11405</v>
      </c>
    </row>
    <row r="29" spans="2:17" s="687" customFormat="1" ht="12" customHeight="1">
      <c r="B29" s="714"/>
      <c r="C29" s="715" t="s">
        <v>926</v>
      </c>
      <c r="D29" s="716">
        <f>SUM(H29,K29,N29)</f>
        <v>171</v>
      </c>
      <c r="E29" s="708">
        <f>SUM(I29,L29,O29)</f>
        <v>410</v>
      </c>
      <c r="F29" s="708">
        <f>SUM(J29,M29,Q29)</f>
        <v>908423</v>
      </c>
      <c r="G29" s="709"/>
      <c r="H29" s="708">
        <v>22</v>
      </c>
      <c r="I29" s="708">
        <v>168</v>
      </c>
      <c r="J29" s="708">
        <v>638023</v>
      </c>
      <c r="K29" s="708">
        <v>142</v>
      </c>
      <c r="L29" s="708">
        <v>225</v>
      </c>
      <c r="M29" s="708">
        <v>260378</v>
      </c>
      <c r="N29" s="708">
        <v>7</v>
      </c>
      <c r="O29" s="708">
        <v>17</v>
      </c>
      <c r="P29" s="708"/>
      <c r="Q29" s="710">
        <v>10022</v>
      </c>
    </row>
    <row r="30" spans="2:17" s="687" customFormat="1" ht="12" customHeight="1">
      <c r="B30" s="714"/>
      <c r="C30" s="715"/>
      <c r="D30" s="716"/>
      <c r="E30" s="708"/>
      <c r="F30" s="708"/>
      <c r="G30" s="709"/>
      <c r="H30" s="708"/>
      <c r="I30" s="708"/>
      <c r="J30" s="708"/>
      <c r="K30" s="708"/>
      <c r="L30" s="708"/>
      <c r="M30" s="708"/>
      <c r="N30" s="708"/>
      <c r="O30" s="708"/>
      <c r="P30" s="708"/>
      <c r="Q30" s="710"/>
    </row>
    <row r="31" spans="2:17" s="703" customFormat="1" ht="12" customHeight="1">
      <c r="B31" s="1413" t="s">
        <v>1335</v>
      </c>
      <c r="C31" s="1414"/>
      <c r="D31" s="717">
        <f>SUM(D32:D35)</f>
        <v>1192</v>
      </c>
      <c r="E31" s="717">
        <f>SUM(E32:E35)</f>
        <v>2702</v>
      </c>
      <c r="F31" s="717">
        <f>SUM(F32:F35)</f>
        <v>4211376</v>
      </c>
      <c r="G31" s="718"/>
      <c r="H31" s="717">
        <f aca="true" t="shared" si="6" ref="H31:O31">SUM(H32:H35)</f>
        <v>179</v>
      </c>
      <c r="I31" s="717">
        <f t="shared" si="6"/>
        <v>882</v>
      </c>
      <c r="J31" s="717">
        <f t="shared" si="6"/>
        <v>2499991</v>
      </c>
      <c r="K31" s="717">
        <f t="shared" si="6"/>
        <v>945</v>
      </c>
      <c r="L31" s="717">
        <f t="shared" si="6"/>
        <v>1639</v>
      </c>
      <c r="M31" s="717">
        <f t="shared" si="6"/>
        <v>1626260</v>
      </c>
      <c r="N31" s="717">
        <f t="shared" si="6"/>
        <v>68</v>
      </c>
      <c r="O31" s="717">
        <f t="shared" si="6"/>
        <v>181</v>
      </c>
      <c r="P31" s="717"/>
      <c r="Q31" s="719">
        <f>SUM(Q32:Q35)</f>
        <v>85125</v>
      </c>
    </row>
    <row r="32" spans="2:17" s="687" customFormat="1" ht="12" customHeight="1">
      <c r="B32" s="714"/>
      <c r="C32" s="715" t="s">
        <v>931</v>
      </c>
      <c r="D32" s="716">
        <f aca="true" t="shared" si="7" ref="D32:E35">SUM(H32,K32,N32)</f>
        <v>528</v>
      </c>
      <c r="E32" s="708">
        <f t="shared" si="7"/>
        <v>1281</v>
      </c>
      <c r="F32" s="708">
        <f>SUM(J32,M32,Q32)</f>
        <v>2092444</v>
      </c>
      <c r="G32" s="709"/>
      <c r="H32" s="708">
        <v>92</v>
      </c>
      <c r="I32" s="708">
        <v>455</v>
      </c>
      <c r="J32" s="708">
        <v>1271543</v>
      </c>
      <c r="K32" s="708">
        <v>410</v>
      </c>
      <c r="L32" s="708">
        <v>751</v>
      </c>
      <c r="M32" s="708">
        <v>783141</v>
      </c>
      <c r="N32" s="708">
        <v>26</v>
      </c>
      <c r="O32" s="708">
        <v>75</v>
      </c>
      <c r="P32" s="708"/>
      <c r="Q32" s="710">
        <v>37760</v>
      </c>
    </row>
    <row r="33" spans="2:17" s="687" customFormat="1" ht="12" customHeight="1">
      <c r="B33" s="714"/>
      <c r="C33" s="715" t="s">
        <v>930</v>
      </c>
      <c r="D33" s="716">
        <f t="shared" si="7"/>
        <v>161</v>
      </c>
      <c r="E33" s="708">
        <f t="shared" si="7"/>
        <v>356</v>
      </c>
      <c r="F33" s="708">
        <f>SUM(J33,M33,Q33)</f>
        <v>632323</v>
      </c>
      <c r="G33" s="709"/>
      <c r="H33" s="708">
        <v>24</v>
      </c>
      <c r="I33" s="708">
        <v>129</v>
      </c>
      <c r="J33" s="708">
        <v>413565</v>
      </c>
      <c r="K33" s="708">
        <v>128</v>
      </c>
      <c r="L33" s="708">
        <v>213</v>
      </c>
      <c r="M33" s="708">
        <v>215298</v>
      </c>
      <c r="N33" s="708">
        <v>9</v>
      </c>
      <c r="O33" s="708">
        <v>14</v>
      </c>
      <c r="P33" s="708"/>
      <c r="Q33" s="710">
        <v>3460</v>
      </c>
    </row>
    <row r="34" spans="2:17" s="687" customFormat="1" ht="12" customHeight="1">
      <c r="B34" s="714"/>
      <c r="C34" s="715" t="s">
        <v>929</v>
      </c>
      <c r="D34" s="716">
        <f t="shared" si="7"/>
        <v>185</v>
      </c>
      <c r="E34" s="708">
        <f t="shared" si="7"/>
        <v>365</v>
      </c>
      <c r="F34" s="708">
        <f>SUM(J34,M34,Q34)</f>
        <v>496330</v>
      </c>
      <c r="G34" s="709"/>
      <c r="H34" s="708">
        <v>18</v>
      </c>
      <c r="I34" s="708">
        <v>66</v>
      </c>
      <c r="J34" s="708">
        <v>203077</v>
      </c>
      <c r="K34" s="708">
        <v>154</v>
      </c>
      <c r="L34" s="708">
        <v>260</v>
      </c>
      <c r="M34" s="708">
        <v>270438</v>
      </c>
      <c r="N34" s="708">
        <v>13</v>
      </c>
      <c r="O34" s="708">
        <v>39</v>
      </c>
      <c r="P34" s="708"/>
      <c r="Q34" s="710">
        <v>22815</v>
      </c>
    </row>
    <row r="35" spans="2:17" s="687" customFormat="1" ht="12" customHeight="1">
      <c r="B35" s="714"/>
      <c r="C35" s="715" t="s">
        <v>928</v>
      </c>
      <c r="D35" s="716">
        <f t="shared" si="7"/>
        <v>318</v>
      </c>
      <c r="E35" s="708">
        <f t="shared" si="7"/>
        <v>700</v>
      </c>
      <c r="F35" s="708">
        <f>SUM(J35,M35,Q35)</f>
        <v>990279</v>
      </c>
      <c r="G35" s="709"/>
      <c r="H35" s="708">
        <v>45</v>
      </c>
      <c r="I35" s="708">
        <v>232</v>
      </c>
      <c r="J35" s="708">
        <v>611806</v>
      </c>
      <c r="K35" s="708">
        <v>253</v>
      </c>
      <c r="L35" s="708">
        <v>415</v>
      </c>
      <c r="M35" s="708">
        <v>357383</v>
      </c>
      <c r="N35" s="708">
        <v>20</v>
      </c>
      <c r="O35" s="708">
        <v>53</v>
      </c>
      <c r="P35" s="708"/>
      <c r="Q35" s="710">
        <v>21090</v>
      </c>
    </row>
    <row r="36" spans="2:17" s="687" customFormat="1" ht="12" customHeight="1">
      <c r="B36" s="714"/>
      <c r="C36" s="715"/>
      <c r="D36" s="716"/>
      <c r="E36" s="708"/>
      <c r="F36" s="708"/>
      <c r="G36" s="709"/>
      <c r="H36" s="708"/>
      <c r="I36" s="708"/>
      <c r="J36" s="708"/>
      <c r="K36" s="708"/>
      <c r="L36" s="708"/>
      <c r="M36" s="708"/>
      <c r="N36" s="708"/>
      <c r="O36" s="708"/>
      <c r="P36" s="708"/>
      <c r="Q36" s="710"/>
    </row>
    <row r="37" spans="2:17" s="703" customFormat="1" ht="12" customHeight="1">
      <c r="B37" s="1413" t="s">
        <v>1336</v>
      </c>
      <c r="C37" s="1414"/>
      <c r="D37" s="717">
        <f>SUM(D38)</f>
        <v>198</v>
      </c>
      <c r="E37" s="717">
        <f>SUM(E38)</f>
        <v>380</v>
      </c>
      <c r="F37" s="717">
        <f>SUM(F38)</f>
        <v>516310</v>
      </c>
      <c r="G37" s="718"/>
      <c r="H37" s="717">
        <f aca="true" t="shared" si="8" ref="H37:O37">SUM(H38)</f>
        <v>9</v>
      </c>
      <c r="I37" s="717">
        <f t="shared" si="8"/>
        <v>40</v>
      </c>
      <c r="J37" s="717">
        <f t="shared" si="8"/>
        <v>116860</v>
      </c>
      <c r="K37" s="717">
        <f t="shared" si="8"/>
        <v>180</v>
      </c>
      <c r="L37" s="717">
        <f t="shared" si="8"/>
        <v>322</v>
      </c>
      <c r="M37" s="717">
        <f t="shared" si="8"/>
        <v>393640</v>
      </c>
      <c r="N37" s="717">
        <f t="shared" si="8"/>
        <v>9</v>
      </c>
      <c r="O37" s="717">
        <f t="shared" si="8"/>
        <v>18</v>
      </c>
      <c r="P37" s="717"/>
      <c r="Q37" s="719">
        <f>SUM(Q38)</f>
        <v>5810</v>
      </c>
    </row>
    <row r="38" spans="2:17" s="687" customFormat="1" ht="12" customHeight="1">
      <c r="B38" s="714"/>
      <c r="C38" s="715" t="s">
        <v>216</v>
      </c>
      <c r="D38" s="716">
        <f>SUM(H38,K38,N38)</f>
        <v>198</v>
      </c>
      <c r="E38" s="708">
        <f>SUM(I38,L38,O38)</f>
        <v>380</v>
      </c>
      <c r="F38" s="708">
        <f>SUM(J38,M38,Q38)</f>
        <v>516310</v>
      </c>
      <c r="G38" s="709"/>
      <c r="H38" s="708">
        <v>9</v>
      </c>
      <c r="I38" s="708">
        <v>40</v>
      </c>
      <c r="J38" s="708">
        <v>116860</v>
      </c>
      <c r="K38" s="708">
        <v>180</v>
      </c>
      <c r="L38" s="708">
        <v>322</v>
      </c>
      <c r="M38" s="708">
        <v>393640</v>
      </c>
      <c r="N38" s="708">
        <v>9</v>
      </c>
      <c r="O38" s="708">
        <v>18</v>
      </c>
      <c r="P38" s="708"/>
      <c r="Q38" s="710">
        <v>5810</v>
      </c>
    </row>
    <row r="39" spans="2:17" s="687" customFormat="1" ht="12" customHeight="1">
      <c r="B39" s="714"/>
      <c r="C39" s="715"/>
      <c r="D39" s="716"/>
      <c r="E39" s="708"/>
      <c r="F39" s="708"/>
      <c r="G39" s="709"/>
      <c r="H39" s="708"/>
      <c r="I39" s="708"/>
      <c r="J39" s="708"/>
      <c r="K39" s="708"/>
      <c r="L39" s="708"/>
      <c r="M39" s="708"/>
      <c r="N39" s="708"/>
      <c r="O39" s="708"/>
      <c r="P39" s="708"/>
      <c r="Q39" s="710"/>
    </row>
    <row r="40" spans="2:17" s="703" customFormat="1" ht="13.5" customHeight="1">
      <c r="B40" s="1413" t="s">
        <v>1337</v>
      </c>
      <c r="C40" s="1414"/>
      <c r="D40" s="705">
        <f>SUM(D41:D47)</f>
        <v>908</v>
      </c>
      <c r="E40" s="705">
        <f>SUM(E41:E47)</f>
        <v>1833</v>
      </c>
      <c r="F40" s="705">
        <f>SUM(F41:F47)</f>
        <v>2331382</v>
      </c>
      <c r="G40" s="706"/>
      <c r="H40" s="705">
        <f aca="true" t="shared" si="9" ref="H40:O40">SUM(H41:H47)</f>
        <v>52</v>
      </c>
      <c r="I40" s="705">
        <f t="shared" si="9"/>
        <v>256</v>
      </c>
      <c r="J40" s="705">
        <f t="shared" si="9"/>
        <v>784196</v>
      </c>
      <c r="K40" s="705">
        <f t="shared" si="9"/>
        <v>805</v>
      </c>
      <c r="L40" s="705">
        <f t="shared" si="9"/>
        <v>1443</v>
      </c>
      <c r="M40" s="705">
        <f t="shared" si="9"/>
        <v>1497132</v>
      </c>
      <c r="N40" s="705">
        <f t="shared" si="9"/>
        <v>51</v>
      </c>
      <c r="O40" s="705">
        <f t="shared" si="9"/>
        <v>134</v>
      </c>
      <c r="P40" s="705"/>
      <c r="Q40" s="707">
        <f>SUM(Q41:Q47)</f>
        <v>50054</v>
      </c>
    </row>
    <row r="41" spans="2:17" s="687" customFormat="1" ht="12" customHeight="1">
      <c r="B41" s="714"/>
      <c r="C41" s="715" t="s">
        <v>923</v>
      </c>
      <c r="D41" s="716">
        <f aca="true" t="shared" si="10" ref="D41:E45">SUM(H41,K41,N41)</f>
        <v>114</v>
      </c>
      <c r="E41" s="708">
        <f t="shared" si="10"/>
        <v>240</v>
      </c>
      <c r="F41" s="708">
        <f>SUM(J41,M41,Q41)</f>
        <v>359467</v>
      </c>
      <c r="G41" s="709"/>
      <c r="H41" s="708">
        <v>7</v>
      </c>
      <c r="I41" s="708">
        <v>29</v>
      </c>
      <c r="J41" s="708">
        <v>86858</v>
      </c>
      <c r="K41" s="708">
        <v>100</v>
      </c>
      <c r="L41" s="708">
        <v>188</v>
      </c>
      <c r="M41" s="708">
        <v>263609</v>
      </c>
      <c r="N41" s="708">
        <v>7</v>
      </c>
      <c r="O41" s="708">
        <v>23</v>
      </c>
      <c r="P41" s="708"/>
      <c r="Q41" s="710">
        <v>9000</v>
      </c>
    </row>
    <row r="42" spans="2:17" s="687" customFormat="1" ht="12" customHeight="1">
      <c r="B42" s="714"/>
      <c r="C42" s="715" t="s">
        <v>924</v>
      </c>
      <c r="D42" s="716">
        <f t="shared" si="10"/>
        <v>260</v>
      </c>
      <c r="E42" s="708">
        <f t="shared" si="10"/>
        <v>520</v>
      </c>
      <c r="F42" s="708">
        <f>SUM(J42,M42,Q42)</f>
        <v>543869</v>
      </c>
      <c r="G42" s="709"/>
      <c r="H42" s="708">
        <v>18</v>
      </c>
      <c r="I42" s="708">
        <v>79</v>
      </c>
      <c r="J42" s="708">
        <v>230866</v>
      </c>
      <c r="K42" s="708">
        <v>220</v>
      </c>
      <c r="L42" s="708">
        <v>392</v>
      </c>
      <c r="M42" s="708">
        <v>300063</v>
      </c>
      <c r="N42" s="708">
        <v>22</v>
      </c>
      <c r="O42" s="708">
        <v>49</v>
      </c>
      <c r="P42" s="708"/>
      <c r="Q42" s="710">
        <v>12940</v>
      </c>
    </row>
    <row r="43" spans="2:17" s="687" customFormat="1" ht="12.75" customHeight="1">
      <c r="B43" s="714"/>
      <c r="C43" s="715" t="s">
        <v>920</v>
      </c>
      <c r="D43" s="716">
        <f t="shared" si="10"/>
        <v>96</v>
      </c>
      <c r="E43" s="708">
        <f t="shared" si="10"/>
        <v>219</v>
      </c>
      <c r="F43" s="708">
        <f>SUM(J43,M43,Q43)</f>
        <v>355906</v>
      </c>
      <c r="G43" s="709"/>
      <c r="H43" s="708">
        <v>16</v>
      </c>
      <c r="I43" s="708">
        <v>74</v>
      </c>
      <c r="J43" s="708">
        <v>254237</v>
      </c>
      <c r="K43" s="708">
        <v>74</v>
      </c>
      <c r="L43" s="708">
        <v>129</v>
      </c>
      <c r="M43" s="708">
        <v>98709</v>
      </c>
      <c r="N43" s="708">
        <v>6</v>
      </c>
      <c r="O43" s="708">
        <v>16</v>
      </c>
      <c r="P43" s="708"/>
      <c r="Q43" s="710">
        <v>2960</v>
      </c>
    </row>
    <row r="44" spans="2:17" s="687" customFormat="1" ht="12" customHeight="1">
      <c r="B44" s="714"/>
      <c r="C44" s="715" t="s">
        <v>922</v>
      </c>
      <c r="D44" s="716">
        <f t="shared" si="10"/>
        <v>167</v>
      </c>
      <c r="E44" s="708">
        <f t="shared" si="10"/>
        <v>366</v>
      </c>
      <c r="F44" s="708">
        <f>SUM(J44,M44,Q44)</f>
        <v>612471</v>
      </c>
      <c r="G44" s="709"/>
      <c r="H44" s="708">
        <v>6</v>
      </c>
      <c r="I44" s="708">
        <v>43</v>
      </c>
      <c r="J44" s="708">
        <v>147855</v>
      </c>
      <c r="K44" s="708">
        <v>155</v>
      </c>
      <c r="L44" s="708">
        <v>291</v>
      </c>
      <c r="M44" s="708">
        <v>443456</v>
      </c>
      <c r="N44" s="708">
        <v>6</v>
      </c>
      <c r="O44" s="708">
        <v>32</v>
      </c>
      <c r="P44" s="708"/>
      <c r="Q44" s="710">
        <v>21160</v>
      </c>
    </row>
    <row r="45" spans="2:17" s="687" customFormat="1" ht="12" customHeight="1">
      <c r="B45" s="714"/>
      <c r="C45" s="715" t="s">
        <v>921</v>
      </c>
      <c r="D45" s="716">
        <f t="shared" si="10"/>
        <v>99</v>
      </c>
      <c r="E45" s="708">
        <f t="shared" si="10"/>
        <v>179</v>
      </c>
      <c r="F45" s="708">
        <f>SUM(J45,M45,Q45)</f>
        <v>151208</v>
      </c>
      <c r="G45" s="709"/>
      <c r="H45" s="166">
        <v>0</v>
      </c>
      <c r="I45" s="166">
        <v>0</v>
      </c>
      <c r="J45" s="166">
        <v>0</v>
      </c>
      <c r="K45" s="708">
        <v>95</v>
      </c>
      <c r="L45" s="708">
        <v>172</v>
      </c>
      <c r="M45" s="708">
        <v>149325</v>
      </c>
      <c r="N45" s="708">
        <v>4</v>
      </c>
      <c r="O45" s="708">
        <v>7</v>
      </c>
      <c r="P45" s="708"/>
      <c r="Q45" s="710">
        <v>1883</v>
      </c>
    </row>
    <row r="46" spans="2:17" s="687" customFormat="1" ht="12" customHeight="1">
      <c r="B46" s="714"/>
      <c r="C46" s="715" t="s">
        <v>215</v>
      </c>
      <c r="D46" s="716">
        <f>SUM(H46,K46,N46)</f>
        <v>75</v>
      </c>
      <c r="E46" s="708">
        <v>134</v>
      </c>
      <c r="F46" s="708">
        <v>151431</v>
      </c>
      <c r="G46" s="709" t="s">
        <v>1349</v>
      </c>
      <c r="H46" s="708">
        <v>4</v>
      </c>
      <c r="I46" s="720">
        <v>31</v>
      </c>
      <c r="J46" s="720">
        <v>64380</v>
      </c>
      <c r="K46" s="708">
        <v>68</v>
      </c>
      <c r="L46" s="720">
        <v>107</v>
      </c>
      <c r="M46" s="720">
        <v>105830</v>
      </c>
      <c r="N46" s="708">
        <v>3</v>
      </c>
      <c r="O46" s="720">
        <v>4</v>
      </c>
      <c r="P46" s="720"/>
      <c r="Q46" s="721">
        <v>1451</v>
      </c>
    </row>
    <row r="47" spans="2:17" s="687" customFormat="1" ht="12" customHeight="1">
      <c r="B47" s="714"/>
      <c r="C47" s="715" t="s">
        <v>214</v>
      </c>
      <c r="D47" s="716">
        <f>SUM(H47,K47,N47)</f>
        <v>97</v>
      </c>
      <c r="E47" s="708">
        <v>175</v>
      </c>
      <c r="F47" s="708">
        <v>157030</v>
      </c>
      <c r="G47" s="709"/>
      <c r="H47" s="708">
        <v>1</v>
      </c>
      <c r="I47" s="720">
        <v>0</v>
      </c>
      <c r="J47" s="720">
        <v>0</v>
      </c>
      <c r="K47" s="708">
        <v>93</v>
      </c>
      <c r="L47" s="720">
        <v>164</v>
      </c>
      <c r="M47" s="720">
        <v>136140</v>
      </c>
      <c r="N47" s="708">
        <v>3</v>
      </c>
      <c r="O47" s="720">
        <v>3</v>
      </c>
      <c r="P47" s="709"/>
      <c r="Q47" s="721">
        <v>660</v>
      </c>
    </row>
    <row r="48" spans="2:17" s="687" customFormat="1" ht="12" customHeight="1">
      <c r="B48" s="714"/>
      <c r="C48" s="715"/>
      <c r="D48" s="716"/>
      <c r="E48" s="708"/>
      <c r="F48" s="708"/>
      <c r="G48" s="709"/>
      <c r="H48" s="708"/>
      <c r="I48" s="720"/>
      <c r="J48" s="720"/>
      <c r="K48" s="708"/>
      <c r="L48" s="720"/>
      <c r="M48" s="720"/>
      <c r="N48" s="708"/>
      <c r="O48" s="720"/>
      <c r="P48" s="720"/>
      <c r="Q48" s="721"/>
    </row>
    <row r="49" spans="2:17" s="703" customFormat="1" ht="13.5" customHeight="1">
      <c r="B49" s="1413" t="s">
        <v>1338</v>
      </c>
      <c r="C49" s="1414"/>
      <c r="D49" s="705">
        <f>SUM(D50:D54)</f>
        <v>1808</v>
      </c>
      <c r="E49" s="705">
        <f>SUM(E50:E54)</f>
        <v>4332</v>
      </c>
      <c r="F49" s="705">
        <f>SUM(F50:F54)</f>
        <v>7296580</v>
      </c>
      <c r="G49" s="706"/>
      <c r="H49" s="705">
        <f aca="true" t="shared" si="11" ref="H49:O49">SUM(H50:H54)</f>
        <v>219</v>
      </c>
      <c r="I49" s="705">
        <f t="shared" si="11"/>
        <v>1333</v>
      </c>
      <c r="J49" s="705">
        <f t="shared" si="11"/>
        <v>4232509</v>
      </c>
      <c r="K49" s="705">
        <f t="shared" si="11"/>
        <v>1416</v>
      </c>
      <c r="L49" s="705">
        <f t="shared" si="11"/>
        <v>2556</v>
      </c>
      <c r="M49" s="705">
        <f t="shared" si="11"/>
        <v>2859887</v>
      </c>
      <c r="N49" s="705">
        <f t="shared" si="11"/>
        <v>173</v>
      </c>
      <c r="O49" s="705">
        <f t="shared" si="11"/>
        <v>443</v>
      </c>
      <c r="P49" s="705"/>
      <c r="Q49" s="707">
        <f>SUM(Q50:Q54)</f>
        <v>204184</v>
      </c>
    </row>
    <row r="50" spans="2:17" s="687" customFormat="1" ht="12" customHeight="1">
      <c r="B50" s="714"/>
      <c r="C50" s="715" t="s">
        <v>159</v>
      </c>
      <c r="D50" s="716">
        <f aca="true" t="shared" si="12" ref="D50:E54">SUM(H50,K50,N50)</f>
        <v>405</v>
      </c>
      <c r="E50" s="708">
        <f t="shared" si="12"/>
        <v>1040</v>
      </c>
      <c r="F50" s="708">
        <f>SUM(J50,M50,Q50)</f>
        <v>1938746</v>
      </c>
      <c r="G50" s="709"/>
      <c r="H50" s="708">
        <v>58</v>
      </c>
      <c r="I50" s="708">
        <v>404</v>
      </c>
      <c r="J50" s="708">
        <v>1314407</v>
      </c>
      <c r="K50" s="708">
        <v>311</v>
      </c>
      <c r="L50" s="708">
        <v>551</v>
      </c>
      <c r="M50" s="708">
        <v>593019</v>
      </c>
      <c r="N50" s="708">
        <v>36</v>
      </c>
      <c r="O50" s="708">
        <v>85</v>
      </c>
      <c r="P50" s="708"/>
      <c r="Q50" s="710">
        <v>31320</v>
      </c>
    </row>
    <row r="51" spans="2:17" s="687" customFormat="1" ht="12" customHeight="1">
      <c r="B51" s="714"/>
      <c r="C51" s="715" t="s">
        <v>217</v>
      </c>
      <c r="D51" s="716">
        <f t="shared" si="12"/>
        <v>544</v>
      </c>
      <c r="E51" s="708">
        <f t="shared" si="12"/>
        <v>1186</v>
      </c>
      <c r="F51" s="708">
        <f>SUM(J51,M51,Q51)</f>
        <v>1756978</v>
      </c>
      <c r="G51" s="709"/>
      <c r="H51" s="708">
        <v>50</v>
      </c>
      <c r="I51" s="708">
        <v>250</v>
      </c>
      <c r="J51" s="708">
        <v>897213</v>
      </c>
      <c r="K51" s="708">
        <v>446</v>
      </c>
      <c r="L51" s="708">
        <v>800</v>
      </c>
      <c r="M51" s="708">
        <v>808340</v>
      </c>
      <c r="N51" s="708">
        <v>48</v>
      </c>
      <c r="O51" s="708">
        <v>136</v>
      </c>
      <c r="P51" s="708"/>
      <c r="Q51" s="710">
        <v>51425</v>
      </c>
    </row>
    <row r="52" spans="2:17" s="687" customFormat="1" ht="12" customHeight="1">
      <c r="B52" s="714"/>
      <c r="C52" s="715" t="s">
        <v>1223</v>
      </c>
      <c r="D52" s="716">
        <f t="shared" si="12"/>
        <v>401</v>
      </c>
      <c r="E52" s="708">
        <f t="shared" si="12"/>
        <v>980</v>
      </c>
      <c r="F52" s="708">
        <f>SUM(J52,M52,Q52)</f>
        <v>1509179</v>
      </c>
      <c r="G52" s="709"/>
      <c r="H52" s="708">
        <v>48</v>
      </c>
      <c r="I52" s="708">
        <v>313</v>
      </c>
      <c r="J52" s="708">
        <v>762148</v>
      </c>
      <c r="K52" s="708">
        <v>328</v>
      </c>
      <c r="L52" s="708">
        <v>609</v>
      </c>
      <c r="M52" s="708">
        <v>722674</v>
      </c>
      <c r="N52" s="708">
        <v>25</v>
      </c>
      <c r="O52" s="708">
        <v>58</v>
      </c>
      <c r="P52" s="708"/>
      <c r="Q52" s="710">
        <v>24357</v>
      </c>
    </row>
    <row r="53" spans="2:17" s="687" customFormat="1" ht="12" customHeight="1">
      <c r="B53" s="714"/>
      <c r="C53" s="715" t="s">
        <v>158</v>
      </c>
      <c r="D53" s="716">
        <f t="shared" si="12"/>
        <v>347</v>
      </c>
      <c r="E53" s="708">
        <f t="shared" si="12"/>
        <v>879</v>
      </c>
      <c r="F53" s="708">
        <f>SUM(J53,M53,Q53)</f>
        <v>1696282</v>
      </c>
      <c r="G53" s="709"/>
      <c r="H53" s="708">
        <v>51</v>
      </c>
      <c r="I53" s="708">
        <v>304</v>
      </c>
      <c r="J53" s="708">
        <v>1061482</v>
      </c>
      <c r="K53" s="708">
        <v>241</v>
      </c>
      <c r="L53" s="708">
        <v>430</v>
      </c>
      <c r="M53" s="708">
        <v>545166</v>
      </c>
      <c r="N53" s="708">
        <v>55</v>
      </c>
      <c r="O53" s="708">
        <v>145</v>
      </c>
      <c r="P53" s="708"/>
      <c r="Q53" s="710">
        <v>89634</v>
      </c>
    </row>
    <row r="54" spans="2:17" s="687" customFormat="1" ht="12" customHeight="1">
      <c r="B54" s="714"/>
      <c r="C54" s="715" t="s">
        <v>160</v>
      </c>
      <c r="D54" s="716">
        <f t="shared" si="12"/>
        <v>111</v>
      </c>
      <c r="E54" s="708">
        <f t="shared" si="12"/>
        <v>247</v>
      </c>
      <c r="F54" s="708">
        <f>SUM(J54,M54,Q54)</f>
        <v>395395</v>
      </c>
      <c r="G54" s="709"/>
      <c r="H54" s="708">
        <v>12</v>
      </c>
      <c r="I54" s="708">
        <v>62</v>
      </c>
      <c r="J54" s="708">
        <v>197259</v>
      </c>
      <c r="K54" s="708">
        <v>90</v>
      </c>
      <c r="L54" s="708">
        <v>166</v>
      </c>
      <c r="M54" s="708">
        <v>190688</v>
      </c>
      <c r="N54" s="708">
        <v>9</v>
      </c>
      <c r="O54" s="708">
        <v>19</v>
      </c>
      <c r="P54" s="708"/>
      <c r="Q54" s="710">
        <v>7448</v>
      </c>
    </row>
    <row r="55" spans="2:17" s="687" customFormat="1" ht="12" customHeight="1">
      <c r="B55" s="714"/>
      <c r="C55" s="715"/>
      <c r="D55" s="716"/>
      <c r="E55" s="708"/>
      <c r="F55" s="708"/>
      <c r="G55" s="709"/>
      <c r="H55" s="708"/>
      <c r="I55" s="708"/>
      <c r="J55" s="708"/>
      <c r="K55" s="708"/>
      <c r="L55" s="708"/>
      <c r="M55" s="708"/>
      <c r="N55" s="708"/>
      <c r="O55" s="708"/>
      <c r="P55" s="708"/>
      <c r="Q55" s="710"/>
    </row>
    <row r="56" spans="2:17" s="703" customFormat="1" ht="12" customHeight="1">
      <c r="B56" s="1413" t="s">
        <v>1339</v>
      </c>
      <c r="C56" s="1414"/>
      <c r="D56" s="717">
        <f>SUM(D57:D59)</f>
        <v>777</v>
      </c>
      <c r="E56" s="717">
        <f>SUM(E57:E59)</f>
        <v>1602</v>
      </c>
      <c r="F56" s="717">
        <f>SUM(F57:F59)</f>
        <v>2406990</v>
      </c>
      <c r="G56" s="718"/>
      <c r="H56" s="717">
        <f aca="true" t="shared" si="13" ref="H56:O56">SUM(H57:H59)</f>
        <v>73</v>
      </c>
      <c r="I56" s="717">
        <f t="shared" si="13"/>
        <v>419</v>
      </c>
      <c r="J56" s="717">
        <f t="shared" si="13"/>
        <v>1186142</v>
      </c>
      <c r="K56" s="717">
        <f t="shared" si="13"/>
        <v>647</v>
      </c>
      <c r="L56" s="717">
        <f t="shared" si="13"/>
        <v>1067</v>
      </c>
      <c r="M56" s="717">
        <f t="shared" si="13"/>
        <v>1173689</v>
      </c>
      <c r="N56" s="717">
        <f t="shared" si="13"/>
        <v>57</v>
      </c>
      <c r="O56" s="717">
        <f t="shared" si="13"/>
        <v>116</v>
      </c>
      <c r="P56" s="717"/>
      <c r="Q56" s="719">
        <f>SUM(Q57:Q59)</f>
        <v>47159</v>
      </c>
    </row>
    <row r="57" spans="2:17" s="687" customFormat="1" ht="12" customHeight="1">
      <c r="B57" s="714"/>
      <c r="C57" s="715" t="s">
        <v>935</v>
      </c>
      <c r="D57" s="716">
        <f aca="true" t="shared" si="14" ref="D57:E59">SUM(H57,K57,N57)</f>
        <v>226</v>
      </c>
      <c r="E57" s="708">
        <f t="shared" si="14"/>
        <v>502</v>
      </c>
      <c r="F57" s="708">
        <f>SUM(J57,M57,Q57)</f>
        <v>904297</v>
      </c>
      <c r="G57" s="709"/>
      <c r="H57" s="708">
        <v>30</v>
      </c>
      <c r="I57" s="708">
        <v>195</v>
      </c>
      <c r="J57" s="708">
        <v>562937</v>
      </c>
      <c r="K57" s="708">
        <v>173</v>
      </c>
      <c r="L57" s="708">
        <v>260</v>
      </c>
      <c r="M57" s="708">
        <v>319957</v>
      </c>
      <c r="N57" s="708">
        <v>23</v>
      </c>
      <c r="O57" s="708">
        <v>47</v>
      </c>
      <c r="P57" s="708"/>
      <c r="Q57" s="710">
        <v>21403</v>
      </c>
    </row>
    <row r="58" spans="2:17" s="687" customFormat="1" ht="12" customHeight="1">
      <c r="B58" s="714"/>
      <c r="C58" s="715" t="s">
        <v>933</v>
      </c>
      <c r="D58" s="716">
        <f t="shared" si="14"/>
        <v>377</v>
      </c>
      <c r="E58" s="708">
        <f t="shared" si="14"/>
        <v>757</v>
      </c>
      <c r="F58" s="708">
        <f>SUM(J58,M58,Q58)</f>
        <v>1068540</v>
      </c>
      <c r="G58" s="709"/>
      <c r="H58" s="708">
        <v>31</v>
      </c>
      <c r="I58" s="708">
        <v>176</v>
      </c>
      <c r="J58" s="708">
        <v>487760</v>
      </c>
      <c r="K58" s="708">
        <v>317</v>
      </c>
      <c r="L58" s="708">
        <v>520</v>
      </c>
      <c r="M58" s="708">
        <v>556532</v>
      </c>
      <c r="N58" s="708">
        <v>29</v>
      </c>
      <c r="O58" s="708">
        <v>61</v>
      </c>
      <c r="P58" s="708"/>
      <c r="Q58" s="710">
        <v>24248</v>
      </c>
    </row>
    <row r="59" spans="2:17" s="687" customFormat="1" ht="12" customHeight="1">
      <c r="B59" s="714"/>
      <c r="C59" s="715" t="s">
        <v>934</v>
      </c>
      <c r="D59" s="716">
        <f t="shared" si="14"/>
        <v>174</v>
      </c>
      <c r="E59" s="708">
        <f t="shared" si="14"/>
        <v>343</v>
      </c>
      <c r="F59" s="708">
        <f>SUM(J59,M59,Q59)</f>
        <v>434153</v>
      </c>
      <c r="G59" s="709"/>
      <c r="H59" s="708">
        <v>12</v>
      </c>
      <c r="I59" s="708">
        <v>48</v>
      </c>
      <c r="J59" s="708">
        <v>135445</v>
      </c>
      <c r="K59" s="708">
        <v>157</v>
      </c>
      <c r="L59" s="708">
        <v>287</v>
      </c>
      <c r="M59" s="708">
        <v>297200</v>
      </c>
      <c r="N59" s="708">
        <v>5</v>
      </c>
      <c r="O59" s="708">
        <v>8</v>
      </c>
      <c r="P59" s="708"/>
      <c r="Q59" s="710">
        <v>1508</v>
      </c>
    </row>
    <row r="60" spans="2:17" s="687" customFormat="1" ht="12" customHeight="1">
      <c r="B60" s="714"/>
      <c r="C60" s="715"/>
      <c r="D60" s="716"/>
      <c r="E60" s="708"/>
      <c r="F60" s="708"/>
      <c r="G60" s="709"/>
      <c r="H60" s="708"/>
      <c r="I60" s="708"/>
      <c r="J60" s="708"/>
      <c r="K60" s="708"/>
      <c r="L60" s="708"/>
      <c r="M60" s="708"/>
      <c r="N60" s="708"/>
      <c r="O60" s="708"/>
      <c r="P60" s="708"/>
      <c r="Q60" s="710"/>
    </row>
    <row r="61" spans="2:17" s="703" customFormat="1" ht="13.5" customHeight="1">
      <c r="B61" s="1413" t="s">
        <v>1340</v>
      </c>
      <c r="C61" s="1414"/>
      <c r="D61" s="705">
        <f>SUM(D62:D68)</f>
        <v>1351</v>
      </c>
      <c r="E61" s="705">
        <f>SUM(E62:E68)</f>
        <v>2589</v>
      </c>
      <c r="F61" s="705">
        <f>SUM(F62:F68)</f>
        <v>2922360</v>
      </c>
      <c r="G61" s="706"/>
      <c r="H61" s="705">
        <f aca="true" t="shared" si="15" ref="H61:O61">SUM(H62:H68)</f>
        <v>130</v>
      </c>
      <c r="I61" s="705">
        <f t="shared" si="15"/>
        <v>607</v>
      </c>
      <c r="J61" s="705">
        <f t="shared" si="15"/>
        <v>1210174</v>
      </c>
      <c r="K61" s="705">
        <f t="shared" si="15"/>
        <v>1109</v>
      </c>
      <c r="L61" s="705">
        <f t="shared" si="15"/>
        <v>1741</v>
      </c>
      <c r="M61" s="705">
        <f t="shared" si="15"/>
        <v>1597839</v>
      </c>
      <c r="N61" s="705">
        <f t="shared" si="15"/>
        <v>112</v>
      </c>
      <c r="O61" s="705">
        <f t="shared" si="15"/>
        <v>241</v>
      </c>
      <c r="P61" s="705"/>
      <c r="Q61" s="707">
        <f>SUM(Q62:Q68)</f>
        <v>114347</v>
      </c>
    </row>
    <row r="62" spans="2:17" s="687" customFormat="1" ht="12" customHeight="1">
      <c r="B62" s="714"/>
      <c r="C62" s="715" t="s">
        <v>915</v>
      </c>
      <c r="D62" s="716">
        <f aca="true" t="shared" si="16" ref="D62:E68">SUM(H62,K62,N62)</f>
        <v>190</v>
      </c>
      <c r="E62" s="708">
        <f t="shared" si="16"/>
        <v>357</v>
      </c>
      <c r="F62" s="708">
        <f aca="true" t="shared" si="17" ref="F62:F68">SUM(J62,M62,Q62)</f>
        <v>410697</v>
      </c>
      <c r="G62" s="709"/>
      <c r="H62" s="708">
        <v>16</v>
      </c>
      <c r="I62" s="708">
        <v>64</v>
      </c>
      <c r="J62" s="708">
        <v>134487</v>
      </c>
      <c r="K62" s="708">
        <v>156</v>
      </c>
      <c r="L62" s="708">
        <v>257</v>
      </c>
      <c r="M62" s="708">
        <v>262650</v>
      </c>
      <c r="N62" s="708">
        <v>18</v>
      </c>
      <c r="O62" s="708">
        <v>36</v>
      </c>
      <c r="P62" s="708"/>
      <c r="Q62" s="710">
        <v>13560</v>
      </c>
    </row>
    <row r="63" spans="2:17" s="687" customFormat="1" ht="12" customHeight="1">
      <c r="B63" s="714"/>
      <c r="C63" s="715" t="s">
        <v>916</v>
      </c>
      <c r="D63" s="716">
        <f t="shared" si="16"/>
        <v>414</v>
      </c>
      <c r="E63" s="708">
        <f t="shared" si="16"/>
        <v>916</v>
      </c>
      <c r="F63" s="708">
        <f t="shared" si="17"/>
        <v>1112691</v>
      </c>
      <c r="G63" s="709"/>
      <c r="H63" s="708">
        <v>59</v>
      </c>
      <c r="I63" s="708">
        <v>304</v>
      </c>
      <c r="J63" s="708">
        <v>597442</v>
      </c>
      <c r="K63" s="708">
        <v>317</v>
      </c>
      <c r="L63" s="708">
        <v>516</v>
      </c>
      <c r="M63" s="708">
        <v>462659</v>
      </c>
      <c r="N63" s="708">
        <v>38</v>
      </c>
      <c r="O63" s="708">
        <v>96</v>
      </c>
      <c r="P63" s="708"/>
      <c r="Q63" s="710">
        <v>52590</v>
      </c>
    </row>
    <row r="64" spans="2:17" s="687" customFormat="1" ht="12" customHeight="1">
      <c r="B64" s="714"/>
      <c r="C64" s="715" t="s">
        <v>914</v>
      </c>
      <c r="D64" s="716">
        <f t="shared" si="16"/>
        <v>230</v>
      </c>
      <c r="E64" s="708">
        <f t="shared" si="16"/>
        <v>459</v>
      </c>
      <c r="F64" s="708">
        <f t="shared" si="17"/>
        <v>534435</v>
      </c>
      <c r="G64" s="709"/>
      <c r="H64" s="708">
        <v>27</v>
      </c>
      <c r="I64" s="708">
        <v>126</v>
      </c>
      <c r="J64" s="708">
        <v>249022</v>
      </c>
      <c r="K64" s="708">
        <v>181</v>
      </c>
      <c r="L64" s="708">
        <v>287</v>
      </c>
      <c r="M64" s="708">
        <v>268800</v>
      </c>
      <c r="N64" s="708">
        <v>22</v>
      </c>
      <c r="O64" s="708">
        <v>46</v>
      </c>
      <c r="P64" s="708"/>
      <c r="Q64" s="710">
        <v>16613</v>
      </c>
    </row>
    <row r="65" spans="2:17" s="687" customFormat="1" ht="12" customHeight="1">
      <c r="B65" s="714"/>
      <c r="C65" s="715" t="s">
        <v>913</v>
      </c>
      <c r="D65" s="716">
        <f t="shared" si="16"/>
        <v>136</v>
      </c>
      <c r="E65" s="708">
        <f t="shared" si="16"/>
        <v>217</v>
      </c>
      <c r="F65" s="708">
        <f t="shared" si="17"/>
        <v>210163</v>
      </c>
      <c r="G65" s="709"/>
      <c r="H65" s="708">
        <v>4</v>
      </c>
      <c r="I65" s="708">
        <v>15</v>
      </c>
      <c r="J65" s="708">
        <v>20306</v>
      </c>
      <c r="K65" s="708">
        <v>122</v>
      </c>
      <c r="L65" s="708">
        <v>185</v>
      </c>
      <c r="M65" s="708">
        <v>169911</v>
      </c>
      <c r="N65" s="708">
        <v>10</v>
      </c>
      <c r="O65" s="708">
        <v>17</v>
      </c>
      <c r="P65" s="708"/>
      <c r="Q65" s="710">
        <v>19946</v>
      </c>
    </row>
    <row r="66" spans="2:17" s="687" customFormat="1" ht="12" customHeight="1">
      <c r="B66" s="714"/>
      <c r="C66" s="715" t="s">
        <v>912</v>
      </c>
      <c r="D66" s="716">
        <f t="shared" si="16"/>
        <v>112</v>
      </c>
      <c r="E66" s="708">
        <f t="shared" si="16"/>
        <v>178</v>
      </c>
      <c r="F66" s="708">
        <f t="shared" si="17"/>
        <v>153870</v>
      </c>
      <c r="G66" s="709"/>
      <c r="H66" s="708">
        <v>3</v>
      </c>
      <c r="I66" s="708">
        <v>10</v>
      </c>
      <c r="J66" s="708">
        <v>15641</v>
      </c>
      <c r="K66" s="708">
        <v>104</v>
      </c>
      <c r="L66" s="708">
        <v>160</v>
      </c>
      <c r="M66" s="708">
        <v>136638</v>
      </c>
      <c r="N66" s="708">
        <v>5</v>
      </c>
      <c r="O66" s="708">
        <v>8</v>
      </c>
      <c r="P66" s="708"/>
      <c r="Q66" s="710">
        <v>1591</v>
      </c>
    </row>
    <row r="67" spans="2:17" s="687" customFormat="1" ht="12" customHeight="1">
      <c r="B67" s="714"/>
      <c r="C67" s="715" t="s">
        <v>957</v>
      </c>
      <c r="D67" s="716">
        <f t="shared" si="16"/>
        <v>127</v>
      </c>
      <c r="E67" s="708">
        <f t="shared" si="16"/>
        <v>224</v>
      </c>
      <c r="F67" s="708">
        <f t="shared" si="17"/>
        <v>218505</v>
      </c>
      <c r="G67" s="709"/>
      <c r="H67" s="708">
        <v>11</v>
      </c>
      <c r="I67" s="708">
        <v>45</v>
      </c>
      <c r="J67" s="708">
        <v>82143</v>
      </c>
      <c r="K67" s="708">
        <v>110</v>
      </c>
      <c r="L67" s="708">
        <v>167</v>
      </c>
      <c r="M67" s="708">
        <v>133470</v>
      </c>
      <c r="N67" s="708">
        <v>6</v>
      </c>
      <c r="O67" s="708">
        <v>12</v>
      </c>
      <c r="P67" s="708"/>
      <c r="Q67" s="710">
        <v>2892</v>
      </c>
    </row>
    <row r="68" spans="2:17" s="687" customFormat="1" ht="12" customHeight="1">
      <c r="B68" s="714"/>
      <c r="C68" s="715" t="s">
        <v>958</v>
      </c>
      <c r="D68" s="716">
        <f t="shared" si="16"/>
        <v>142</v>
      </c>
      <c r="E68" s="708">
        <f t="shared" si="16"/>
        <v>238</v>
      </c>
      <c r="F68" s="708">
        <f t="shared" si="17"/>
        <v>281999</v>
      </c>
      <c r="G68" s="709"/>
      <c r="H68" s="708">
        <v>10</v>
      </c>
      <c r="I68" s="708">
        <v>43</v>
      </c>
      <c r="J68" s="708">
        <v>111133</v>
      </c>
      <c r="K68" s="708">
        <v>119</v>
      </c>
      <c r="L68" s="708">
        <v>169</v>
      </c>
      <c r="M68" s="708">
        <v>163711</v>
      </c>
      <c r="N68" s="708">
        <v>13</v>
      </c>
      <c r="O68" s="708">
        <v>26</v>
      </c>
      <c r="P68" s="708"/>
      <c r="Q68" s="710">
        <v>7155</v>
      </c>
    </row>
    <row r="69" spans="2:17" s="687" customFormat="1" ht="12" customHeight="1">
      <c r="B69" s="714"/>
      <c r="C69" s="722"/>
      <c r="D69" s="716"/>
      <c r="E69" s="708"/>
      <c r="F69" s="708"/>
      <c r="G69" s="709"/>
      <c r="H69" s="708"/>
      <c r="I69" s="708"/>
      <c r="J69" s="708"/>
      <c r="K69" s="708"/>
      <c r="L69" s="708"/>
      <c r="M69" s="708"/>
      <c r="N69" s="708"/>
      <c r="O69" s="708"/>
      <c r="P69" s="708"/>
      <c r="Q69" s="710"/>
    </row>
    <row r="70" spans="2:17" s="703" customFormat="1" ht="12" customHeight="1">
      <c r="B70" s="1413" t="s">
        <v>1341</v>
      </c>
      <c r="C70" s="1414"/>
      <c r="D70" s="717">
        <f>SUM(D71)</f>
        <v>368</v>
      </c>
      <c r="E70" s="717">
        <f>SUM(E71)</f>
        <v>830</v>
      </c>
      <c r="F70" s="717">
        <f>SUM(F71)</f>
        <v>1446323</v>
      </c>
      <c r="G70" s="718"/>
      <c r="H70" s="717">
        <f aca="true" t="shared" si="18" ref="H70:O70">SUM(H71)</f>
        <v>76</v>
      </c>
      <c r="I70" s="717">
        <f t="shared" si="18"/>
        <v>309</v>
      </c>
      <c r="J70" s="717">
        <f t="shared" si="18"/>
        <v>883408</v>
      </c>
      <c r="K70" s="717">
        <f t="shared" si="18"/>
        <v>246</v>
      </c>
      <c r="L70" s="717">
        <f t="shared" si="18"/>
        <v>408</v>
      </c>
      <c r="M70" s="717">
        <f t="shared" si="18"/>
        <v>519150</v>
      </c>
      <c r="N70" s="717">
        <f t="shared" si="18"/>
        <v>46</v>
      </c>
      <c r="O70" s="717">
        <f t="shared" si="18"/>
        <v>113</v>
      </c>
      <c r="P70" s="717"/>
      <c r="Q70" s="719">
        <f>SUM(Q71)</f>
        <v>43765</v>
      </c>
    </row>
    <row r="71" spans="2:17" s="687" customFormat="1" ht="12" customHeight="1">
      <c r="B71" s="714"/>
      <c r="C71" s="715" t="s">
        <v>212</v>
      </c>
      <c r="D71" s="716">
        <f>SUM(H71,K71,N71)</f>
        <v>368</v>
      </c>
      <c r="E71" s="708">
        <f>SUM(I71,L71,O71)</f>
        <v>830</v>
      </c>
      <c r="F71" s="708">
        <f>SUM(J71,M71,Q71)</f>
        <v>1446323</v>
      </c>
      <c r="G71" s="709"/>
      <c r="H71" s="708">
        <v>76</v>
      </c>
      <c r="I71" s="708">
        <v>309</v>
      </c>
      <c r="J71" s="708">
        <v>883408</v>
      </c>
      <c r="K71" s="708">
        <v>246</v>
      </c>
      <c r="L71" s="708">
        <v>408</v>
      </c>
      <c r="M71" s="708">
        <v>519150</v>
      </c>
      <c r="N71" s="708">
        <v>46</v>
      </c>
      <c r="O71" s="708">
        <v>113</v>
      </c>
      <c r="P71" s="708"/>
      <c r="Q71" s="710">
        <v>43765</v>
      </c>
    </row>
    <row r="72" spans="2:17" s="687" customFormat="1" ht="12" customHeight="1">
      <c r="B72" s="714"/>
      <c r="C72" s="715"/>
      <c r="D72" s="716"/>
      <c r="E72" s="708"/>
      <c r="F72" s="708"/>
      <c r="G72" s="709"/>
      <c r="H72" s="708"/>
      <c r="I72" s="708"/>
      <c r="J72" s="708"/>
      <c r="K72" s="708"/>
      <c r="L72" s="708"/>
      <c r="M72" s="708"/>
      <c r="N72" s="708"/>
      <c r="O72" s="708"/>
      <c r="P72" s="708"/>
      <c r="Q72" s="710"/>
    </row>
    <row r="73" spans="2:17" s="703" customFormat="1" ht="12" customHeight="1">
      <c r="B73" s="1413" t="s">
        <v>133</v>
      </c>
      <c r="C73" s="1414"/>
      <c r="D73" s="717">
        <f>SUM(D74:D77)</f>
        <v>886</v>
      </c>
      <c r="E73" s="717">
        <f>SUM(E74:E77)</f>
        <v>1676</v>
      </c>
      <c r="F73" s="717">
        <f>SUM(F74:F77)</f>
        <v>1928202</v>
      </c>
      <c r="G73" s="718"/>
      <c r="H73" s="717">
        <f aca="true" t="shared" si="19" ref="H73:O73">SUM(H74:H77)</f>
        <v>72</v>
      </c>
      <c r="I73" s="717">
        <f t="shared" si="19"/>
        <v>318</v>
      </c>
      <c r="J73" s="717">
        <f t="shared" si="19"/>
        <v>738463</v>
      </c>
      <c r="K73" s="717">
        <f t="shared" si="19"/>
        <v>731</v>
      </c>
      <c r="L73" s="717">
        <f t="shared" si="19"/>
        <v>1185</v>
      </c>
      <c r="M73" s="717">
        <f t="shared" si="19"/>
        <v>1120012</v>
      </c>
      <c r="N73" s="717">
        <f t="shared" si="19"/>
        <v>83</v>
      </c>
      <c r="O73" s="717">
        <f t="shared" si="19"/>
        <v>173</v>
      </c>
      <c r="P73" s="717"/>
      <c r="Q73" s="719">
        <f>SUM(Q74:Q77)</f>
        <v>69727</v>
      </c>
    </row>
    <row r="74" spans="2:17" s="687" customFormat="1" ht="12" customHeight="1">
      <c r="B74" s="714"/>
      <c r="C74" s="715" t="s">
        <v>213</v>
      </c>
      <c r="D74" s="716">
        <f>SUM(H74,K74,N74)</f>
        <v>457</v>
      </c>
      <c r="E74" s="708">
        <f>SUM(I74,L74,O74)</f>
        <v>886</v>
      </c>
      <c r="F74" s="708">
        <f>SUM(J74,M74,Q74)</f>
        <v>960610</v>
      </c>
      <c r="G74" s="709"/>
      <c r="H74" s="708">
        <v>45</v>
      </c>
      <c r="I74" s="708">
        <v>197</v>
      </c>
      <c r="J74" s="708">
        <v>398340</v>
      </c>
      <c r="K74" s="708">
        <v>367</v>
      </c>
      <c r="L74" s="708">
        <v>596</v>
      </c>
      <c r="M74" s="708">
        <v>519054</v>
      </c>
      <c r="N74" s="708">
        <v>45</v>
      </c>
      <c r="O74" s="708">
        <v>93</v>
      </c>
      <c r="P74" s="708"/>
      <c r="Q74" s="710">
        <v>43216</v>
      </c>
    </row>
    <row r="75" spans="2:17" s="687" customFormat="1" ht="12" customHeight="1">
      <c r="B75" s="714"/>
      <c r="C75" s="715" t="s">
        <v>918</v>
      </c>
      <c r="D75" s="716">
        <f>SUM(H75,K75,N75)</f>
        <v>175</v>
      </c>
      <c r="E75" s="708">
        <f>SUM(I75,L75,O75)</f>
        <v>328</v>
      </c>
      <c r="F75" s="708">
        <f>SUM(J75,M75,Q75)</f>
        <v>402997</v>
      </c>
      <c r="G75" s="709"/>
      <c r="H75" s="708">
        <v>17</v>
      </c>
      <c r="I75" s="708">
        <v>77</v>
      </c>
      <c r="J75" s="708">
        <v>220087</v>
      </c>
      <c r="K75" s="708">
        <v>144</v>
      </c>
      <c r="L75" s="708">
        <v>215</v>
      </c>
      <c r="M75" s="708">
        <v>170449</v>
      </c>
      <c r="N75" s="708">
        <v>14</v>
      </c>
      <c r="O75" s="708">
        <v>36</v>
      </c>
      <c r="P75" s="708"/>
      <c r="Q75" s="710">
        <v>12461</v>
      </c>
    </row>
    <row r="76" spans="2:17" s="687" customFormat="1" ht="12" customHeight="1">
      <c r="B76" s="714"/>
      <c r="C76" s="715" t="s">
        <v>917</v>
      </c>
      <c r="D76" s="716">
        <f>SUM(H76,K76,N76)</f>
        <v>121</v>
      </c>
      <c r="E76" s="708">
        <v>244</v>
      </c>
      <c r="F76" s="708">
        <v>362254</v>
      </c>
      <c r="G76" s="709" t="s">
        <v>905</v>
      </c>
      <c r="H76" s="708">
        <v>9</v>
      </c>
      <c r="I76" s="708">
        <v>44</v>
      </c>
      <c r="J76" s="708">
        <v>120036</v>
      </c>
      <c r="K76" s="708">
        <v>105</v>
      </c>
      <c r="L76" s="708">
        <v>193</v>
      </c>
      <c r="M76" s="708">
        <v>241871</v>
      </c>
      <c r="N76" s="708">
        <v>7</v>
      </c>
      <c r="O76" s="708">
        <v>11</v>
      </c>
      <c r="P76" s="708"/>
      <c r="Q76" s="710">
        <v>5247</v>
      </c>
    </row>
    <row r="77" spans="2:17" s="687" customFormat="1" ht="12" customHeight="1">
      <c r="B77" s="723"/>
      <c r="C77" s="724" t="s">
        <v>1342</v>
      </c>
      <c r="D77" s="725">
        <f>SUM(H77,K77,N77)</f>
        <v>133</v>
      </c>
      <c r="E77" s="726">
        <v>218</v>
      </c>
      <c r="F77" s="726">
        <v>202341</v>
      </c>
      <c r="G77" s="727"/>
      <c r="H77" s="726">
        <v>1</v>
      </c>
      <c r="I77" s="726">
        <v>0</v>
      </c>
      <c r="J77" s="726">
        <v>0</v>
      </c>
      <c r="K77" s="726">
        <v>115</v>
      </c>
      <c r="L77" s="726">
        <v>181</v>
      </c>
      <c r="M77" s="726">
        <v>188638</v>
      </c>
      <c r="N77" s="726">
        <v>17</v>
      </c>
      <c r="O77" s="726">
        <v>33</v>
      </c>
      <c r="P77" s="726"/>
      <c r="Q77" s="728">
        <v>8803</v>
      </c>
    </row>
    <row r="78" ht="12">
      <c r="C78" s="677" t="s">
        <v>1343</v>
      </c>
    </row>
    <row r="79" ht="12">
      <c r="C79" s="677" t="s">
        <v>1344</v>
      </c>
    </row>
  </sheetData>
  <mergeCells count="30">
    <mergeCell ref="B37:C37"/>
    <mergeCell ref="B56:C56"/>
    <mergeCell ref="D4:F4"/>
    <mergeCell ref="B8:C8"/>
    <mergeCell ref="B9:C9"/>
    <mergeCell ref="B11:C11"/>
    <mergeCell ref="N5:N6"/>
    <mergeCell ref="L5:L6"/>
    <mergeCell ref="H4:J4"/>
    <mergeCell ref="K4:M4"/>
    <mergeCell ref="O5:O6"/>
    <mergeCell ref="P5:Q6"/>
    <mergeCell ref="B27:C27"/>
    <mergeCell ref="D5:D6"/>
    <mergeCell ref="E5:E6"/>
    <mergeCell ref="B4:C6"/>
    <mergeCell ref="J5:J6"/>
    <mergeCell ref="I5:I6"/>
    <mergeCell ref="F5:F6"/>
    <mergeCell ref="N4:Q4"/>
    <mergeCell ref="B70:C70"/>
    <mergeCell ref="B73:C73"/>
    <mergeCell ref="G5:H6"/>
    <mergeCell ref="M5:M6"/>
    <mergeCell ref="K5:K6"/>
    <mergeCell ref="B31:C31"/>
    <mergeCell ref="B61:C61"/>
    <mergeCell ref="B12:C12"/>
    <mergeCell ref="B40:C40"/>
    <mergeCell ref="B49:C49"/>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M181"/>
  <sheetViews>
    <sheetView workbookViewId="0" topLeftCell="A1">
      <selection activeCell="A1" sqref="A1"/>
    </sheetView>
  </sheetViews>
  <sheetFormatPr defaultColWidth="9.00390625" defaultRowHeight="13.5"/>
  <cols>
    <col min="1" max="1" width="2.625" style="729" customWidth="1"/>
    <col min="2" max="2" width="5.375" style="729" customWidth="1"/>
    <col min="3" max="3" width="27.50390625" style="729" customWidth="1"/>
    <col min="4" max="4" width="12.50390625" style="729" bestFit="1" customWidth="1"/>
    <col min="5" max="5" width="9.00390625" style="729" customWidth="1"/>
    <col min="6" max="6" width="13.125" style="729" bestFit="1" customWidth="1"/>
    <col min="7" max="7" width="9.00390625" style="729" customWidth="1"/>
    <col min="8" max="8" width="11.50390625" style="729" bestFit="1" customWidth="1"/>
    <col min="9" max="9" width="10.75390625" style="729" customWidth="1"/>
    <col min="10" max="16384" width="9.00390625" style="729" customWidth="1"/>
  </cols>
  <sheetData>
    <row r="2" ht="14.25">
      <c r="B2" s="730" t="s">
        <v>353</v>
      </c>
    </row>
    <row r="3" ht="12.75" thickBot="1">
      <c r="I3" s="731"/>
    </row>
    <row r="4" spans="2:13" ht="12.75" thickTop="1">
      <c r="B4" s="1465" t="s">
        <v>1353</v>
      </c>
      <c r="C4" s="1466"/>
      <c r="D4" s="1450" t="s">
        <v>1354</v>
      </c>
      <c r="E4" s="1451"/>
      <c r="F4" s="1450" t="s">
        <v>1355</v>
      </c>
      <c r="G4" s="1451"/>
      <c r="H4" s="1461" t="s">
        <v>1356</v>
      </c>
      <c r="I4" s="1462"/>
      <c r="J4" s="732"/>
      <c r="K4" s="732"/>
      <c r="L4" s="732"/>
      <c r="M4" s="732"/>
    </row>
    <row r="5" spans="2:13" ht="12" customHeight="1">
      <c r="B5" s="1467"/>
      <c r="C5" s="1468"/>
      <c r="D5" s="1447" t="s">
        <v>1357</v>
      </c>
      <c r="E5" s="1449" t="s">
        <v>1358</v>
      </c>
      <c r="F5" s="1447" t="s">
        <v>1357</v>
      </c>
      <c r="G5" s="1449" t="s">
        <v>1358</v>
      </c>
      <c r="H5" s="1447" t="s">
        <v>1359</v>
      </c>
      <c r="I5" s="1463" t="s">
        <v>1360</v>
      </c>
      <c r="J5" s="732"/>
      <c r="K5" s="732"/>
      <c r="L5" s="732"/>
      <c r="M5" s="732"/>
    </row>
    <row r="6" spans="2:13" ht="12" customHeight="1">
      <c r="B6" s="1469"/>
      <c r="C6" s="1470"/>
      <c r="D6" s="1448"/>
      <c r="E6" s="1449"/>
      <c r="F6" s="1448"/>
      <c r="G6" s="1449"/>
      <c r="H6" s="1448"/>
      <c r="I6" s="1464"/>
      <c r="J6" s="732"/>
      <c r="K6" s="732"/>
      <c r="L6" s="732"/>
      <c r="M6" s="732"/>
    </row>
    <row r="7" spans="2:9" s="732" customFormat="1" ht="12">
      <c r="B7" s="733"/>
      <c r="C7" s="734"/>
      <c r="D7" s="735" t="s">
        <v>1351</v>
      </c>
      <c r="E7" s="736" t="s">
        <v>1352</v>
      </c>
      <c r="F7" s="735" t="s">
        <v>1351</v>
      </c>
      <c r="G7" s="736" t="s">
        <v>1352</v>
      </c>
      <c r="H7" s="735" t="s">
        <v>1351</v>
      </c>
      <c r="I7" s="737" t="s">
        <v>1352</v>
      </c>
    </row>
    <row r="8" spans="2:9" s="738" customFormat="1" ht="18" customHeight="1">
      <c r="B8" s="1471" t="s">
        <v>1361</v>
      </c>
      <c r="C8" s="1472"/>
      <c r="D8" s="739">
        <f>SUM(D14,D27,D39,D58,D68,D82,D92,D117)</f>
        <v>8959338</v>
      </c>
      <c r="E8" s="740">
        <f>D8/$D$8*100</f>
        <v>100</v>
      </c>
      <c r="F8" s="741">
        <f>SUM(F14,F27,F39,F58,F68,F82,F92,F117)</f>
        <v>8619196</v>
      </c>
      <c r="G8" s="740">
        <f>F8/$F$8*100</f>
        <v>100</v>
      </c>
      <c r="H8" s="742">
        <f>D8-F8</f>
        <v>340142</v>
      </c>
      <c r="I8" s="743">
        <f>(D8/F8*100)-100</f>
        <v>3.9463309570869427</v>
      </c>
    </row>
    <row r="9" spans="2:9" ht="12">
      <c r="B9" s="744"/>
      <c r="C9" s="745"/>
      <c r="D9" s="746"/>
      <c r="E9" s="747"/>
      <c r="F9" s="748"/>
      <c r="G9" s="747"/>
      <c r="H9" s="749"/>
      <c r="I9" s="750"/>
    </row>
    <row r="10" spans="2:9" ht="15" customHeight="1">
      <c r="B10" s="1459" t="s">
        <v>1362</v>
      </c>
      <c r="C10" s="751" t="s">
        <v>1363</v>
      </c>
      <c r="D10" s="748">
        <v>1109582</v>
      </c>
      <c r="E10" s="747">
        <f>D10/$D$8*100</f>
        <v>12.3846427046284</v>
      </c>
      <c r="F10" s="748">
        <v>1134263</v>
      </c>
      <c r="G10" s="747">
        <f>F10/$F$8*100</f>
        <v>13.159730907615977</v>
      </c>
      <c r="H10" s="749">
        <f>D10-F10</f>
        <v>-24681</v>
      </c>
      <c r="I10" s="750">
        <f>(D10/F10*100)-100</f>
        <v>-2.175950374824893</v>
      </c>
    </row>
    <row r="11" spans="2:9" ht="15" customHeight="1">
      <c r="B11" s="1460"/>
      <c r="C11" s="751" t="s">
        <v>1364</v>
      </c>
      <c r="D11" s="748">
        <v>2371950</v>
      </c>
      <c r="E11" s="747">
        <f>D11/$D$8*100</f>
        <v>26.474612298364008</v>
      </c>
      <c r="F11" s="748">
        <v>2413477</v>
      </c>
      <c r="G11" s="747">
        <f>F11/$F$8*100</f>
        <v>28.00118479728272</v>
      </c>
      <c r="H11" s="749">
        <f>D11-F11</f>
        <v>-41527</v>
      </c>
      <c r="I11" s="750">
        <f>(D11/F11*100)-100</f>
        <v>-1.7206296144525055</v>
      </c>
    </row>
    <row r="12" spans="2:9" ht="15" customHeight="1">
      <c r="B12" s="1460"/>
      <c r="C12" s="751" t="s">
        <v>1365</v>
      </c>
      <c r="D12" s="748">
        <v>36444</v>
      </c>
      <c r="E12" s="747">
        <f>D12/$D$8*100</f>
        <v>0.4067711252773364</v>
      </c>
      <c r="F12" s="748">
        <v>31123</v>
      </c>
      <c r="G12" s="747">
        <f>F12/$F$8*100</f>
        <v>0.3610893637875273</v>
      </c>
      <c r="H12" s="749">
        <f>D12-F12</f>
        <v>5321</v>
      </c>
      <c r="I12" s="750">
        <f>(D12/F12*100)-100</f>
        <v>17.096680911223203</v>
      </c>
    </row>
    <row r="13" spans="2:9" ht="15" customHeight="1">
      <c r="B13" s="1460"/>
      <c r="C13" s="751" t="s">
        <v>1366</v>
      </c>
      <c r="D13" s="748">
        <v>313261</v>
      </c>
      <c r="E13" s="747">
        <f>D13/$D$8*100</f>
        <v>3.496474851155298</v>
      </c>
      <c r="F13" s="748">
        <v>202090</v>
      </c>
      <c r="G13" s="747">
        <f>F13/$F$8*100</f>
        <v>2.3446502434797862</v>
      </c>
      <c r="H13" s="749">
        <f>D13-F13</f>
        <v>111171</v>
      </c>
      <c r="I13" s="750">
        <f>(D13/F13*100)-100</f>
        <v>55.01063882428622</v>
      </c>
    </row>
    <row r="14" spans="2:9" s="738" customFormat="1" ht="15" customHeight="1">
      <c r="B14" s="1460"/>
      <c r="C14" s="752" t="s">
        <v>249</v>
      </c>
      <c r="D14" s="741">
        <f>SUM(D10:D13)</f>
        <v>3831237</v>
      </c>
      <c r="E14" s="740">
        <f>D14/$D$8*100</f>
        <v>42.76250097942504</v>
      </c>
      <c r="F14" s="741">
        <f>SUM(F10:F13)</f>
        <v>3780953</v>
      </c>
      <c r="G14" s="740">
        <f>F14/$F$8*100</f>
        <v>43.86665531216601</v>
      </c>
      <c r="H14" s="742">
        <f>D14-F14</f>
        <v>50284</v>
      </c>
      <c r="I14" s="743">
        <f>(D14/F14*100)-100</f>
        <v>1.3299292532861386</v>
      </c>
    </row>
    <row r="15" spans="2:9" ht="12">
      <c r="B15" s="744"/>
      <c r="C15" s="751"/>
      <c r="D15" s="748"/>
      <c r="E15" s="747"/>
      <c r="F15" s="748"/>
      <c r="G15" s="747"/>
      <c r="H15" s="749"/>
      <c r="I15" s="750"/>
    </row>
    <row r="16" spans="2:9" ht="12">
      <c r="B16" s="1454" t="s">
        <v>250</v>
      </c>
      <c r="C16" s="751" t="s">
        <v>251</v>
      </c>
      <c r="D16" s="748">
        <v>1693837</v>
      </c>
      <c r="E16" s="747">
        <f>D16/$D$8*100</f>
        <v>18.90582764039039</v>
      </c>
      <c r="F16" s="748">
        <v>1783417</v>
      </c>
      <c r="G16" s="747">
        <f>F16/$F$8*100</f>
        <v>20.691222243930874</v>
      </c>
      <c r="H16" s="749">
        <f aca="true" t="shared" si="0" ref="H16:H27">D16-F16</f>
        <v>-89580</v>
      </c>
      <c r="I16" s="750">
        <f>(D16/F16*100)-100</f>
        <v>-5.022941914313932</v>
      </c>
    </row>
    <row r="17" spans="2:9" ht="12">
      <c r="B17" s="1454"/>
      <c r="C17" s="751" t="s">
        <v>252</v>
      </c>
      <c r="D17" s="748">
        <v>165401</v>
      </c>
      <c r="E17" s="747">
        <f>D17/$D$8*100</f>
        <v>1.8461297028865304</v>
      </c>
      <c r="F17" s="748">
        <v>320300</v>
      </c>
      <c r="G17" s="747">
        <v>3.8</v>
      </c>
      <c r="H17" s="749">
        <f t="shared" si="0"/>
        <v>-154899</v>
      </c>
      <c r="I17" s="750">
        <f>(D17/F17*100)-100</f>
        <v>-48.36059943802685</v>
      </c>
    </row>
    <row r="18" spans="2:9" ht="12">
      <c r="B18" s="1454"/>
      <c r="C18" s="751" t="s">
        <v>253</v>
      </c>
      <c r="D18" s="748">
        <v>3674</v>
      </c>
      <c r="E18" s="747">
        <v>0.1</v>
      </c>
      <c r="F18" s="748">
        <v>19512</v>
      </c>
      <c r="G18" s="747">
        <f>F18/$F$8*100</f>
        <v>0.22637842323112273</v>
      </c>
      <c r="H18" s="749">
        <f t="shared" si="0"/>
        <v>-15838</v>
      </c>
      <c r="I18" s="750">
        <f>(D18/F18*100)-100</f>
        <v>-81.17056170561706</v>
      </c>
    </row>
    <row r="19" spans="2:9" ht="12">
      <c r="B19" s="1454"/>
      <c r="C19" s="751" t="s">
        <v>254</v>
      </c>
      <c r="D19" s="748">
        <v>0</v>
      </c>
      <c r="E19" s="747">
        <f>D19/$D$8*100</f>
        <v>0</v>
      </c>
      <c r="F19" s="748">
        <v>8701</v>
      </c>
      <c r="G19" s="747">
        <f>F19/$F$8*100</f>
        <v>0.10094909084327587</v>
      </c>
      <c r="H19" s="749">
        <f t="shared" si="0"/>
        <v>-8701</v>
      </c>
      <c r="I19" s="753">
        <v>0</v>
      </c>
    </row>
    <row r="20" spans="2:9" ht="12">
      <c r="B20" s="1454"/>
      <c r="C20" s="751" t="s">
        <v>255</v>
      </c>
      <c r="D20" s="748">
        <v>0</v>
      </c>
      <c r="E20" s="747">
        <f>D20/$D$8*100</f>
        <v>0</v>
      </c>
      <c r="F20" s="748">
        <v>1725</v>
      </c>
      <c r="G20" s="747">
        <f>F20/$F$8*100</f>
        <v>0.020013467613452577</v>
      </c>
      <c r="H20" s="749">
        <f t="shared" si="0"/>
        <v>-1725</v>
      </c>
      <c r="I20" s="753">
        <v>0</v>
      </c>
    </row>
    <row r="21" spans="2:9" ht="12">
      <c r="B21" s="1454"/>
      <c r="C21" s="751" t="s">
        <v>256</v>
      </c>
      <c r="D21" s="748">
        <v>3251</v>
      </c>
      <c r="E21" s="747">
        <v>0.1</v>
      </c>
      <c r="F21" s="748">
        <v>4107</v>
      </c>
      <c r="G21" s="747">
        <v>0.1</v>
      </c>
      <c r="H21" s="749">
        <f t="shared" si="0"/>
        <v>-856</v>
      </c>
      <c r="I21" s="750">
        <f>(D21/F21*100)-100</f>
        <v>-20.84246408570732</v>
      </c>
    </row>
    <row r="22" spans="2:9" ht="12">
      <c r="B22" s="1454"/>
      <c r="C22" s="751" t="s">
        <v>257</v>
      </c>
      <c r="D22" s="748">
        <v>61001</v>
      </c>
      <c r="E22" s="747">
        <f aca="true" t="shared" si="1" ref="E22:E27">D22/$D$8*100</f>
        <v>0.6808650371266269</v>
      </c>
      <c r="F22" s="748">
        <v>33466</v>
      </c>
      <c r="G22" s="747">
        <f aca="true" t="shared" si="2" ref="G22:G27">F22/$F$8*100</f>
        <v>0.3882728737111907</v>
      </c>
      <c r="H22" s="749">
        <f t="shared" si="0"/>
        <v>27535</v>
      </c>
      <c r="I22" s="750">
        <f>(D22/F22*100)-100</f>
        <v>82.2775354090719</v>
      </c>
    </row>
    <row r="23" spans="2:9" ht="12">
      <c r="B23" s="1454"/>
      <c r="C23" s="751" t="s">
        <v>258</v>
      </c>
      <c r="D23" s="748">
        <v>3606</v>
      </c>
      <c r="E23" s="747">
        <f t="shared" si="1"/>
        <v>0.04024850943228171</v>
      </c>
      <c r="F23" s="748">
        <v>1820</v>
      </c>
      <c r="G23" s="747">
        <f t="shared" si="2"/>
        <v>0.021115658583468807</v>
      </c>
      <c r="H23" s="749">
        <f t="shared" si="0"/>
        <v>1786</v>
      </c>
      <c r="I23" s="750">
        <f>(D23/F23*100)-100</f>
        <v>98.13186813186815</v>
      </c>
    </row>
    <row r="24" spans="2:9" ht="12">
      <c r="B24" s="1454"/>
      <c r="C24" s="751" t="s">
        <v>259</v>
      </c>
      <c r="D24" s="748">
        <v>0</v>
      </c>
      <c r="E24" s="747">
        <f t="shared" si="1"/>
        <v>0</v>
      </c>
      <c r="F24" s="748">
        <v>2965</v>
      </c>
      <c r="G24" s="747">
        <f t="shared" si="2"/>
        <v>0.034399960274717034</v>
      </c>
      <c r="H24" s="749">
        <f t="shared" si="0"/>
        <v>-2965</v>
      </c>
      <c r="I24" s="753">
        <v>0</v>
      </c>
    </row>
    <row r="25" spans="2:9" ht="12">
      <c r="B25" s="1454"/>
      <c r="C25" s="751" t="s">
        <v>260</v>
      </c>
      <c r="D25" s="748">
        <v>9000</v>
      </c>
      <c r="E25" s="747">
        <f t="shared" si="1"/>
        <v>0.10045385049654337</v>
      </c>
      <c r="F25" s="748">
        <v>0</v>
      </c>
      <c r="G25" s="747">
        <f t="shared" si="2"/>
        <v>0</v>
      </c>
      <c r="H25" s="749">
        <f t="shared" si="0"/>
        <v>9000</v>
      </c>
      <c r="I25" s="754" t="s">
        <v>261</v>
      </c>
    </row>
    <row r="26" spans="2:9" ht="12">
      <c r="B26" s="1454"/>
      <c r="C26" s="751" t="s">
        <v>262</v>
      </c>
      <c r="D26" s="748">
        <v>2620</v>
      </c>
      <c r="E26" s="747">
        <f t="shared" si="1"/>
        <v>0.029243232033438187</v>
      </c>
      <c r="F26" s="748">
        <v>1358</v>
      </c>
      <c r="G26" s="747">
        <f t="shared" si="2"/>
        <v>0.015755529866126723</v>
      </c>
      <c r="H26" s="749">
        <f t="shared" si="0"/>
        <v>1262</v>
      </c>
      <c r="I26" s="750">
        <f>(D26/F26*100)-100</f>
        <v>92.93078055964654</v>
      </c>
    </row>
    <row r="27" spans="2:9" s="738" customFormat="1" ht="11.25">
      <c r="B27" s="1454"/>
      <c r="C27" s="752" t="s">
        <v>249</v>
      </c>
      <c r="D27" s="741">
        <f>SUM(D16:D26)</f>
        <v>1942390</v>
      </c>
      <c r="E27" s="740">
        <f t="shared" si="1"/>
        <v>21.680061629553435</v>
      </c>
      <c r="F27" s="741">
        <f>SUM(F16:F26)</f>
        <v>2177371</v>
      </c>
      <c r="G27" s="740">
        <f t="shared" si="2"/>
        <v>25.261880574475853</v>
      </c>
      <c r="H27" s="742">
        <f t="shared" si="0"/>
        <v>-234981</v>
      </c>
      <c r="I27" s="743">
        <f>(D27/F27*100)-100</f>
        <v>-10.791959661444935</v>
      </c>
    </row>
    <row r="28" spans="2:9" ht="12">
      <c r="B28" s="744"/>
      <c r="C28" s="751"/>
      <c r="D28" s="748"/>
      <c r="E28" s="747"/>
      <c r="F28" s="748"/>
      <c r="G28" s="747"/>
      <c r="H28" s="749"/>
      <c r="I28" s="750"/>
    </row>
    <row r="29" spans="2:9" ht="12">
      <c r="B29" s="1455" t="s">
        <v>263</v>
      </c>
      <c r="C29" s="751" t="s">
        <v>264</v>
      </c>
      <c r="D29" s="748">
        <v>281896</v>
      </c>
      <c r="E29" s="747">
        <f>D29/$D$8*100</f>
        <v>3.146393182174844</v>
      </c>
      <c r="F29" s="748">
        <v>225666</v>
      </c>
      <c r="G29" s="747">
        <f aca="true" t="shared" si="3" ref="G29:G35">F29/$F$8*100</f>
        <v>2.6181792362071823</v>
      </c>
      <c r="H29" s="749">
        <f aca="true" t="shared" si="4" ref="H29:H39">D29-F29</f>
        <v>56230</v>
      </c>
      <c r="I29" s="750">
        <f>(D29/F29*100)-100</f>
        <v>24.91735573812626</v>
      </c>
    </row>
    <row r="30" spans="2:9" ht="12">
      <c r="B30" s="1453"/>
      <c r="C30" s="751" t="s">
        <v>265</v>
      </c>
      <c r="D30" s="748">
        <v>254088</v>
      </c>
      <c r="E30" s="747">
        <f>D30/$D$8*100</f>
        <v>2.8360131072184127</v>
      </c>
      <c r="F30" s="748">
        <v>306925</v>
      </c>
      <c r="G30" s="747">
        <f t="shared" si="3"/>
        <v>3.5609469839182215</v>
      </c>
      <c r="H30" s="749">
        <f t="shared" si="4"/>
        <v>-52837</v>
      </c>
      <c r="I30" s="750">
        <f>(D30/F30*100)-100</f>
        <v>-17.21495479351634</v>
      </c>
    </row>
    <row r="31" spans="2:9" ht="12">
      <c r="B31" s="1453"/>
      <c r="C31" s="751" t="s">
        <v>266</v>
      </c>
      <c r="D31" s="748">
        <v>566</v>
      </c>
      <c r="E31" s="747">
        <f>D31/$D$8*100</f>
        <v>0.006317431042338173</v>
      </c>
      <c r="F31" s="748">
        <v>0</v>
      </c>
      <c r="G31" s="747">
        <f t="shared" si="3"/>
        <v>0</v>
      </c>
      <c r="H31" s="749">
        <f t="shared" si="4"/>
        <v>566</v>
      </c>
      <c r="I31" s="754" t="s">
        <v>267</v>
      </c>
    </row>
    <row r="32" spans="2:9" ht="12">
      <c r="B32" s="1453"/>
      <c r="C32" s="751" t="s">
        <v>268</v>
      </c>
      <c r="D32" s="748">
        <v>420611</v>
      </c>
      <c r="E32" s="747">
        <f>D32/$D$8*100</f>
        <v>4.694666056800179</v>
      </c>
      <c r="F32" s="748">
        <v>282443</v>
      </c>
      <c r="G32" s="747">
        <f t="shared" si="3"/>
        <v>3.2769065699399342</v>
      </c>
      <c r="H32" s="749">
        <f t="shared" si="4"/>
        <v>138168</v>
      </c>
      <c r="I32" s="750">
        <f>(D32/F32*100)-100</f>
        <v>48.918896910173004</v>
      </c>
    </row>
    <row r="33" spans="2:9" ht="12">
      <c r="B33" s="1453"/>
      <c r="C33" s="751" t="s">
        <v>269</v>
      </c>
      <c r="D33" s="748">
        <v>4408</v>
      </c>
      <c r="E33" s="747">
        <v>0.1</v>
      </c>
      <c r="F33" s="748">
        <v>9664</v>
      </c>
      <c r="G33" s="747">
        <f t="shared" si="3"/>
        <v>0.11212182667617722</v>
      </c>
      <c r="H33" s="749">
        <f t="shared" si="4"/>
        <v>-5256</v>
      </c>
      <c r="I33" s="750">
        <f>(D33/F33*100)-100</f>
        <v>-54.38741721854304</v>
      </c>
    </row>
    <row r="34" spans="2:9" ht="12">
      <c r="B34" s="1453"/>
      <c r="C34" s="751" t="s">
        <v>270</v>
      </c>
      <c r="D34" s="748">
        <v>7830</v>
      </c>
      <c r="E34" s="747">
        <f aca="true" t="shared" si="5" ref="E34:E39">D34/$D$8*100</f>
        <v>0.08739484993199274</v>
      </c>
      <c r="F34" s="748">
        <v>0</v>
      </c>
      <c r="G34" s="747">
        <f t="shared" si="3"/>
        <v>0</v>
      </c>
      <c r="H34" s="749">
        <f t="shared" si="4"/>
        <v>7830</v>
      </c>
      <c r="I34" s="754" t="s">
        <v>267</v>
      </c>
    </row>
    <row r="35" spans="2:9" ht="12">
      <c r="B35" s="1453"/>
      <c r="C35" s="751" t="s">
        <v>271</v>
      </c>
      <c r="D35" s="748">
        <v>36462</v>
      </c>
      <c r="E35" s="747">
        <f t="shared" si="5"/>
        <v>0.4069720329783294</v>
      </c>
      <c r="F35" s="748">
        <v>16309</v>
      </c>
      <c r="G35" s="747">
        <f t="shared" si="3"/>
        <v>0.18921718452625974</v>
      </c>
      <c r="H35" s="749">
        <f t="shared" si="4"/>
        <v>20153</v>
      </c>
      <c r="I35" s="750">
        <f>(D35/F35*100)-100</f>
        <v>123.56980808142742</v>
      </c>
    </row>
    <row r="36" spans="2:9" ht="12">
      <c r="B36" s="1453"/>
      <c r="C36" s="751" t="s">
        <v>272</v>
      </c>
      <c r="D36" s="748">
        <v>1668</v>
      </c>
      <c r="E36" s="747">
        <f t="shared" si="5"/>
        <v>0.018617446958692708</v>
      </c>
      <c r="F36" s="748">
        <v>6300</v>
      </c>
      <c r="G36" s="755">
        <v>0</v>
      </c>
      <c r="H36" s="749">
        <f t="shared" si="4"/>
        <v>-4632</v>
      </c>
      <c r="I36" s="750">
        <f>(D36/F36*100)-100</f>
        <v>-73.52380952380952</v>
      </c>
    </row>
    <row r="37" spans="2:9" ht="12">
      <c r="B37" s="1453"/>
      <c r="C37" s="751" t="s">
        <v>273</v>
      </c>
      <c r="D37" s="748">
        <v>0</v>
      </c>
      <c r="E37" s="747">
        <f t="shared" si="5"/>
        <v>0</v>
      </c>
      <c r="F37" s="748">
        <v>576</v>
      </c>
      <c r="G37" s="747">
        <f>F37/$F$8*100</f>
        <v>0.006682757881361556</v>
      </c>
      <c r="H37" s="749">
        <f t="shared" si="4"/>
        <v>-576</v>
      </c>
      <c r="I37" s="753">
        <v>0</v>
      </c>
    </row>
    <row r="38" spans="2:9" ht="12">
      <c r="B38" s="1453"/>
      <c r="C38" s="751" t="s">
        <v>274</v>
      </c>
      <c r="D38" s="748">
        <v>51612</v>
      </c>
      <c r="E38" s="747">
        <f t="shared" si="5"/>
        <v>0.5760693479808441</v>
      </c>
      <c r="F38" s="748">
        <v>0</v>
      </c>
      <c r="G38" s="747">
        <f>F38/$F$8*100</f>
        <v>0</v>
      </c>
      <c r="H38" s="749">
        <f t="shared" si="4"/>
        <v>51612</v>
      </c>
      <c r="I38" s="754" t="s">
        <v>267</v>
      </c>
    </row>
    <row r="39" spans="2:9" s="738" customFormat="1" ht="11.25">
      <c r="B39" s="1453"/>
      <c r="C39" s="752" t="s">
        <v>249</v>
      </c>
      <c r="D39" s="741">
        <f>SUM(D29:D38)</f>
        <v>1059141</v>
      </c>
      <c r="E39" s="740">
        <f t="shared" si="5"/>
        <v>11.821643518751051</v>
      </c>
      <c r="F39" s="741">
        <f>SUM(F29:F38)</f>
        <v>847883</v>
      </c>
      <c r="G39" s="740">
        <f>F39/$F$8*100</f>
        <v>9.837147223476528</v>
      </c>
      <c r="H39" s="742">
        <f t="shared" si="4"/>
        <v>211258</v>
      </c>
      <c r="I39" s="743">
        <f>(D39/F39*100)-100</f>
        <v>24.915937694233747</v>
      </c>
    </row>
    <row r="40" spans="2:9" ht="12">
      <c r="B40" s="744"/>
      <c r="C40" s="751"/>
      <c r="D40" s="748"/>
      <c r="E40" s="747"/>
      <c r="F40" s="748"/>
      <c r="G40" s="747"/>
      <c r="H40" s="748"/>
      <c r="I40" s="750"/>
    </row>
    <row r="41" spans="2:9" ht="12">
      <c r="B41" s="1452" t="s">
        <v>275</v>
      </c>
      <c r="C41" s="751" t="s">
        <v>276</v>
      </c>
      <c r="D41" s="748">
        <v>661369</v>
      </c>
      <c r="E41" s="747">
        <f aca="true" t="shared" si="6" ref="E41:E58">D41/$D$8*100</f>
        <v>7.381895849894267</v>
      </c>
      <c r="F41" s="748">
        <v>545515</v>
      </c>
      <c r="G41" s="747">
        <f>F41/$F$8*100</f>
        <v>6.329070600088453</v>
      </c>
      <c r="H41" s="749">
        <f aca="true" t="shared" si="7" ref="H41:H58">D41-F41</f>
        <v>115854</v>
      </c>
      <c r="I41" s="750">
        <f>(D41/F41*100)-100</f>
        <v>21.23754617196593</v>
      </c>
    </row>
    <row r="42" spans="2:9" ht="12">
      <c r="B42" s="1452"/>
      <c r="C42" s="751" t="s">
        <v>277</v>
      </c>
      <c r="D42" s="748">
        <v>35078</v>
      </c>
      <c r="E42" s="747">
        <f t="shared" si="6"/>
        <v>0.39152446307974986</v>
      </c>
      <c r="F42" s="748">
        <v>20033</v>
      </c>
      <c r="G42" s="747">
        <f>F42/$F$8*100</f>
        <v>0.23242307055089595</v>
      </c>
      <c r="H42" s="749">
        <f t="shared" si="7"/>
        <v>15045</v>
      </c>
      <c r="I42" s="750">
        <f>(D42/F42*100)-100</f>
        <v>75.10108321269905</v>
      </c>
    </row>
    <row r="43" spans="2:9" ht="12">
      <c r="B43" s="1452"/>
      <c r="C43" s="751" t="s">
        <v>278</v>
      </c>
      <c r="D43" s="748">
        <v>2112</v>
      </c>
      <c r="E43" s="747">
        <f t="shared" si="6"/>
        <v>0.023573170249855512</v>
      </c>
      <c r="F43" s="748">
        <v>0</v>
      </c>
      <c r="G43" s="747">
        <f>F43/$F$8*100</f>
        <v>0</v>
      </c>
      <c r="H43" s="749">
        <f t="shared" si="7"/>
        <v>2112</v>
      </c>
      <c r="I43" s="754" t="s">
        <v>279</v>
      </c>
    </row>
    <row r="44" spans="2:9" ht="12">
      <c r="B44" s="1452"/>
      <c r="C44" s="751" t="s">
        <v>280</v>
      </c>
      <c r="D44" s="748">
        <v>0</v>
      </c>
      <c r="E44" s="747">
        <f t="shared" si="6"/>
        <v>0</v>
      </c>
      <c r="F44" s="748">
        <v>38142</v>
      </c>
      <c r="G44" s="747">
        <v>0.5</v>
      </c>
      <c r="H44" s="749">
        <f t="shared" si="7"/>
        <v>-38142</v>
      </c>
      <c r="I44" s="753">
        <v>0</v>
      </c>
    </row>
    <row r="45" spans="2:9" ht="12">
      <c r="B45" s="1452"/>
      <c r="C45" s="751" t="s">
        <v>281</v>
      </c>
      <c r="D45" s="748">
        <v>9044</v>
      </c>
      <c r="E45" s="747">
        <f t="shared" si="6"/>
        <v>0.10094495821008204</v>
      </c>
      <c r="F45" s="748">
        <v>22543</v>
      </c>
      <c r="G45" s="747">
        <f aca="true" t="shared" si="8" ref="G45:G53">F45/$F$8*100</f>
        <v>0.26154411617974577</v>
      </c>
      <c r="H45" s="749">
        <f t="shared" si="7"/>
        <v>-13499</v>
      </c>
      <c r="I45" s="750">
        <f>(D45/F45*100)-100</f>
        <v>-59.88111608925165</v>
      </c>
    </row>
    <row r="46" spans="2:9" ht="12">
      <c r="B46" s="1452"/>
      <c r="C46" s="751" t="s">
        <v>282</v>
      </c>
      <c r="D46" s="748">
        <v>29510</v>
      </c>
      <c r="E46" s="747">
        <f t="shared" si="6"/>
        <v>0.3293770142392217</v>
      </c>
      <c r="F46" s="748">
        <v>19078</v>
      </c>
      <c r="G46" s="747">
        <f t="shared" si="8"/>
        <v>0.22134315079968014</v>
      </c>
      <c r="H46" s="749">
        <f t="shared" si="7"/>
        <v>10432</v>
      </c>
      <c r="I46" s="750">
        <f>(D46/F46*100)-100</f>
        <v>54.68078414928189</v>
      </c>
    </row>
    <row r="47" spans="2:9" ht="12">
      <c r="B47" s="1453"/>
      <c r="C47" s="751" t="s">
        <v>283</v>
      </c>
      <c r="D47" s="748">
        <v>1523</v>
      </c>
      <c r="E47" s="747">
        <f t="shared" si="6"/>
        <v>0.016999023811803952</v>
      </c>
      <c r="F47" s="748">
        <v>999</v>
      </c>
      <c r="G47" s="747">
        <f t="shared" si="8"/>
        <v>0.01159040820048645</v>
      </c>
      <c r="H47" s="749">
        <f t="shared" si="7"/>
        <v>524</v>
      </c>
      <c r="I47" s="750">
        <f>(D47/F47*100)-100</f>
        <v>52.452452452452434</v>
      </c>
    </row>
    <row r="48" spans="2:9" ht="12">
      <c r="B48" s="1453"/>
      <c r="C48" s="751" t="s">
        <v>284</v>
      </c>
      <c r="D48" s="748">
        <v>17539</v>
      </c>
      <c r="E48" s="747">
        <f t="shared" si="6"/>
        <v>0.19576223153987493</v>
      </c>
      <c r="F48" s="748">
        <v>0</v>
      </c>
      <c r="G48" s="747">
        <f t="shared" si="8"/>
        <v>0</v>
      </c>
      <c r="H48" s="749">
        <f t="shared" si="7"/>
        <v>17539</v>
      </c>
      <c r="I48" s="754" t="s">
        <v>285</v>
      </c>
    </row>
    <row r="49" spans="2:9" ht="12">
      <c r="B49" s="1453"/>
      <c r="C49" s="751" t="s">
        <v>286</v>
      </c>
      <c r="D49" s="748">
        <v>1128</v>
      </c>
      <c r="E49" s="747">
        <f t="shared" si="6"/>
        <v>0.012590215928900104</v>
      </c>
      <c r="F49" s="748">
        <v>278</v>
      </c>
      <c r="G49" s="747">
        <f t="shared" si="8"/>
        <v>0.0032253588385738065</v>
      </c>
      <c r="H49" s="749">
        <f t="shared" si="7"/>
        <v>850</v>
      </c>
      <c r="I49" s="750">
        <f>(D49/F49*100)-100</f>
        <v>305.75539568345323</v>
      </c>
    </row>
    <row r="50" spans="2:9" ht="12">
      <c r="B50" s="1453"/>
      <c r="C50" s="751" t="s">
        <v>287</v>
      </c>
      <c r="D50" s="748">
        <v>68047</v>
      </c>
      <c r="E50" s="747">
        <f t="shared" si="6"/>
        <v>0.7595092405264764</v>
      </c>
      <c r="F50" s="748">
        <v>80972</v>
      </c>
      <c r="G50" s="747">
        <f t="shared" si="8"/>
        <v>0.9394379707805693</v>
      </c>
      <c r="H50" s="749">
        <f t="shared" si="7"/>
        <v>-12925</v>
      </c>
      <c r="I50" s="750">
        <f>(D50/F50*100)-100</f>
        <v>-15.962307958306582</v>
      </c>
    </row>
    <row r="51" spans="2:9" ht="12">
      <c r="B51" s="1453"/>
      <c r="C51" s="751" t="s">
        <v>288</v>
      </c>
      <c r="D51" s="748">
        <v>240075</v>
      </c>
      <c r="E51" s="747">
        <f t="shared" si="6"/>
        <v>2.6796064619952946</v>
      </c>
      <c r="F51" s="748">
        <v>191293</v>
      </c>
      <c r="G51" s="747">
        <f t="shared" si="8"/>
        <v>2.219383339234889</v>
      </c>
      <c r="H51" s="749">
        <f t="shared" si="7"/>
        <v>48782</v>
      </c>
      <c r="I51" s="750">
        <v>25.9</v>
      </c>
    </row>
    <row r="52" spans="2:9" ht="12">
      <c r="B52" s="1453"/>
      <c r="C52" s="751" t="s">
        <v>289</v>
      </c>
      <c r="D52" s="748">
        <v>146160</v>
      </c>
      <c r="E52" s="747">
        <f t="shared" si="6"/>
        <v>1.6313705320638645</v>
      </c>
      <c r="F52" s="748">
        <v>96923</v>
      </c>
      <c r="G52" s="747">
        <f t="shared" si="8"/>
        <v>1.1245016356513995</v>
      </c>
      <c r="H52" s="749">
        <f t="shared" si="7"/>
        <v>49237</v>
      </c>
      <c r="I52" s="750">
        <f>(D52/F52*100)-100</f>
        <v>50.80011968263466</v>
      </c>
    </row>
    <row r="53" spans="2:9" ht="12">
      <c r="B53" s="1453"/>
      <c r="C53" s="751" t="s">
        <v>290</v>
      </c>
      <c r="D53" s="748">
        <v>6790</v>
      </c>
      <c r="E53" s="747">
        <f t="shared" si="6"/>
        <v>0.07578684943016994</v>
      </c>
      <c r="F53" s="748">
        <v>0</v>
      </c>
      <c r="G53" s="747">
        <f t="shared" si="8"/>
        <v>0</v>
      </c>
      <c r="H53" s="749">
        <f t="shared" si="7"/>
        <v>6790</v>
      </c>
      <c r="I53" s="754" t="s">
        <v>291</v>
      </c>
    </row>
    <row r="54" spans="2:9" ht="12">
      <c r="B54" s="1453"/>
      <c r="C54" s="751" t="s">
        <v>292</v>
      </c>
      <c r="D54" s="748">
        <v>14205</v>
      </c>
      <c r="E54" s="747">
        <f t="shared" si="6"/>
        <v>0.15854966070037765</v>
      </c>
      <c r="F54" s="748">
        <v>3535</v>
      </c>
      <c r="G54" s="747">
        <v>0.1</v>
      </c>
      <c r="H54" s="749">
        <f t="shared" si="7"/>
        <v>10670</v>
      </c>
      <c r="I54" s="750">
        <f>(D54/F54*100)-100</f>
        <v>301.8387553041018</v>
      </c>
    </row>
    <row r="55" spans="2:9" ht="12">
      <c r="B55" s="1453"/>
      <c r="C55" s="751" t="s">
        <v>293</v>
      </c>
      <c r="D55" s="748">
        <v>732</v>
      </c>
      <c r="E55" s="747">
        <f t="shared" si="6"/>
        <v>0.008170246507052196</v>
      </c>
      <c r="F55" s="748">
        <v>1041</v>
      </c>
      <c r="G55" s="747">
        <f>F55/$F$8*100</f>
        <v>0.01207769262933573</v>
      </c>
      <c r="H55" s="749">
        <f t="shared" si="7"/>
        <v>-309</v>
      </c>
      <c r="I55" s="750">
        <f>(D55/F55*100)-100</f>
        <v>-29.682997118155612</v>
      </c>
    </row>
    <row r="56" spans="2:9" ht="12">
      <c r="B56" s="1453"/>
      <c r="C56" s="751" t="s">
        <v>294</v>
      </c>
      <c r="D56" s="748">
        <v>25687</v>
      </c>
      <c r="E56" s="747">
        <f t="shared" si="6"/>
        <v>0.2867064508560789</v>
      </c>
      <c r="F56" s="748">
        <v>0</v>
      </c>
      <c r="G56" s="747">
        <f>F56/$F$8*100</f>
        <v>0</v>
      </c>
      <c r="H56" s="749">
        <f t="shared" si="7"/>
        <v>25687</v>
      </c>
      <c r="I56" s="754" t="s">
        <v>295</v>
      </c>
    </row>
    <row r="57" spans="2:9" ht="12">
      <c r="B57" s="1453"/>
      <c r="C57" s="751" t="s">
        <v>296</v>
      </c>
      <c r="D57" s="748">
        <v>1782</v>
      </c>
      <c r="E57" s="747">
        <f t="shared" si="6"/>
        <v>0.01988986239831559</v>
      </c>
      <c r="F57" s="748">
        <v>0</v>
      </c>
      <c r="G57" s="747">
        <f>F57/$F$8*100</f>
        <v>0</v>
      </c>
      <c r="H57" s="749">
        <f t="shared" si="7"/>
        <v>1782</v>
      </c>
      <c r="I57" s="754" t="s">
        <v>295</v>
      </c>
    </row>
    <row r="58" spans="2:9" s="738" customFormat="1" ht="11.25">
      <c r="B58" s="1453"/>
      <c r="C58" s="752" t="s">
        <v>249</v>
      </c>
      <c r="D58" s="741">
        <f>SUM(D41:D57)</f>
        <v>1260781</v>
      </c>
      <c r="E58" s="740">
        <f t="shared" si="6"/>
        <v>14.072256231431385</v>
      </c>
      <c r="F58" s="741">
        <f>SUM(F41:F57)</f>
        <v>1020352</v>
      </c>
      <c r="G58" s="740">
        <f>F58/$F$8*100</f>
        <v>11.838134322505255</v>
      </c>
      <c r="H58" s="742">
        <f t="shared" si="7"/>
        <v>240429</v>
      </c>
      <c r="I58" s="743">
        <f>(D58/F58*100)-100</f>
        <v>23.56333892617451</v>
      </c>
    </row>
    <row r="59" spans="2:9" ht="12">
      <c r="B59" s="756"/>
      <c r="C59" s="751"/>
      <c r="D59" s="748"/>
      <c r="E59" s="747"/>
      <c r="F59" s="748"/>
      <c r="G59" s="747"/>
      <c r="H59" s="749"/>
      <c r="I59" s="750"/>
    </row>
    <row r="60" spans="2:9" ht="12">
      <c r="B60" s="1456" t="s">
        <v>297</v>
      </c>
      <c r="C60" s="751" t="s">
        <v>298</v>
      </c>
      <c r="D60" s="748">
        <v>53048</v>
      </c>
      <c r="E60" s="747">
        <f>D60/$D$8*100</f>
        <v>0.5920973179045148</v>
      </c>
      <c r="F60" s="748">
        <v>48404</v>
      </c>
      <c r="G60" s="747">
        <f>F60/$F$8*100</f>
        <v>0.5615837022385847</v>
      </c>
      <c r="H60" s="749">
        <f aca="true" t="shared" si="9" ref="H60:H68">D60-F60</f>
        <v>4644</v>
      </c>
      <c r="I60" s="750">
        <f aca="true" t="shared" si="10" ref="I60:I65">(D60/F60*100)-100</f>
        <v>9.594248409222388</v>
      </c>
    </row>
    <row r="61" spans="2:9" ht="12">
      <c r="B61" s="1453"/>
      <c r="C61" s="751" t="s">
        <v>299</v>
      </c>
      <c r="D61" s="748">
        <v>21495</v>
      </c>
      <c r="E61" s="747">
        <f>D61/$D$8*100</f>
        <v>0.23991727960257775</v>
      </c>
      <c r="F61" s="748">
        <v>22321</v>
      </c>
      <c r="G61" s="747">
        <f>F61/$F$8*100</f>
        <v>0.258968469912971</v>
      </c>
      <c r="H61" s="749">
        <f t="shared" si="9"/>
        <v>-826</v>
      </c>
      <c r="I61" s="750">
        <f t="shared" si="10"/>
        <v>-3.7005510505801738</v>
      </c>
    </row>
    <row r="62" spans="2:9" ht="12">
      <c r="B62" s="1453"/>
      <c r="C62" s="751" t="s">
        <v>300</v>
      </c>
      <c r="D62" s="748">
        <v>4959</v>
      </c>
      <c r="E62" s="747">
        <f>D62/$D$8*100</f>
        <v>0.055350071623595405</v>
      </c>
      <c r="F62" s="748">
        <v>6627</v>
      </c>
      <c r="G62" s="755">
        <v>0</v>
      </c>
      <c r="H62" s="749">
        <f t="shared" si="9"/>
        <v>-1668</v>
      </c>
      <c r="I62" s="750">
        <f t="shared" si="10"/>
        <v>-25.169760072430975</v>
      </c>
    </row>
    <row r="63" spans="2:9" ht="12">
      <c r="B63" s="1453"/>
      <c r="C63" s="751" t="s">
        <v>301</v>
      </c>
      <c r="D63" s="748">
        <v>1893</v>
      </c>
      <c r="E63" s="747">
        <f>D63/$D$8*100</f>
        <v>0.021128793221106293</v>
      </c>
      <c r="F63" s="748">
        <v>1815</v>
      </c>
      <c r="G63" s="747">
        <f aca="true" t="shared" si="11" ref="G63:G68">F63/$F$8*100</f>
        <v>0.021057648532415322</v>
      </c>
      <c r="H63" s="749">
        <f t="shared" si="9"/>
        <v>78</v>
      </c>
      <c r="I63" s="750">
        <f t="shared" si="10"/>
        <v>4.297520661157023</v>
      </c>
    </row>
    <row r="64" spans="2:9" ht="12">
      <c r="B64" s="1453"/>
      <c r="C64" s="751" t="s">
        <v>302</v>
      </c>
      <c r="D64" s="748">
        <v>3643</v>
      </c>
      <c r="E64" s="747">
        <v>0.1</v>
      </c>
      <c r="F64" s="748">
        <v>555</v>
      </c>
      <c r="G64" s="747">
        <f t="shared" si="11"/>
        <v>0.006439115666936916</v>
      </c>
      <c r="H64" s="749">
        <f t="shared" si="9"/>
        <v>3088</v>
      </c>
      <c r="I64" s="750">
        <f t="shared" si="10"/>
        <v>556.3963963963964</v>
      </c>
    </row>
    <row r="65" spans="2:9" ht="12">
      <c r="B65" s="1453"/>
      <c r="C65" s="751" t="s">
        <v>303</v>
      </c>
      <c r="D65" s="748">
        <v>20353</v>
      </c>
      <c r="E65" s="747">
        <f>D65/$D$8*100</f>
        <v>0.22717080212846086</v>
      </c>
      <c r="F65" s="748">
        <v>14473</v>
      </c>
      <c r="G65" s="747">
        <f t="shared" si="11"/>
        <v>0.1679158937794198</v>
      </c>
      <c r="H65" s="749">
        <f t="shared" si="9"/>
        <v>5880</v>
      </c>
      <c r="I65" s="750">
        <f t="shared" si="10"/>
        <v>40.62737511227803</v>
      </c>
    </row>
    <row r="66" spans="2:9" ht="12">
      <c r="B66" s="1453"/>
      <c r="C66" s="751" t="s">
        <v>304</v>
      </c>
      <c r="D66" s="748">
        <v>0</v>
      </c>
      <c r="E66" s="747">
        <f>D66/$D$8*100</f>
        <v>0</v>
      </c>
      <c r="F66" s="748">
        <v>346</v>
      </c>
      <c r="G66" s="747">
        <f t="shared" si="11"/>
        <v>0.004014295532901213</v>
      </c>
      <c r="H66" s="749">
        <f t="shared" si="9"/>
        <v>-346</v>
      </c>
      <c r="I66" s="753">
        <v>0</v>
      </c>
    </row>
    <row r="67" spans="2:9" ht="12">
      <c r="B67" s="1453"/>
      <c r="C67" s="751" t="s">
        <v>305</v>
      </c>
      <c r="D67" s="748">
        <v>406</v>
      </c>
      <c r="E67" s="747">
        <f>D67/$D$8*100</f>
        <v>0.004531584811288513</v>
      </c>
      <c r="F67" s="748">
        <v>0</v>
      </c>
      <c r="G67" s="747">
        <f t="shared" si="11"/>
        <v>0</v>
      </c>
      <c r="H67" s="749">
        <f t="shared" si="9"/>
        <v>406</v>
      </c>
      <c r="I67" s="754" t="s">
        <v>295</v>
      </c>
    </row>
    <row r="68" spans="2:9" s="738" customFormat="1" ht="11.25">
      <c r="B68" s="1453"/>
      <c r="C68" s="752" t="s">
        <v>249</v>
      </c>
      <c r="D68" s="741">
        <f>SUM(D60:D67)</f>
        <v>105797</v>
      </c>
      <c r="E68" s="740">
        <f>D68/$D$8*100</f>
        <v>1.1808573356647556</v>
      </c>
      <c r="F68" s="741">
        <f>SUM(F60:F67)</f>
        <v>94541</v>
      </c>
      <c r="G68" s="740">
        <f t="shared" si="11"/>
        <v>1.096865647329519</v>
      </c>
      <c r="H68" s="742">
        <f t="shared" si="9"/>
        <v>11256</v>
      </c>
      <c r="I68" s="743">
        <f>(D68/F68*100)-100</f>
        <v>11.905945568589289</v>
      </c>
    </row>
    <row r="69" spans="2:9" ht="12">
      <c r="B69" s="756"/>
      <c r="C69" s="751"/>
      <c r="D69" s="748"/>
      <c r="E69" s="747"/>
      <c r="F69" s="748"/>
      <c r="G69" s="747"/>
      <c r="H69" s="749"/>
      <c r="I69" s="750"/>
    </row>
    <row r="70" spans="2:9" ht="12">
      <c r="B70" s="1452" t="s">
        <v>306</v>
      </c>
      <c r="C70" s="751" t="s">
        <v>307</v>
      </c>
      <c r="D70" s="748">
        <v>8196</v>
      </c>
      <c r="E70" s="747">
        <f>D70/$D$8*100</f>
        <v>0.09147997318551884</v>
      </c>
      <c r="F70" s="748">
        <v>9727</v>
      </c>
      <c r="G70" s="747">
        <f>F70/$F$8*100</f>
        <v>0.11285275331945113</v>
      </c>
      <c r="H70" s="749">
        <f>D70-F70</f>
        <v>-1531</v>
      </c>
      <c r="I70" s="750">
        <f>(D70/F70*100)-100</f>
        <v>-15.739693636270175</v>
      </c>
    </row>
    <row r="71" spans="2:9" ht="12">
      <c r="B71" s="1453"/>
      <c r="C71" s="751" t="s">
        <v>308</v>
      </c>
      <c r="D71" s="748">
        <v>22786</v>
      </c>
      <c r="E71" s="747">
        <f>D71/$D$8*100</f>
        <v>0.2543268263793597</v>
      </c>
      <c r="F71" s="748">
        <v>4719</v>
      </c>
      <c r="G71" s="747">
        <f>F71/$F$8*100</f>
        <v>0.05474988618427983</v>
      </c>
      <c r="H71" s="749">
        <f>D71-F71</f>
        <v>18067</v>
      </c>
      <c r="I71" s="750">
        <v>382.8</v>
      </c>
    </row>
    <row r="72" spans="2:9" ht="12">
      <c r="B72" s="1453"/>
      <c r="C72" s="751" t="s">
        <v>309</v>
      </c>
      <c r="D72" s="748">
        <v>130790</v>
      </c>
      <c r="E72" s="747">
        <f>D72/$D$8*100</f>
        <v>1.4598176784936567</v>
      </c>
      <c r="F72" s="748">
        <v>183720</v>
      </c>
      <c r="G72" s="747">
        <f>F72/$F$8*100</f>
        <v>2.13152131590928</v>
      </c>
      <c r="H72" s="749">
        <f>D72-F72</f>
        <v>-52930</v>
      </c>
      <c r="I72" s="750">
        <f>(D72/F72*100)-100</f>
        <v>-28.81014587415632</v>
      </c>
    </row>
    <row r="73" spans="2:9" ht="12">
      <c r="B73" s="1453"/>
      <c r="C73" s="751" t="s">
        <v>310</v>
      </c>
      <c r="D73" s="748">
        <v>5211</v>
      </c>
      <c r="E73" s="755">
        <v>0</v>
      </c>
      <c r="F73" s="748">
        <v>62235</v>
      </c>
      <c r="G73" s="747">
        <f>F73/$F$8*100</f>
        <v>0.7220511054627369</v>
      </c>
      <c r="H73" s="749">
        <f>D73-F73</f>
        <v>-57024</v>
      </c>
      <c r="I73" s="750">
        <v>-16.3</v>
      </c>
    </row>
    <row r="74" spans="2:9" ht="12">
      <c r="B74" s="1453"/>
      <c r="C74" s="751" t="s">
        <v>311</v>
      </c>
      <c r="D74" s="748">
        <v>63335</v>
      </c>
      <c r="E74" s="747">
        <f>D74/$D$8*100</f>
        <v>0.7069160690220639</v>
      </c>
      <c r="F74" s="748">
        <v>67118</v>
      </c>
      <c r="G74" s="747">
        <f>F74/$F$8*100</f>
        <v>0.7787037213215711</v>
      </c>
      <c r="H74" s="749">
        <f>D74-F74</f>
        <v>-3783</v>
      </c>
      <c r="I74" s="750">
        <f>(D74/F74*100)-100</f>
        <v>-5.636341964897639</v>
      </c>
    </row>
    <row r="75" spans="2:9" ht="12">
      <c r="B75" s="1453"/>
      <c r="C75" s="751"/>
      <c r="D75" s="748"/>
      <c r="E75" s="747"/>
      <c r="F75" s="748"/>
      <c r="G75" s="747"/>
      <c r="H75" s="749"/>
      <c r="I75" s="754"/>
    </row>
    <row r="76" spans="2:9" ht="12">
      <c r="B76" s="1453"/>
      <c r="C76" s="751" t="s">
        <v>312</v>
      </c>
      <c r="D76" s="748">
        <v>70802</v>
      </c>
      <c r="E76" s="747">
        <f aca="true" t="shared" si="12" ref="E76:E82">D76/$D$8*100</f>
        <v>0.7902592803173627</v>
      </c>
      <c r="F76" s="748">
        <v>25738</v>
      </c>
      <c r="G76" s="747">
        <f aca="true" t="shared" si="13" ref="G76:G82">F76/$F$8*100</f>
        <v>0.29861253880292316</v>
      </c>
      <c r="H76" s="749">
        <f aca="true" t="shared" si="14" ref="H76:H82">D76-F76</f>
        <v>45064</v>
      </c>
      <c r="I76" s="750">
        <f>(D76/F76*100)-100</f>
        <v>175.0874193799052</v>
      </c>
    </row>
    <row r="77" spans="2:9" ht="12">
      <c r="B77" s="1453"/>
      <c r="C77" s="751" t="s">
        <v>313</v>
      </c>
      <c r="D77" s="748">
        <v>10525</v>
      </c>
      <c r="E77" s="747">
        <f t="shared" si="12"/>
        <v>0.11747519738623546</v>
      </c>
      <c r="F77" s="748">
        <v>15208</v>
      </c>
      <c r="G77" s="747">
        <f t="shared" si="13"/>
        <v>0.1764433712842822</v>
      </c>
      <c r="H77" s="749">
        <f t="shared" si="14"/>
        <v>-4683</v>
      </c>
      <c r="I77" s="750">
        <f>(D77/F77*100)-100</f>
        <v>-30.793003682272484</v>
      </c>
    </row>
    <row r="78" spans="2:9" ht="24">
      <c r="B78" s="1453"/>
      <c r="C78" s="751" t="s">
        <v>314</v>
      </c>
      <c r="D78" s="748">
        <v>0</v>
      </c>
      <c r="E78" s="747">
        <f t="shared" si="12"/>
        <v>0</v>
      </c>
      <c r="F78" s="748">
        <v>7116</v>
      </c>
      <c r="G78" s="747">
        <f t="shared" si="13"/>
        <v>0.08255990465932089</v>
      </c>
      <c r="H78" s="749">
        <f t="shared" si="14"/>
        <v>-7116</v>
      </c>
      <c r="I78" s="757" t="s">
        <v>315</v>
      </c>
    </row>
    <row r="79" spans="2:9" ht="12">
      <c r="B79" s="1453"/>
      <c r="C79" s="751" t="s">
        <v>316</v>
      </c>
      <c r="D79" s="748">
        <v>0</v>
      </c>
      <c r="E79" s="747">
        <f t="shared" si="12"/>
        <v>0</v>
      </c>
      <c r="F79" s="748">
        <v>553</v>
      </c>
      <c r="G79" s="747">
        <f t="shared" si="13"/>
        <v>0.006415911646515522</v>
      </c>
      <c r="H79" s="749">
        <f t="shared" si="14"/>
        <v>-553</v>
      </c>
      <c r="I79" s="757" t="s">
        <v>315</v>
      </c>
    </row>
    <row r="80" spans="2:9" ht="12">
      <c r="B80" s="1453"/>
      <c r="C80" s="751" t="s">
        <v>317</v>
      </c>
      <c r="D80" s="748">
        <v>70446</v>
      </c>
      <c r="E80" s="747">
        <f t="shared" si="12"/>
        <v>0.7862857724532774</v>
      </c>
      <c r="F80" s="748">
        <v>50658</v>
      </c>
      <c r="G80" s="747">
        <f t="shared" si="13"/>
        <v>0.587734633253496</v>
      </c>
      <c r="H80" s="749">
        <f t="shared" si="14"/>
        <v>19788</v>
      </c>
      <c r="I80" s="750">
        <f>(D80/F80*100)-100</f>
        <v>39.061944806348464</v>
      </c>
    </row>
    <row r="81" spans="2:9" ht="12">
      <c r="B81" s="1453"/>
      <c r="C81" s="751" t="s">
        <v>318</v>
      </c>
      <c r="D81" s="748">
        <v>887</v>
      </c>
      <c r="E81" s="747">
        <f t="shared" si="12"/>
        <v>0.009900285043381554</v>
      </c>
      <c r="F81" s="748">
        <v>0</v>
      </c>
      <c r="G81" s="747">
        <f t="shared" si="13"/>
        <v>0</v>
      </c>
      <c r="H81" s="749">
        <f t="shared" si="14"/>
        <v>887</v>
      </c>
      <c r="I81" s="754" t="s">
        <v>279</v>
      </c>
    </row>
    <row r="82" spans="2:9" s="738" customFormat="1" ht="11.25">
      <c r="B82" s="1453"/>
      <c r="C82" s="752" t="s">
        <v>249</v>
      </c>
      <c r="D82" s="741">
        <f>SUM(D70:D81)</f>
        <v>382978</v>
      </c>
      <c r="E82" s="740">
        <f t="shared" si="12"/>
        <v>4.2746238617183545</v>
      </c>
      <c r="F82" s="741">
        <f>SUM(F70:F81)</f>
        <v>426792</v>
      </c>
      <c r="G82" s="740">
        <f t="shared" si="13"/>
        <v>4.951645141843857</v>
      </c>
      <c r="H82" s="742">
        <f t="shared" si="14"/>
        <v>-43814</v>
      </c>
      <c r="I82" s="743">
        <f>(D82/F82*100)-100</f>
        <v>-10.265890644623141</v>
      </c>
    </row>
    <row r="83" spans="2:9" ht="12">
      <c r="B83" s="744"/>
      <c r="C83" s="745"/>
      <c r="D83" s="128"/>
      <c r="E83" s="432"/>
      <c r="F83" s="128"/>
      <c r="G83" s="432"/>
      <c r="H83" s="748"/>
      <c r="I83" s="750"/>
    </row>
    <row r="84" spans="2:9" ht="12">
      <c r="B84" s="1452" t="s">
        <v>319</v>
      </c>
      <c r="C84" s="751" t="s">
        <v>320</v>
      </c>
      <c r="D84" s="128">
        <v>36702</v>
      </c>
      <c r="E84" s="747">
        <f aca="true" t="shared" si="15" ref="E84:E89">D84/$D$8*100</f>
        <v>0.4096508023249039</v>
      </c>
      <c r="F84" s="748">
        <v>33590</v>
      </c>
      <c r="G84" s="747">
        <f>F84/$F$8*100</f>
        <v>0.38971152297731715</v>
      </c>
      <c r="H84" s="749">
        <f aca="true" t="shared" si="16" ref="H84:H92">D84-F84</f>
        <v>3112</v>
      </c>
      <c r="I84" s="750">
        <f>(D84/F84*100)-100</f>
        <v>9.264662101816029</v>
      </c>
    </row>
    <row r="85" spans="2:9" ht="12">
      <c r="B85" s="1452"/>
      <c r="C85" s="751" t="s">
        <v>321</v>
      </c>
      <c r="D85" s="128">
        <v>3015</v>
      </c>
      <c r="E85" s="747">
        <f t="shared" si="15"/>
        <v>0.03365203991634203</v>
      </c>
      <c r="F85" s="748">
        <v>4230</v>
      </c>
      <c r="G85" s="747">
        <v>0.1</v>
      </c>
      <c r="H85" s="749">
        <f t="shared" si="16"/>
        <v>-1215</v>
      </c>
      <c r="I85" s="750">
        <f>(D85/F85*100)-100</f>
        <v>-28.723404255319153</v>
      </c>
    </row>
    <row r="86" spans="2:9" ht="12">
      <c r="B86" s="1452"/>
      <c r="C86" s="751" t="s">
        <v>322</v>
      </c>
      <c r="D86" s="128">
        <v>0</v>
      </c>
      <c r="E86" s="747">
        <f t="shared" si="15"/>
        <v>0</v>
      </c>
      <c r="F86" s="748">
        <v>1788</v>
      </c>
      <c r="G86" s="747">
        <f aca="true" t="shared" si="17" ref="G86:G92">F86/$F$8*100</f>
        <v>0.0207443942567265</v>
      </c>
      <c r="H86" s="749">
        <f t="shared" si="16"/>
        <v>-1788</v>
      </c>
      <c r="I86" s="753">
        <v>0</v>
      </c>
    </row>
    <row r="87" spans="2:9" ht="12">
      <c r="B87" s="1452"/>
      <c r="C87" s="751" t="s">
        <v>323</v>
      </c>
      <c r="D87" s="128">
        <v>0</v>
      </c>
      <c r="E87" s="747">
        <f t="shared" si="15"/>
        <v>0</v>
      </c>
      <c r="F87" s="748">
        <v>2020</v>
      </c>
      <c r="G87" s="747">
        <f t="shared" si="17"/>
        <v>0.023436060625608237</v>
      </c>
      <c r="H87" s="749">
        <f t="shared" si="16"/>
        <v>-2020</v>
      </c>
      <c r="I87" s="753">
        <v>0</v>
      </c>
    </row>
    <row r="88" spans="2:9" ht="12">
      <c r="B88" s="1452"/>
      <c r="C88" s="751" t="s">
        <v>324</v>
      </c>
      <c r="D88" s="128">
        <v>737</v>
      </c>
      <c r="E88" s="747">
        <f t="shared" si="15"/>
        <v>0.008226054201772498</v>
      </c>
      <c r="F88" s="748">
        <v>212</v>
      </c>
      <c r="G88" s="747">
        <f t="shared" si="17"/>
        <v>0.002459626164667795</v>
      </c>
      <c r="H88" s="749">
        <f t="shared" si="16"/>
        <v>525</v>
      </c>
      <c r="I88" s="750">
        <f>(D88/F88*100)-100</f>
        <v>247.64150943396226</v>
      </c>
    </row>
    <row r="89" spans="2:9" ht="12">
      <c r="B89" s="1452"/>
      <c r="C89" s="751" t="s">
        <v>325</v>
      </c>
      <c r="D89" s="128">
        <v>0</v>
      </c>
      <c r="E89" s="747">
        <f t="shared" si="15"/>
        <v>0</v>
      </c>
      <c r="F89" s="748">
        <v>6</v>
      </c>
      <c r="G89" s="747">
        <f t="shared" si="17"/>
        <v>6.961206126418288E-05</v>
      </c>
      <c r="H89" s="749">
        <f t="shared" si="16"/>
        <v>-6</v>
      </c>
      <c r="I89" s="753">
        <v>0</v>
      </c>
    </row>
    <row r="90" spans="2:9" ht="12">
      <c r="B90" s="1452"/>
      <c r="C90" s="751" t="s">
        <v>326</v>
      </c>
      <c r="D90" s="128">
        <v>4024</v>
      </c>
      <c r="E90" s="747">
        <v>0.1</v>
      </c>
      <c r="F90" s="748">
        <v>0</v>
      </c>
      <c r="G90" s="747">
        <f t="shared" si="17"/>
        <v>0</v>
      </c>
      <c r="H90" s="749">
        <f t="shared" si="16"/>
        <v>4024</v>
      </c>
      <c r="I90" s="754" t="s">
        <v>327</v>
      </c>
    </row>
    <row r="91" spans="2:9" ht="12">
      <c r="B91" s="1452"/>
      <c r="C91" s="751" t="s">
        <v>328</v>
      </c>
      <c r="D91" s="128">
        <v>56575</v>
      </c>
      <c r="E91" s="747">
        <f>D91/$D$8*100</f>
        <v>0.6314640657602157</v>
      </c>
      <c r="F91" s="748">
        <v>0</v>
      </c>
      <c r="G91" s="747">
        <f t="shared" si="17"/>
        <v>0</v>
      </c>
      <c r="H91" s="749">
        <f t="shared" si="16"/>
        <v>56575</v>
      </c>
      <c r="I91" s="754" t="s">
        <v>279</v>
      </c>
    </row>
    <row r="92" spans="2:9" s="738" customFormat="1" ht="11.25">
      <c r="B92" s="1453"/>
      <c r="C92" s="752" t="s">
        <v>249</v>
      </c>
      <c r="D92" s="132">
        <f>SUM(D84:D91)</f>
        <v>101053</v>
      </c>
      <c r="E92" s="740">
        <f>D92/$D$8*100</f>
        <v>1.1279069949141332</v>
      </c>
      <c r="F92" s="132">
        <f>SUM(F84:F91)</f>
        <v>41846</v>
      </c>
      <c r="G92" s="740">
        <f t="shared" si="17"/>
        <v>0.48549771927683283</v>
      </c>
      <c r="H92" s="742">
        <f t="shared" si="16"/>
        <v>59207</v>
      </c>
      <c r="I92" s="743">
        <f>(D92/F92*100)-100</f>
        <v>141.4878363523395</v>
      </c>
    </row>
    <row r="93" spans="2:9" ht="12">
      <c r="B93" s="744"/>
      <c r="C93" s="751"/>
      <c r="D93" s="128"/>
      <c r="E93" s="432"/>
      <c r="F93" s="128"/>
      <c r="G93" s="432"/>
      <c r="H93" s="758"/>
      <c r="I93" s="759"/>
    </row>
    <row r="94" spans="2:9" ht="12">
      <c r="B94" s="1452" t="s">
        <v>329</v>
      </c>
      <c r="C94" s="751" t="s">
        <v>330</v>
      </c>
      <c r="D94" s="128">
        <v>35173</v>
      </c>
      <c r="E94" s="747">
        <f>D94/$D$8*100</f>
        <v>0.3925848092794356</v>
      </c>
      <c r="F94" s="748">
        <v>31937</v>
      </c>
      <c r="G94" s="747">
        <f>F94/$F$8*100</f>
        <v>0.3705334000990348</v>
      </c>
      <c r="H94" s="749">
        <f aca="true" t="shared" si="18" ref="H94:H100">D94-F94</f>
        <v>3236</v>
      </c>
      <c r="I94" s="750">
        <f>(D94/F94*100)-100</f>
        <v>10.132448257506965</v>
      </c>
    </row>
    <row r="95" spans="2:9" ht="12">
      <c r="B95" s="1457"/>
      <c r="C95" s="751" t="s">
        <v>331</v>
      </c>
      <c r="D95" s="128">
        <v>21051</v>
      </c>
      <c r="E95" s="747">
        <f>D95/$D$8*100</f>
        <v>0.23496155631141497</v>
      </c>
      <c r="F95" s="748">
        <v>20055</v>
      </c>
      <c r="G95" s="747">
        <v>2.2</v>
      </c>
      <c r="H95" s="749">
        <f t="shared" si="18"/>
        <v>996</v>
      </c>
      <c r="I95" s="750">
        <f>(D95/F95*100)-100</f>
        <v>4.9663425579656035</v>
      </c>
    </row>
    <row r="96" spans="2:9" ht="12">
      <c r="B96" s="1457"/>
      <c r="C96" s="751" t="s">
        <v>332</v>
      </c>
      <c r="D96" s="128">
        <v>45587</v>
      </c>
      <c r="E96" s="747">
        <f>D96/$D$8*100</f>
        <v>0.5088210758428804</v>
      </c>
      <c r="F96" s="748">
        <v>32365</v>
      </c>
      <c r="G96" s="747">
        <f>F96/$F$8*100</f>
        <v>0.37549906046921316</v>
      </c>
      <c r="H96" s="749">
        <f t="shared" si="18"/>
        <v>13222</v>
      </c>
      <c r="I96" s="750">
        <f>(D96/F96*100)-100</f>
        <v>40.852773057315005</v>
      </c>
    </row>
    <row r="97" spans="2:9" ht="12">
      <c r="B97" s="1457"/>
      <c r="C97" s="751" t="s">
        <v>333</v>
      </c>
      <c r="D97" s="128">
        <v>5021</v>
      </c>
      <c r="E97" s="755">
        <v>0</v>
      </c>
      <c r="F97" s="748">
        <v>1497</v>
      </c>
      <c r="G97" s="747">
        <f>F97/$F$8*100</f>
        <v>0.01736820928541363</v>
      </c>
      <c r="H97" s="749">
        <f t="shared" si="18"/>
        <v>3524</v>
      </c>
      <c r="I97" s="750">
        <f>(D97/F97*100)-100</f>
        <v>235.40414161656645</v>
      </c>
    </row>
    <row r="98" spans="2:9" ht="12">
      <c r="B98" s="1457"/>
      <c r="C98" s="751" t="s">
        <v>334</v>
      </c>
      <c r="D98" s="128">
        <v>5040</v>
      </c>
      <c r="E98" s="755">
        <v>0</v>
      </c>
      <c r="F98" s="748">
        <v>3032</v>
      </c>
      <c r="G98" s="747">
        <f>F98/$F$8*100</f>
        <v>0.035177294958833746</v>
      </c>
      <c r="H98" s="749">
        <f t="shared" si="18"/>
        <v>2008</v>
      </c>
      <c r="I98" s="750">
        <f>(D98/F98*100)-100</f>
        <v>66.22691292875987</v>
      </c>
    </row>
    <row r="99" spans="2:9" ht="12">
      <c r="B99" s="1457"/>
      <c r="C99" s="751" t="s">
        <v>335</v>
      </c>
      <c r="D99" s="128">
        <v>0</v>
      </c>
      <c r="E99" s="747">
        <f>D99/$D$8*100</f>
        <v>0</v>
      </c>
      <c r="F99" s="748">
        <v>48</v>
      </c>
      <c r="G99" s="747">
        <f>F99/$F$8*100</f>
        <v>0.000556896490113463</v>
      </c>
      <c r="H99" s="749">
        <f t="shared" si="18"/>
        <v>-48</v>
      </c>
      <c r="I99" s="753">
        <v>0</v>
      </c>
    </row>
    <row r="100" spans="2:9" ht="12">
      <c r="B100" s="1457"/>
      <c r="C100" s="751" t="s">
        <v>336</v>
      </c>
      <c r="D100" s="128">
        <v>843</v>
      </c>
      <c r="E100" s="747">
        <f>D100/$D$8*100</f>
        <v>0.009409177329842897</v>
      </c>
      <c r="F100" s="748">
        <v>1116</v>
      </c>
      <c r="G100" s="747">
        <f>F100/$F$8*100</f>
        <v>0.012947843395138015</v>
      </c>
      <c r="H100" s="749">
        <f t="shared" si="18"/>
        <v>-273</v>
      </c>
      <c r="I100" s="750">
        <f>(D100/F100*100)-100</f>
        <v>-24.462365591397855</v>
      </c>
    </row>
    <row r="101" spans="2:9" ht="12">
      <c r="B101" s="1457"/>
      <c r="C101" s="751"/>
      <c r="D101" s="128"/>
      <c r="E101" s="747"/>
      <c r="F101" s="748"/>
      <c r="G101" s="747"/>
      <c r="H101" s="749"/>
      <c r="I101" s="757"/>
    </row>
    <row r="102" spans="2:9" ht="12">
      <c r="B102" s="1457"/>
      <c r="C102" s="751" t="s">
        <v>337</v>
      </c>
      <c r="D102" s="128">
        <v>16571</v>
      </c>
      <c r="E102" s="747">
        <f aca="true" t="shared" si="19" ref="E102:E108">D102/$D$8*100</f>
        <v>0.18495786184202448</v>
      </c>
      <c r="F102" s="748">
        <v>12583</v>
      </c>
      <c r="G102" s="747">
        <v>0.2</v>
      </c>
      <c r="H102" s="749">
        <f aca="true" t="shared" si="20" ref="H102:H108">D102-F102</f>
        <v>3988</v>
      </c>
      <c r="I102" s="750">
        <f>(D102/F102*100)-100</f>
        <v>31.693554796153535</v>
      </c>
    </row>
    <row r="103" spans="2:9" ht="12">
      <c r="B103" s="1457"/>
      <c r="C103" s="751" t="s">
        <v>338</v>
      </c>
      <c r="D103" s="128">
        <v>68675</v>
      </c>
      <c r="E103" s="747">
        <f t="shared" si="19"/>
        <v>0.7665186869833464</v>
      </c>
      <c r="F103" s="748">
        <v>73508</v>
      </c>
      <c r="G103" s="747">
        <f>F103/$F$8*100</f>
        <v>0.8528405665679257</v>
      </c>
      <c r="H103" s="749">
        <f t="shared" si="20"/>
        <v>-4833</v>
      </c>
      <c r="I103" s="750">
        <f>(D103/F103*100)-100</f>
        <v>-6.574794580181759</v>
      </c>
    </row>
    <row r="104" spans="2:9" ht="12">
      <c r="B104" s="1457"/>
      <c r="C104" s="751" t="s">
        <v>339</v>
      </c>
      <c r="D104" s="128">
        <v>2765</v>
      </c>
      <c r="E104" s="747">
        <f t="shared" si="19"/>
        <v>0.030861655180326943</v>
      </c>
      <c r="F104" s="748">
        <v>2798</v>
      </c>
      <c r="G104" s="747">
        <f>F104/$F$8*100</f>
        <v>0.032462424569530614</v>
      </c>
      <c r="H104" s="749">
        <f t="shared" si="20"/>
        <v>-33</v>
      </c>
      <c r="I104" s="750">
        <f>(D104/F104*100)-100</f>
        <v>-1.1794138670478986</v>
      </c>
    </row>
    <row r="105" spans="2:9" ht="12">
      <c r="B105" s="1457"/>
      <c r="C105" s="751" t="s">
        <v>340</v>
      </c>
      <c r="D105" s="128">
        <v>3252</v>
      </c>
      <c r="E105" s="747">
        <f t="shared" si="19"/>
        <v>0.036297324646084345</v>
      </c>
      <c r="F105" s="748">
        <v>1500</v>
      </c>
      <c r="G105" s="747">
        <f>F105/$F$8*100</f>
        <v>0.01740301531604572</v>
      </c>
      <c r="H105" s="749">
        <f t="shared" si="20"/>
        <v>1752</v>
      </c>
      <c r="I105" s="750">
        <f>(D105/F105*100)-100</f>
        <v>116.80000000000001</v>
      </c>
    </row>
    <row r="106" spans="2:9" ht="12">
      <c r="B106" s="1457"/>
      <c r="C106" s="751" t="s">
        <v>341</v>
      </c>
      <c r="D106" s="128">
        <v>0</v>
      </c>
      <c r="E106" s="747">
        <f t="shared" si="19"/>
        <v>0</v>
      </c>
      <c r="F106" s="748">
        <v>300</v>
      </c>
      <c r="G106" s="747">
        <f>F106/$F$8*100</f>
        <v>0.0034806030632091437</v>
      </c>
      <c r="H106" s="749">
        <f t="shared" si="20"/>
        <v>-300</v>
      </c>
      <c r="I106" s="753">
        <v>0</v>
      </c>
    </row>
    <row r="107" spans="2:9" ht="12">
      <c r="B107" s="1457"/>
      <c r="C107" s="751" t="s">
        <v>342</v>
      </c>
      <c r="D107" s="128">
        <v>1120</v>
      </c>
      <c r="E107" s="747">
        <f t="shared" si="19"/>
        <v>0.012500923617347622</v>
      </c>
      <c r="F107" s="748">
        <v>4137</v>
      </c>
      <c r="G107" s="747">
        <v>0.1</v>
      </c>
      <c r="H107" s="749">
        <f t="shared" si="20"/>
        <v>-3017</v>
      </c>
      <c r="I107" s="750">
        <f>(D107/F107*100)-100</f>
        <v>-72.92724196277496</v>
      </c>
    </row>
    <row r="108" spans="2:9" ht="12">
      <c r="B108" s="1457"/>
      <c r="C108" s="751" t="s">
        <v>343</v>
      </c>
      <c r="D108" s="128">
        <v>31702</v>
      </c>
      <c r="E108" s="747">
        <f t="shared" si="19"/>
        <v>0.353843107604602</v>
      </c>
      <c r="F108" s="748">
        <v>24376</v>
      </c>
      <c r="G108" s="747">
        <f>F108/$F$8*100</f>
        <v>0.2828106008959536</v>
      </c>
      <c r="H108" s="749">
        <f t="shared" si="20"/>
        <v>7326</v>
      </c>
      <c r="I108" s="750">
        <f>(D108/F108*100)-100</f>
        <v>30.05415162454875</v>
      </c>
    </row>
    <row r="109" spans="2:9" ht="12">
      <c r="B109" s="1457"/>
      <c r="C109" s="751"/>
      <c r="D109" s="128"/>
      <c r="E109" s="747"/>
      <c r="F109" s="748"/>
      <c r="G109" s="747"/>
      <c r="H109" s="749"/>
      <c r="I109" s="754"/>
    </row>
    <row r="110" spans="2:9" ht="12">
      <c r="B110" s="1457"/>
      <c r="C110" s="751" t="s">
        <v>344</v>
      </c>
      <c r="D110" s="128">
        <v>12999</v>
      </c>
      <c r="E110" s="747">
        <v>0.2</v>
      </c>
      <c r="F110" s="748">
        <v>12360</v>
      </c>
      <c r="G110" s="747">
        <f>F110/$F$8*100</f>
        <v>0.14340084620421673</v>
      </c>
      <c r="H110" s="749">
        <f aca="true" t="shared" si="21" ref="H110:H117">D110-F110</f>
        <v>639</v>
      </c>
      <c r="I110" s="750">
        <f>(D110/F110*100)-100</f>
        <v>5.169902912621353</v>
      </c>
    </row>
    <row r="111" spans="2:9" ht="12">
      <c r="B111" s="1457"/>
      <c r="C111" s="751" t="s">
        <v>345</v>
      </c>
      <c r="D111" s="128">
        <v>7908</v>
      </c>
      <c r="E111" s="747">
        <f aca="true" t="shared" si="22" ref="E111:E116">D111/$D$8*100</f>
        <v>0.08826544996962946</v>
      </c>
      <c r="F111" s="748">
        <v>5873</v>
      </c>
      <c r="G111" s="755">
        <v>0</v>
      </c>
      <c r="H111" s="749">
        <f t="shared" si="21"/>
        <v>2035</v>
      </c>
      <c r="I111" s="750">
        <f>(D111/F111*100)-100</f>
        <v>34.65009364890176</v>
      </c>
    </row>
    <row r="112" spans="2:9" ht="12">
      <c r="B112" s="1457"/>
      <c r="C112" s="751" t="s">
        <v>346</v>
      </c>
      <c r="D112" s="128">
        <v>8453</v>
      </c>
      <c r="E112" s="747">
        <f t="shared" si="22"/>
        <v>0.09434848869414236</v>
      </c>
      <c r="F112" s="748">
        <v>0</v>
      </c>
      <c r="G112" s="747">
        <f>F112/$F$8*100</f>
        <v>0</v>
      </c>
      <c r="H112" s="749">
        <f t="shared" si="21"/>
        <v>8453</v>
      </c>
      <c r="I112" s="754" t="s">
        <v>295</v>
      </c>
    </row>
    <row r="113" spans="2:9" ht="12">
      <c r="B113" s="1457"/>
      <c r="C113" s="751" t="s">
        <v>347</v>
      </c>
      <c r="D113" s="128">
        <v>0</v>
      </c>
      <c r="E113" s="747">
        <f t="shared" si="22"/>
        <v>0</v>
      </c>
      <c r="F113" s="748">
        <v>1773</v>
      </c>
      <c r="G113" s="747">
        <f>F113/$F$8*100</f>
        <v>0.020570364103566042</v>
      </c>
      <c r="H113" s="749">
        <f t="shared" si="21"/>
        <v>-1773</v>
      </c>
      <c r="I113" s="757" t="s">
        <v>348</v>
      </c>
    </row>
    <row r="114" spans="2:9" ht="12">
      <c r="B114" s="1457"/>
      <c r="C114" s="751" t="s">
        <v>349</v>
      </c>
      <c r="D114" s="128">
        <v>2243</v>
      </c>
      <c r="E114" s="747">
        <f t="shared" si="22"/>
        <v>0.025035331851527426</v>
      </c>
      <c r="F114" s="748">
        <v>0</v>
      </c>
      <c r="G114" s="747">
        <f>F114/$F$8*100</f>
        <v>0</v>
      </c>
      <c r="H114" s="749">
        <f t="shared" si="21"/>
        <v>2243</v>
      </c>
      <c r="I114" s="754" t="s">
        <v>295</v>
      </c>
    </row>
    <row r="115" spans="2:9" ht="12">
      <c r="B115" s="1457"/>
      <c r="C115" s="751" t="s">
        <v>350</v>
      </c>
      <c r="D115" s="128">
        <v>5921</v>
      </c>
      <c r="E115" s="747">
        <f t="shared" si="22"/>
        <v>0.06608747208778148</v>
      </c>
      <c r="F115" s="748">
        <v>0</v>
      </c>
      <c r="G115" s="747">
        <f>F115/$F$8*100</f>
        <v>0</v>
      </c>
      <c r="H115" s="749">
        <f t="shared" si="21"/>
        <v>5921</v>
      </c>
      <c r="I115" s="754" t="s">
        <v>295</v>
      </c>
    </row>
    <row r="116" spans="2:9" ht="12">
      <c r="B116" s="1457"/>
      <c r="C116" s="751" t="s">
        <v>351</v>
      </c>
      <c r="D116" s="128">
        <v>1637</v>
      </c>
      <c r="E116" s="747">
        <f t="shared" si="22"/>
        <v>0.018271439251426835</v>
      </c>
      <c r="F116" s="748">
        <v>200</v>
      </c>
      <c r="G116" s="747">
        <f>F116/$F$8*100</f>
        <v>0.002320402042139429</v>
      </c>
      <c r="H116" s="749">
        <f t="shared" si="21"/>
        <v>1437</v>
      </c>
      <c r="I116" s="750">
        <f>(D116/F116*100)-100</f>
        <v>718.5</v>
      </c>
    </row>
    <row r="117" spans="2:9" s="738" customFormat="1" ht="11.25">
      <c r="B117" s="1458"/>
      <c r="C117" s="760" t="s">
        <v>249</v>
      </c>
      <c r="D117" s="761">
        <f>SUM(D94:D116)</f>
        <v>275961</v>
      </c>
      <c r="E117" s="762">
        <v>3</v>
      </c>
      <c r="F117" s="761">
        <f>SUM(F94:F116)</f>
        <v>229458</v>
      </c>
      <c r="G117" s="762">
        <v>2.6</v>
      </c>
      <c r="H117" s="763">
        <f t="shared" si="21"/>
        <v>46503</v>
      </c>
      <c r="I117" s="764">
        <f>(D117/F117*100)-100</f>
        <v>20.266453991580164</v>
      </c>
    </row>
    <row r="118" spans="2:9" ht="12">
      <c r="B118" s="729" t="s">
        <v>352</v>
      </c>
      <c r="D118" s="732"/>
      <c r="E118" s="747"/>
      <c r="F118" s="747"/>
      <c r="G118" s="747"/>
      <c r="H118" s="732"/>
      <c r="I118" s="732"/>
    </row>
    <row r="119" spans="4:9" ht="12">
      <c r="D119" s="732"/>
      <c r="E119" s="747"/>
      <c r="F119" s="747"/>
      <c r="G119" s="747"/>
      <c r="H119" s="732"/>
      <c r="I119" s="732"/>
    </row>
    <row r="120" spans="4:9" ht="12">
      <c r="D120" s="732"/>
      <c r="E120" s="747"/>
      <c r="F120" s="747"/>
      <c r="G120" s="747"/>
      <c r="H120" s="732"/>
      <c r="I120" s="732"/>
    </row>
    <row r="121" spans="5:8" ht="12">
      <c r="E121" s="765"/>
      <c r="F121" s="765"/>
      <c r="G121" s="765"/>
      <c r="H121" s="732"/>
    </row>
    <row r="122" spans="5:8" ht="12">
      <c r="E122" s="765"/>
      <c r="F122" s="765"/>
      <c r="G122" s="765"/>
      <c r="H122" s="732"/>
    </row>
    <row r="123" spans="5:8" ht="12">
      <c r="E123" s="765"/>
      <c r="F123" s="765"/>
      <c r="G123" s="765"/>
      <c r="H123" s="732"/>
    </row>
    <row r="124" spans="5:8" ht="12">
      <c r="E124" s="765"/>
      <c r="F124" s="765"/>
      <c r="G124" s="765"/>
      <c r="H124" s="732"/>
    </row>
    <row r="125" spans="5:8" ht="12">
      <c r="E125" s="765"/>
      <c r="F125" s="765"/>
      <c r="G125" s="765"/>
      <c r="H125" s="732"/>
    </row>
    <row r="126" spans="5:8" ht="12">
      <c r="E126" s="765"/>
      <c r="F126" s="765"/>
      <c r="G126" s="765"/>
      <c r="H126" s="732"/>
    </row>
    <row r="127" spans="5:8" ht="12">
      <c r="E127" s="765"/>
      <c r="F127" s="765"/>
      <c r="G127" s="765"/>
      <c r="H127" s="732"/>
    </row>
    <row r="128" spans="5:8" ht="12">
      <c r="E128" s="765"/>
      <c r="F128" s="765"/>
      <c r="G128" s="765"/>
      <c r="H128" s="732"/>
    </row>
    <row r="129" spans="5:8" ht="12">
      <c r="E129" s="765"/>
      <c r="F129" s="765"/>
      <c r="G129" s="765"/>
      <c r="H129" s="732"/>
    </row>
    <row r="130" spans="5:8" ht="12">
      <c r="E130" s="765"/>
      <c r="F130" s="765"/>
      <c r="G130" s="765"/>
      <c r="H130" s="732"/>
    </row>
    <row r="131" ht="12">
      <c r="H131" s="732"/>
    </row>
    <row r="132" ht="12">
      <c r="H132" s="732"/>
    </row>
    <row r="133" ht="12">
      <c r="H133" s="732"/>
    </row>
    <row r="134" ht="12">
      <c r="H134" s="732"/>
    </row>
    <row r="135" ht="12">
      <c r="H135" s="732"/>
    </row>
    <row r="136" ht="12">
      <c r="H136" s="732"/>
    </row>
    <row r="137" ht="12">
      <c r="H137" s="732"/>
    </row>
    <row r="138" ht="12">
      <c r="H138" s="732"/>
    </row>
    <row r="139" ht="12">
      <c r="H139" s="732"/>
    </row>
    <row r="140" ht="12">
      <c r="H140" s="732"/>
    </row>
    <row r="141" ht="12">
      <c r="H141" s="732"/>
    </row>
    <row r="142" ht="12">
      <c r="H142" s="732"/>
    </row>
    <row r="143" ht="12">
      <c r="H143" s="732"/>
    </row>
    <row r="144" ht="12">
      <c r="H144" s="732"/>
    </row>
    <row r="145" ht="12">
      <c r="H145" s="732"/>
    </row>
    <row r="146" ht="12">
      <c r="H146" s="732"/>
    </row>
    <row r="147" ht="12">
      <c r="H147" s="732"/>
    </row>
    <row r="148" ht="12">
      <c r="H148" s="732"/>
    </row>
    <row r="149" ht="12">
      <c r="H149" s="732"/>
    </row>
    <row r="150" ht="12">
      <c r="H150" s="732"/>
    </row>
    <row r="151" ht="12">
      <c r="H151" s="732"/>
    </row>
    <row r="152" ht="12">
      <c r="H152" s="732"/>
    </row>
    <row r="153" ht="12">
      <c r="H153" s="732"/>
    </row>
    <row r="154" ht="12">
      <c r="H154" s="732"/>
    </row>
    <row r="155" ht="12">
      <c r="H155" s="732"/>
    </row>
    <row r="156" ht="12">
      <c r="H156" s="732"/>
    </row>
    <row r="157" ht="12">
      <c r="H157" s="732"/>
    </row>
    <row r="158" ht="12">
      <c r="H158" s="732"/>
    </row>
    <row r="159" ht="12">
      <c r="H159" s="732"/>
    </row>
    <row r="160" ht="12">
      <c r="H160" s="732"/>
    </row>
    <row r="161" ht="12">
      <c r="H161" s="732"/>
    </row>
    <row r="162" ht="12">
      <c r="H162" s="732"/>
    </row>
    <row r="163" ht="12">
      <c r="H163" s="732"/>
    </row>
    <row r="164" ht="12">
      <c r="H164" s="732"/>
    </row>
    <row r="165" ht="12">
      <c r="H165" s="732"/>
    </row>
    <row r="166" ht="12">
      <c r="H166" s="732"/>
    </row>
    <row r="167" ht="12">
      <c r="H167" s="732"/>
    </row>
    <row r="168" ht="12">
      <c r="H168" s="732"/>
    </row>
    <row r="169" ht="12">
      <c r="H169" s="732"/>
    </row>
    <row r="170" ht="12">
      <c r="H170" s="732"/>
    </row>
    <row r="171" ht="12">
      <c r="H171" s="732"/>
    </row>
    <row r="172" ht="12">
      <c r="H172" s="732"/>
    </row>
    <row r="173" ht="12">
      <c r="H173" s="732"/>
    </row>
    <row r="174" ht="12">
      <c r="H174" s="732"/>
    </row>
    <row r="175" ht="12">
      <c r="H175" s="732"/>
    </row>
    <row r="176" ht="12">
      <c r="H176" s="732"/>
    </row>
    <row r="177" ht="12">
      <c r="H177" s="732"/>
    </row>
    <row r="178" ht="12">
      <c r="H178" s="732"/>
    </row>
    <row r="179" ht="12">
      <c r="H179" s="732"/>
    </row>
    <row r="180" ht="12">
      <c r="H180" s="732"/>
    </row>
    <row r="181" ht="12">
      <c r="H181" s="732"/>
    </row>
  </sheetData>
  <mergeCells count="19">
    <mergeCell ref="B94:B117"/>
    <mergeCell ref="B10:B14"/>
    <mergeCell ref="H4:I4"/>
    <mergeCell ref="H5:H6"/>
    <mergeCell ref="I5:I6"/>
    <mergeCell ref="D5:D6"/>
    <mergeCell ref="E5:E6"/>
    <mergeCell ref="D4:E4"/>
    <mergeCell ref="B4:C6"/>
    <mergeCell ref="B8:C8"/>
    <mergeCell ref="F5:F6"/>
    <mergeCell ref="G5:G6"/>
    <mergeCell ref="F4:G4"/>
    <mergeCell ref="B84:B92"/>
    <mergeCell ref="B70:B82"/>
    <mergeCell ref="B16:B27"/>
    <mergeCell ref="B29:B39"/>
    <mergeCell ref="B41:B58"/>
    <mergeCell ref="B60:B68"/>
  </mergeCells>
  <printOptions/>
  <pageMargins left="0.3937007874015748" right="0.31496062992125984" top="0.36" bottom="0.3937007874015748" header="0.2755905511811024" footer="0.1968503937007874"/>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9.00390625" defaultRowHeight="13.5"/>
  <cols>
    <col min="1" max="1" width="2.625" style="766" customWidth="1"/>
    <col min="2" max="2" width="8.00390625" style="766" customWidth="1"/>
    <col min="3" max="3" width="5.625" style="766" customWidth="1"/>
    <col min="4" max="4" width="4.75390625" style="766" bestFit="1" customWidth="1"/>
    <col min="5" max="5" width="4.375" style="766" bestFit="1" customWidth="1"/>
    <col min="6" max="6" width="5.25390625" style="766" bestFit="1" customWidth="1"/>
    <col min="7" max="7" width="4.75390625" style="766" bestFit="1" customWidth="1"/>
    <col min="8" max="8" width="3.625" style="766" customWidth="1"/>
    <col min="9" max="9" width="5.25390625" style="766" bestFit="1" customWidth="1"/>
    <col min="10" max="12" width="5.625" style="766" customWidth="1"/>
    <col min="13" max="13" width="4.625" style="766" customWidth="1"/>
    <col min="14" max="14" width="5.25390625" style="766" bestFit="1" customWidth="1"/>
    <col min="15" max="15" width="2.25390625" style="766" customWidth="1"/>
    <col min="16" max="16" width="6.00390625" style="766" customWidth="1"/>
    <col min="17" max="17" width="5.00390625" style="766" customWidth="1"/>
    <col min="18" max="18" width="1.4921875" style="766" customWidth="1"/>
    <col min="19" max="19" width="4.125" style="766" bestFit="1" customWidth="1"/>
    <col min="20" max="20" width="5.625" style="766" customWidth="1"/>
    <col min="21" max="21" width="4.375" style="766" customWidth="1"/>
    <col min="22" max="24" width="5.625" style="766" customWidth="1"/>
    <col min="25" max="25" width="0.12890625" style="766" customWidth="1"/>
    <col min="26" max="26" width="5.25390625" style="766" customWidth="1"/>
    <col min="27" max="16384" width="9.00390625" style="766" customWidth="1"/>
  </cols>
  <sheetData>
    <row r="1" ht="12" customHeight="1"/>
    <row r="2" spans="2:23" ht="14.25">
      <c r="B2" s="767" t="s">
        <v>397</v>
      </c>
      <c r="J2" s="768"/>
      <c r="K2" s="768"/>
      <c r="L2" s="768"/>
      <c r="M2" s="768"/>
      <c r="N2" s="768"/>
      <c r="Q2" s="768"/>
      <c r="R2" s="768"/>
      <c r="S2" s="768"/>
      <c r="T2" s="768"/>
      <c r="U2" s="768"/>
      <c r="V2" s="768"/>
      <c r="W2" s="768"/>
    </row>
    <row r="3" spans="3:26" ht="12.75" thickBot="1">
      <c r="C3" s="769"/>
      <c r="D3" s="769"/>
      <c r="E3" s="769"/>
      <c r="F3" s="770"/>
      <c r="G3" s="770"/>
      <c r="H3" s="770"/>
      <c r="I3" s="770"/>
      <c r="J3" s="770"/>
      <c r="K3" s="770"/>
      <c r="L3" s="770"/>
      <c r="M3" s="770"/>
      <c r="N3" s="770"/>
      <c r="O3" s="769"/>
      <c r="P3" s="769"/>
      <c r="Q3" s="770"/>
      <c r="R3" s="770"/>
      <c r="S3" s="770"/>
      <c r="T3" s="768"/>
      <c r="U3" s="768"/>
      <c r="V3" s="768"/>
      <c r="W3" s="768"/>
      <c r="Z3" s="771" t="s">
        <v>371</v>
      </c>
    </row>
    <row r="4" spans="1:26" ht="14.25" customHeight="1" thickTop="1">
      <c r="A4" s="772"/>
      <c r="B4" s="773"/>
      <c r="C4" s="1491" t="s">
        <v>372</v>
      </c>
      <c r="D4" s="1492"/>
      <c r="E4" s="1492"/>
      <c r="F4" s="1493"/>
      <c r="G4" s="1485" t="s">
        <v>373</v>
      </c>
      <c r="H4" s="1486"/>
      <c r="I4" s="1486"/>
      <c r="J4" s="1486"/>
      <c r="K4" s="1486"/>
      <c r="L4" s="1486"/>
      <c r="M4" s="1486"/>
      <c r="N4" s="1486"/>
      <c r="O4" s="1486"/>
      <c r="P4" s="1486"/>
      <c r="Q4" s="1486"/>
      <c r="R4" s="1486"/>
      <c r="S4" s="1487"/>
      <c r="T4" s="1491" t="s">
        <v>374</v>
      </c>
      <c r="U4" s="1492"/>
      <c r="V4" s="1492"/>
      <c r="W4" s="1493"/>
      <c r="X4" s="775" t="s">
        <v>375</v>
      </c>
      <c r="Y4" s="1473" t="s">
        <v>376</v>
      </c>
      <c r="Z4" s="1474"/>
    </row>
    <row r="5" spans="1:26" ht="13.5" customHeight="1">
      <c r="A5" s="772"/>
      <c r="B5" s="1480" t="s">
        <v>354</v>
      </c>
      <c r="C5" s="776" t="s">
        <v>355</v>
      </c>
      <c r="D5" s="1482" t="s">
        <v>377</v>
      </c>
      <c r="E5" s="1483"/>
      <c r="F5" s="1484"/>
      <c r="G5" s="1482" t="s">
        <v>378</v>
      </c>
      <c r="H5" s="1483"/>
      <c r="I5" s="1484"/>
      <c r="J5" s="1482" t="s">
        <v>379</v>
      </c>
      <c r="K5" s="1484"/>
      <c r="L5" s="1482" t="s">
        <v>380</v>
      </c>
      <c r="M5" s="1483"/>
      <c r="N5" s="1484"/>
      <c r="O5" s="1497" t="s">
        <v>381</v>
      </c>
      <c r="P5" s="1484"/>
      <c r="Q5" s="1482" t="s">
        <v>382</v>
      </c>
      <c r="R5" s="1483"/>
      <c r="S5" s="1484"/>
      <c r="T5" s="1479" t="s">
        <v>383</v>
      </c>
      <c r="U5" s="1488" t="s">
        <v>384</v>
      </c>
      <c r="V5" s="777" t="s">
        <v>385</v>
      </c>
      <c r="W5" s="778" t="s">
        <v>386</v>
      </c>
      <c r="X5" s="776" t="s">
        <v>356</v>
      </c>
      <c r="Y5" s="1475"/>
      <c r="Z5" s="1476"/>
    </row>
    <row r="6" spans="1:26" ht="13.5" customHeight="1">
      <c r="A6" s="772"/>
      <c r="B6" s="1480"/>
      <c r="C6" s="779" t="s">
        <v>357</v>
      </c>
      <c r="D6" s="1485"/>
      <c r="E6" s="1486"/>
      <c r="F6" s="1487"/>
      <c r="G6" s="1485"/>
      <c r="H6" s="1486"/>
      <c r="I6" s="1487"/>
      <c r="J6" s="1485"/>
      <c r="K6" s="1487"/>
      <c r="L6" s="1485"/>
      <c r="M6" s="1486"/>
      <c r="N6" s="1487"/>
      <c r="O6" s="1485"/>
      <c r="P6" s="1487"/>
      <c r="Q6" s="1494"/>
      <c r="R6" s="1495"/>
      <c r="S6" s="1496"/>
      <c r="T6" s="1480"/>
      <c r="U6" s="1489"/>
      <c r="V6" s="776" t="s">
        <v>387</v>
      </c>
      <c r="W6" s="778" t="s">
        <v>387</v>
      </c>
      <c r="X6" s="779" t="s">
        <v>358</v>
      </c>
      <c r="Y6" s="1477"/>
      <c r="Z6" s="1478"/>
    </row>
    <row r="7" spans="1:26" ht="12">
      <c r="A7" s="772"/>
      <c r="B7" s="780"/>
      <c r="C7" s="781" t="s">
        <v>388</v>
      </c>
      <c r="D7" s="779" t="s">
        <v>389</v>
      </c>
      <c r="E7" s="782" t="s">
        <v>390</v>
      </c>
      <c r="F7" s="783"/>
      <c r="G7" s="784" t="s">
        <v>359</v>
      </c>
      <c r="H7" s="785" t="s">
        <v>390</v>
      </c>
      <c r="I7" s="782"/>
      <c r="J7" s="786" t="s">
        <v>391</v>
      </c>
      <c r="K7" s="774" t="s">
        <v>390</v>
      </c>
      <c r="L7" s="786" t="s">
        <v>391</v>
      </c>
      <c r="M7" s="782" t="s">
        <v>390</v>
      </c>
      <c r="N7" s="768"/>
      <c r="O7" s="787" t="s">
        <v>360</v>
      </c>
      <c r="P7" s="768"/>
      <c r="Q7" s="786" t="s">
        <v>391</v>
      </c>
      <c r="R7" s="788" t="s">
        <v>390</v>
      </c>
      <c r="S7" s="784"/>
      <c r="T7" s="1481"/>
      <c r="U7" s="1490"/>
      <c r="V7" s="779" t="s">
        <v>392</v>
      </c>
      <c r="W7" s="774" t="s">
        <v>392</v>
      </c>
      <c r="X7" s="781" t="s">
        <v>388</v>
      </c>
      <c r="Y7" s="789"/>
      <c r="Z7" s="790" t="s">
        <v>393</v>
      </c>
    </row>
    <row r="8" spans="1:26" s="797" customFormat="1" ht="18.75" customHeight="1">
      <c r="A8" s="791"/>
      <c r="B8" s="792" t="s">
        <v>394</v>
      </c>
      <c r="C8" s="793">
        <f>SUM(C9:C20,C22:C30)</f>
        <v>2</v>
      </c>
      <c r="D8" s="794">
        <f>SUM(D9:D20,D22:D30)</f>
        <v>2</v>
      </c>
      <c r="E8" s="795">
        <v>5</v>
      </c>
      <c r="F8" s="794">
        <v>86</v>
      </c>
      <c r="G8" s="794">
        <v>2</v>
      </c>
      <c r="H8" s="795">
        <f>SUM(H9:H20,H22:H30)</f>
        <v>1</v>
      </c>
      <c r="I8" s="794">
        <v>81</v>
      </c>
      <c r="J8" s="794">
        <f>SUM(J9:J20,J22:J30)</f>
        <v>5</v>
      </c>
      <c r="K8" s="794">
        <f>SUM(K9:K20,K22:K30)</f>
        <v>17</v>
      </c>
      <c r="L8" s="794">
        <f>SUM(L9:L20,L22:L30)</f>
        <v>7</v>
      </c>
      <c r="M8" s="795">
        <v>1</v>
      </c>
      <c r="N8" s="794">
        <f>SUM(N9:N20,N22:N30)</f>
        <v>17</v>
      </c>
      <c r="O8" s="794"/>
      <c r="P8" s="794">
        <f>SUM(P9:P20,P22:P30)</f>
        <v>1</v>
      </c>
      <c r="Q8" s="794">
        <f>SUM(Q9:Q20,Q22:Q30)</f>
        <v>1</v>
      </c>
      <c r="R8" s="795"/>
      <c r="S8" s="794">
        <f aca="true" t="shared" si="0" ref="S8:X8">SUM(S9:S20,S22:S30)</f>
        <v>5</v>
      </c>
      <c r="T8" s="794">
        <f t="shared" si="0"/>
        <v>1</v>
      </c>
      <c r="U8" s="794">
        <f t="shared" si="0"/>
        <v>9</v>
      </c>
      <c r="V8" s="794">
        <f t="shared" si="0"/>
        <v>190</v>
      </c>
      <c r="W8" s="794">
        <f t="shared" si="0"/>
        <v>0</v>
      </c>
      <c r="X8" s="794">
        <f t="shared" si="0"/>
        <v>2</v>
      </c>
      <c r="Y8" s="795"/>
      <c r="Z8" s="796">
        <f>SUM(Z9:Z20,Z22:Z30)</f>
        <v>15</v>
      </c>
    </row>
    <row r="9" spans="1:26" ht="13.5" customHeight="1">
      <c r="A9" s="772"/>
      <c r="B9" s="798" t="s">
        <v>91</v>
      </c>
      <c r="C9" s="799">
        <v>2</v>
      </c>
      <c r="D9" s="799">
        <v>1</v>
      </c>
      <c r="E9" s="800">
        <v>1</v>
      </c>
      <c r="F9" s="799">
        <v>13</v>
      </c>
      <c r="G9" s="799">
        <v>2</v>
      </c>
      <c r="H9" s="801">
        <v>1</v>
      </c>
      <c r="I9" s="799">
        <v>9</v>
      </c>
      <c r="J9" s="799">
        <v>1</v>
      </c>
      <c r="K9" s="799">
        <v>2</v>
      </c>
      <c r="L9" s="799">
        <v>3</v>
      </c>
      <c r="M9" s="800">
        <v>1</v>
      </c>
      <c r="N9" s="799">
        <v>4</v>
      </c>
      <c r="O9" s="799"/>
      <c r="P9" s="799">
        <v>1</v>
      </c>
      <c r="Q9" s="799">
        <v>1</v>
      </c>
      <c r="R9" s="800"/>
      <c r="S9" s="799">
        <v>0</v>
      </c>
      <c r="T9" s="799">
        <v>1</v>
      </c>
      <c r="U9" s="799">
        <v>2</v>
      </c>
      <c r="V9" s="799">
        <v>20</v>
      </c>
      <c r="W9" s="802">
        <v>0</v>
      </c>
      <c r="X9" s="799">
        <v>1</v>
      </c>
      <c r="Y9" s="800"/>
      <c r="Z9" s="803">
        <v>15</v>
      </c>
    </row>
    <row r="10" spans="1:26" ht="13.5" customHeight="1">
      <c r="A10" s="772"/>
      <c r="B10" s="798" t="s">
        <v>92</v>
      </c>
      <c r="C10" s="802">
        <v>0</v>
      </c>
      <c r="D10" s="802">
        <v>0</v>
      </c>
      <c r="E10" s="801"/>
      <c r="F10" s="802">
        <v>4</v>
      </c>
      <c r="G10" s="802">
        <v>0</v>
      </c>
      <c r="H10" s="802"/>
      <c r="I10" s="802">
        <v>2</v>
      </c>
      <c r="J10" s="799">
        <v>1</v>
      </c>
      <c r="K10" s="799">
        <v>3</v>
      </c>
      <c r="L10" s="802">
        <v>0</v>
      </c>
      <c r="M10" s="802"/>
      <c r="N10" s="802">
        <v>1</v>
      </c>
      <c r="O10" s="802"/>
      <c r="P10" s="802">
        <v>0</v>
      </c>
      <c r="Q10" s="802">
        <v>0</v>
      </c>
      <c r="R10" s="801"/>
      <c r="S10" s="799">
        <v>1</v>
      </c>
      <c r="T10" s="802">
        <v>0</v>
      </c>
      <c r="U10" s="802">
        <v>0</v>
      </c>
      <c r="V10" s="799">
        <v>1</v>
      </c>
      <c r="W10" s="802">
        <v>0</v>
      </c>
      <c r="X10" s="802">
        <v>0</v>
      </c>
      <c r="Y10" s="802"/>
      <c r="Z10" s="804" t="s">
        <v>361</v>
      </c>
    </row>
    <row r="11" spans="1:26" ht="13.5" customHeight="1">
      <c r="A11" s="772"/>
      <c r="B11" s="798" t="s">
        <v>93</v>
      </c>
      <c r="C11" s="802">
        <v>0</v>
      </c>
      <c r="D11" s="802">
        <v>1</v>
      </c>
      <c r="E11" s="801">
        <v>1</v>
      </c>
      <c r="F11" s="799">
        <v>10</v>
      </c>
      <c r="G11" s="799">
        <v>0</v>
      </c>
      <c r="H11" s="802"/>
      <c r="I11" s="802">
        <v>6</v>
      </c>
      <c r="J11" s="799">
        <v>1</v>
      </c>
      <c r="K11" s="802">
        <v>4</v>
      </c>
      <c r="L11" s="802">
        <v>0</v>
      </c>
      <c r="M11" s="802"/>
      <c r="N11" s="802">
        <v>0</v>
      </c>
      <c r="O11" s="802"/>
      <c r="P11" s="802">
        <v>0</v>
      </c>
      <c r="Q11" s="802">
        <v>0</v>
      </c>
      <c r="R11" s="801"/>
      <c r="S11" s="799">
        <v>1</v>
      </c>
      <c r="T11" s="802">
        <v>0</v>
      </c>
      <c r="U11" s="802">
        <v>1</v>
      </c>
      <c r="V11" s="799">
        <v>12</v>
      </c>
      <c r="W11" s="799">
        <v>0</v>
      </c>
      <c r="X11" s="802">
        <v>0</v>
      </c>
      <c r="Y11" s="802"/>
      <c r="Z11" s="804" t="s">
        <v>361</v>
      </c>
    </row>
    <row r="12" spans="1:26" ht="13.5" customHeight="1">
      <c r="A12" s="772"/>
      <c r="B12" s="798" t="s">
        <v>94</v>
      </c>
      <c r="C12" s="802">
        <v>0</v>
      </c>
      <c r="D12" s="802">
        <v>0</v>
      </c>
      <c r="E12" s="801">
        <v>1</v>
      </c>
      <c r="F12" s="802">
        <v>7</v>
      </c>
      <c r="G12" s="802">
        <v>0</v>
      </c>
      <c r="H12" s="802"/>
      <c r="I12" s="799">
        <v>5</v>
      </c>
      <c r="J12" s="799">
        <v>1</v>
      </c>
      <c r="K12" s="799">
        <v>2</v>
      </c>
      <c r="L12" s="802">
        <v>0</v>
      </c>
      <c r="M12" s="802"/>
      <c r="N12" s="802">
        <v>0</v>
      </c>
      <c r="O12" s="802"/>
      <c r="P12" s="802">
        <v>0</v>
      </c>
      <c r="Q12" s="802">
        <v>0</v>
      </c>
      <c r="R12" s="801"/>
      <c r="S12" s="799">
        <v>1</v>
      </c>
      <c r="T12" s="802">
        <v>0</v>
      </c>
      <c r="U12" s="802">
        <v>1</v>
      </c>
      <c r="V12" s="799">
        <v>13</v>
      </c>
      <c r="W12" s="799">
        <v>0</v>
      </c>
      <c r="X12" s="802">
        <v>1</v>
      </c>
      <c r="Y12" s="802"/>
      <c r="Z12" s="804">
        <v>0</v>
      </c>
    </row>
    <row r="13" spans="1:26" ht="13.5" customHeight="1">
      <c r="A13" s="772"/>
      <c r="B13" s="798" t="s">
        <v>95</v>
      </c>
      <c r="C13" s="802">
        <v>0</v>
      </c>
      <c r="D13" s="802">
        <v>0</v>
      </c>
      <c r="E13" s="801"/>
      <c r="F13" s="802">
        <v>2</v>
      </c>
      <c r="G13" s="802">
        <v>0</v>
      </c>
      <c r="H13" s="802"/>
      <c r="I13" s="802">
        <v>2</v>
      </c>
      <c r="J13" s="799">
        <v>1</v>
      </c>
      <c r="K13" s="799">
        <v>0</v>
      </c>
      <c r="L13" s="802">
        <v>0</v>
      </c>
      <c r="M13" s="802"/>
      <c r="N13" s="802">
        <v>0</v>
      </c>
      <c r="O13" s="802"/>
      <c r="P13" s="802">
        <v>0</v>
      </c>
      <c r="Q13" s="802">
        <v>0</v>
      </c>
      <c r="R13" s="801"/>
      <c r="S13" s="799">
        <v>1</v>
      </c>
      <c r="T13" s="802">
        <v>0</v>
      </c>
      <c r="U13" s="802">
        <v>1</v>
      </c>
      <c r="V13" s="799">
        <v>6</v>
      </c>
      <c r="W13" s="802">
        <v>0</v>
      </c>
      <c r="X13" s="802">
        <v>0</v>
      </c>
      <c r="Y13" s="802"/>
      <c r="Z13" s="804" t="s">
        <v>361</v>
      </c>
    </row>
    <row r="14" spans="1:26" ht="13.5" customHeight="1">
      <c r="A14" s="772"/>
      <c r="B14" s="798" t="s">
        <v>96</v>
      </c>
      <c r="C14" s="802">
        <v>0</v>
      </c>
      <c r="D14" s="802">
        <v>0</v>
      </c>
      <c r="E14" s="801"/>
      <c r="F14" s="802">
        <v>2</v>
      </c>
      <c r="G14" s="802">
        <v>0</v>
      </c>
      <c r="H14" s="802"/>
      <c r="I14" s="802">
        <v>3</v>
      </c>
      <c r="J14" s="802">
        <v>0</v>
      </c>
      <c r="K14" s="799">
        <v>1</v>
      </c>
      <c r="L14" s="802">
        <v>0</v>
      </c>
      <c r="M14" s="802"/>
      <c r="N14" s="802">
        <v>1</v>
      </c>
      <c r="O14" s="802"/>
      <c r="P14" s="802">
        <v>0</v>
      </c>
      <c r="Q14" s="802">
        <v>0</v>
      </c>
      <c r="R14" s="801"/>
      <c r="S14" s="799">
        <v>0</v>
      </c>
      <c r="T14" s="802">
        <v>0</v>
      </c>
      <c r="U14" s="802">
        <v>1</v>
      </c>
      <c r="V14" s="799">
        <v>10</v>
      </c>
      <c r="W14" s="802">
        <v>0</v>
      </c>
      <c r="X14" s="802">
        <v>0</v>
      </c>
      <c r="Y14" s="802"/>
      <c r="Z14" s="804" t="s">
        <v>361</v>
      </c>
    </row>
    <row r="15" spans="1:26" ht="13.5" customHeight="1">
      <c r="A15" s="772"/>
      <c r="B15" s="798" t="s">
        <v>97</v>
      </c>
      <c r="C15" s="802">
        <v>0</v>
      </c>
      <c r="D15" s="802">
        <v>0</v>
      </c>
      <c r="E15" s="801"/>
      <c r="F15" s="802">
        <v>2</v>
      </c>
      <c r="G15" s="802">
        <v>0</v>
      </c>
      <c r="H15" s="802"/>
      <c r="I15" s="802">
        <v>2</v>
      </c>
      <c r="J15" s="802">
        <v>0</v>
      </c>
      <c r="K15" s="799">
        <v>1</v>
      </c>
      <c r="L15" s="802">
        <v>0</v>
      </c>
      <c r="M15" s="802"/>
      <c r="N15" s="802">
        <v>1</v>
      </c>
      <c r="O15" s="802"/>
      <c r="P15" s="802">
        <v>0</v>
      </c>
      <c r="Q15" s="802">
        <v>0</v>
      </c>
      <c r="R15" s="801"/>
      <c r="S15" s="799">
        <v>0</v>
      </c>
      <c r="T15" s="802">
        <v>0</v>
      </c>
      <c r="U15" s="802">
        <v>0</v>
      </c>
      <c r="V15" s="799">
        <v>7</v>
      </c>
      <c r="W15" s="802">
        <v>0</v>
      </c>
      <c r="X15" s="802">
        <v>0</v>
      </c>
      <c r="Y15" s="802"/>
      <c r="Z15" s="804" t="s">
        <v>361</v>
      </c>
    </row>
    <row r="16" spans="1:26" ht="13.5" customHeight="1">
      <c r="A16" s="772"/>
      <c r="B16" s="798" t="s">
        <v>98</v>
      </c>
      <c r="C16" s="802">
        <v>0</v>
      </c>
      <c r="D16" s="802">
        <v>0</v>
      </c>
      <c r="E16" s="801"/>
      <c r="F16" s="802">
        <v>3</v>
      </c>
      <c r="G16" s="802">
        <v>0</v>
      </c>
      <c r="H16" s="802"/>
      <c r="I16" s="802">
        <v>2</v>
      </c>
      <c r="J16" s="802">
        <v>0</v>
      </c>
      <c r="K16" s="802">
        <v>0</v>
      </c>
      <c r="L16" s="802">
        <v>1</v>
      </c>
      <c r="M16" s="802"/>
      <c r="N16" s="802">
        <v>0</v>
      </c>
      <c r="O16" s="802"/>
      <c r="P16" s="802">
        <v>0</v>
      </c>
      <c r="Q16" s="802">
        <v>0</v>
      </c>
      <c r="R16" s="801"/>
      <c r="S16" s="799">
        <v>0</v>
      </c>
      <c r="T16" s="802">
        <v>0</v>
      </c>
      <c r="U16" s="802">
        <v>1</v>
      </c>
      <c r="V16" s="799">
        <v>9</v>
      </c>
      <c r="W16" s="802">
        <v>0</v>
      </c>
      <c r="X16" s="802">
        <v>0</v>
      </c>
      <c r="Y16" s="802"/>
      <c r="Z16" s="804" t="s">
        <v>361</v>
      </c>
    </row>
    <row r="17" spans="1:26" ht="13.5" customHeight="1">
      <c r="A17" s="772"/>
      <c r="B17" s="798" t="s">
        <v>99</v>
      </c>
      <c r="C17" s="802">
        <v>0</v>
      </c>
      <c r="D17" s="802">
        <v>0</v>
      </c>
      <c r="E17" s="801"/>
      <c r="F17" s="802">
        <v>2</v>
      </c>
      <c r="G17" s="802">
        <v>0</v>
      </c>
      <c r="H17" s="802"/>
      <c r="I17" s="802">
        <v>2</v>
      </c>
      <c r="J17" s="802">
        <v>0</v>
      </c>
      <c r="K17" s="799">
        <v>0</v>
      </c>
      <c r="L17" s="802">
        <v>1</v>
      </c>
      <c r="M17" s="802"/>
      <c r="N17" s="802">
        <v>0</v>
      </c>
      <c r="O17" s="802"/>
      <c r="P17" s="802">
        <v>0</v>
      </c>
      <c r="Q17" s="802">
        <v>0</v>
      </c>
      <c r="R17" s="801"/>
      <c r="S17" s="799">
        <v>1</v>
      </c>
      <c r="T17" s="802">
        <v>0</v>
      </c>
      <c r="U17" s="802">
        <v>1</v>
      </c>
      <c r="V17" s="799">
        <v>6</v>
      </c>
      <c r="W17" s="802">
        <v>0</v>
      </c>
      <c r="X17" s="802">
        <v>0</v>
      </c>
      <c r="Y17" s="802"/>
      <c r="Z17" s="804" t="s">
        <v>361</v>
      </c>
    </row>
    <row r="18" spans="1:26" ht="13.5" customHeight="1">
      <c r="A18" s="772"/>
      <c r="B18" s="798" t="s">
        <v>100</v>
      </c>
      <c r="C18" s="802">
        <v>0</v>
      </c>
      <c r="D18" s="802">
        <v>0</v>
      </c>
      <c r="E18" s="801"/>
      <c r="F18" s="802">
        <v>3</v>
      </c>
      <c r="G18" s="802">
        <v>0</v>
      </c>
      <c r="H18" s="802"/>
      <c r="I18" s="802">
        <v>2</v>
      </c>
      <c r="J18" s="802">
        <v>0</v>
      </c>
      <c r="K18" s="799">
        <v>0</v>
      </c>
      <c r="L18" s="802">
        <v>0</v>
      </c>
      <c r="M18" s="802"/>
      <c r="N18" s="802">
        <v>1</v>
      </c>
      <c r="O18" s="802"/>
      <c r="P18" s="802">
        <v>0</v>
      </c>
      <c r="Q18" s="802">
        <v>0</v>
      </c>
      <c r="R18" s="801"/>
      <c r="S18" s="799">
        <v>0</v>
      </c>
      <c r="T18" s="802">
        <v>0</v>
      </c>
      <c r="U18" s="802">
        <v>0</v>
      </c>
      <c r="V18" s="799">
        <v>5</v>
      </c>
      <c r="W18" s="802">
        <v>0</v>
      </c>
      <c r="X18" s="802">
        <v>0</v>
      </c>
      <c r="Y18" s="802"/>
      <c r="Z18" s="804" t="s">
        <v>361</v>
      </c>
    </row>
    <row r="19" spans="1:26" ht="13.5" customHeight="1">
      <c r="A19" s="772"/>
      <c r="B19" s="798" t="s">
        <v>101</v>
      </c>
      <c r="C19" s="802">
        <v>0</v>
      </c>
      <c r="D19" s="802">
        <v>0</v>
      </c>
      <c r="E19" s="801"/>
      <c r="F19" s="802">
        <v>2</v>
      </c>
      <c r="G19" s="802">
        <v>0</v>
      </c>
      <c r="H19" s="802"/>
      <c r="I19" s="802">
        <v>2</v>
      </c>
      <c r="J19" s="802">
        <v>0</v>
      </c>
      <c r="K19" s="802">
        <v>0</v>
      </c>
      <c r="L19" s="802">
        <v>0</v>
      </c>
      <c r="M19" s="802"/>
      <c r="N19" s="802">
        <v>1</v>
      </c>
      <c r="O19" s="802"/>
      <c r="P19" s="802">
        <v>0</v>
      </c>
      <c r="Q19" s="802">
        <v>0</v>
      </c>
      <c r="R19" s="801"/>
      <c r="S19" s="802">
        <v>0</v>
      </c>
      <c r="T19" s="802">
        <v>0</v>
      </c>
      <c r="U19" s="802">
        <v>0</v>
      </c>
      <c r="V19" s="799">
        <v>7</v>
      </c>
      <c r="W19" s="802">
        <v>0</v>
      </c>
      <c r="X19" s="802">
        <v>0</v>
      </c>
      <c r="Y19" s="802"/>
      <c r="Z19" s="804" t="s">
        <v>361</v>
      </c>
    </row>
    <row r="20" spans="1:26" ht="13.5" customHeight="1">
      <c r="A20" s="772"/>
      <c r="B20" s="798" t="s">
        <v>102</v>
      </c>
      <c r="C20" s="802">
        <v>0</v>
      </c>
      <c r="D20" s="802">
        <v>0</v>
      </c>
      <c r="E20" s="801"/>
      <c r="F20" s="802">
        <v>1</v>
      </c>
      <c r="G20" s="802">
        <v>0</v>
      </c>
      <c r="H20" s="802"/>
      <c r="I20" s="802">
        <v>2</v>
      </c>
      <c r="J20" s="802">
        <v>0</v>
      </c>
      <c r="K20" s="802">
        <v>0</v>
      </c>
      <c r="L20" s="802">
        <v>0</v>
      </c>
      <c r="M20" s="802"/>
      <c r="N20" s="802">
        <v>1</v>
      </c>
      <c r="O20" s="802"/>
      <c r="P20" s="802">
        <v>0</v>
      </c>
      <c r="Q20" s="802">
        <v>0</v>
      </c>
      <c r="R20" s="801"/>
      <c r="S20" s="802">
        <v>0</v>
      </c>
      <c r="T20" s="802">
        <v>0</v>
      </c>
      <c r="U20" s="802">
        <v>0</v>
      </c>
      <c r="V20" s="799">
        <v>6</v>
      </c>
      <c r="W20" s="802">
        <v>0</v>
      </c>
      <c r="X20" s="802">
        <v>0</v>
      </c>
      <c r="Y20" s="802"/>
      <c r="Z20" s="804" t="s">
        <v>361</v>
      </c>
    </row>
    <row r="21" spans="1:26" ht="12">
      <c r="A21" s="772"/>
      <c r="B21" s="798"/>
      <c r="C21" s="802"/>
      <c r="D21" s="802"/>
      <c r="E21" s="801"/>
      <c r="F21" s="802"/>
      <c r="G21" s="802"/>
      <c r="H21" s="802"/>
      <c r="I21" s="799"/>
      <c r="J21" s="802"/>
      <c r="K21" s="799"/>
      <c r="L21" s="799"/>
      <c r="M21" s="799"/>
      <c r="N21" s="802"/>
      <c r="O21" s="802"/>
      <c r="P21" s="802"/>
      <c r="Q21" s="802"/>
      <c r="R21" s="801"/>
      <c r="S21" s="799"/>
      <c r="T21" s="802"/>
      <c r="U21" s="799"/>
      <c r="V21" s="799"/>
      <c r="W21" s="799"/>
      <c r="X21" s="802"/>
      <c r="Y21" s="802"/>
      <c r="Z21" s="804" t="s">
        <v>361</v>
      </c>
    </row>
    <row r="22" spans="1:26" ht="13.5" customHeight="1">
      <c r="A22" s="772"/>
      <c r="B22" s="798" t="s">
        <v>362</v>
      </c>
      <c r="C22" s="805">
        <v>0</v>
      </c>
      <c r="D22" s="802">
        <v>0</v>
      </c>
      <c r="E22" s="801">
        <v>1</v>
      </c>
      <c r="F22" s="802">
        <v>3</v>
      </c>
      <c r="G22" s="802">
        <v>0</v>
      </c>
      <c r="H22" s="802"/>
      <c r="I22" s="802">
        <v>4</v>
      </c>
      <c r="J22" s="802">
        <v>0</v>
      </c>
      <c r="K22" s="802">
        <v>0</v>
      </c>
      <c r="L22" s="802">
        <v>0</v>
      </c>
      <c r="M22" s="802"/>
      <c r="N22" s="802">
        <v>0</v>
      </c>
      <c r="O22" s="802"/>
      <c r="P22" s="802">
        <v>0</v>
      </c>
      <c r="Q22" s="802">
        <v>0</v>
      </c>
      <c r="R22" s="801"/>
      <c r="S22" s="802">
        <v>0</v>
      </c>
      <c r="T22" s="802">
        <v>0</v>
      </c>
      <c r="U22" s="802">
        <v>0</v>
      </c>
      <c r="V22" s="799">
        <v>7</v>
      </c>
      <c r="W22" s="802">
        <v>0</v>
      </c>
      <c r="X22" s="802">
        <v>0</v>
      </c>
      <c r="Y22" s="802"/>
      <c r="Z22" s="804" t="s">
        <v>361</v>
      </c>
    </row>
    <row r="23" spans="1:26" ht="13.5" customHeight="1">
      <c r="A23" s="772"/>
      <c r="B23" s="798" t="s">
        <v>363</v>
      </c>
      <c r="C23" s="805">
        <v>0</v>
      </c>
      <c r="D23" s="802">
        <v>0</v>
      </c>
      <c r="E23" s="801"/>
      <c r="F23" s="802">
        <v>4</v>
      </c>
      <c r="G23" s="802">
        <v>0</v>
      </c>
      <c r="H23" s="802"/>
      <c r="I23" s="802">
        <v>7</v>
      </c>
      <c r="J23" s="802">
        <v>0</v>
      </c>
      <c r="K23" s="799">
        <v>1</v>
      </c>
      <c r="L23" s="802">
        <v>0</v>
      </c>
      <c r="M23" s="801"/>
      <c r="N23" s="802">
        <v>2</v>
      </c>
      <c r="O23" s="802"/>
      <c r="P23" s="802">
        <v>0</v>
      </c>
      <c r="Q23" s="802">
        <v>0</v>
      </c>
      <c r="R23" s="801"/>
      <c r="S23" s="802">
        <v>0</v>
      </c>
      <c r="T23" s="802">
        <v>0</v>
      </c>
      <c r="U23" s="802">
        <v>0</v>
      </c>
      <c r="V23" s="799">
        <v>8</v>
      </c>
      <c r="W23" s="802">
        <v>0</v>
      </c>
      <c r="X23" s="802">
        <v>0</v>
      </c>
      <c r="Y23" s="802"/>
      <c r="Z23" s="804" t="s">
        <v>361</v>
      </c>
    </row>
    <row r="24" spans="1:26" ht="13.5" customHeight="1">
      <c r="A24" s="772"/>
      <c r="B24" s="798" t="s">
        <v>364</v>
      </c>
      <c r="C24" s="805">
        <v>0</v>
      </c>
      <c r="D24" s="802">
        <v>0</v>
      </c>
      <c r="E24" s="801"/>
      <c r="F24" s="802">
        <v>1</v>
      </c>
      <c r="G24" s="802">
        <v>0</v>
      </c>
      <c r="H24" s="802"/>
      <c r="I24" s="802">
        <v>0</v>
      </c>
      <c r="J24" s="802">
        <v>0</v>
      </c>
      <c r="K24" s="802">
        <v>1</v>
      </c>
      <c r="L24" s="802">
        <v>0</v>
      </c>
      <c r="M24" s="802"/>
      <c r="N24" s="802">
        <v>0</v>
      </c>
      <c r="O24" s="802"/>
      <c r="P24" s="802">
        <v>0</v>
      </c>
      <c r="Q24" s="802">
        <v>0</v>
      </c>
      <c r="R24" s="801"/>
      <c r="S24" s="802">
        <v>0</v>
      </c>
      <c r="T24" s="802">
        <v>0</v>
      </c>
      <c r="U24" s="802">
        <v>0</v>
      </c>
      <c r="V24" s="799">
        <v>1</v>
      </c>
      <c r="W24" s="802">
        <v>0</v>
      </c>
      <c r="X24" s="802">
        <v>0</v>
      </c>
      <c r="Y24" s="802"/>
      <c r="Z24" s="804" t="s">
        <v>361</v>
      </c>
    </row>
    <row r="25" spans="1:26" ht="13.5" customHeight="1">
      <c r="A25" s="772"/>
      <c r="B25" s="798" t="s">
        <v>365</v>
      </c>
      <c r="C25" s="805">
        <v>0</v>
      </c>
      <c r="D25" s="802">
        <v>0</v>
      </c>
      <c r="E25" s="801"/>
      <c r="F25" s="802">
        <v>4</v>
      </c>
      <c r="G25" s="802">
        <v>0</v>
      </c>
      <c r="H25" s="802"/>
      <c r="I25" s="802">
        <v>3</v>
      </c>
      <c r="J25" s="802">
        <v>0</v>
      </c>
      <c r="K25" s="802">
        <v>0</v>
      </c>
      <c r="L25" s="802">
        <v>0</v>
      </c>
      <c r="M25" s="802"/>
      <c r="N25" s="802">
        <v>0</v>
      </c>
      <c r="O25" s="802"/>
      <c r="P25" s="802">
        <v>0</v>
      </c>
      <c r="Q25" s="802">
        <v>0</v>
      </c>
      <c r="R25" s="801"/>
      <c r="S25" s="802">
        <v>0</v>
      </c>
      <c r="T25" s="802">
        <v>0</v>
      </c>
      <c r="U25" s="802">
        <v>0</v>
      </c>
      <c r="V25" s="799">
        <v>16</v>
      </c>
      <c r="W25" s="802">
        <v>0</v>
      </c>
      <c r="X25" s="802">
        <v>0</v>
      </c>
      <c r="Y25" s="802"/>
      <c r="Z25" s="804" t="s">
        <v>361</v>
      </c>
    </row>
    <row r="26" spans="1:26" ht="13.5" customHeight="1">
      <c r="A26" s="772"/>
      <c r="B26" s="798" t="s">
        <v>366</v>
      </c>
      <c r="C26" s="805">
        <v>0</v>
      </c>
      <c r="D26" s="802">
        <v>0</v>
      </c>
      <c r="E26" s="801"/>
      <c r="F26" s="802">
        <v>4</v>
      </c>
      <c r="G26" s="802">
        <v>0</v>
      </c>
      <c r="H26" s="802"/>
      <c r="I26" s="802">
        <v>7</v>
      </c>
      <c r="J26" s="802">
        <v>0</v>
      </c>
      <c r="K26" s="799">
        <v>1</v>
      </c>
      <c r="L26" s="802">
        <v>1</v>
      </c>
      <c r="M26" s="802"/>
      <c r="N26" s="802">
        <v>3</v>
      </c>
      <c r="O26" s="802"/>
      <c r="P26" s="802">
        <v>0</v>
      </c>
      <c r="Q26" s="802">
        <v>0</v>
      </c>
      <c r="R26" s="801"/>
      <c r="S26" s="802">
        <v>0</v>
      </c>
      <c r="T26" s="802">
        <v>0</v>
      </c>
      <c r="U26" s="802">
        <v>1</v>
      </c>
      <c r="V26" s="799">
        <v>8</v>
      </c>
      <c r="W26" s="802">
        <v>0</v>
      </c>
      <c r="X26" s="802">
        <v>0</v>
      </c>
      <c r="Y26" s="802"/>
      <c r="Z26" s="804" t="s">
        <v>361</v>
      </c>
    </row>
    <row r="27" spans="1:26" ht="13.5" customHeight="1">
      <c r="A27" s="772"/>
      <c r="B27" s="798" t="s">
        <v>367</v>
      </c>
      <c r="C27" s="805">
        <v>0</v>
      </c>
      <c r="D27" s="802">
        <v>0</v>
      </c>
      <c r="E27" s="801"/>
      <c r="F27" s="802">
        <v>2</v>
      </c>
      <c r="G27" s="802">
        <v>0</v>
      </c>
      <c r="H27" s="802"/>
      <c r="I27" s="802">
        <v>4</v>
      </c>
      <c r="J27" s="802">
        <v>0</v>
      </c>
      <c r="K27" s="802">
        <v>0</v>
      </c>
      <c r="L27" s="802">
        <v>0</v>
      </c>
      <c r="M27" s="802"/>
      <c r="N27" s="802">
        <v>2</v>
      </c>
      <c r="O27" s="802"/>
      <c r="P27" s="802">
        <v>0</v>
      </c>
      <c r="Q27" s="802">
        <v>0</v>
      </c>
      <c r="R27" s="801"/>
      <c r="S27" s="802">
        <v>0</v>
      </c>
      <c r="T27" s="802">
        <v>0</v>
      </c>
      <c r="U27" s="802">
        <v>0</v>
      </c>
      <c r="V27" s="799">
        <v>7</v>
      </c>
      <c r="W27" s="802">
        <v>0</v>
      </c>
      <c r="X27" s="802">
        <v>0</v>
      </c>
      <c r="Y27" s="802"/>
      <c r="Z27" s="804" t="s">
        <v>361</v>
      </c>
    </row>
    <row r="28" spans="1:26" ht="13.5" customHeight="1">
      <c r="A28" s="772"/>
      <c r="B28" s="798" t="s">
        <v>368</v>
      </c>
      <c r="C28" s="805">
        <v>0</v>
      </c>
      <c r="D28" s="802">
        <v>0</v>
      </c>
      <c r="E28" s="801">
        <v>1</v>
      </c>
      <c r="F28" s="802">
        <v>5</v>
      </c>
      <c r="G28" s="802">
        <v>0</v>
      </c>
      <c r="H28" s="802"/>
      <c r="I28" s="802">
        <v>2</v>
      </c>
      <c r="J28" s="802">
        <v>0</v>
      </c>
      <c r="K28" s="802">
        <v>0</v>
      </c>
      <c r="L28" s="802">
        <v>1</v>
      </c>
      <c r="M28" s="802"/>
      <c r="N28" s="802">
        <v>0</v>
      </c>
      <c r="O28" s="802"/>
      <c r="P28" s="802">
        <v>0</v>
      </c>
      <c r="Q28" s="802">
        <v>0</v>
      </c>
      <c r="R28" s="801"/>
      <c r="S28" s="802">
        <v>0</v>
      </c>
      <c r="T28" s="802">
        <v>0</v>
      </c>
      <c r="U28" s="802">
        <v>0</v>
      </c>
      <c r="V28" s="799">
        <v>23</v>
      </c>
      <c r="W28" s="802">
        <v>0</v>
      </c>
      <c r="X28" s="802">
        <v>0</v>
      </c>
      <c r="Y28" s="802"/>
      <c r="Z28" s="804" t="s">
        <v>361</v>
      </c>
    </row>
    <row r="29" spans="1:26" ht="13.5" customHeight="1">
      <c r="A29" s="772"/>
      <c r="B29" s="798" t="s">
        <v>369</v>
      </c>
      <c r="C29" s="805">
        <v>0</v>
      </c>
      <c r="D29" s="802">
        <v>0</v>
      </c>
      <c r="E29" s="801"/>
      <c r="F29" s="802">
        <v>2</v>
      </c>
      <c r="G29" s="802">
        <v>0</v>
      </c>
      <c r="H29" s="802"/>
      <c r="I29" s="802">
        <v>2</v>
      </c>
      <c r="J29" s="802">
        <v>0</v>
      </c>
      <c r="K29" s="802">
        <v>1</v>
      </c>
      <c r="L29" s="802">
        <v>0</v>
      </c>
      <c r="M29" s="802"/>
      <c r="N29" s="802">
        <v>0</v>
      </c>
      <c r="O29" s="802"/>
      <c r="P29" s="802">
        <v>0</v>
      </c>
      <c r="Q29" s="802">
        <v>0</v>
      </c>
      <c r="R29" s="801"/>
      <c r="S29" s="802">
        <v>0</v>
      </c>
      <c r="T29" s="802">
        <v>0</v>
      </c>
      <c r="U29" s="802">
        <v>0</v>
      </c>
      <c r="V29" s="799">
        <v>2</v>
      </c>
      <c r="W29" s="799">
        <v>0</v>
      </c>
      <c r="X29" s="802">
        <v>0</v>
      </c>
      <c r="Y29" s="802"/>
      <c r="Z29" s="804" t="s">
        <v>361</v>
      </c>
    </row>
    <row r="30" spans="1:26" ht="13.5" customHeight="1">
      <c r="A30" s="772"/>
      <c r="B30" s="806" t="s">
        <v>370</v>
      </c>
      <c r="C30" s="807">
        <v>0</v>
      </c>
      <c r="D30" s="808">
        <v>0</v>
      </c>
      <c r="E30" s="809"/>
      <c r="F30" s="808">
        <v>3</v>
      </c>
      <c r="G30" s="808">
        <v>0</v>
      </c>
      <c r="H30" s="808"/>
      <c r="I30" s="808">
        <v>3</v>
      </c>
      <c r="J30" s="808">
        <v>0</v>
      </c>
      <c r="K30" s="808">
        <v>0</v>
      </c>
      <c r="L30" s="808">
        <v>0</v>
      </c>
      <c r="M30" s="808"/>
      <c r="N30" s="808">
        <v>0</v>
      </c>
      <c r="O30" s="808"/>
      <c r="P30" s="808">
        <v>0</v>
      </c>
      <c r="Q30" s="808">
        <v>0</v>
      </c>
      <c r="R30" s="809"/>
      <c r="S30" s="808">
        <v>0</v>
      </c>
      <c r="T30" s="808">
        <v>0</v>
      </c>
      <c r="U30" s="808">
        <v>0</v>
      </c>
      <c r="V30" s="810">
        <v>16</v>
      </c>
      <c r="W30" s="810">
        <v>0</v>
      </c>
      <c r="X30" s="808">
        <v>0</v>
      </c>
      <c r="Y30" s="808"/>
      <c r="Z30" s="811" t="s">
        <v>361</v>
      </c>
    </row>
    <row r="31" ht="12">
      <c r="B31" s="766" t="s">
        <v>395</v>
      </c>
    </row>
    <row r="32" ht="12">
      <c r="B32" s="766" t="s">
        <v>396</v>
      </c>
    </row>
  </sheetData>
  <mergeCells count="13">
    <mergeCell ref="C4:F4"/>
    <mergeCell ref="Q5:S6"/>
    <mergeCell ref="B5:B6"/>
    <mergeCell ref="J5:K6"/>
    <mergeCell ref="D5:F6"/>
    <mergeCell ref="G5:I6"/>
    <mergeCell ref="O5:P6"/>
    <mergeCell ref="Y4:Z6"/>
    <mergeCell ref="T5:T7"/>
    <mergeCell ref="L5:N6"/>
    <mergeCell ref="U5:U7"/>
    <mergeCell ref="T4:W4"/>
    <mergeCell ref="G4:S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V77"/>
  <sheetViews>
    <sheetView workbookViewId="0" topLeftCell="A1">
      <selection activeCell="A1" sqref="A1"/>
    </sheetView>
  </sheetViews>
  <sheetFormatPr defaultColWidth="9.00390625" defaultRowHeight="13.5"/>
  <cols>
    <col min="1" max="2" width="3.625" style="17" customWidth="1"/>
    <col min="3" max="3" width="10.00390625" style="17" customWidth="1"/>
    <col min="4" max="6" width="10.625" style="17" customWidth="1"/>
    <col min="7" max="7" width="9.125" style="17" customWidth="1"/>
    <col min="8" max="8" width="10.25390625" style="17" customWidth="1"/>
    <col min="9" max="9" width="12.50390625" style="17" customWidth="1"/>
    <col min="10" max="10" width="11.75390625" style="17" customWidth="1"/>
    <col min="11" max="11" width="9.625" style="17" customWidth="1"/>
    <col min="12" max="16384" width="9.00390625" style="17" customWidth="1"/>
  </cols>
  <sheetData>
    <row r="1" ht="12">
      <c r="A1" s="16"/>
    </row>
    <row r="2" spans="1:2" ht="14.25">
      <c r="A2" s="16"/>
      <c r="B2" s="18" t="s">
        <v>167</v>
      </c>
    </row>
    <row r="3" spans="1:6" ht="10.5" customHeight="1" thickBot="1">
      <c r="A3" s="16"/>
      <c r="D3" s="19"/>
      <c r="E3" s="19"/>
      <c r="F3" s="19"/>
    </row>
    <row r="4" spans="1:11" ht="26.25" customHeight="1" thickTop="1">
      <c r="A4" s="16"/>
      <c r="B4" s="1194" t="s">
        <v>105</v>
      </c>
      <c r="C4" s="1196"/>
      <c r="D4" s="1194" t="s">
        <v>106</v>
      </c>
      <c r="E4" s="1195"/>
      <c r="F4" s="1199" t="s">
        <v>107</v>
      </c>
      <c r="G4" s="1200"/>
      <c r="H4" s="1203" t="s">
        <v>108</v>
      </c>
      <c r="I4" s="1203" t="s">
        <v>109</v>
      </c>
      <c r="J4" s="1201" t="s">
        <v>110</v>
      </c>
      <c r="K4" s="16"/>
    </row>
    <row r="5" spans="1:11" ht="27.75" customHeight="1">
      <c r="A5" s="16"/>
      <c r="B5" s="1197"/>
      <c r="C5" s="1198"/>
      <c r="D5" s="21" t="s">
        <v>111</v>
      </c>
      <c r="E5" s="21" t="s">
        <v>112</v>
      </c>
      <c r="F5" s="21" t="s">
        <v>113</v>
      </c>
      <c r="G5" s="22" t="s">
        <v>114</v>
      </c>
      <c r="H5" s="1204"/>
      <c r="I5" s="1204"/>
      <c r="J5" s="1202"/>
      <c r="K5" s="16"/>
    </row>
    <row r="6" spans="2:10" s="23" customFormat="1" ht="11.25" customHeight="1">
      <c r="B6" s="24"/>
      <c r="C6" s="25"/>
      <c r="D6" s="26" t="s">
        <v>115</v>
      </c>
      <c r="E6" s="27" t="s">
        <v>115</v>
      </c>
      <c r="F6" s="27" t="s">
        <v>115</v>
      </c>
      <c r="G6" s="28" t="s">
        <v>116</v>
      </c>
      <c r="H6" s="29" t="s">
        <v>117</v>
      </c>
      <c r="I6" s="29" t="s">
        <v>118</v>
      </c>
      <c r="J6" s="30" t="s">
        <v>118</v>
      </c>
    </row>
    <row r="7" spans="1:10" s="41" customFormat="1" ht="24" customHeight="1">
      <c r="A7" s="31"/>
      <c r="B7" s="1189" t="s">
        <v>119</v>
      </c>
      <c r="C7" s="1190"/>
      <c r="D7" s="34">
        <f>SUM(D9,D24)</f>
        <v>1263103</v>
      </c>
      <c r="E7" s="35">
        <f>SUM(E9,E24)</f>
        <v>1320664</v>
      </c>
      <c r="F7" s="36">
        <f>D7-E7</f>
        <v>-57561</v>
      </c>
      <c r="G7" s="37">
        <v>-4.4</v>
      </c>
      <c r="H7" s="38">
        <f>SUM(H9,H24)</f>
        <v>9325.2</v>
      </c>
      <c r="I7" s="39">
        <f>D7/H7</f>
        <v>135.4504997211856</v>
      </c>
      <c r="J7" s="40">
        <f>SUM(J9,J24)</f>
        <v>340265</v>
      </c>
    </row>
    <row r="8" spans="1:10" ht="13.5" customHeight="1">
      <c r="A8" s="16"/>
      <c r="B8" s="20"/>
      <c r="C8" s="16"/>
      <c r="D8" s="42"/>
      <c r="E8" s="43"/>
      <c r="F8" s="44"/>
      <c r="G8" s="43"/>
      <c r="H8" s="43"/>
      <c r="I8" s="45"/>
      <c r="J8" s="46"/>
    </row>
    <row r="9" spans="1:11" s="41" customFormat="1" ht="15" customHeight="1">
      <c r="A9" s="31"/>
      <c r="B9" s="1192" t="s">
        <v>120</v>
      </c>
      <c r="C9" s="1193"/>
      <c r="D9" s="34">
        <f>SUM(D11:D22)</f>
        <v>783556</v>
      </c>
      <c r="E9" s="35">
        <f>SUM(E11:E22)</f>
        <v>795628</v>
      </c>
      <c r="F9" s="36">
        <f>D9-E9</f>
        <v>-12072</v>
      </c>
      <c r="G9" s="37">
        <v>-1.5</v>
      </c>
      <c r="H9" s="38">
        <f>SUM(H11:H22)</f>
        <v>3050.7200000000003</v>
      </c>
      <c r="I9" s="39">
        <f>D9/H9</f>
        <v>256.8429747731683</v>
      </c>
      <c r="J9" s="40">
        <f>SUM(J11:J22)</f>
        <v>328002</v>
      </c>
      <c r="K9" s="31"/>
    </row>
    <row r="10" spans="1:10" ht="13.5" customHeight="1">
      <c r="A10" s="16"/>
      <c r="B10" s="47"/>
      <c r="C10" s="48"/>
      <c r="D10" s="42"/>
      <c r="E10" s="43"/>
      <c r="F10" s="44"/>
      <c r="G10" s="43"/>
      <c r="H10" s="43"/>
      <c r="I10" s="45"/>
      <c r="J10" s="46"/>
    </row>
    <row r="11" spans="1:13" ht="13.5" customHeight="1">
      <c r="A11" s="16"/>
      <c r="B11" s="49"/>
      <c r="C11" s="48" t="s">
        <v>91</v>
      </c>
      <c r="D11" s="50">
        <v>193737</v>
      </c>
      <c r="E11" s="44">
        <v>188560</v>
      </c>
      <c r="F11" s="44">
        <f aca="true" t="shared" si="0" ref="F11:F22">D11-E11</f>
        <v>5177</v>
      </c>
      <c r="G11" s="51">
        <v>2.7</v>
      </c>
      <c r="H11" s="52">
        <v>381.58</v>
      </c>
      <c r="I11" s="45">
        <f aca="true" t="shared" si="1" ref="I11:I22">D11/H11</f>
        <v>507.7231511085487</v>
      </c>
      <c r="J11" s="46">
        <v>112037</v>
      </c>
      <c r="K11" s="16"/>
      <c r="L11" s="53"/>
      <c r="M11" s="53"/>
    </row>
    <row r="12" spans="1:13" ht="13.5" customHeight="1">
      <c r="A12" s="16"/>
      <c r="B12" s="49"/>
      <c r="C12" s="48" t="s">
        <v>92</v>
      </c>
      <c r="D12" s="50">
        <v>94435</v>
      </c>
      <c r="E12" s="44">
        <v>96991</v>
      </c>
      <c r="F12" s="44">
        <f t="shared" si="0"/>
        <v>-2556</v>
      </c>
      <c r="G12" s="51">
        <v>-2.6</v>
      </c>
      <c r="H12" s="52">
        <v>548.89</v>
      </c>
      <c r="I12" s="45">
        <f t="shared" si="1"/>
        <v>172.04722257647254</v>
      </c>
      <c r="J12" s="46">
        <v>45611</v>
      </c>
      <c r="L12" s="53"/>
      <c r="M12" s="53"/>
    </row>
    <row r="13" spans="1:13" ht="13.5" customHeight="1">
      <c r="A13" s="16"/>
      <c r="B13" s="49"/>
      <c r="C13" s="48" t="s">
        <v>93</v>
      </c>
      <c r="D13" s="50">
        <v>95615</v>
      </c>
      <c r="E13" s="44">
        <v>96312</v>
      </c>
      <c r="F13" s="44">
        <f t="shared" si="0"/>
        <v>-697</v>
      </c>
      <c r="G13" s="51">
        <v>-0.7</v>
      </c>
      <c r="H13" s="52">
        <v>234.75</v>
      </c>
      <c r="I13" s="45">
        <f t="shared" si="1"/>
        <v>407.3056443024494</v>
      </c>
      <c r="J13" s="46">
        <v>45687</v>
      </c>
      <c r="L13" s="53"/>
      <c r="M13" s="53"/>
    </row>
    <row r="14" spans="1:13" ht="13.5" customHeight="1">
      <c r="A14" s="16"/>
      <c r="B14" s="49"/>
      <c r="C14" s="48" t="s">
        <v>94</v>
      </c>
      <c r="D14" s="50">
        <v>95982</v>
      </c>
      <c r="E14" s="44">
        <v>97671</v>
      </c>
      <c r="F14" s="44">
        <f t="shared" si="0"/>
        <v>-1689</v>
      </c>
      <c r="G14" s="51">
        <v>-1.7</v>
      </c>
      <c r="H14" s="52">
        <v>173.76</v>
      </c>
      <c r="I14" s="45">
        <f t="shared" si="1"/>
        <v>552.382596685083</v>
      </c>
      <c r="J14" s="46">
        <v>51766</v>
      </c>
      <c r="L14" s="53"/>
      <c r="M14" s="53"/>
    </row>
    <row r="15" spans="1:13" ht="13.5" customHeight="1">
      <c r="A15" s="16"/>
      <c r="B15" s="49"/>
      <c r="C15" s="48" t="s">
        <v>95</v>
      </c>
      <c r="D15" s="50">
        <v>43037</v>
      </c>
      <c r="E15" s="44">
        <v>43550</v>
      </c>
      <c r="F15" s="44">
        <f t="shared" si="0"/>
        <v>-513</v>
      </c>
      <c r="G15" s="51">
        <v>-1.2</v>
      </c>
      <c r="H15" s="52">
        <v>224.18</v>
      </c>
      <c r="I15" s="45">
        <f t="shared" si="1"/>
        <v>191.97519850120437</v>
      </c>
      <c r="J15" s="46">
        <v>22068</v>
      </c>
      <c r="L15" s="53"/>
      <c r="M15" s="53"/>
    </row>
    <row r="16" spans="1:13" ht="13.5" customHeight="1">
      <c r="A16" s="16"/>
      <c r="B16" s="49"/>
      <c r="C16" s="48" t="s">
        <v>96</v>
      </c>
      <c r="D16" s="50">
        <v>39175</v>
      </c>
      <c r="E16" s="44">
        <v>40015</v>
      </c>
      <c r="F16" s="44">
        <f t="shared" si="0"/>
        <v>-840</v>
      </c>
      <c r="G16" s="51">
        <v>-2.1</v>
      </c>
      <c r="H16" s="52">
        <v>140.85</v>
      </c>
      <c r="I16" s="45">
        <f t="shared" si="1"/>
        <v>278.1327653532127</v>
      </c>
      <c r="J16" s="46">
        <v>8690</v>
      </c>
      <c r="L16" s="53"/>
      <c r="M16" s="53"/>
    </row>
    <row r="17" spans="1:13" ht="13.5" customHeight="1">
      <c r="A17" s="16"/>
      <c r="B17" s="49"/>
      <c r="C17" s="48" t="s">
        <v>97</v>
      </c>
      <c r="D17" s="50">
        <v>38679</v>
      </c>
      <c r="E17" s="44">
        <v>40383</v>
      </c>
      <c r="F17" s="44">
        <f t="shared" si="0"/>
        <v>-1704</v>
      </c>
      <c r="G17" s="51">
        <v>-4.2</v>
      </c>
      <c r="H17" s="52">
        <v>241</v>
      </c>
      <c r="I17" s="45">
        <f t="shared" si="1"/>
        <v>160.49377593360995</v>
      </c>
      <c r="J17" s="46">
        <v>12622</v>
      </c>
      <c r="L17" s="52"/>
      <c r="M17" s="53"/>
    </row>
    <row r="18" spans="1:13" ht="13.5" customHeight="1">
      <c r="A18" s="16"/>
      <c r="B18" s="49"/>
      <c r="C18" s="48" t="s">
        <v>98</v>
      </c>
      <c r="D18" s="50">
        <v>36423</v>
      </c>
      <c r="E18" s="44">
        <v>38959</v>
      </c>
      <c r="F18" s="44">
        <f t="shared" si="0"/>
        <v>-2536</v>
      </c>
      <c r="G18" s="51">
        <v>-6.5</v>
      </c>
      <c r="H18" s="52">
        <v>196.47</v>
      </c>
      <c r="I18" s="45">
        <f t="shared" si="1"/>
        <v>185.3870819972515</v>
      </c>
      <c r="J18" s="46">
        <v>6071</v>
      </c>
      <c r="K18" s="51"/>
      <c r="L18" s="53"/>
      <c r="M18" s="53"/>
    </row>
    <row r="19" spans="1:13" ht="13.5" customHeight="1">
      <c r="A19" s="16"/>
      <c r="B19" s="49"/>
      <c r="C19" s="48" t="s">
        <v>99</v>
      </c>
      <c r="D19" s="50">
        <v>34024</v>
      </c>
      <c r="E19" s="44">
        <v>36211</v>
      </c>
      <c r="F19" s="44">
        <f t="shared" si="0"/>
        <v>-2187</v>
      </c>
      <c r="G19" s="51">
        <v>-6</v>
      </c>
      <c r="H19" s="52">
        <v>215.25</v>
      </c>
      <c r="I19" s="45">
        <f t="shared" si="1"/>
        <v>158.06736353077815</v>
      </c>
      <c r="J19" s="46">
        <v>7879</v>
      </c>
      <c r="K19" s="51"/>
      <c r="L19" s="53"/>
      <c r="M19" s="53"/>
    </row>
    <row r="20" spans="1:13" ht="13.5" customHeight="1">
      <c r="A20" s="16"/>
      <c r="B20" s="49"/>
      <c r="C20" s="48" t="s">
        <v>100</v>
      </c>
      <c r="D20" s="50">
        <v>43903</v>
      </c>
      <c r="E20" s="44">
        <v>44521</v>
      </c>
      <c r="F20" s="44">
        <f t="shared" si="0"/>
        <v>-618</v>
      </c>
      <c r="G20" s="51">
        <v>-1.4</v>
      </c>
      <c r="H20" s="52">
        <v>113.19</v>
      </c>
      <c r="I20" s="45">
        <f t="shared" si="1"/>
        <v>387.8699531760756</v>
      </c>
      <c r="J20" s="46">
        <v>8779</v>
      </c>
      <c r="L20" s="53"/>
      <c r="M20" s="53"/>
    </row>
    <row r="21" spans="1:13" ht="13.5" customHeight="1">
      <c r="A21" s="16"/>
      <c r="B21" s="49"/>
      <c r="C21" s="48" t="s">
        <v>101</v>
      </c>
      <c r="D21" s="50">
        <v>39178</v>
      </c>
      <c r="E21" s="44">
        <v>40917</v>
      </c>
      <c r="F21" s="44">
        <f t="shared" si="0"/>
        <v>-1739</v>
      </c>
      <c r="G21" s="51">
        <v>-4.3</v>
      </c>
      <c r="H21" s="52">
        <v>205.84</v>
      </c>
      <c r="I21" s="45">
        <f t="shared" si="1"/>
        <v>190.3322969296541</v>
      </c>
      <c r="J21" s="54">
        <v>0</v>
      </c>
      <c r="L21" s="53"/>
      <c r="M21" s="53"/>
    </row>
    <row r="22" spans="1:13" ht="13.5" customHeight="1">
      <c r="A22" s="16"/>
      <c r="B22" s="49"/>
      <c r="C22" s="48" t="s">
        <v>102</v>
      </c>
      <c r="D22" s="50">
        <v>29368</v>
      </c>
      <c r="E22" s="44">
        <v>31538</v>
      </c>
      <c r="F22" s="44">
        <f t="shared" si="0"/>
        <v>-2170</v>
      </c>
      <c r="G22" s="51">
        <v>-6.9</v>
      </c>
      <c r="H22" s="52">
        <v>374.96</v>
      </c>
      <c r="I22" s="45">
        <f t="shared" si="1"/>
        <v>78.32302112225304</v>
      </c>
      <c r="J22" s="46">
        <v>6792</v>
      </c>
      <c r="L22" s="53"/>
      <c r="M22" s="53"/>
    </row>
    <row r="23" spans="1:13" ht="13.5" customHeight="1">
      <c r="A23" s="16"/>
      <c r="B23" s="49"/>
      <c r="C23" s="48"/>
      <c r="D23" s="50"/>
      <c r="E23" s="44"/>
      <c r="F23" s="44" t="s">
        <v>121</v>
      </c>
      <c r="G23" s="44"/>
      <c r="H23" s="43"/>
      <c r="I23" s="45"/>
      <c r="J23" s="46"/>
      <c r="L23" s="53"/>
      <c r="M23" s="53"/>
    </row>
    <row r="24" spans="1:13" s="41" customFormat="1" ht="14.25" customHeight="1">
      <c r="A24" s="31"/>
      <c r="B24" s="1189" t="s">
        <v>122</v>
      </c>
      <c r="C24" s="1190"/>
      <c r="D24" s="34">
        <f>SUM(D26,D35,D38,D44,D53,D57,D63,D66,D73)</f>
        <v>479547</v>
      </c>
      <c r="E24" s="35">
        <f>SUM(E26,E35,E38,E44,E53,E57,E63,E66,E73)</f>
        <v>525036</v>
      </c>
      <c r="F24" s="36">
        <f>D24-E24</f>
        <v>-45489</v>
      </c>
      <c r="G24" s="37">
        <v>-8.7</v>
      </c>
      <c r="H24" s="38">
        <f>SUM(H26,H35,H38,H44,H53,H57,H63,H66,H73)</f>
        <v>6274.48</v>
      </c>
      <c r="I24" s="39">
        <f>D24/H24</f>
        <v>76.42816615878925</v>
      </c>
      <c r="J24" s="40">
        <f>SUM(J26:J76)</f>
        <v>12263</v>
      </c>
      <c r="K24" s="31"/>
      <c r="L24" s="55"/>
      <c r="M24" s="55"/>
    </row>
    <row r="25" spans="1:13" s="41" customFormat="1" ht="13.5" customHeight="1">
      <c r="A25" s="31"/>
      <c r="B25" s="32"/>
      <c r="C25" s="33"/>
      <c r="D25" s="34"/>
      <c r="E25" s="35"/>
      <c r="F25" s="36"/>
      <c r="G25" s="37"/>
      <c r="H25" s="38"/>
      <c r="I25" s="39"/>
      <c r="J25" s="40"/>
      <c r="K25" s="31"/>
      <c r="L25" s="55"/>
      <c r="M25" s="55"/>
    </row>
    <row r="26" spans="1:13" ht="14.25" customHeight="1">
      <c r="A26" s="16"/>
      <c r="B26" s="1187" t="s">
        <v>123</v>
      </c>
      <c r="C26" s="1188"/>
      <c r="D26" s="50">
        <f>SUM(D27:D33)</f>
        <v>86724</v>
      </c>
      <c r="E26" s="44">
        <f>SUM(E27:E33)</f>
        <v>94599</v>
      </c>
      <c r="F26" s="44">
        <f aca="true" t="shared" si="2" ref="F26:F33">D26-E26</f>
        <v>-7875</v>
      </c>
      <c r="G26" s="51">
        <v>-8.3</v>
      </c>
      <c r="H26" s="52">
        <f>SUM(H27:H33)</f>
        <v>1102.8799999999999</v>
      </c>
      <c r="I26" s="45">
        <f aca="true" t="shared" si="3" ref="I26:I33">D26/H26</f>
        <v>78.6341215726099</v>
      </c>
      <c r="J26" s="54">
        <v>0</v>
      </c>
      <c r="K26" s="16"/>
      <c r="L26" s="53"/>
      <c r="M26" s="53"/>
    </row>
    <row r="27" spans="1:13" ht="13.5" customHeight="1">
      <c r="A27" s="16"/>
      <c r="B27" s="49"/>
      <c r="C27" s="57" t="s">
        <v>124</v>
      </c>
      <c r="D27" s="50">
        <v>9722</v>
      </c>
      <c r="E27" s="44">
        <v>11115</v>
      </c>
      <c r="F27" s="44">
        <f t="shared" si="2"/>
        <v>-1393</v>
      </c>
      <c r="G27" s="51">
        <v>-12.5</v>
      </c>
      <c r="H27" s="52">
        <v>566.53</v>
      </c>
      <c r="I27" s="45">
        <f t="shared" si="3"/>
        <v>17.160609323425064</v>
      </c>
      <c r="J27" s="54">
        <v>0</v>
      </c>
      <c r="L27" s="53"/>
      <c r="M27" s="53"/>
    </row>
    <row r="28" spans="1:13" ht="13.5" customHeight="1">
      <c r="A28" s="16"/>
      <c r="B28" s="49"/>
      <c r="C28" s="57" t="s">
        <v>125</v>
      </c>
      <c r="D28" s="50">
        <v>9805</v>
      </c>
      <c r="E28" s="44">
        <v>10505</v>
      </c>
      <c r="F28" s="44">
        <f t="shared" si="2"/>
        <v>-700</v>
      </c>
      <c r="G28" s="51">
        <v>-6.7</v>
      </c>
      <c r="H28" s="52">
        <v>81.51</v>
      </c>
      <c r="I28" s="45">
        <f t="shared" si="3"/>
        <v>120.29198871304133</v>
      </c>
      <c r="J28" s="54">
        <v>0</v>
      </c>
      <c r="L28" s="53"/>
      <c r="M28" s="53"/>
    </row>
    <row r="29" spans="1:13" ht="13.5" customHeight="1">
      <c r="A29" s="16"/>
      <c r="B29" s="56"/>
      <c r="C29" s="57" t="s">
        <v>126</v>
      </c>
      <c r="D29" s="42">
        <v>12096</v>
      </c>
      <c r="E29" s="43">
        <v>13156</v>
      </c>
      <c r="F29" s="44">
        <f t="shared" si="2"/>
        <v>-1060</v>
      </c>
      <c r="G29" s="51">
        <v>-8.1</v>
      </c>
      <c r="H29" s="52">
        <v>108.28</v>
      </c>
      <c r="I29" s="45">
        <f t="shared" si="3"/>
        <v>111.71038049501293</v>
      </c>
      <c r="J29" s="54">
        <v>0</v>
      </c>
      <c r="L29" s="53"/>
      <c r="M29" s="53"/>
    </row>
    <row r="30" spans="1:13" ht="13.5" customHeight="1">
      <c r="A30" s="16"/>
      <c r="B30" s="49"/>
      <c r="C30" s="57" t="s">
        <v>127</v>
      </c>
      <c r="D30" s="50">
        <v>9371</v>
      </c>
      <c r="E30" s="44">
        <v>10323</v>
      </c>
      <c r="F30" s="44">
        <f t="shared" si="2"/>
        <v>-952</v>
      </c>
      <c r="G30" s="51">
        <v>-9.2</v>
      </c>
      <c r="H30" s="52">
        <v>32.9</v>
      </c>
      <c r="I30" s="45">
        <f t="shared" si="3"/>
        <v>284.8328267477204</v>
      </c>
      <c r="J30" s="54">
        <v>0</v>
      </c>
      <c r="L30" s="53"/>
      <c r="M30" s="53"/>
    </row>
    <row r="31" spans="1:13" ht="13.5" customHeight="1">
      <c r="A31" s="16"/>
      <c r="B31" s="49"/>
      <c r="C31" s="57" t="s">
        <v>128</v>
      </c>
      <c r="D31" s="50">
        <v>14868</v>
      </c>
      <c r="E31" s="44">
        <v>16340</v>
      </c>
      <c r="F31" s="44">
        <f t="shared" si="2"/>
        <v>-1472</v>
      </c>
      <c r="G31" s="51">
        <v>-9</v>
      </c>
      <c r="H31" s="52">
        <v>62.53</v>
      </c>
      <c r="I31" s="45">
        <f t="shared" si="3"/>
        <v>237.7738685430993</v>
      </c>
      <c r="J31" s="54">
        <v>0</v>
      </c>
      <c r="L31" s="53"/>
      <c r="M31" s="53"/>
    </row>
    <row r="32" spans="1:13" ht="13.5" customHeight="1">
      <c r="A32" s="16"/>
      <c r="B32" s="49"/>
      <c r="C32" s="57" t="s">
        <v>129</v>
      </c>
      <c r="D32" s="50">
        <v>10310</v>
      </c>
      <c r="E32" s="44">
        <v>11260</v>
      </c>
      <c r="F32" s="44">
        <f t="shared" si="2"/>
        <v>-950</v>
      </c>
      <c r="G32" s="51">
        <v>-8.4</v>
      </c>
      <c r="H32" s="52">
        <v>191.97</v>
      </c>
      <c r="I32" s="45">
        <f t="shared" si="3"/>
        <v>53.706308277335</v>
      </c>
      <c r="J32" s="54">
        <v>0</v>
      </c>
      <c r="L32" s="53"/>
      <c r="M32" s="53"/>
    </row>
    <row r="33" spans="1:13" ht="13.5" customHeight="1">
      <c r="A33" s="16"/>
      <c r="B33" s="49"/>
      <c r="C33" s="57" t="s">
        <v>130</v>
      </c>
      <c r="D33" s="50">
        <v>20552</v>
      </c>
      <c r="E33" s="44">
        <v>21900</v>
      </c>
      <c r="F33" s="44">
        <f t="shared" si="2"/>
        <v>-1348</v>
      </c>
      <c r="G33" s="51">
        <v>-6.2</v>
      </c>
      <c r="H33" s="52">
        <v>59.16</v>
      </c>
      <c r="I33" s="45">
        <f t="shared" si="3"/>
        <v>347.3968897903989</v>
      </c>
      <c r="J33" s="54">
        <v>0</v>
      </c>
      <c r="L33" s="53"/>
      <c r="M33" s="53"/>
    </row>
    <row r="34" spans="1:13" ht="13.5" customHeight="1">
      <c r="A34" s="16"/>
      <c r="B34" s="49"/>
      <c r="C34" s="57"/>
      <c r="D34" s="50"/>
      <c r="E34" s="44"/>
      <c r="F34" s="44"/>
      <c r="G34" s="51"/>
      <c r="H34" s="52"/>
      <c r="I34" s="45"/>
      <c r="J34" s="54"/>
      <c r="L34" s="53"/>
      <c r="M34" s="53"/>
    </row>
    <row r="35" spans="1:13" ht="13.5" customHeight="1">
      <c r="A35" s="16"/>
      <c r="B35" s="1187" t="s">
        <v>131</v>
      </c>
      <c r="C35" s="1188"/>
      <c r="D35" s="50">
        <f>SUM(D36)</f>
        <v>17456</v>
      </c>
      <c r="E35" s="44">
        <f>SUM(E36)</f>
        <v>20382</v>
      </c>
      <c r="F35" s="44">
        <f>D35-E35</f>
        <v>-2926</v>
      </c>
      <c r="G35" s="51">
        <v>-14.4</v>
      </c>
      <c r="H35" s="52">
        <f>SUM(H36)</f>
        <v>254.89</v>
      </c>
      <c r="I35" s="45">
        <f>D35/H35</f>
        <v>68.48444427007729</v>
      </c>
      <c r="J35" s="54">
        <v>0</v>
      </c>
      <c r="L35" s="53"/>
      <c r="M35" s="53"/>
    </row>
    <row r="36" spans="1:13" ht="13.5" customHeight="1">
      <c r="A36" s="16"/>
      <c r="B36" s="49"/>
      <c r="C36" s="57" t="s">
        <v>132</v>
      </c>
      <c r="D36" s="50">
        <v>17456</v>
      </c>
      <c r="E36" s="44">
        <v>20382</v>
      </c>
      <c r="F36" s="44">
        <f>D36-E36</f>
        <v>-2926</v>
      </c>
      <c r="G36" s="51">
        <v>-14.4</v>
      </c>
      <c r="H36" s="52">
        <v>254.89</v>
      </c>
      <c r="I36" s="45">
        <f>D36/H36</f>
        <v>68.48444427007729</v>
      </c>
      <c r="J36" s="54">
        <v>0</v>
      </c>
      <c r="L36" s="53"/>
      <c r="M36" s="53"/>
    </row>
    <row r="37" spans="1:13" ht="13.5" customHeight="1">
      <c r="A37" s="16"/>
      <c r="B37" s="49"/>
      <c r="C37" s="57"/>
      <c r="D37" s="50"/>
      <c r="E37" s="44"/>
      <c r="F37" s="44"/>
      <c r="G37" s="51"/>
      <c r="H37" s="52"/>
      <c r="I37" s="45"/>
      <c r="J37" s="54"/>
      <c r="L37" s="53"/>
      <c r="M37" s="53"/>
    </row>
    <row r="38" spans="1:13" ht="13.5" customHeight="1">
      <c r="A38" s="16"/>
      <c r="B38" s="1187" t="s">
        <v>133</v>
      </c>
      <c r="C38" s="1188"/>
      <c r="D38" s="50">
        <f>SUM(D39:D42)</f>
        <v>49498</v>
      </c>
      <c r="E38" s="44">
        <f>SUM(E39:E42)</f>
        <v>53486</v>
      </c>
      <c r="F38" s="44">
        <f>D38-E38</f>
        <v>-3988</v>
      </c>
      <c r="G38" s="51">
        <v>-7.5</v>
      </c>
      <c r="H38" s="52">
        <f>SUM(H39:H42)</f>
        <v>635.49</v>
      </c>
      <c r="I38" s="45">
        <f>D38/H38</f>
        <v>77.88950258855371</v>
      </c>
      <c r="J38" s="54">
        <v>0</v>
      </c>
      <c r="K38" s="16"/>
      <c r="L38" s="53"/>
      <c r="M38" s="53"/>
    </row>
    <row r="39" spans="1:13" ht="13.5" customHeight="1">
      <c r="A39" s="16"/>
      <c r="B39" s="49"/>
      <c r="C39" s="57" t="s">
        <v>134</v>
      </c>
      <c r="D39" s="50">
        <v>7723</v>
      </c>
      <c r="E39" s="44">
        <v>8205</v>
      </c>
      <c r="F39" s="44">
        <f>D39-E39</f>
        <v>-482</v>
      </c>
      <c r="G39" s="51">
        <v>-5.9</v>
      </c>
      <c r="H39" s="52">
        <v>42.7</v>
      </c>
      <c r="I39" s="45">
        <f>D39/H39</f>
        <v>180.86651053864168</v>
      </c>
      <c r="J39" s="54">
        <v>0</v>
      </c>
      <c r="K39" s="16"/>
      <c r="L39" s="53"/>
      <c r="M39" s="53"/>
    </row>
    <row r="40" spans="1:13" ht="13.5" customHeight="1">
      <c r="A40" s="16"/>
      <c r="B40" s="49"/>
      <c r="C40" s="57" t="s">
        <v>135</v>
      </c>
      <c r="D40" s="50">
        <v>9334</v>
      </c>
      <c r="E40" s="44">
        <v>10403</v>
      </c>
      <c r="F40" s="44">
        <f>D40-E40</f>
        <v>-1069</v>
      </c>
      <c r="G40" s="51">
        <v>-10.3</v>
      </c>
      <c r="H40" s="52">
        <v>179.01</v>
      </c>
      <c r="I40" s="45">
        <f>D40/H40</f>
        <v>52.142338416848226</v>
      </c>
      <c r="J40" s="54">
        <v>0</v>
      </c>
      <c r="K40" s="16"/>
      <c r="L40" s="53"/>
      <c r="M40" s="53"/>
    </row>
    <row r="41" spans="1:13" ht="13.5" customHeight="1">
      <c r="A41" s="16"/>
      <c r="B41" s="49"/>
      <c r="C41" s="57" t="s">
        <v>136</v>
      </c>
      <c r="D41" s="50">
        <v>9780</v>
      </c>
      <c r="E41" s="44">
        <v>10950</v>
      </c>
      <c r="F41" s="44">
        <f>D41-E41</f>
        <v>-1170</v>
      </c>
      <c r="G41" s="51">
        <v>-10.7</v>
      </c>
      <c r="H41" s="52">
        <v>204.25</v>
      </c>
      <c r="I41" s="45">
        <f>D41/H41</f>
        <v>47.88249694002448</v>
      </c>
      <c r="J41" s="54">
        <v>0</v>
      </c>
      <c r="K41" s="16"/>
      <c r="L41" s="53"/>
      <c r="M41" s="53"/>
    </row>
    <row r="42" spans="1:13" ht="13.5" customHeight="1">
      <c r="A42" s="16"/>
      <c r="B42" s="49"/>
      <c r="C42" s="57" t="s">
        <v>137</v>
      </c>
      <c r="D42" s="50">
        <v>22661</v>
      </c>
      <c r="E42" s="44">
        <v>23928</v>
      </c>
      <c r="F42" s="44">
        <f>D42-E42</f>
        <v>-1267</v>
      </c>
      <c r="G42" s="51">
        <v>-5.3</v>
      </c>
      <c r="H42" s="52">
        <v>209.53</v>
      </c>
      <c r="I42" s="45">
        <f>D42/H42</f>
        <v>108.15157733976042</v>
      </c>
      <c r="J42" s="54">
        <v>0</v>
      </c>
      <c r="K42" s="16"/>
      <c r="L42" s="53"/>
      <c r="M42" s="53"/>
    </row>
    <row r="43" spans="1:13" ht="13.5" customHeight="1">
      <c r="A43" s="16"/>
      <c r="B43" s="49"/>
      <c r="C43" s="57"/>
      <c r="D43" s="50"/>
      <c r="E43" s="44"/>
      <c r="F43" s="44"/>
      <c r="G43" s="51"/>
      <c r="H43" s="52"/>
      <c r="I43" s="45"/>
      <c r="J43" s="54"/>
      <c r="K43" s="16"/>
      <c r="L43" s="53"/>
      <c r="M43" s="53"/>
    </row>
    <row r="44" spans="1:13" ht="13.5" customHeight="1">
      <c r="A44" s="16"/>
      <c r="B44" s="1187" t="s">
        <v>138</v>
      </c>
      <c r="C44" s="1188"/>
      <c r="D44" s="50">
        <f>SUM(D45:D51)</f>
        <v>73843</v>
      </c>
      <c r="E44" s="44">
        <f>SUM(E45:E51)</f>
        <v>81945</v>
      </c>
      <c r="F44" s="44">
        <f aca="true" t="shared" si="4" ref="F44:F51">D44-E44</f>
        <v>-8102</v>
      </c>
      <c r="G44" s="51">
        <v>-9.9</v>
      </c>
      <c r="H44" s="52">
        <f>SUM(H45:H51)</f>
        <v>1581.4899999999998</v>
      </c>
      <c r="I44" s="45">
        <f aca="true" t="shared" si="5" ref="I44:I51">D44/H44</f>
        <v>46.69204357915637</v>
      </c>
      <c r="J44" s="54">
        <v>0</v>
      </c>
      <c r="K44" s="16"/>
      <c r="L44" s="53"/>
      <c r="M44" s="53"/>
    </row>
    <row r="45" spans="1:13" ht="13.5" customHeight="1">
      <c r="A45" s="16"/>
      <c r="B45" s="49"/>
      <c r="C45" s="57" t="s">
        <v>139</v>
      </c>
      <c r="D45" s="50">
        <v>9548</v>
      </c>
      <c r="E45" s="44">
        <v>10957</v>
      </c>
      <c r="F45" s="44">
        <f t="shared" si="4"/>
        <v>-1409</v>
      </c>
      <c r="G45" s="51">
        <v>-12.9</v>
      </c>
      <c r="H45" s="52">
        <v>119.66</v>
      </c>
      <c r="I45" s="45">
        <f t="shared" si="5"/>
        <v>79.79274611398964</v>
      </c>
      <c r="J45" s="54">
        <v>0</v>
      </c>
      <c r="K45" s="16"/>
      <c r="L45" s="53"/>
      <c r="M45" s="53"/>
    </row>
    <row r="46" spans="1:13" ht="13.5" customHeight="1">
      <c r="A46" s="16"/>
      <c r="B46" s="49"/>
      <c r="C46" s="57" t="s">
        <v>140</v>
      </c>
      <c r="D46" s="50">
        <v>6897</v>
      </c>
      <c r="E46" s="44">
        <v>8434</v>
      </c>
      <c r="F46" s="44">
        <f t="shared" si="4"/>
        <v>-1537</v>
      </c>
      <c r="G46" s="51">
        <v>-18.2</v>
      </c>
      <c r="H46" s="52">
        <v>211.88</v>
      </c>
      <c r="I46" s="45">
        <f t="shared" si="5"/>
        <v>32.55144421370587</v>
      </c>
      <c r="J46" s="54">
        <v>0</v>
      </c>
      <c r="K46" s="16"/>
      <c r="L46" s="53"/>
      <c r="M46" s="53"/>
    </row>
    <row r="47" spans="1:22" ht="13.5" customHeight="1">
      <c r="A47" s="16"/>
      <c r="B47" s="49"/>
      <c r="C47" s="57" t="s">
        <v>141</v>
      </c>
      <c r="D47" s="50">
        <v>9641</v>
      </c>
      <c r="E47" s="44">
        <v>10479</v>
      </c>
      <c r="F47" s="44">
        <f t="shared" si="4"/>
        <v>-838</v>
      </c>
      <c r="G47" s="51">
        <v>-8</v>
      </c>
      <c r="H47" s="52">
        <v>261.56</v>
      </c>
      <c r="I47" s="45">
        <f t="shared" si="5"/>
        <v>36.859611561400826</v>
      </c>
      <c r="J47" s="54">
        <v>0</v>
      </c>
      <c r="K47" s="44"/>
      <c r="L47" s="44"/>
      <c r="M47" s="44"/>
      <c r="N47" s="44"/>
      <c r="O47" s="44"/>
      <c r="P47" s="44"/>
      <c r="Q47" s="44"/>
      <c r="R47" s="44"/>
      <c r="S47" s="44"/>
      <c r="T47" s="44"/>
      <c r="U47" s="44"/>
      <c r="V47" s="44"/>
    </row>
    <row r="48" spans="1:13" ht="13.5" customHeight="1">
      <c r="A48" s="16"/>
      <c r="B48" s="49"/>
      <c r="C48" s="57" t="s">
        <v>142</v>
      </c>
      <c r="D48" s="50">
        <v>7620</v>
      </c>
      <c r="E48" s="44">
        <v>8374</v>
      </c>
      <c r="F48" s="44">
        <f t="shared" si="4"/>
        <v>-754</v>
      </c>
      <c r="G48" s="51">
        <v>-9</v>
      </c>
      <c r="H48" s="52">
        <v>122.2</v>
      </c>
      <c r="I48" s="45">
        <f t="shared" si="5"/>
        <v>62.35679214402619</v>
      </c>
      <c r="J48" s="54">
        <v>0</v>
      </c>
      <c r="K48" s="16"/>
      <c r="L48" s="53"/>
      <c r="M48" s="53"/>
    </row>
    <row r="49" spans="1:13" ht="13.5" customHeight="1">
      <c r="A49" s="16"/>
      <c r="B49" s="49"/>
      <c r="C49" s="57" t="s">
        <v>143</v>
      </c>
      <c r="D49" s="50">
        <v>15313</v>
      </c>
      <c r="E49" s="44">
        <v>16856</v>
      </c>
      <c r="F49" s="44">
        <f t="shared" si="4"/>
        <v>-1543</v>
      </c>
      <c r="G49" s="51">
        <v>-9.2</v>
      </c>
      <c r="H49" s="52">
        <v>374.55</v>
      </c>
      <c r="I49" s="45">
        <f t="shared" si="5"/>
        <v>40.88372713923375</v>
      </c>
      <c r="J49" s="54">
        <v>0</v>
      </c>
      <c r="K49" s="16"/>
      <c r="L49" s="53"/>
      <c r="M49" s="53"/>
    </row>
    <row r="50" spans="1:13" ht="13.5" customHeight="1">
      <c r="A50" s="44"/>
      <c r="B50" s="50"/>
      <c r="C50" s="57" t="s">
        <v>144</v>
      </c>
      <c r="D50" s="50">
        <v>9254</v>
      </c>
      <c r="E50" s="44">
        <v>10012</v>
      </c>
      <c r="F50" s="44">
        <f t="shared" si="4"/>
        <v>-758</v>
      </c>
      <c r="G50" s="51">
        <v>-7.6</v>
      </c>
      <c r="H50" s="52">
        <v>161.54</v>
      </c>
      <c r="I50" s="45">
        <f t="shared" si="5"/>
        <v>57.2861210845611</v>
      </c>
      <c r="J50" s="54">
        <v>0</v>
      </c>
      <c r="K50" s="44"/>
      <c r="L50" s="53"/>
      <c r="M50" s="53"/>
    </row>
    <row r="51" spans="1:13" ht="13.5" customHeight="1">
      <c r="A51" s="16"/>
      <c r="B51" s="49"/>
      <c r="C51" s="57" t="s">
        <v>145</v>
      </c>
      <c r="D51" s="50">
        <v>15570</v>
      </c>
      <c r="E51" s="44">
        <v>16833</v>
      </c>
      <c r="F51" s="44">
        <f t="shared" si="4"/>
        <v>-1263</v>
      </c>
      <c r="G51" s="51">
        <v>-7.5</v>
      </c>
      <c r="H51" s="52">
        <v>330.1</v>
      </c>
      <c r="I51" s="45">
        <f t="shared" si="5"/>
        <v>47.167524992426536</v>
      </c>
      <c r="J51" s="54">
        <v>0</v>
      </c>
      <c r="K51" s="16"/>
      <c r="L51" s="53"/>
      <c r="M51" s="53"/>
    </row>
    <row r="52" spans="1:13" ht="13.5" customHeight="1">
      <c r="A52" s="16"/>
      <c r="B52" s="49"/>
      <c r="C52" s="57"/>
      <c r="D52" s="50"/>
      <c r="E52" s="44"/>
      <c r="F52" s="44"/>
      <c r="G52" s="51"/>
      <c r="H52" s="52"/>
      <c r="I52" s="45"/>
      <c r="J52" s="54"/>
      <c r="K52" s="16"/>
      <c r="L52" s="53"/>
      <c r="M52" s="53"/>
    </row>
    <row r="53" spans="1:13" ht="13.5" customHeight="1">
      <c r="A53" s="44"/>
      <c r="B53" s="1187" t="s">
        <v>146</v>
      </c>
      <c r="C53" s="1191"/>
      <c r="D53" s="50">
        <f>SUM(D54:D55)</f>
        <v>27485</v>
      </c>
      <c r="E53" s="44">
        <f>SUM(E54:E55)</f>
        <v>28696</v>
      </c>
      <c r="F53" s="44">
        <f>D53-E53</f>
        <v>-1211</v>
      </c>
      <c r="G53" s="51">
        <v>-4.2</v>
      </c>
      <c r="H53" s="52">
        <f>SUM(H54:H55)</f>
        <v>92.68</v>
      </c>
      <c r="I53" s="45">
        <f>D53/H53</f>
        <v>296.55804920155373</v>
      </c>
      <c r="J53" s="54">
        <v>0</v>
      </c>
      <c r="K53" s="44"/>
      <c r="L53" s="53"/>
      <c r="M53" s="53"/>
    </row>
    <row r="54" spans="1:13" ht="13.5" customHeight="1">
      <c r="A54" s="44"/>
      <c r="B54" s="50"/>
      <c r="C54" s="57" t="s">
        <v>147</v>
      </c>
      <c r="D54" s="50">
        <v>12056</v>
      </c>
      <c r="E54" s="44">
        <v>12815</v>
      </c>
      <c r="F54" s="44">
        <f>D54-E54</f>
        <v>-759</v>
      </c>
      <c r="G54" s="51">
        <v>-5.9</v>
      </c>
      <c r="H54" s="52">
        <v>31.73</v>
      </c>
      <c r="I54" s="45">
        <f>D54/H54</f>
        <v>379.95587771824773</v>
      </c>
      <c r="J54" s="54">
        <v>0</v>
      </c>
      <c r="K54" s="16"/>
      <c r="L54" s="53"/>
      <c r="M54" s="53"/>
    </row>
    <row r="55" spans="1:13" ht="13.5" customHeight="1">
      <c r="A55" s="44"/>
      <c r="B55" s="50"/>
      <c r="C55" s="57" t="s">
        <v>148</v>
      </c>
      <c r="D55" s="50">
        <v>15429</v>
      </c>
      <c r="E55" s="44">
        <v>15881</v>
      </c>
      <c r="F55" s="44">
        <f>D55-E55</f>
        <v>-452</v>
      </c>
      <c r="G55" s="51">
        <v>-2.8</v>
      </c>
      <c r="H55" s="52">
        <v>60.95</v>
      </c>
      <c r="I55" s="45">
        <f>D55/H55</f>
        <v>253.1419196062346</v>
      </c>
      <c r="J55" s="54">
        <v>0</v>
      </c>
      <c r="K55" s="44"/>
      <c r="L55" s="53"/>
      <c r="M55" s="53"/>
    </row>
    <row r="56" spans="1:13" ht="13.5" customHeight="1">
      <c r="A56" s="44"/>
      <c r="B56" s="50"/>
      <c r="C56" s="57"/>
      <c r="D56" s="50"/>
      <c r="E56" s="44"/>
      <c r="F56" s="44"/>
      <c r="G56" s="51"/>
      <c r="H56" s="52"/>
      <c r="I56" s="45"/>
      <c r="J56" s="54"/>
      <c r="K56" s="44"/>
      <c r="L56" s="53"/>
      <c r="M56" s="53"/>
    </row>
    <row r="57" spans="1:13" ht="13.5" customHeight="1">
      <c r="A57" s="44"/>
      <c r="B57" s="1187" t="s">
        <v>149</v>
      </c>
      <c r="C57" s="1191"/>
      <c r="D57" s="50">
        <f>SUM(D58:D61)</f>
        <v>65430</v>
      </c>
      <c r="E57" s="44">
        <f>SUM(E58:E61)</f>
        <v>71675</v>
      </c>
      <c r="F57" s="44">
        <f>D57-E57</f>
        <v>-6245</v>
      </c>
      <c r="G57" s="51">
        <v>-8.7</v>
      </c>
      <c r="H57" s="52">
        <f>SUM(H58:H61)</f>
        <v>795.18</v>
      </c>
      <c r="I57" s="45">
        <f>D57/H57</f>
        <v>82.28325662114239</v>
      </c>
      <c r="J57" s="54">
        <v>0</v>
      </c>
      <c r="K57" s="16"/>
      <c r="L57" s="53"/>
      <c r="M57" s="53"/>
    </row>
    <row r="58" spans="1:13" ht="13.5" customHeight="1">
      <c r="A58" s="16"/>
      <c r="B58" s="49"/>
      <c r="C58" s="57" t="s">
        <v>150</v>
      </c>
      <c r="D58" s="50">
        <v>14489</v>
      </c>
      <c r="E58" s="44">
        <v>15819</v>
      </c>
      <c r="F58" s="44">
        <f>D58-E58</f>
        <v>-1330</v>
      </c>
      <c r="G58" s="51">
        <v>-8.4</v>
      </c>
      <c r="H58" s="52">
        <v>153</v>
      </c>
      <c r="I58" s="45">
        <f>D58/H58</f>
        <v>94.69934640522875</v>
      </c>
      <c r="J58" s="54">
        <v>0</v>
      </c>
      <c r="K58" s="16"/>
      <c r="L58" s="53"/>
      <c r="M58" s="53"/>
    </row>
    <row r="59" spans="1:13" ht="13.5" customHeight="1">
      <c r="A59" s="16"/>
      <c r="B59" s="49"/>
      <c r="C59" s="57" t="s">
        <v>151</v>
      </c>
      <c r="D59" s="50">
        <v>14211</v>
      </c>
      <c r="E59" s="44">
        <v>15594</v>
      </c>
      <c r="F59" s="44">
        <f>D59-E59</f>
        <v>-1383</v>
      </c>
      <c r="G59" s="51">
        <v>-8.9</v>
      </c>
      <c r="H59" s="52">
        <v>196.91</v>
      </c>
      <c r="I59" s="45">
        <f>D59/H59</f>
        <v>72.17002691584989</v>
      </c>
      <c r="J59" s="54">
        <v>0</v>
      </c>
      <c r="K59" s="16"/>
      <c r="L59" s="53"/>
      <c r="M59" s="53"/>
    </row>
    <row r="60" spans="1:13" ht="13.5" customHeight="1">
      <c r="A60" s="16"/>
      <c r="B60" s="49"/>
      <c r="C60" s="57" t="s">
        <v>152</v>
      </c>
      <c r="D60" s="50">
        <v>12640</v>
      </c>
      <c r="E60" s="44">
        <v>14389</v>
      </c>
      <c r="F60" s="44">
        <f>D60-E60</f>
        <v>-1749</v>
      </c>
      <c r="G60" s="51">
        <v>-12.2</v>
      </c>
      <c r="H60" s="52">
        <v>393.9</v>
      </c>
      <c r="I60" s="45">
        <f>D60/H60</f>
        <v>32.08936278243209</v>
      </c>
      <c r="J60" s="54">
        <v>0</v>
      </c>
      <c r="K60" s="16"/>
      <c r="L60" s="53"/>
      <c r="M60" s="53"/>
    </row>
    <row r="61" spans="1:13" ht="13.5" customHeight="1">
      <c r="A61" s="16"/>
      <c r="B61" s="49"/>
      <c r="C61" s="57" t="s">
        <v>153</v>
      </c>
      <c r="D61" s="50">
        <v>24090</v>
      </c>
      <c r="E61" s="44">
        <v>25873</v>
      </c>
      <c r="F61" s="44">
        <f>D61-E61</f>
        <v>-1783</v>
      </c>
      <c r="G61" s="51">
        <v>-6.9</v>
      </c>
      <c r="H61" s="52">
        <v>51.37</v>
      </c>
      <c r="I61" s="45">
        <f>D61/H61</f>
        <v>468.9507494646681</v>
      </c>
      <c r="J61" s="54">
        <v>0</v>
      </c>
      <c r="K61" s="16"/>
      <c r="L61" s="53"/>
      <c r="M61" s="53"/>
    </row>
    <row r="62" spans="1:13" ht="13.5" customHeight="1">
      <c r="A62" s="16"/>
      <c r="B62" s="49"/>
      <c r="C62" s="57"/>
      <c r="D62" s="50"/>
      <c r="E62" s="44"/>
      <c r="F62" s="44"/>
      <c r="G62" s="51"/>
      <c r="H62" s="52"/>
      <c r="I62" s="45"/>
      <c r="J62" s="54"/>
      <c r="K62" s="16"/>
      <c r="L62" s="53"/>
      <c r="M62" s="53"/>
    </row>
    <row r="63" spans="1:13" ht="13.5" customHeight="1">
      <c r="A63" s="44"/>
      <c r="B63" s="1187" t="s">
        <v>154</v>
      </c>
      <c r="C63" s="1188" t="s">
        <v>103</v>
      </c>
      <c r="D63" s="50">
        <f>SUM(D64)</f>
        <v>13071</v>
      </c>
      <c r="E63" s="44">
        <f>SUM(E64)</f>
        <v>14250</v>
      </c>
      <c r="F63" s="44">
        <f>D63-E63</f>
        <v>-1179</v>
      </c>
      <c r="G63" s="51">
        <v>-8.3</v>
      </c>
      <c r="H63" s="52">
        <f>SUM(H64)</f>
        <v>78.4</v>
      </c>
      <c r="I63" s="45">
        <f>D63/H63</f>
        <v>166.72193877551018</v>
      </c>
      <c r="J63" s="54">
        <v>0</v>
      </c>
      <c r="K63" s="44"/>
      <c r="L63" s="53"/>
      <c r="M63" s="53"/>
    </row>
    <row r="64" spans="1:13" ht="13.5" customHeight="1">
      <c r="A64" s="16"/>
      <c r="B64" s="49"/>
      <c r="C64" s="57" t="s">
        <v>155</v>
      </c>
      <c r="D64" s="50">
        <v>13071</v>
      </c>
      <c r="E64" s="44">
        <v>14250</v>
      </c>
      <c r="F64" s="44">
        <f>D64-E64</f>
        <v>-1179</v>
      </c>
      <c r="G64" s="51">
        <v>-8.3</v>
      </c>
      <c r="H64" s="52">
        <v>78.4</v>
      </c>
      <c r="I64" s="45">
        <f>D64/H64</f>
        <v>166.72193877551018</v>
      </c>
      <c r="J64" s="54">
        <v>0</v>
      </c>
      <c r="K64" s="16"/>
      <c r="L64" s="53"/>
      <c r="M64" s="53"/>
    </row>
    <row r="65" spans="1:13" ht="13.5" customHeight="1">
      <c r="A65" s="16"/>
      <c r="B65" s="49"/>
      <c r="C65" s="57"/>
      <c r="D65" s="50"/>
      <c r="E65" s="44"/>
      <c r="F65" s="44"/>
      <c r="G65" s="51"/>
      <c r="H65" s="52"/>
      <c r="I65" s="45"/>
      <c r="J65" s="54"/>
      <c r="K65" s="16"/>
      <c r="L65" s="53"/>
      <c r="M65" s="53"/>
    </row>
    <row r="66" spans="1:13" ht="13.5" customHeight="1">
      <c r="A66" s="16"/>
      <c r="B66" s="1187" t="s">
        <v>156</v>
      </c>
      <c r="C66" s="1188"/>
      <c r="D66" s="50">
        <f>SUM(D67:D71)</f>
        <v>93995</v>
      </c>
      <c r="E66" s="44">
        <f>SUM(E67:E71)</f>
        <v>101966</v>
      </c>
      <c r="F66" s="44">
        <f aca="true" t="shared" si="6" ref="F66:F71">D66-E66</f>
        <v>-7971</v>
      </c>
      <c r="G66" s="51">
        <v>-7.8</v>
      </c>
      <c r="H66" s="52">
        <f>SUM(H67:H71)</f>
        <v>508.75</v>
      </c>
      <c r="I66" s="45">
        <f aca="true" t="shared" si="7" ref="I66:I71">D66/H66</f>
        <v>184.75675675675674</v>
      </c>
      <c r="J66" s="54">
        <v>0</v>
      </c>
      <c r="K66" s="16"/>
      <c r="L66" s="53"/>
      <c r="M66" s="53"/>
    </row>
    <row r="67" spans="1:13" ht="13.5" customHeight="1">
      <c r="A67" s="16"/>
      <c r="B67" s="49"/>
      <c r="C67" s="48" t="s">
        <v>157</v>
      </c>
      <c r="D67" s="50">
        <v>29406</v>
      </c>
      <c r="E67" s="44">
        <v>32136</v>
      </c>
      <c r="F67" s="44">
        <f t="shared" si="6"/>
        <v>-2730</v>
      </c>
      <c r="G67" s="51">
        <v>-8.5</v>
      </c>
      <c r="H67" s="52">
        <v>181.21</v>
      </c>
      <c r="I67" s="45">
        <f t="shared" si="7"/>
        <v>162.275812593124</v>
      </c>
      <c r="J67" s="54">
        <v>0</v>
      </c>
      <c r="K67" s="16"/>
      <c r="L67" s="53"/>
      <c r="M67" s="53"/>
    </row>
    <row r="68" spans="1:13" ht="13.5" customHeight="1">
      <c r="A68" s="44"/>
      <c r="B68" s="50"/>
      <c r="C68" s="57" t="s">
        <v>158</v>
      </c>
      <c r="D68" s="50">
        <v>12860</v>
      </c>
      <c r="E68" s="44">
        <v>12792</v>
      </c>
      <c r="F68" s="44">
        <f t="shared" si="6"/>
        <v>68</v>
      </c>
      <c r="G68" s="51">
        <v>0.5</v>
      </c>
      <c r="H68" s="52">
        <v>41.1</v>
      </c>
      <c r="I68" s="45">
        <f t="shared" si="7"/>
        <v>312.8953771289538</v>
      </c>
      <c r="J68" s="54">
        <v>0</v>
      </c>
      <c r="K68" s="16"/>
      <c r="L68" s="53"/>
      <c r="M68" s="53"/>
    </row>
    <row r="69" spans="1:13" ht="13.5" customHeight="1">
      <c r="A69" s="16"/>
      <c r="B69" s="49"/>
      <c r="C69" s="48" t="s">
        <v>159</v>
      </c>
      <c r="D69" s="50">
        <v>17939</v>
      </c>
      <c r="E69" s="44">
        <v>19528</v>
      </c>
      <c r="F69" s="44">
        <f t="shared" si="6"/>
        <v>-1589</v>
      </c>
      <c r="G69" s="51">
        <v>-8.1</v>
      </c>
      <c r="H69" s="52">
        <v>90.61</v>
      </c>
      <c r="I69" s="45">
        <f t="shared" si="7"/>
        <v>197.98035536916456</v>
      </c>
      <c r="J69" s="46">
        <v>7002</v>
      </c>
      <c r="K69" s="16"/>
      <c r="L69" s="53"/>
      <c r="M69" s="53"/>
    </row>
    <row r="70" spans="1:13" ht="13.5" customHeight="1">
      <c r="A70" s="16"/>
      <c r="B70" s="49"/>
      <c r="C70" s="48" t="s">
        <v>160</v>
      </c>
      <c r="D70" s="50">
        <v>8290</v>
      </c>
      <c r="E70" s="44">
        <v>9004</v>
      </c>
      <c r="F70" s="44">
        <f t="shared" si="6"/>
        <v>-714</v>
      </c>
      <c r="G70" s="51">
        <v>-7.9</v>
      </c>
      <c r="H70" s="52">
        <v>28.39</v>
      </c>
      <c r="I70" s="45">
        <f t="shared" si="7"/>
        <v>292.0042268404368</v>
      </c>
      <c r="J70" s="54">
        <v>0</v>
      </c>
      <c r="K70" s="16"/>
      <c r="L70" s="53"/>
      <c r="M70" s="53"/>
    </row>
    <row r="71" spans="1:13" ht="13.5" customHeight="1">
      <c r="A71" s="16"/>
      <c r="B71" s="49"/>
      <c r="C71" s="48" t="s">
        <v>161</v>
      </c>
      <c r="D71" s="50">
        <v>25500</v>
      </c>
      <c r="E71" s="44">
        <v>28506</v>
      </c>
      <c r="F71" s="44">
        <f t="shared" si="6"/>
        <v>-3006</v>
      </c>
      <c r="G71" s="51">
        <v>-10.5</v>
      </c>
      <c r="H71" s="52">
        <v>167.44</v>
      </c>
      <c r="I71" s="45">
        <f t="shared" si="7"/>
        <v>152.29335881509795</v>
      </c>
      <c r="J71" s="54">
        <v>0</v>
      </c>
      <c r="K71" s="16"/>
      <c r="L71" s="53"/>
      <c r="M71" s="53"/>
    </row>
    <row r="72" spans="1:13" ht="13.5" customHeight="1">
      <c r="A72" s="16"/>
      <c r="B72" s="49"/>
      <c r="C72" s="48"/>
      <c r="D72" s="50"/>
      <c r="E72" s="44"/>
      <c r="F72" s="44"/>
      <c r="G72" s="51"/>
      <c r="H72" s="52"/>
      <c r="I72" s="45"/>
      <c r="J72" s="54"/>
      <c r="K72" s="16"/>
      <c r="L72" s="53"/>
      <c r="M72" s="53"/>
    </row>
    <row r="73" spans="1:13" ht="13.5" customHeight="1">
      <c r="A73" s="16"/>
      <c r="B73" s="1187" t="s">
        <v>162</v>
      </c>
      <c r="C73" s="1188" t="s">
        <v>104</v>
      </c>
      <c r="D73" s="50">
        <f>SUM(D74:D76)</f>
        <v>52045</v>
      </c>
      <c r="E73" s="44">
        <f>SUM(E74:E76)</f>
        <v>58037</v>
      </c>
      <c r="F73" s="44">
        <f>D73-E73</f>
        <v>-5992</v>
      </c>
      <c r="G73" s="51">
        <v>-10.3</v>
      </c>
      <c r="H73" s="52">
        <f>SUM(H74:H76)</f>
        <v>1224.72</v>
      </c>
      <c r="I73" s="45">
        <f>D73/H73</f>
        <v>42.49542752629172</v>
      </c>
      <c r="J73" s="54">
        <v>0</v>
      </c>
      <c r="K73" s="16"/>
      <c r="L73" s="43"/>
      <c r="M73" s="43"/>
    </row>
    <row r="74" spans="1:13" ht="13.5" customHeight="1">
      <c r="A74" s="16"/>
      <c r="B74" s="49"/>
      <c r="C74" s="57" t="s">
        <v>163</v>
      </c>
      <c r="D74" s="50">
        <v>22245</v>
      </c>
      <c r="E74" s="44">
        <v>24772</v>
      </c>
      <c r="F74" s="44">
        <f>D74-E74</f>
        <v>-2527</v>
      </c>
      <c r="G74" s="51">
        <v>-10.2</v>
      </c>
      <c r="H74" s="52">
        <v>157.12</v>
      </c>
      <c r="I74" s="52">
        <v>157.12</v>
      </c>
      <c r="J74" s="54">
        <v>0</v>
      </c>
      <c r="K74" s="16"/>
      <c r="L74" s="43"/>
      <c r="M74" s="43"/>
    </row>
    <row r="75" spans="1:11" ht="15" customHeight="1">
      <c r="A75" s="16"/>
      <c r="B75" s="49"/>
      <c r="C75" s="57" t="s">
        <v>164</v>
      </c>
      <c r="D75" s="50">
        <v>13817</v>
      </c>
      <c r="E75" s="44">
        <v>15478</v>
      </c>
      <c r="F75" s="44">
        <f>D75-E75</f>
        <v>-1661</v>
      </c>
      <c r="G75" s="51">
        <v>-10.7</v>
      </c>
      <c r="H75" s="52">
        <v>329.02</v>
      </c>
      <c r="I75" s="52">
        <v>329.02</v>
      </c>
      <c r="J75" s="54">
        <v>0</v>
      </c>
      <c r="K75" s="16"/>
    </row>
    <row r="76" spans="1:11" ht="12">
      <c r="A76" s="16"/>
      <c r="B76" s="58"/>
      <c r="C76" s="59" t="s">
        <v>165</v>
      </c>
      <c r="D76" s="60">
        <v>15983</v>
      </c>
      <c r="E76" s="61">
        <v>17787</v>
      </c>
      <c r="F76" s="61">
        <f>D76-E76</f>
        <v>-1804</v>
      </c>
      <c r="G76" s="62">
        <v>-10.1</v>
      </c>
      <c r="H76" s="63">
        <v>738.58</v>
      </c>
      <c r="I76" s="63">
        <v>738.58</v>
      </c>
      <c r="J76" s="64">
        <v>5261</v>
      </c>
      <c r="K76" s="16"/>
    </row>
    <row r="77" spans="2:11" ht="12">
      <c r="B77" s="17" t="s">
        <v>166</v>
      </c>
      <c r="K77" s="16"/>
    </row>
  </sheetData>
  <mergeCells count="18">
    <mergeCell ref="F4:G4"/>
    <mergeCell ref="J4:J5"/>
    <mergeCell ref="H4:H5"/>
    <mergeCell ref="I4:I5"/>
    <mergeCell ref="B9:C9"/>
    <mergeCell ref="B26:C26"/>
    <mergeCell ref="D4:E4"/>
    <mergeCell ref="B4:C5"/>
    <mergeCell ref="B38:C38"/>
    <mergeCell ref="B35:C35"/>
    <mergeCell ref="B7:C7"/>
    <mergeCell ref="B73:C73"/>
    <mergeCell ref="B44:C44"/>
    <mergeCell ref="B53:C53"/>
    <mergeCell ref="B57:C57"/>
    <mergeCell ref="B66:C66"/>
    <mergeCell ref="B63:C63"/>
    <mergeCell ref="B24:C24"/>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9.00390625" defaultRowHeight="13.5"/>
  <cols>
    <col min="1" max="1" width="3.375" style="147" customWidth="1"/>
    <col min="2" max="2" width="1.75390625" style="147" customWidth="1"/>
    <col min="3" max="3" width="20.375" style="147" bestFit="1" customWidth="1"/>
    <col min="4" max="7" width="10.625" style="147" customWidth="1"/>
    <col min="8" max="8" width="4.125" style="147" customWidth="1"/>
    <col min="9" max="9" width="16.25390625" style="147" bestFit="1" customWidth="1"/>
    <col min="10" max="13" width="10.625" style="147" customWidth="1"/>
    <col min="14" max="16384" width="9.00390625" style="147" customWidth="1"/>
  </cols>
  <sheetData>
    <row r="2" ht="14.25">
      <c r="B2" s="148" t="s">
        <v>448</v>
      </c>
    </row>
    <row r="3" spans="2:13" s="85" customFormat="1" ht="12.75" thickBot="1">
      <c r="B3" s="152"/>
      <c r="C3" s="152"/>
      <c r="D3" s="152"/>
      <c r="E3" s="152"/>
      <c r="F3" s="152"/>
      <c r="G3" s="152"/>
      <c r="H3" s="152"/>
      <c r="I3" s="152"/>
      <c r="J3" s="152"/>
      <c r="K3" s="152"/>
      <c r="L3" s="152"/>
      <c r="M3" s="812" t="s">
        <v>402</v>
      </c>
    </row>
    <row r="4" spans="2:13" s="85" customFormat="1" ht="36.75" thickTop="1">
      <c r="B4" s="1237" t="s">
        <v>403</v>
      </c>
      <c r="C4" s="1339"/>
      <c r="D4" s="103" t="s">
        <v>404</v>
      </c>
      <c r="E4" s="103" t="s">
        <v>398</v>
      </c>
      <c r="F4" s="103" t="s">
        <v>399</v>
      </c>
      <c r="G4" s="813" t="s">
        <v>400</v>
      </c>
      <c r="H4" s="1338" t="s">
        <v>405</v>
      </c>
      <c r="I4" s="1339"/>
      <c r="J4" s="103" t="s">
        <v>401</v>
      </c>
      <c r="K4" s="103" t="s">
        <v>398</v>
      </c>
      <c r="L4" s="103" t="s">
        <v>399</v>
      </c>
      <c r="M4" s="103" t="s">
        <v>400</v>
      </c>
    </row>
    <row r="5" spans="1:13" s="171" customFormat="1" ht="12">
      <c r="A5" s="408"/>
      <c r="B5" s="1498" t="s">
        <v>406</v>
      </c>
      <c r="C5" s="1499"/>
      <c r="D5" s="132">
        <f>SUM(D7,D26,D28,J5,J6,J10,J11,J15,J17,J19,J20,J23,J26,J29)</f>
        <v>42457</v>
      </c>
      <c r="E5" s="132">
        <f>SUM(E7,E26,E28,K5,K6,K10,K11,K15,K17,K19,K20,K23,K26,K29)</f>
        <v>55224</v>
      </c>
      <c r="F5" s="132">
        <f>SUM(F7,F26,F28,L5,L6,L10,L11,L15,L17,L19,L20,L23,L26,L29)</f>
        <v>61899</v>
      </c>
      <c r="G5" s="814">
        <f>SUM(G7,G26,G28,M5,M6,M10,M11,M15,M17,M19,M20,M23,M26,M29)</f>
        <v>70941</v>
      </c>
      <c r="H5" s="1342" t="s">
        <v>407</v>
      </c>
      <c r="I5" s="1162"/>
      <c r="J5" s="815">
        <v>441</v>
      </c>
      <c r="K5" s="815">
        <v>359</v>
      </c>
      <c r="L5" s="128">
        <v>369</v>
      </c>
      <c r="M5" s="816">
        <v>1179</v>
      </c>
    </row>
    <row r="6" spans="1:16" s="171" customFormat="1" ht="12">
      <c r="A6" s="408"/>
      <c r="B6" s="817"/>
      <c r="C6" s="818"/>
      <c r="D6" s="819"/>
      <c r="E6" s="819"/>
      <c r="F6" s="132"/>
      <c r="G6" s="820"/>
      <c r="H6" s="1342" t="s">
        <v>408</v>
      </c>
      <c r="I6" s="1162"/>
      <c r="J6" s="815">
        <v>512</v>
      </c>
      <c r="K6" s="815">
        <v>622</v>
      </c>
      <c r="L6" s="128">
        <v>650</v>
      </c>
      <c r="M6" s="410">
        <v>810</v>
      </c>
      <c r="O6" s="147"/>
      <c r="P6" s="147"/>
    </row>
    <row r="7" spans="1:13" ht="12">
      <c r="A7" s="85"/>
      <c r="B7" s="1161" t="s">
        <v>409</v>
      </c>
      <c r="C7" s="1162"/>
      <c r="D7" s="128">
        <v>16785</v>
      </c>
      <c r="E7" s="128">
        <v>21520</v>
      </c>
      <c r="F7" s="128">
        <v>23556</v>
      </c>
      <c r="G7" s="821">
        <v>26310</v>
      </c>
      <c r="I7" s="125" t="s">
        <v>410</v>
      </c>
      <c r="J7" s="815">
        <v>157</v>
      </c>
      <c r="K7" s="815">
        <v>174</v>
      </c>
      <c r="L7" s="128">
        <v>156</v>
      </c>
      <c r="M7" s="410">
        <v>150</v>
      </c>
    </row>
    <row r="8" spans="1:13" ht="12">
      <c r="A8" s="85"/>
      <c r="B8" s="822"/>
      <c r="C8" s="823" t="s">
        <v>319</v>
      </c>
      <c r="D8" s="815">
        <v>4020</v>
      </c>
      <c r="E8" s="815">
        <v>4682</v>
      </c>
      <c r="F8" s="824">
        <v>4675</v>
      </c>
      <c r="G8" s="821">
        <v>5355</v>
      </c>
      <c r="H8" s="85"/>
      <c r="I8" s="125" t="s">
        <v>411</v>
      </c>
      <c r="J8" s="815">
        <v>157</v>
      </c>
      <c r="K8" s="815">
        <v>126</v>
      </c>
      <c r="L8" s="128">
        <v>60</v>
      </c>
      <c r="M8" s="410">
        <v>89</v>
      </c>
    </row>
    <row r="9" spans="1:13" ht="12">
      <c r="A9" s="85"/>
      <c r="B9" s="825"/>
      <c r="C9" s="823" t="s">
        <v>412</v>
      </c>
      <c r="D9" s="815">
        <v>3674</v>
      </c>
      <c r="E9" s="815">
        <v>4679</v>
      </c>
      <c r="F9" s="824">
        <v>5135</v>
      </c>
      <c r="G9" s="821">
        <v>5594</v>
      </c>
      <c r="H9" s="1342"/>
      <c r="I9" s="1162"/>
      <c r="J9" s="815"/>
      <c r="K9" s="815"/>
      <c r="L9" s="128"/>
      <c r="M9" s="410"/>
    </row>
    <row r="10" spans="1:13" ht="12">
      <c r="A10" s="85"/>
      <c r="B10" s="826"/>
      <c r="C10" s="823" t="s">
        <v>413</v>
      </c>
      <c r="D10" s="815">
        <v>2295</v>
      </c>
      <c r="E10" s="815">
        <v>3512</v>
      </c>
      <c r="F10" s="824">
        <v>3750</v>
      </c>
      <c r="G10" s="821">
        <v>4454</v>
      </c>
      <c r="H10" s="1342" t="s">
        <v>414</v>
      </c>
      <c r="I10" s="1162"/>
      <c r="J10" s="815">
        <v>1874</v>
      </c>
      <c r="K10" s="815">
        <v>2644</v>
      </c>
      <c r="L10" s="128">
        <v>3381</v>
      </c>
      <c r="M10" s="410">
        <v>4639</v>
      </c>
    </row>
    <row r="11" spans="1:13" ht="12">
      <c r="A11" s="85"/>
      <c r="B11" s="826"/>
      <c r="C11" s="823" t="s">
        <v>415</v>
      </c>
      <c r="D11" s="815">
        <v>415</v>
      </c>
      <c r="E11" s="815">
        <v>420</v>
      </c>
      <c r="F11" s="824">
        <v>445</v>
      </c>
      <c r="G11" s="821">
        <v>458</v>
      </c>
      <c r="H11" s="1342" t="s">
        <v>416</v>
      </c>
      <c r="I11" s="1162"/>
      <c r="J11" s="166">
        <f>SUM(J12:J13)</f>
        <v>15045</v>
      </c>
      <c r="K11" s="166">
        <f>SUM(K12:K13)</f>
        <v>19935</v>
      </c>
      <c r="L11" s="166">
        <f>SUM(L12:L13)</f>
        <v>21695</v>
      </c>
      <c r="M11" s="827">
        <f>SUM(M12:M13)</f>
        <v>24787</v>
      </c>
    </row>
    <row r="12" spans="1:13" ht="12">
      <c r="A12" s="85"/>
      <c r="B12" s="826"/>
      <c r="C12" s="823" t="s">
        <v>417</v>
      </c>
      <c r="D12" s="815">
        <v>192</v>
      </c>
      <c r="E12" s="815">
        <v>247</v>
      </c>
      <c r="F12" s="824">
        <v>303</v>
      </c>
      <c r="G12" s="821">
        <v>426</v>
      </c>
      <c r="H12" s="85"/>
      <c r="I12" s="125" t="s">
        <v>418</v>
      </c>
      <c r="J12" s="815">
        <v>8707</v>
      </c>
      <c r="K12" s="815">
        <v>12011</v>
      </c>
      <c r="L12" s="128">
        <v>13096</v>
      </c>
      <c r="M12" s="827">
        <v>14817</v>
      </c>
    </row>
    <row r="13" spans="1:13" ht="12">
      <c r="A13" s="85"/>
      <c r="B13" s="826"/>
      <c r="C13" s="823" t="s">
        <v>419</v>
      </c>
      <c r="D13" s="815">
        <v>637</v>
      </c>
      <c r="E13" s="815">
        <v>862</v>
      </c>
      <c r="F13" s="824">
        <v>993</v>
      </c>
      <c r="G13" s="821">
        <v>1092</v>
      </c>
      <c r="H13" s="85"/>
      <c r="I13" s="125" t="s">
        <v>420</v>
      </c>
      <c r="J13" s="815">
        <v>6338</v>
      </c>
      <c r="K13" s="815">
        <v>7924</v>
      </c>
      <c r="L13" s="128">
        <v>8599</v>
      </c>
      <c r="M13" s="410">
        <v>9970</v>
      </c>
    </row>
    <row r="14" spans="1:13" ht="12">
      <c r="A14" s="85"/>
      <c r="B14" s="826"/>
      <c r="C14" s="823" t="s">
        <v>421</v>
      </c>
      <c r="D14" s="815">
        <v>86</v>
      </c>
      <c r="E14" s="815">
        <v>109</v>
      </c>
      <c r="F14" s="824">
        <v>134</v>
      </c>
      <c r="G14" s="821">
        <v>125</v>
      </c>
      <c r="H14" s="85"/>
      <c r="I14" s="86"/>
      <c r="J14" s="815"/>
      <c r="K14" s="815"/>
      <c r="L14" s="128"/>
      <c r="M14" s="827"/>
    </row>
    <row r="15" spans="1:13" ht="12">
      <c r="A15" s="85"/>
      <c r="B15" s="826"/>
      <c r="C15" s="823" t="s">
        <v>422</v>
      </c>
      <c r="D15" s="815">
        <v>7</v>
      </c>
      <c r="E15" s="815">
        <v>7</v>
      </c>
      <c r="F15" s="824">
        <v>10</v>
      </c>
      <c r="G15" s="821">
        <v>10</v>
      </c>
      <c r="H15" s="1342" t="s">
        <v>423</v>
      </c>
      <c r="I15" s="1162"/>
      <c r="J15" s="815">
        <v>167</v>
      </c>
      <c r="K15" s="815">
        <v>167</v>
      </c>
      <c r="L15" s="128">
        <v>227</v>
      </c>
      <c r="M15" s="410">
        <v>384</v>
      </c>
    </row>
    <row r="16" spans="1:13" ht="12">
      <c r="A16" s="85"/>
      <c r="B16" s="826"/>
      <c r="C16" s="823" t="s">
        <v>424</v>
      </c>
      <c r="D16" s="815">
        <v>195</v>
      </c>
      <c r="E16" s="815">
        <v>196</v>
      </c>
      <c r="F16" s="824">
        <v>226</v>
      </c>
      <c r="G16" s="821">
        <v>240</v>
      </c>
      <c r="H16" s="1342"/>
      <c r="I16" s="1162"/>
      <c r="J16" s="815"/>
      <c r="K16" s="815"/>
      <c r="L16" s="128"/>
      <c r="M16" s="410"/>
    </row>
    <row r="17" spans="1:13" ht="12">
      <c r="A17" s="85"/>
      <c r="B17" s="826"/>
      <c r="C17" s="823" t="s">
        <v>425</v>
      </c>
      <c r="D17" s="815">
        <v>663</v>
      </c>
      <c r="E17" s="815">
        <v>1011</v>
      </c>
      <c r="F17" s="824">
        <v>1160</v>
      </c>
      <c r="G17" s="821">
        <v>1405</v>
      </c>
      <c r="H17" s="1342" t="s">
        <v>426</v>
      </c>
      <c r="I17" s="1162"/>
      <c r="J17" s="815">
        <v>116</v>
      </c>
      <c r="K17" s="815">
        <v>264</v>
      </c>
      <c r="L17" s="128">
        <v>717</v>
      </c>
      <c r="M17" s="827">
        <v>887</v>
      </c>
    </row>
    <row r="18" spans="1:13" ht="12">
      <c r="A18" s="85"/>
      <c r="B18" s="826"/>
      <c r="C18" s="823" t="s">
        <v>427</v>
      </c>
      <c r="D18" s="815">
        <v>717</v>
      </c>
      <c r="E18" s="815">
        <v>916</v>
      </c>
      <c r="F18" s="824">
        <v>1221</v>
      </c>
      <c r="G18" s="821">
        <v>1301</v>
      </c>
      <c r="H18" s="1342"/>
      <c r="I18" s="1162"/>
      <c r="J18" s="815"/>
      <c r="K18" s="815"/>
      <c r="L18" s="128"/>
      <c r="M18" s="827"/>
    </row>
    <row r="19" spans="1:13" ht="12">
      <c r="A19" s="85"/>
      <c r="B19" s="826"/>
      <c r="C19" s="823" t="s">
        <v>428</v>
      </c>
      <c r="D19" s="815">
        <v>176</v>
      </c>
      <c r="E19" s="815">
        <v>145</v>
      </c>
      <c r="F19" s="824">
        <v>202</v>
      </c>
      <c r="G19" s="821">
        <v>247</v>
      </c>
      <c r="H19" s="1342" t="s">
        <v>429</v>
      </c>
      <c r="I19" s="1162"/>
      <c r="J19" s="815">
        <v>1394</v>
      </c>
      <c r="K19" s="815">
        <v>1746</v>
      </c>
      <c r="L19" s="128">
        <v>2089</v>
      </c>
      <c r="M19" s="410">
        <v>2247</v>
      </c>
    </row>
    <row r="20" spans="1:13" ht="12">
      <c r="A20" s="85"/>
      <c r="B20" s="826"/>
      <c r="C20" s="823" t="s">
        <v>430</v>
      </c>
      <c r="D20" s="815">
        <v>362</v>
      </c>
      <c r="E20" s="815">
        <v>478</v>
      </c>
      <c r="F20" s="824">
        <v>473</v>
      </c>
      <c r="G20" s="821">
        <v>519</v>
      </c>
      <c r="H20" s="1342" t="s">
        <v>431</v>
      </c>
      <c r="I20" s="1162"/>
      <c r="J20" s="815">
        <v>1142</v>
      </c>
      <c r="K20" s="815">
        <v>990</v>
      </c>
      <c r="L20" s="128">
        <v>862</v>
      </c>
      <c r="M20" s="827">
        <v>544</v>
      </c>
    </row>
    <row r="21" spans="1:13" ht="12">
      <c r="A21" s="85"/>
      <c r="B21" s="826"/>
      <c r="C21" s="823" t="s">
        <v>432</v>
      </c>
      <c r="D21" s="815">
        <v>1989</v>
      </c>
      <c r="E21" s="815">
        <v>2379</v>
      </c>
      <c r="F21" s="824">
        <v>2707</v>
      </c>
      <c r="G21" s="821">
        <v>2822</v>
      </c>
      <c r="I21" s="125" t="s">
        <v>433</v>
      </c>
      <c r="J21" s="815">
        <v>1100</v>
      </c>
      <c r="K21" s="815">
        <v>945</v>
      </c>
      <c r="L21" s="128">
        <v>832</v>
      </c>
      <c r="M21" s="827">
        <v>490</v>
      </c>
    </row>
    <row r="22" spans="1:13" ht="12">
      <c r="A22" s="85"/>
      <c r="B22" s="826"/>
      <c r="C22" s="823" t="s">
        <v>434</v>
      </c>
      <c r="D22" s="815">
        <v>1132</v>
      </c>
      <c r="E22" s="815">
        <v>1382</v>
      </c>
      <c r="F22" s="824">
        <v>1605</v>
      </c>
      <c r="G22" s="821">
        <v>1768</v>
      </c>
      <c r="I22" s="125" t="s">
        <v>435</v>
      </c>
      <c r="J22" s="815">
        <v>41</v>
      </c>
      <c r="K22" s="815">
        <v>45</v>
      </c>
      <c r="L22" s="128">
        <v>30</v>
      </c>
      <c r="M22" s="827">
        <v>54</v>
      </c>
    </row>
    <row r="23" spans="1:13" ht="12">
      <c r="A23" s="85"/>
      <c r="B23" s="826"/>
      <c r="C23" s="823" t="s">
        <v>436</v>
      </c>
      <c r="D23" s="815">
        <v>82</v>
      </c>
      <c r="E23" s="815">
        <v>152</v>
      </c>
      <c r="F23" s="824">
        <v>188</v>
      </c>
      <c r="G23" s="821">
        <v>142</v>
      </c>
      <c r="H23" s="1342" t="s">
        <v>437</v>
      </c>
      <c r="I23" s="1162"/>
      <c r="J23" s="815">
        <v>2441</v>
      </c>
      <c r="K23" s="815">
        <v>2976</v>
      </c>
      <c r="L23" s="128">
        <v>3576</v>
      </c>
      <c r="M23" s="827">
        <v>3998</v>
      </c>
    </row>
    <row r="24" spans="1:13" ht="12">
      <c r="A24" s="85"/>
      <c r="B24" s="826"/>
      <c r="C24" s="823" t="s">
        <v>438</v>
      </c>
      <c r="D24" s="815">
        <v>17</v>
      </c>
      <c r="E24" s="815">
        <v>38</v>
      </c>
      <c r="F24" s="824">
        <v>57</v>
      </c>
      <c r="G24" s="821">
        <v>65</v>
      </c>
      <c r="I24" s="125" t="s">
        <v>439</v>
      </c>
      <c r="J24" s="815">
        <v>575</v>
      </c>
      <c r="K24" s="815">
        <v>713</v>
      </c>
      <c r="L24" s="128">
        <v>969</v>
      </c>
      <c r="M24" s="827">
        <v>1158</v>
      </c>
    </row>
    <row r="25" spans="1:13" ht="12">
      <c r="A25" s="85"/>
      <c r="B25" s="826"/>
      <c r="C25" s="823" t="s">
        <v>440</v>
      </c>
      <c r="D25" s="815">
        <v>126</v>
      </c>
      <c r="E25" s="815">
        <v>305</v>
      </c>
      <c r="F25" s="824">
        <v>272</v>
      </c>
      <c r="G25" s="821">
        <v>287</v>
      </c>
      <c r="H25" s="85"/>
      <c r="I25" s="125" t="s">
        <v>441</v>
      </c>
      <c r="J25" s="815">
        <v>302</v>
      </c>
      <c r="K25" s="815">
        <v>288</v>
      </c>
      <c r="L25" s="128">
        <v>254</v>
      </c>
      <c r="M25" s="827">
        <v>226</v>
      </c>
    </row>
    <row r="26" spans="1:13" ht="12">
      <c r="A26" s="85"/>
      <c r="B26" s="1161" t="s">
        <v>442</v>
      </c>
      <c r="C26" s="1162"/>
      <c r="D26" s="815">
        <v>774</v>
      </c>
      <c r="E26" s="815">
        <v>896</v>
      </c>
      <c r="F26" s="128">
        <v>1013</v>
      </c>
      <c r="G26" s="821">
        <v>1217</v>
      </c>
      <c r="H26" s="1342" t="s">
        <v>443</v>
      </c>
      <c r="I26" s="1162"/>
      <c r="J26" s="815">
        <f>SUM(J27:J28)</f>
        <v>817</v>
      </c>
      <c r="K26" s="815">
        <f>SUM(K27:K28)</f>
        <v>1462</v>
      </c>
      <c r="L26" s="815">
        <f>SUM(L27:L28)</f>
        <v>1809</v>
      </c>
      <c r="M26" s="410">
        <f>SUM(M27:M28)</f>
        <v>1339</v>
      </c>
    </row>
    <row r="27" spans="1:13" ht="12">
      <c r="A27" s="85"/>
      <c r="B27" s="162"/>
      <c r="C27" s="125"/>
      <c r="D27" s="815"/>
      <c r="E27" s="815"/>
      <c r="F27" s="128"/>
      <c r="G27" s="821"/>
      <c r="H27" s="659"/>
      <c r="I27" s="828" t="s">
        <v>444</v>
      </c>
      <c r="J27" s="815">
        <v>100</v>
      </c>
      <c r="K27" s="815">
        <v>600</v>
      </c>
      <c r="L27" s="829">
        <v>716</v>
      </c>
      <c r="M27" s="410">
        <v>360</v>
      </c>
    </row>
    <row r="28" spans="1:13" ht="12">
      <c r="A28" s="85"/>
      <c r="B28" s="1161" t="s">
        <v>445</v>
      </c>
      <c r="C28" s="1162"/>
      <c r="D28" s="815">
        <v>97</v>
      </c>
      <c r="E28" s="815">
        <v>78</v>
      </c>
      <c r="F28" s="128">
        <v>87</v>
      </c>
      <c r="G28" s="821">
        <v>96</v>
      </c>
      <c r="H28" s="830"/>
      <c r="I28" s="125" t="s">
        <v>446</v>
      </c>
      <c r="J28" s="815">
        <v>717</v>
      </c>
      <c r="K28" s="815">
        <v>862</v>
      </c>
      <c r="L28" s="829">
        <v>1093</v>
      </c>
      <c r="M28" s="410">
        <v>979</v>
      </c>
    </row>
    <row r="29" spans="1:13" ht="12">
      <c r="A29" s="85"/>
      <c r="B29" s="1500"/>
      <c r="C29" s="1501"/>
      <c r="D29" s="831"/>
      <c r="E29" s="140"/>
      <c r="F29" s="832"/>
      <c r="G29" s="833"/>
      <c r="H29" s="1503" t="s">
        <v>1045</v>
      </c>
      <c r="I29" s="1501"/>
      <c r="J29" s="140">
        <v>852</v>
      </c>
      <c r="K29" s="140">
        <v>1565</v>
      </c>
      <c r="L29" s="834">
        <v>1868</v>
      </c>
      <c r="M29" s="414">
        <v>2504</v>
      </c>
    </row>
    <row r="30" ht="12">
      <c r="B30" s="147" t="s">
        <v>447</v>
      </c>
    </row>
    <row r="31" spans="8:10" ht="12">
      <c r="H31" s="1502"/>
      <c r="I31" s="1502"/>
      <c r="J31" s="835"/>
    </row>
  </sheetData>
  <mergeCells count="22">
    <mergeCell ref="H31:I31"/>
    <mergeCell ref="H16:I16"/>
    <mergeCell ref="H18:I18"/>
    <mergeCell ref="H20:I20"/>
    <mergeCell ref="H17:I17"/>
    <mergeCell ref="H19:I19"/>
    <mergeCell ref="H23:I23"/>
    <mergeCell ref="H29:I29"/>
    <mergeCell ref="B28:C28"/>
    <mergeCell ref="B29:C29"/>
    <mergeCell ref="H5:I5"/>
    <mergeCell ref="H9:I9"/>
    <mergeCell ref="B26:C26"/>
    <mergeCell ref="H26:I26"/>
    <mergeCell ref="H15:I15"/>
    <mergeCell ref="H10:I10"/>
    <mergeCell ref="B4:C4"/>
    <mergeCell ref="B5:C5"/>
    <mergeCell ref="H11:I11"/>
    <mergeCell ref="B7:C7"/>
    <mergeCell ref="H4:I4"/>
    <mergeCell ref="H6:I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9.00390625" defaultRowHeight="13.5"/>
  <cols>
    <col min="1" max="1" width="3.375" style="147" customWidth="1"/>
    <col min="2" max="2" width="2.00390625" style="147" customWidth="1"/>
    <col min="3" max="3" width="20.625" style="147" customWidth="1"/>
    <col min="4" max="8" width="12.75390625" style="147" customWidth="1"/>
    <col min="9" max="12" width="7.625" style="147" customWidth="1"/>
    <col min="13" max="16384" width="9.00390625" style="147" customWidth="1"/>
  </cols>
  <sheetData>
    <row r="2" ht="14.25">
      <c r="B2" s="148" t="s">
        <v>471</v>
      </c>
    </row>
    <row r="3" spans="2:8" s="85" customFormat="1" ht="12.75" thickBot="1">
      <c r="B3" s="152"/>
      <c r="C3" s="152"/>
      <c r="D3" s="152"/>
      <c r="E3" s="152"/>
      <c r="F3" s="152"/>
      <c r="G3" s="152"/>
      <c r="H3" s="812" t="s">
        <v>402</v>
      </c>
    </row>
    <row r="4" spans="2:8" s="85" customFormat="1" ht="32.25" customHeight="1" thickTop="1">
      <c r="B4" s="836" t="s">
        <v>453</v>
      </c>
      <c r="C4" s="837"/>
      <c r="D4" s="838" t="s">
        <v>454</v>
      </c>
      <c r="E4" s="838" t="s">
        <v>449</v>
      </c>
      <c r="F4" s="838" t="s">
        <v>450</v>
      </c>
      <c r="G4" s="838" t="s">
        <v>451</v>
      </c>
      <c r="H4" s="838" t="s">
        <v>452</v>
      </c>
    </row>
    <row r="5" spans="1:8" ht="12">
      <c r="A5" s="85"/>
      <c r="B5" s="1161" t="s">
        <v>409</v>
      </c>
      <c r="C5" s="1162"/>
      <c r="D5" s="815">
        <v>6163</v>
      </c>
      <c r="E5" s="815">
        <v>8447</v>
      </c>
      <c r="F5" s="815">
        <v>11558</v>
      </c>
      <c r="G5" s="128">
        <v>11866</v>
      </c>
      <c r="H5" s="410">
        <v>13205</v>
      </c>
    </row>
    <row r="6" spans="1:8" ht="12">
      <c r="A6" s="85"/>
      <c r="B6" s="822"/>
      <c r="C6" s="839" t="s">
        <v>319</v>
      </c>
      <c r="D6" s="815">
        <v>1239</v>
      </c>
      <c r="E6" s="815">
        <v>1520</v>
      </c>
      <c r="F6" s="815">
        <v>1953</v>
      </c>
      <c r="G6" s="128">
        <v>1754</v>
      </c>
      <c r="H6" s="410">
        <v>2041</v>
      </c>
    </row>
    <row r="7" spans="1:8" ht="12">
      <c r="A7" s="85"/>
      <c r="B7" s="840"/>
      <c r="C7" s="839" t="s">
        <v>412</v>
      </c>
      <c r="D7" s="815">
        <v>1100</v>
      </c>
      <c r="E7" s="815">
        <v>1354</v>
      </c>
      <c r="F7" s="815">
        <v>1773</v>
      </c>
      <c r="G7" s="128">
        <v>1522</v>
      </c>
      <c r="H7" s="410">
        <v>1941</v>
      </c>
    </row>
    <row r="8" spans="1:8" ht="12">
      <c r="A8" s="85"/>
      <c r="B8" s="841"/>
      <c r="C8" s="839" t="s">
        <v>455</v>
      </c>
      <c r="D8" s="815">
        <v>1664</v>
      </c>
      <c r="E8" s="815">
        <v>2121</v>
      </c>
      <c r="F8" s="815">
        <v>2861</v>
      </c>
      <c r="G8" s="128">
        <v>1920</v>
      </c>
      <c r="H8" s="410">
        <v>3358</v>
      </c>
    </row>
    <row r="9" spans="1:8" ht="12">
      <c r="A9" s="85"/>
      <c r="B9" s="841"/>
      <c r="C9" s="125" t="s">
        <v>419</v>
      </c>
      <c r="D9" s="815">
        <v>45</v>
      </c>
      <c r="E9" s="815">
        <v>84</v>
      </c>
      <c r="F9" s="815">
        <v>137</v>
      </c>
      <c r="G9" s="128">
        <v>195</v>
      </c>
      <c r="H9" s="410">
        <v>205</v>
      </c>
    </row>
    <row r="10" spans="1:8" ht="12">
      <c r="A10" s="85"/>
      <c r="B10" s="841"/>
      <c r="C10" s="125" t="s">
        <v>456</v>
      </c>
      <c r="D10" s="815">
        <v>51</v>
      </c>
      <c r="E10" s="815">
        <v>58</v>
      </c>
      <c r="F10" s="815">
        <v>84</v>
      </c>
      <c r="G10" s="128">
        <v>74</v>
      </c>
      <c r="H10" s="410">
        <v>148</v>
      </c>
    </row>
    <row r="11" spans="1:8" ht="12">
      <c r="A11" s="85"/>
      <c r="B11" s="841"/>
      <c r="C11" s="839" t="s">
        <v>457</v>
      </c>
      <c r="D11" s="815">
        <v>158</v>
      </c>
      <c r="E11" s="815">
        <v>311</v>
      </c>
      <c r="F11" s="815">
        <v>459</v>
      </c>
      <c r="G11" s="128">
        <v>479</v>
      </c>
      <c r="H11" s="410">
        <v>500</v>
      </c>
    </row>
    <row r="12" spans="1:8" ht="12">
      <c r="A12" s="85"/>
      <c r="B12" s="841"/>
      <c r="C12" s="839" t="s">
        <v>427</v>
      </c>
      <c r="D12" s="815">
        <v>315</v>
      </c>
      <c r="E12" s="815">
        <v>574</v>
      </c>
      <c r="F12" s="815">
        <v>845</v>
      </c>
      <c r="G12" s="128">
        <v>826</v>
      </c>
      <c r="H12" s="410">
        <v>610</v>
      </c>
    </row>
    <row r="13" spans="1:8" ht="12">
      <c r="A13" s="85"/>
      <c r="B13" s="841"/>
      <c r="C13" s="839" t="s">
        <v>458</v>
      </c>
      <c r="D13" s="815">
        <v>428</v>
      </c>
      <c r="E13" s="815">
        <v>656</v>
      </c>
      <c r="F13" s="815">
        <v>943</v>
      </c>
      <c r="G13" s="128">
        <v>1045</v>
      </c>
      <c r="H13" s="410">
        <v>1154</v>
      </c>
    </row>
    <row r="14" spans="1:8" ht="12">
      <c r="A14" s="85"/>
      <c r="B14" s="841"/>
      <c r="C14" s="839" t="s">
        <v>459</v>
      </c>
      <c r="D14" s="815">
        <v>123</v>
      </c>
      <c r="E14" s="815">
        <v>206</v>
      </c>
      <c r="F14" s="815">
        <v>383</v>
      </c>
      <c r="G14" s="128">
        <v>581</v>
      </c>
      <c r="H14" s="410">
        <v>590</v>
      </c>
    </row>
    <row r="15" spans="1:8" ht="12">
      <c r="A15" s="85"/>
      <c r="B15" s="841"/>
      <c r="C15" s="839"/>
      <c r="D15" s="815"/>
      <c r="E15" s="815"/>
      <c r="F15" s="815"/>
      <c r="G15" s="128"/>
      <c r="H15" s="410"/>
    </row>
    <row r="16" spans="1:8" ht="12">
      <c r="A16" s="85"/>
      <c r="B16" s="1161" t="s">
        <v>442</v>
      </c>
      <c r="C16" s="1162"/>
      <c r="D16" s="815">
        <v>712</v>
      </c>
      <c r="E16" s="815">
        <v>738</v>
      </c>
      <c r="F16" s="815">
        <v>802</v>
      </c>
      <c r="G16" s="128">
        <v>597</v>
      </c>
      <c r="H16" s="410">
        <v>620</v>
      </c>
    </row>
    <row r="17" spans="1:8" ht="12">
      <c r="A17" s="85"/>
      <c r="B17" s="1161" t="s">
        <v>445</v>
      </c>
      <c r="C17" s="1162"/>
      <c r="D17" s="815">
        <v>31</v>
      </c>
      <c r="E17" s="815">
        <v>46</v>
      </c>
      <c r="F17" s="815">
        <v>97</v>
      </c>
      <c r="G17" s="128">
        <v>132</v>
      </c>
      <c r="H17" s="410">
        <v>107</v>
      </c>
    </row>
    <row r="18" spans="1:8" ht="12">
      <c r="A18" s="85"/>
      <c r="B18" s="1161" t="s">
        <v>460</v>
      </c>
      <c r="C18" s="1162"/>
      <c r="D18" s="815">
        <v>116</v>
      </c>
      <c r="E18" s="815">
        <v>118</v>
      </c>
      <c r="F18" s="815">
        <v>107</v>
      </c>
      <c r="G18" s="128">
        <v>85</v>
      </c>
      <c r="H18" s="410">
        <v>95</v>
      </c>
    </row>
    <row r="19" spans="1:8" ht="12">
      <c r="A19" s="85"/>
      <c r="B19" s="1161" t="s">
        <v>408</v>
      </c>
      <c r="C19" s="1162"/>
      <c r="D19" s="815">
        <v>169</v>
      </c>
      <c r="E19" s="815">
        <v>224</v>
      </c>
      <c r="F19" s="815">
        <v>310</v>
      </c>
      <c r="G19" s="128">
        <v>297</v>
      </c>
      <c r="H19" s="410">
        <v>322</v>
      </c>
    </row>
    <row r="20" spans="1:8" ht="12">
      <c r="A20" s="85"/>
      <c r="B20" s="1161" t="s">
        <v>414</v>
      </c>
      <c r="C20" s="1162"/>
      <c r="D20" s="126">
        <v>1585</v>
      </c>
      <c r="E20" s="128">
        <v>2119</v>
      </c>
      <c r="F20" s="128">
        <v>3049</v>
      </c>
      <c r="G20" s="128">
        <v>3017</v>
      </c>
      <c r="H20" s="410">
        <v>3717</v>
      </c>
    </row>
    <row r="21" spans="2:8" ht="12">
      <c r="B21" s="1161" t="s">
        <v>461</v>
      </c>
      <c r="C21" s="1162"/>
      <c r="D21" s="128">
        <v>7543</v>
      </c>
      <c r="E21" s="128">
        <v>9196</v>
      </c>
      <c r="F21" s="128">
        <v>11832</v>
      </c>
      <c r="G21" s="128">
        <v>12763</v>
      </c>
      <c r="H21" s="410">
        <v>14114</v>
      </c>
    </row>
    <row r="22" spans="2:8" ht="12">
      <c r="B22" s="189"/>
      <c r="C22" s="125" t="s">
        <v>462</v>
      </c>
      <c r="D22" s="128">
        <v>2515</v>
      </c>
      <c r="E22" s="128">
        <v>3077</v>
      </c>
      <c r="F22" s="128">
        <v>4339</v>
      </c>
      <c r="G22" s="128">
        <v>4545</v>
      </c>
      <c r="H22" s="410">
        <v>4777</v>
      </c>
    </row>
    <row r="23" spans="2:8" ht="12">
      <c r="B23" s="189"/>
      <c r="C23" s="125" t="s">
        <v>463</v>
      </c>
      <c r="D23" s="815">
        <v>4895</v>
      </c>
      <c r="E23" s="815">
        <v>6119</v>
      </c>
      <c r="F23" s="815">
        <v>7493</v>
      </c>
      <c r="G23" s="128">
        <v>8217</v>
      </c>
      <c r="H23" s="410">
        <v>9337</v>
      </c>
    </row>
    <row r="24" spans="2:8" ht="12">
      <c r="B24" s="189"/>
      <c r="C24" s="125" t="s">
        <v>464</v>
      </c>
      <c r="D24" s="842">
        <v>467</v>
      </c>
      <c r="E24" s="842">
        <v>493</v>
      </c>
      <c r="F24" s="842">
        <v>628</v>
      </c>
      <c r="G24" s="842">
        <v>510</v>
      </c>
      <c r="H24" s="843">
        <v>745</v>
      </c>
    </row>
    <row r="25" spans="2:8" ht="12">
      <c r="B25" s="189"/>
      <c r="C25" s="86"/>
      <c r="G25" s="85"/>
      <c r="H25" s="86"/>
    </row>
    <row r="26" spans="2:8" ht="12">
      <c r="B26" s="1161" t="s">
        <v>465</v>
      </c>
      <c r="C26" s="1162"/>
      <c r="D26" s="815">
        <v>792</v>
      </c>
      <c r="E26" s="815">
        <v>972</v>
      </c>
      <c r="F26" s="815">
        <v>379</v>
      </c>
      <c r="G26" s="128">
        <v>2460</v>
      </c>
      <c r="H26" s="410">
        <v>873</v>
      </c>
    </row>
    <row r="27" spans="2:8" ht="12">
      <c r="B27" s="1161" t="s">
        <v>426</v>
      </c>
      <c r="C27" s="1162"/>
      <c r="D27" s="815">
        <v>103</v>
      </c>
      <c r="E27" s="815">
        <v>143</v>
      </c>
      <c r="F27" s="815">
        <v>233</v>
      </c>
      <c r="G27" s="166">
        <v>185</v>
      </c>
      <c r="H27" s="410">
        <v>225</v>
      </c>
    </row>
    <row r="28" spans="2:8" ht="12">
      <c r="B28" s="1161" t="s">
        <v>466</v>
      </c>
      <c r="C28" s="1162"/>
      <c r="D28" s="815">
        <v>162</v>
      </c>
      <c r="E28" s="815">
        <v>353</v>
      </c>
      <c r="F28" s="815">
        <v>387</v>
      </c>
      <c r="G28" s="166">
        <v>436</v>
      </c>
      <c r="H28" s="827">
        <v>345</v>
      </c>
    </row>
    <row r="29" spans="2:8" ht="12">
      <c r="B29" s="1161" t="s">
        <v>431</v>
      </c>
      <c r="C29" s="1162"/>
      <c r="D29" s="815">
        <v>23</v>
      </c>
      <c r="E29" s="815">
        <v>52</v>
      </c>
      <c r="F29" s="815">
        <v>56</v>
      </c>
      <c r="G29" s="128">
        <v>38</v>
      </c>
      <c r="H29" s="410">
        <v>50</v>
      </c>
    </row>
    <row r="30" spans="2:8" ht="12">
      <c r="B30" s="1161" t="s">
        <v>437</v>
      </c>
      <c r="C30" s="1162"/>
      <c r="D30" s="815">
        <v>2931</v>
      </c>
      <c r="E30" s="815">
        <v>3507</v>
      </c>
      <c r="F30" s="815">
        <v>4340</v>
      </c>
      <c r="G30" s="128">
        <v>4280</v>
      </c>
      <c r="H30" s="410">
        <v>4799</v>
      </c>
    </row>
    <row r="31" spans="2:8" ht="12">
      <c r="B31" s="189"/>
      <c r="C31" s="125" t="s">
        <v>467</v>
      </c>
      <c r="D31" s="815">
        <v>1258</v>
      </c>
      <c r="E31" s="815">
        <v>1422</v>
      </c>
      <c r="F31" s="815">
        <v>1706</v>
      </c>
      <c r="G31" s="128">
        <v>1635</v>
      </c>
      <c r="H31" s="410">
        <v>1813</v>
      </c>
    </row>
    <row r="32" spans="2:8" ht="12">
      <c r="B32" s="189"/>
      <c r="C32" s="125" t="s">
        <v>468</v>
      </c>
      <c r="D32" s="815">
        <v>277</v>
      </c>
      <c r="E32" s="815">
        <v>343</v>
      </c>
      <c r="F32" s="815">
        <v>373</v>
      </c>
      <c r="G32" s="166">
        <v>392</v>
      </c>
      <c r="H32" s="410">
        <v>395</v>
      </c>
    </row>
    <row r="33" spans="2:8" ht="24">
      <c r="B33" s="189"/>
      <c r="C33" s="125" t="s">
        <v>469</v>
      </c>
      <c r="D33" s="844">
        <v>296</v>
      </c>
      <c r="E33" s="844">
        <v>435</v>
      </c>
      <c r="F33" s="844">
        <v>600</v>
      </c>
      <c r="G33" s="166">
        <v>639</v>
      </c>
      <c r="H33" s="410">
        <v>814</v>
      </c>
    </row>
    <row r="34" spans="2:8" ht="12">
      <c r="B34" s="189"/>
      <c r="C34" s="86"/>
      <c r="D34" s="815"/>
      <c r="E34" s="815"/>
      <c r="F34" s="815"/>
      <c r="G34" s="166"/>
      <c r="H34" s="410"/>
    </row>
    <row r="35" spans="2:8" ht="12">
      <c r="B35" s="1161" t="s">
        <v>443</v>
      </c>
      <c r="C35" s="1162"/>
      <c r="D35" s="845">
        <v>6</v>
      </c>
      <c r="E35" s="845">
        <v>8</v>
      </c>
      <c r="F35" s="845">
        <v>8</v>
      </c>
      <c r="G35" s="137">
        <v>8</v>
      </c>
      <c r="H35" s="846">
        <v>6</v>
      </c>
    </row>
    <row r="36" spans="2:8" ht="12">
      <c r="B36" s="1161" t="s">
        <v>1045</v>
      </c>
      <c r="C36" s="1162"/>
      <c r="D36" s="815">
        <v>1171</v>
      </c>
      <c r="E36" s="815">
        <v>1398</v>
      </c>
      <c r="F36" s="815">
        <v>1907</v>
      </c>
      <c r="G36" s="166">
        <v>1775</v>
      </c>
      <c r="H36" s="410">
        <v>2009</v>
      </c>
    </row>
    <row r="37" spans="2:8" ht="12">
      <c r="B37" s="162"/>
      <c r="C37" s="125"/>
      <c r="D37" s="815"/>
      <c r="E37" s="815"/>
      <c r="F37" s="815"/>
      <c r="G37" s="166"/>
      <c r="H37" s="410"/>
    </row>
    <row r="38" spans="2:8" s="171" customFormat="1" ht="13.5" customHeight="1">
      <c r="B38" s="1504" t="s">
        <v>1137</v>
      </c>
      <c r="C38" s="1341"/>
      <c r="D38" s="761">
        <v>21480</v>
      </c>
      <c r="E38" s="761">
        <f>SUM(E5,E16:E21,E26:E30,E35:E36)</f>
        <v>27321</v>
      </c>
      <c r="F38" s="761">
        <v>35066</v>
      </c>
      <c r="G38" s="761">
        <v>37968</v>
      </c>
      <c r="H38" s="847">
        <f>SUM(H5,H16:H21,H26:H30,H35:H36)</f>
        <v>40487</v>
      </c>
    </row>
    <row r="39" ht="12">
      <c r="C39" s="147" t="s">
        <v>470</v>
      </c>
    </row>
  </sheetData>
  <mergeCells count="15">
    <mergeCell ref="B36:C36"/>
    <mergeCell ref="B38:C38"/>
    <mergeCell ref="B19:C19"/>
    <mergeCell ref="B18:C18"/>
    <mergeCell ref="B20:C20"/>
    <mergeCell ref="B35:C35"/>
    <mergeCell ref="B26:C26"/>
    <mergeCell ref="B27:C27"/>
    <mergeCell ref="B28:C28"/>
    <mergeCell ref="B29:C29"/>
    <mergeCell ref="B30:C30"/>
    <mergeCell ref="B5:C5"/>
    <mergeCell ref="B21:C21"/>
    <mergeCell ref="B16:C16"/>
    <mergeCell ref="B17:C17"/>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J46"/>
  <sheetViews>
    <sheetView workbookViewId="0" topLeftCell="A1">
      <selection activeCell="A1" sqref="A1"/>
    </sheetView>
  </sheetViews>
  <sheetFormatPr defaultColWidth="9.00390625" defaultRowHeight="13.5"/>
  <cols>
    <col min="1" max="1" width="2.625" style="848" customWidth="1"/>
    <col min="2" max="2" width="3.375" style="848" customWidth="1"/>
    <col min="3" max="3" width="20.625" style="848" customWidth="1"/>
    <col min="4" max="4" width="15.625" style="848" customWidth="1"/>
    <col min="5" max="5" width="8.625" style="848" customWidth="1"/>
    <col min="6" max="6" width="15.625" style="848" customWidth="1"/>
    <col min="7" max="7" width="8.625" style="848" customWidth="1"/>
    <col min="8" max="8" width="15.625" style="848" customWidth="1"/>
    <col min="9" max="9" width="8.625" style="848" customWidth="1"/>
    <col min="10" max="16384" width="9.00390625" style="848" customWidth="1"/>
  </cols>
  <sheetData>
    <row r="2" ht="14.25">
      <c r="B2" s="849" t="s">
        <v>510</v>
      </c>
    </row>
    <row r="3" ht="12.75" thickBot="1">
      <c r="I3" s="850"/>
    </row>
    <row r="4" spans="2:9" s="851" customFormat="1" ht="15" customHeight="1" thickTop="1">
      <c r="B4" s="1509" t="s">
        <v>472</v>
      </c>
      <c r="C4" s="1510"/>
      <c r="D4" s="852" t="s">
        <v>473</v>
      </c>
      <c r="E4" s="853"/>
      <c r="F4" s="852" t="s">
        <v>474</v>
      </c>
      <c r="G4" s="853"/>
      <c r="H4" s="852" t="s">
        <v>475</v>
      </c>
      <c r="I4" s="853"/>
    </row>
    <row r="5" spans="2:9" s="851" customFormat="1" ht="15" customHeight="1">
      <c r="B5" s="1511"/>
      <c r="C5" s="1512"/>
      <c r="D5" s="855" t="s">
        <v>506</v>
      </c>
      <c r="E5" s="856" t="s">
        <v>476</v>
      </c>
      <c r="F5" s="855" t="s">
        <v>507</v>
      </c>
      <c r="G5" s="856" t="s">
        <v>476</v>
      </c>
      <c r="H5" s="855" t="s">
        <v>507</v>
      </c>
      <c r="I5" s="857" t="s">
        <v>476</v>
      </c>
    </row>
    <row r="6" spans="2:9" s="851" customFormat="1" ht="15" customHeight="1">
      <c r="B6" s="858"/>
      <c r="C6" s="859"/>
      <c r="D6" s="860" t="s">
        <v>477</v>
      </c>
      <c r="E6" s="860" t="s">
        <v>1243</v>
      </c>
      <c r="F6" s="860" t="s">
        <v>477</v>
      </c>
      <c r="G6" s="860" t="s">
        <v>1243</v>
      </c>
      <c r="H6" s="860" t="s">
        <v>477</v>
      </c>
      <c r="I6" s="861" t="s">
        <v>1243</v>
      </c>
    </row>
    <row r="7" spans="2:9" s="862" customFormat="1" ht="15" customHeight="1">
      <c r="B7" s="1513"/>
      <c r="C7" s="1514"/>
      <c r="D7" s="863"/>
      <c r="E7" s="864"/>
      <c r="F7" s="1505" t="s">
        <v>508</v>
      </c>
      <c r="G7" s="1506"/>
      <c r="I7" s="865"/>
    </row>
    <row r="8" spans="2:9" ht="9.75" customHeight="1">
      <c r="B8" s="866"/>
      <c r="C8" s="867"/>
      <c r="D8" s="868"/>
      <c r="E8" s="869"/>
      <c r="F8" s="868"/>
      <c r="G8" s="869"/>
      <c r="H8" s="868"/>
      <c r="I8" s="870"/>
    </row>
    <row r="9" spans="2:10" s="851" customFormat="1" ht="15" customHeight="1">
      <c r="B9" s="871"/>
      <c r="C9" s="854" t="s">
        <v>478</v>
      </c>
      <c r="D9" s="872">
        <v>3229001178</v>
      </c>
      <c r="E9" s="873">
        <v>11.5</v>
      </c>
      <c r="F9" s="872">
        <v>3962590371</v>
      </c>
      <c r="G9" s="873">
        <v>11.8</v>
      </c>
      <c r="H9" s="872">
        <v>4750178392</v>
      </c>
      <c r="I9" s="874">
        <v>12.5</v>
      </c>
      <c r="J9" s="875"/>
    </row>
    <row r="10" spans="2:10" s="851" customFormat="1" ht="15" customHeight="1">
      <c r="B10" s="871"/>
      <c r="C10" s="854" t="s">
        <v>479</v>
      </c>
      <c r="D10" s="872">
        <v>759028825</v>
      </c>
      <c r="E10" s="873">
        <v>2.7</v>
      </c>
      <c r="F10" s="872">
        <v>896407139</v>
      </c>
      <c r="G10" s="873">
        <v>2.7</v>
      </c>
      <c r="H10" s="872">
        <v>1029051722</v>
      </c>
      <c r="I10" s="874">
        <v>2.7</v>
      </c>
      <c r="J10" s="876"/>
    </row>
    <row r="11" spans="2:9" s="851" customFormat="1" ht="15" customHeight="1">
      <c r="B11" s="871"/>
      <c r="C11" s="854" t="s">
        <v>480</v>
      </c>
      <c r="D11" s="872">
        <v>10558521000</v>
      </c>
      <c r="E11" s="873">
        <v>37.6</v>
      </c>
      <c r="F11" s="872">
        <v>11957047000</v>
      </c>
      <c r="G11" s="873">
        <v>35.6</v>
      </c>
      <c r="H11" s="872">
        <v>13487340000</v>
      </c>
      <c r="I11" s="874">
        <v>35.5</v>
      </c>
    </row>
    <row r="12" spans="2:9" s="851" customFormat="1" ht="15" customHeight="1">
      <c r="B12" s="871"/>
      <c r="C12" s="854" t="s">
        <v>481</v>
      </c>
      <c r="D12" s="872">
        <v>386680768</v>
      </c>
      <c r="E12" s="873">
        <v>1.4</v>
      </c>
      <c r="F12" s="872">
        <v>499806657</v>
      </c>
      <c r="G12" s="873">
        <v>1.5</v>
      </c>
      <c r="H12" s="872">
        <v>546498744</v>
      </c>
      <c r="I12" s="874">
        <v>1.4</v>
      </c>
    </row>
    <row r="13" spans="2:9" s="851" customFormat="1" ht="15" customHeight="1">
      <c r="B13" s="871"/>
      <c r="C13" s="854" t="s">
        <v>482</v>
      </c>
      <c r="D13" s="872">
        <v>692838571</v>
      </c>
      <c r="E13" s="873">
        <v>2.5</v>
      </c>
      <c r="F13" s="872">
        <v>755185334</v>
      </c>
      <c r="G13" s="873">
        <v>2.3</v>
      </c>
      <c r="H13" s="872">
        <v>875834342</v>
      </c>
      <c r="I13" s="874">
        <v>2.3</v>
      </c>
    </row>
    <row r="14" spans="2:9" s="851" customFormat="1" ht="15" customHeight="1">
      <c r="B14" s="871"/>
      <c r="C14" s="854" t="s">
        <v>483</v>
      </c>
      <c r="D14" s="872">
        <v>9451030940</v>
      </c>
      <c r="E14" s="873">
        <v>33.7</v>
      </c>
      <c r="F14" s="872">
        <v>11371131750</v>
      </c>
      <c r="G14" s="873">
        <v>33.8</v>
      </c>
      <c r="H14" s="872">
        <v>13263621603</v>
      </c>
      <c r="I14" s="874">
        <v>34.9</v>
      </c>
    </row>
    <row r="15" spans="2:9" s="851" customFormat="1" ht="15" customHeight="1">
      <c r="B15" s="871"/>
      <c r="C15" s="854"/>
      <c r="D15" s="872"/>
      <c r="E15" s="873"/>
      <c r="F15" s="872"/>
      <c r="G15" s="873"/>
      <c r="H15" s="872"/>
      <c r="I15" s="874"/>
    </row>
    <row r="16" spans="2:9" s="851" customFormat="1" ht="15" customHeight="1">
      <c r="B16" s="871"/>
      <c r="C16" s="854" t="s">
        <v>484</v>
      </c>
      <c r="D16" s="872">
        <v>144800081</v>
      </c>
      <c r="E16" s="873">
        <v>0.5</v>
      </c>
      <c r="F16" s="872">
        <v>642415173</v>
      </c>
      <c r="G16" s="873">
        <v>1.9</v>
      </c>
      <c r="H16" s="872">
        <v>411530317</v>
      </c>
      <c r="I16" s="874">
        <v>1.1</v>
      </c>
    </row>
    <row r="17" spans="2:9" s="851" customFormat="1" ht="15" customHeight="1">
      <c r="B17" s="871"/>
      <c r="C17" s="854" t="s">
        <v>485</v>
      </c>
      <c r="D17" s="872">
        <v>178592506</v>
      </c>
      <c r="E17" s="873">
        <v>0.6</v>
      </c>
      <c r="F17" s="872">
        <v>174354012</v>
      </c>
      <c r="G17" s="873">
        <v>0.5</v>
      </c>
      <c r="H17" s="872">
        <v>146964013</v>
      </c>
      <c r="I17" s="874">
        <v>0.4</v>
      </c>
    </row>
    <row r="18" spans="2:9" s="851" customFormat="1" ht="15" customHeight="1">
      <c r="B18" s="871"/>
      <c r="C18" s="854" t="s">
        <v>486</v>
      </c>
      <c r="D18" s="872">
        <v>272417667</v>
      </c>
      <c r="E18" s="873">
        <v>1</v>
      </c>
      <c r="F18" s="872">
        <v>482469976</v>
      </c>
      <c r="G18" s="873">
        <v>1.4</v>
      </c>
      <c r="H18" s="872">
        <v>101581594</v>
      </c>
      <c r="I18" s="874">
        <v>0.3</v>
      </c>
    </row>
    <row r="19" spans="2:9" s="851" customFormat="1" ht="15" customHeight="1">
      <c r="B19" s="871"/>
      <c r="C19" s="854" t="s">
        <v>487</v>
      </c>
      <c r="D19" s="872">
        <v>547563509</v>
      </c>
      <c r="E19" s="873">
        <v>2</v>
      </c>
      <c r="F19" s="872">
        <v>575962435</v>
      </c>
      <c r="G19" s="873">
        <v>1.7</v>
      </c>
      <c r="H19" s="872">
        <v>429130417</v>
      </c>
      <c r="I19" s="874">
        <v>1.1</v>
      </c>
    </row>
    <row r="20" spans="2:9" s="851" customFormat="1" ht="15" customHeight="1">
      <c r="B20" s="871"/>
      <c r="C20" s="854" t="s">
        <v>488</v>
      </c>
      <c r="D20" s="872">
        <v>1014283575</v>
      </c>
      <c r="E20" s="873">
        <v>3.6</v>
      </c>
      <c r="F20" s="872">
        <v>1193261032</v>
      </c>
      <c r="G20" s="873">
        <v>3.6</v>
      </c>
      <c r="H20" s="872">
        <v>1361706606</v>
      </c>
      <c r="I20" s="874">
        <v>3.6</v>
      </c>
    </row>
    <row r="21" spans="2:9" s="851" customFormat="1" ht="15" customHeight="1">
      <c r="B21" s="871"/>
      <c r="C21" s="854" t="s">
        <v>489</v>
      </c>
      <c r="D21" s="872">
        <v>815000000</v>
      </c>
      <c r="E21" s="873">
        <v>2.9</v>
      </c>
      <c r="F21" s="872">
        <v>1063100000</v>
      </c>
      <c r="G21" s="873">
        <v>3.2</v>
      </c>
      <c r="H21" s="872">
        <v>1601000000</v>
      </c>
      <c r="I21" s="874">
        <v>4.2</v>
      </c>
    </row>
    <row r="22" spans="2:9" s="851" customFormat="1" ht="15" customHeight="1">
      <c r="B22" s="871"/>
      <c r="C22" s="854"/>
      <c r="D22" s="872"/>
      <c r="E22" s="873"/>
      <c r="F22" s="872"/>
      <c r="G22" s="873"/>
      <c r="H22" s="872"/>
      <c r="I22" s="874"/>
    </row>
    <row r="23" spans="2:9" s="862" customFormat="1" ht="15" customHeight="1">
      <c r="B23" s="1515" t="s">
        <v>1137</v>
      </c>
      <c r="C23" s="1516"/>
      <c r="D23" s="408">
        <f>SUM(D9:D21)</f>
        <v>28049758620</v>
      </c>
      <c r="E23" s="877">
        <f>SUM(E9:E21)</f>
        <v>100</v>
      </c>
      <c r="F23" s="863">
        <v>33593730879</v>
      </c>
      <c r="G23" s="877">
        <f>SUM(G9:G21)</f>
        <v>100</v>
      </c>
      <c r="H23" s="863">
        <f>SUM(H9:H21)</f>
        <v>38004437750</v>
      </c>
      <c r="I23" s="878">
        <f>SUM(I9:I21)</f>
        <v>99.99999999999999</v>
      </c>
    </row>
    <row r="24" spans="2:9" s="879" customFormat="1" ht="9.75" customHeight="1">
      <c r="B24" s="880"/>
      <c r="C24" s="881"/>
      <c r="D24" s="882"/>
      <c r="E24" s="883"/>
      <c r="F24" s="882"/>
      <c r="G24" s="883"/>
      <c r="H24" s="882"/>
      <c r="I24" s="884"/>
    </row>
    <row r="25" spans="2:9" s="862" customFormat="1" ht="15" customHeight="1">
      <c r="B25" s="1513"/>
      <c r="C25" s="1517"/>
      <c r="D25" s="863"/>
      <c r="E25" s="864"/>
      <c r="F25" s="1505" t="s">
        <v>509</v>
      </c>
      <c r="G25" s="1505"/>
      <c r="I25" s="865"/>
    </row>
    <row r="26" spans="2:9" ht="9.75" customHeight="1">
      <c r="B26" s="866"/>
      <c r="C26" s="867"/>
      <c r="D26" s="868"/>
      <c r="E26" s="869"/>
      <c r="F26" s="868"/>
      <c r="G26" s="869"/>
      <c r="H26" s="868"/>
      <c r="I26" s="870"/>
    </row>
    <row r="27" spans="2:9" s="851" customFormat="1" ht="15" customHeight="1">
      <c r="B27" s="871"/>
      <c r="C27" s="854" t="s">
        <v>490</v>
      </c>
      <c r="D27" s="872">
        <v>111132081</v>
      </c>
      <c r="E27" s="873">
        <v>0.4</v>
      </c>
      <c r="F27" s="872">
        <v>120920092</v>
      </c>
      <c r="G27" s="873">
        <v>0.4</v>
      </c>
      <c r="H27" s="872">
        <v>130824171</v>
      </c>
      <c r="I27" s="874">
        <v>0.3</v>
      </c>
    </row>
    <row r="28" spans="2:9" s="851" customFormat="1" ht="15" customHeight="1">
      <c r="B28" s="871"/>
      <c r="C28" s="854" t="s">
        <v>491</v>
      </c>
      <c r="D28" s="872">
        <v>1552178253</v>
      </c>
      <c r="E28" s="873">
        <v>5.6</v>
      </c>
      <c r="F28" s="872">
        <v>1994535714</v>
      </c>
      <c r="G28" s="873">
        <v>6</v>
      </c>
      <c r="H28" s="872">
        <v>2364541301</v>
      </c>
      <c r="I28" s="874">
        <v>6.3</v>
      </c>
    </row>
    <row r="29" spans="2:9" s="851" customFormat="1" ht="15" customHeight="1">
      <c r="B29" s="871"/>
      <c r="C29" s="854" t="s">
        <v>492</v>
      </c>
      <c r="D29" s="872">
        <v>1088277631</v>
      </c>
      <c r="E29" s="873">
        <v>3.9</v>
      </c>
      <c r="F29" s="872">
        <v>1359076371</v>
      </c>
      <c r="G29" s="873">
        <v>4.1</v>
      </c>
      <c r="H29" s="872">
        <v>1412082863</v>
      </c>
      <c r="I29" s="874">
        <v>3.8</v>
      </c>
    </row>
    <row r="30" spans="2:9" s="851" customFormat="1" ht="15" customHeight="1">
      <c r="B30" s="871"/>
      <c r="C30" s="854" t="s">
        <v>493</v>
      </c>
      <c r="D30" s="872">
        <v>1270786157</v>
      </c>
      <c r="E30" s="873">
        <v>4.6</v>
      </c>
      <c r="F30" s="872">
        <v>1378183080</v>
      </c>
      <c r="G30" s="873">
        <v>4.2</v>
      </c>
      <c r="H30" s="872">
        <v>1523774863</v>
      </c>
      <c r="I30" s="874">
        <v>4.1</v>
      </c>
    </row>
    <row r="31" spans="2:9" s="851" customFormat="1" ht="15" customHeight="1">
      <c r="B31" s="871"/>
      <c r="C31" s="854" t="s">
        <v>494</v>
      </c>
      <c r="D31" s="872">
        <v>381359492</v>
      </c>
      <c r="E31" s="873">
        <v>1.4</v>
      </c>
      <c r="F31" s="872">
        <v>331319979</v>
      </c>
      <c r="G31" s="873">
        <v>1</v>
      </c>
      <c r="H31" s="872">
        <v>350029840</v>
      </c>
      <c r="I31" s="874">
        <v>0.9</v>
      </c>
    </row>
    <row r="32" spans="2:9" s="851" customFormat="1" ht="15" customHeight="1">
      <c r="B32" s="871"/>
      <c r="C32" s="854" t="s">
        <v>495</v>
      </c>
      <c r="D32" s="872">
        <v>3401394295</v>
      </c>
      <c r="E32" s="873">
        <v>12.3</v>
      </c>
      <c r="F32" s="872">
        <v>4078632062</v>
      </c>
      <c r="G32" s="873">
        <v>12.3</v>
      </c>
      <c r="H32" s="872">
        <v>4828177901</v>
      </c>
      <c r="I32" s="874">
        <v>12.9</v>
      </c>
    </row>
    <row r="33" spans="2:9" s="851" customFormat="1" ht="15" customHeight="1">
      <c r="B33" s="871"/>
      <c r="C33" s="854" t="s">
        <v>496</v>
      </c>
      <c r="D33" s="872">
        <v>673214508</v>
      </c>
      <c r="E33" s="873">
        <v>2.4</v>
      </c>
      <c r="F33" s="872">
        <v>949612296</v>
      </c>
      <c r="G33" s="873">
        <v>2.9</v>
      </c>
      <c r="H33" s="872">
        <v>995803198</v>
      </c>
      <c r="I33" s="874">
        <v>2.6</v>
      </c>
    </row>
    <row r="34" spans="2:9" s="851" customFormat="1" ht="15" customHeight="1">
      <c r="B34" s="871"/>
      <c r="C34" s="854"/>
      <c r="D34" s="872"/>
      <c r="E34" s="873"/>
      <c r="F34" s="872"/>
      <c r="G34" s="873"/>
      <c r="H34" s="872"/>
      <c r="I34" s="874"/>
    </row>
    <row r="35" spans="2:9" s="851" customFormat="1" ht="15" customHeight="1">
      <c r="B35" s="871"/>
      <c r="C35" s="854" t="s">
        <v>497</v>
      </c>
      <c r="D35" s="872">
        <v>5565924006</v>
      </c>
      <c r="E35" s="873">
        <v>20.2</v>
      </c>
      <c r="F35" s="872">
        <v>6798925233</v>
      </c>
      <c r="G35" s="873">
        <v>20.5</v>
      </c>
      <c r="H35" s="872">
        <v>7556207203</v>
      </c>
      <c r="I35" s="874">
        <v>20.2</v>
      </c>
    </row>
    <row r="36" spans="2:9" s="851" customFormat="1" ht="15" customHeight="1">
      <c r="B36" s="871"/>
      <c r="C36" s="854" t="s">
        <v>498</v>
      </c>
      <c r="D36" s="872">
        <v>1210711808</v>
      </c>
      <c r="E36" s="873">
        <v>4.4</v>
      </c>
      <c r="F36" s="872">
        <v>1472780009</v>
      </c>
      <c r="G36" s="873">
        <v>4.4</v>
      </c>
      <c r="H36" s="872">
        <v>1722152958</v>
      </c>
      <c r="I36" s="874">
        <v>4.6</v>
      </c>
    </row>
    <row r="37" spans="2:9" s="851" customFormat="1" ht="15" customHeight="1">
      <c r="B37" s="871"/>
      <c r="C37" s="854" t="s">
        <v>499</v>
      </c>
      <c r="D37" s="872">
        <v>10426277560</v>
      </c>
      <c r="E37" s="873">
        <v>37.8</v>
      </c>
      <c r="F37" s="872">
        <v>11980498110</v>
      </c>
      <c r="G37" s="873">
        <v>36.1</v>
      </c>
      <c r="H37" s="872">
        <v>13547819056</v>
      </c>
      <c r="I37" s="874">
        <v>36.1</v>
      </c>
    </row>
    <row r="38" spans="2:9" s="851" customFormat="1" ht="15" customHeight="1">
      <c r="B38" s="871"/>
      <c r="C38" s="854" t="s">
        <v>500</v>
      </c>
      <c r="D38" s="872">
        <v>779934849</v>
      </c>
      <c r="E38" s="873">
        <v>2.8</v>
      </c>
      <c r="F38" s="872">
        <v>1500779483</v>
      </c>
      <c r="G38" s="873">
        <v>4.5</v>
      </c>
      <c r="H38" s="872">
        <v>1766019150</v>
      </c>
      <c r="I38" s="874">
        <v>4.7</v>
      </c>
    </row>
    <row r="39" spans="2:9" s="851" customFormat="1" ht="15" customHeight="1">
      <c r="B39" s="871"/>
      <c r="C39" s="854" t="s">
        <v>501</v>
      </c>
      <c r="D39" s="872">
        <v>1017325545</v>
      </c>
      <c r="E39" s="873">
        <v>3.7</v>
      </c>
      <c r="F39" s="872">
        <v>1099338033</v>
      </c>
      <c r="G39" s="873">
        <v>3.3</v>
      </c>
      <c r="H39" s="872">
        <v>1186861764</v>
      </c>
      <c r="I39" s="874">
        <v>3.2</v>
      </c>
    </row>
    <row r="40" spans="2:9" s="851" customFormat="1" ht="15" customHeight="1">
      <c r="B40" s="871"/>
      <c r="C40" s="854" t="s">
        <v>502</v>
      </c>
      <c r="D40" s="872">
        <v>137206000</v>
      </c>
      <c r="E40" s="873">
        <v>0.5</v>
      </c>
      <c r="F40" s="872">
        <v>100000000</v>
      </c>
      <c r="G40" s="873">
        <v>0.3</v>
      </c>
      <c r="H40" s="872">
        <v>112200000</v>
      </c>
      <c r="I40" s="874">
        <v>0.3</v>
      </c>
    </row>
    <row r="41" spans="2:9" s="851" customFormat="1" ht="15" customHeight="1">
      <c r="B41" s="871"/>
      <c r="C41" s="854" t="s">
        <v>503</v>
      </c>
      <c r="D41" s="885">
        <v>0</v>
      </c>
      <c r="E41" s="873"/>
      <c r="F41" s="885">
        <v>0</v>
      </c>
      <c r="G41" s="873"/>
      <c r="H41" s="885">
        <v>0</v>
      </c>
      <c r="I41" s="886"/>
    </row>
    <row r="42" spans="2:9" s="851" customFormat="1" ht="15" customHeight="1">
      <c r="B42" s="871"/>
      <c r="C42" s="854"/>
      <c r="D42" s="885"/>
      <c r="E42" s="873"/>
      <c r="F42" s="885"/>
      <c r="G42" s="873"/>
      <c r="H42" s="885"/>
      <c r="I42" s="887"/>
    </row>
    <row r="43" spans="2:9" s="862" customFormat="1" ht="15" customHeight="1">
      <c r="B43" s="1515" t="s">
        <v>1137</v>
      </c>
      <c r="C43" s="1516"/>
      <c r="D43" s="888">
        <f>SUM(D27:D41)</f>
        <v>27615722185</v>
      </c>
      <c r="E43" s="877">
        <f>SUM(E27:E41)</f>
        <v>100</v>
      </c>
      <c r="F43" s="863">
        <f>SUM(F27:F41)</f>
        <v>33164600462</v>
      </c>
      <c r="G43" s="877">
        <f>SUM(G27:G41)</f>
        <v>100</v>
      </c>
      <c r="H43" s="863">
        <v>37478493545</v>
      </c>
      <c r="I43" s="878">
        <f>SUM(I27:I41)</f>
        <v>100</v>
      </c>
    </row>
    <row r="44" spans="2:9" ht="9.75" customHeight="1">
      <c r="B44" s="866"/>
      <c r="C44" s="867"/>
      <c r="D44" s="868"/>
      <c r="E44" s="869"/>
      <c r="F44" s="868"/>
      <c r="G44" s="869"/>
      <c r="H44" s="868"/>
      <c r="I44" s="870"/>
    </row>
    <row r="45" spans="2:9" s="851" customFormat="1" ht="15" customHeight="1">
      <c r="B45" s="1507" t="s">
        <v>504</v>
      </c>
      <c r="C45" s="1508"/>
      <c r="D45" s="889">
        <f>SUM(D23-D43)</f>
        <v>434036435</v>
      </c>
      <c r="E45" s="890"/>
      <c r="F45" s="889">
        <f>SUM(F23-F43)</f>
        <v>429130417</v>
      </c>
      <c r="G45" s="890"/>
      <c r="H45" s="889">
        <f>SUM(H23-H43)</f>
        <v>525944205</v>
      </c>
      <c r="I45" s="891"/>
    </row>
    <row r="46" ht="12">
      <c r="B46" s="848" t="s">
        <v>505</v>
      </c>
    </row>
  </sheetData>
  <mergeCells count="8">
    <mergeCell ref="F7:G7"/>
    <mergeCell ref="F25:G25"/>
    <mergeCell ref="B45:C45"/>
    <mergeCell ref="B4:C5"/>
    <mergeCell ref="B7:C7"/>
    <mergeCell ref="B23:C23"/>
    <mergeCell ref="B25:C25"/>
    <mergeCell ref="B43:C43"/>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2:BV78"/>
  <sheetViews>
    <sheetView workbookViewId="0" topLeftCell="A1">
      <selection activeCell="A1" sqref="A1"/>
    </sheetView>
  </sheetViews>
  <sheetFormatPr defaultColWidth="9.00390625" defaultRowHeight="13.5"/>
  <cols>
    <col min="1" max="1" width="3.25390625" style="892" customWidth="1"/>
    <col min="2" max="2" width="10.625" style="892" customWidth="1"/>
    <col min="3" max="3" width="12.625" style="892" customWidth="1"/>
    <col min="4" max="4" width="12.50390625" style="892" customWidth="1"/>
    <col min="5" max="5" width="15.625" style="892" customWidth="1"/>
    <col min="6" max="6" width="10.625" style="892" customWidth="1"/>
    <col min="7" max="7" width="15.625" style="892" customWidth="1"/>
    <col min="8" max="8" width="11.50390625" style="892" customWidth="1"/>
    <col min="9" max="9" width="13.125" style="892" customWidth="1"/>
    <col min="10" max="10" width="10.625" style="892" customWidth="1"/>
    <col min="11" max="11" width="11.625" style="892" customWidth="1"/>
    <col min="12" max="13" width="10.625" style="892" customWidth="1"/>
    <col min="14" max="14" width="11.75390625" style="892" customWidth="1"/>
    <col min="15" max="15" width="10.625" style="892" customWidth="1"/>
    <col min="16" max="16" width="11.75390625" style="892" customWidth="1"/>
    <col min="17" max="17" width="10.625" style="892" customWidth="1"/>
    <col min="18" max="18" width="12.125" style="892" customWidth="1"/>
    <col min="19" max="20" width="10.625" style="892" customWidth="1"/>
    <col min="21" max="21" width="12.625" style="892" customWidth="1"/>
    <col min="22" max="23" width="12.625" style="567" customWidth="1"/>
    <col min="24" max="24" width="10.625" style="892" customWidth="1"/>
    <col min="25" max="25" width="11.50390625" style="892" customWidth="1"/>
    <col min="26" max="26" width="12.00390625" style="892" customWidth="1"/>
    <col min="27" max="27" width="11.625" style="892" customWidth="1"/>
    <col min="28" max="28" width="10.625" style="892" customWidth="1"/>
    <col min="29" max="29" width="11.625" style="892" customWidth="1"/>
    <col min="30" max="30" width="10.625" style="892" customWidth="1"/>
    <col min="31" max="31" width="11.625" style="892" customWidth="1"/>
    <col min="32" max="32" width="10.625" style="892" customWidth="1"/>
    <col min="33" max="33" width="11.25390625" style="892" customWidth="1"/>
    <col min="34" max="34" width="10.625" style="892" customWidth="1"/>
    <col min="35" max="35" width="11.25390625" style="892" customWidth="1"/>
    <col min="36" max="36" width="10.625" style="892" customWidth="1"/>
    <col min="37" max="37" width="10.625" style="567" customWidth="1"/>
    <col min="38" max="38" width="12.75390625" style="567" customWidth="1"/>
    <col min="39" max="39" width="12.625" style="892" customWidth="1"/>
    <col min="40" max="40" width="12.50390625" style="892" customWidth="1"/>
    <col min="41" max="41" width="15.625" style="892" customWidth="1"/>
    <col min="42" max="42" width="10.625" style="892" customWidth="1"/>
    <col min="43" max="43" width="15.625" style="892" customWidth="1"/>
    <col min="44" max="44" width="11.50390625" style="892" customWidth="1"/>
    <col min="45" max="47" width="13.125" style="892" customWidth="1"/>
    <col min="48" max="49" width="10.625" style="892" customWidth="1"/>
    <col min="50" max="50" width="13.125" style="892" customWidth="1"/>
    <col min="51" max="51" width="10.625" style="892" customWidth="1"/>
    <col min="52" max="52" width="11.75390625" style="892" customWidth="1"/>
    <col min="53" max="53" width="10.625" style="892" customWidth="1"/>
    <col min="54" max="54" width="12.125" style="892" customWidth="1"/>
    <col min="55" max="56" width="10.625" style="892" customWidth="1"/>
    <col min="57" max="57" width="12.625" style="892" customWidth="1"/>
    <col min="58" max="59" width="12.625" style="567" customWidth="1"/>
    <col min="60" max="60" width="10.625" style="892" customWidth="1"/>
    <col min="61" max="61" width="11.50390625" style="892" customWidth="1"/>
    <col min="62" max="62" width="12.00390625" style="892" customWidth="1"/>
    <col min="63" max="63" width="11.625" style="892" customWidth="1"/>
    <col min="64" max="64" width="10.625" style="892" customWidth="1"/>
    <col min="65" max="65" width="11.625" style="892" customWidth="1"/>
    <col min="66" max="66" width="10.625" style="892" customWidth="1"/>
    <col min="67" max="67" width="11.625" style="892" customWidth="1"/>
    <col min="68" max="68" width="10.625" style="892" customWidth="1"/>
    <col min="69" max="69" width="11.25390625" style="892" customWidth="1"/>
    <col min="70" max="70" width="10.625" style="892" customWidth="1"/>
    <col min="71" max="71" width="11.25390625" style="892" customWidth="1"/>
    <col min="72" max="72" width="10.625" style="892" customWidth="1"/>
    <col min="73" max="73" width="10.625" style="567" customWidth="1"/>
    <col min="74" max="74" width="12.125" style="567" customWidth="1"/>
    <col min="75" max="16384" width="10.625" style="892" customWidth="1"/>
  </cols>
  <sheetData>
    <row r="2" spans="2:71" ht="14.25">
      <c r="B2" s="893" t="s">
        <v>598</v>
      </c>
      <c r="BE2" s="894"/>
      <c r="BS2" s="894"/>
    </row>
    <row r="3" spans="2:74" ht="12.75" thickBot="1">
      <c r="B3" s="894"/>
      <c r="C3" s="894"/>
      <c r="D3" s="894"/>
      <c r="E3" s="894"/>
      <c r="F3" s="894"/>
      <c r="G3" s="894"/>
      <c r="H3" s="894"/>
      <c r="I3" s="894"/>
      <c r="J3" s="894"/>
      <c r="K3" s="894"/>
      <c r="L3" s="894"/>
      <c r="M3" s="894"/>
      <c r="N3" s="895"/>
      <c r="O3" s="894"/>
      <c r="P3" s="895"/>
      <c r="R3" s="894"/>
      <c r="S3" s="894"/>
      <c r="T3" s="894"/>
      <c r="AK3" s="645"/>
      <c r="AL3" s="894"/>
      <c r="AM3" s="894"/>
      <c r="AN3" s="894"/>
      <c r="AO3" s="894"/>
      <c r="AP3" s="894"/>
      <c r="AR3" s="894"/>
      <c r="AS3" s="894"/>
      <c r="AT3" s="894"/>
      <c r="AU3" s="894"/>
      <c r="AV3" s="894"/>
      <c r="AW3" s="894"/>
      <c r="AX3" s="894"/>
      <c r="AY3" s="894"/>
      <c r="AZ3" s="895"/>
      <c r="BB3" s="894"/>
      <c r="BC3" s="894"/>
      <c r="BD3" s="894"/>
      <c r="BU3" s="645"/>
      <c r="BV3" s="894" t="s">
        <v>532</v>
      </c>
    </row>
    <row r="4" spans="2:74" s="567" customFormat="1" ht="12.75" customHeight="1" thickTop="1">
      <c r="B4" s="896"/>
      <c r="C4" s="1338" t="s">
        <v>533</v>
      </c>
      <c r="D4" s="1532"/>
      <c r="E4" s="1532"/>
      <c r="F4" s="1532"/>
      <c r="G4" s="1532"/>
      <c r="H4" s="1532"/>
      <c r="I4" s="1532"/>
      <c r="J4" s="1532"/>
      <c r="K4" s="1532"/>
      <c r="L4" s="1532"/>
      <c r="M4" s="1532"/>
      <c r="N4" s="1532"/>
      <c r="O4" s="1532"/>
      <c r="P4" s="1532"/>
      <c r="Q4" s="1532"/>
      <c r="R4" s="1532"/>
      <c r="S4" s="1532"/>
      <c r="T4" s="1532"/>
      <c r="U4" s="1532"/>
      <c r="V4" s="1532"/>
      <c r="W4" s="1533"/>
      <c r="X4" s="1338" t="s">
        <v>533</v>
      </c>
      <c r="Y4" s="1529"/>
      <c r="Z4" s="1529"/>
      <c r="AA4" s="1529"/>
      <c r="AB4" s="1529"/>
      <c r="AC4" s="1529"/>
      <c r="AD4" s="1529"/>
      <c r="AE4" s="1529"/>
      <c r="AF4" s="1529"/>
      <c r="AG4" s="1529"/>
      <c r="AH4" s="1529"/>
      <c r="AI4" s="1529"/>
      <c r="AJ4" s="1529"/>
      <c r="AK4" s="1530"/>
      <c r="AL4" s="1531"/>
      <c r="AM4" s="1237" t="s">
        <v>534</v>
      </c>
      <c r="AN4" s="1530"/>
      <c r="AO4" s="1530"/>
      <c r="AP4" s="1530"/>
      <c r="AQ4" s="1530"/>
      <c r="AR4" s="1530"/>
      <c r="AS4" s="1530"/>
      <c r="AT4" s="1530"/>
      <c r="AU4" s="1530"/>
      <c r="AV4" s="1530"/>
      <c r="AW4" s="1530"/>
      <c r="AX4" s="1530"/>
      <c r="AY4" s="1530"/>
      <c r="AZ4" s="1530"/>
      <c r="BA4" s="1530"/>
      <c r="BB4" s="1530"/>
      <c r="BC4" s="1530"/>
      <c r="BD4" s="1530"/>
      <c r="BE4" s="1530"/>
      <c r="BF4" s="1530"/>
      <c r="BG4" s="1531"/>
      <c r="BH4" s="1237" t="s">
        <v>534</v>
      </c>
      <c r="BI4" s="1530"/>
      <c r="BJ4" s="1530"/>
      <c r="BK4" s="1530"/>
      <c r="BL4" s="1530"/>
      <c r="BM4" s="1530"/>
      <c r="BN4" s="1530"/>
      <c r="BO4" s="1530"/>
      <c r="BP4" s="1530"/>
      <c r="BQ4" s="1530"/>
      <c r="BR4" s="1530"/>
      <c r="BS4" s="1530"/>
      <c r="BT4" s="1530"/>
      <c r="BU4" s="1530"/>
      <c r="BV4" s="1531"/>
    </row>
    <row r="5" spans="2:74" s="567" customFormat="1" ht="12.75" customHeight="1">
      <c r="B5" s="897"/>
      <c r="C5" s="648"/>
      <c r="D5" s="898"/>
      <c r="E5" s="897"/>
      <c r="F5" s="1359" t="s">
        <v>535</v>
      </c>
      <c r="G5" s="899"/>
      <c r="H5" s="900" t="s">
        <v>536</v>
      </c>
      <c r="I5" s="900" t="s">
        <v>511</v>
      </c>
      <c r="J5" s="901" t="s">
        <v>537</v>
      </c>
      <c r="K5" s="901" t="s">
        <v>538</v>
      </c>
      <c r="L5" s="901" t="s">
        <v>512</v>
      </c>
      <c r="M5" s="901" t="s">
        <v>513</v>
      </c>
      <c r="N5" s="901" t="s">
        <v>514</v>
      </c>
      <c r="O5" s="901" t="s">
        <v>539</v>
      </c>
      <c r="P5" s="901" t="s">
        <v>540</v>
      </c>
      <c r="Q5" s="901" t="s">
        <v>515</v>
      </c>
      <c r="R5" s="901" t="s">
        <v>516</v>
      </c>
      <c r="S5" s="901" t="s">
        <v>517</v>
      </c>
      <c r="T5" s="901" t="s">
        <v>518</v>
      </c>
      <c r="U5" s="901" t="s">
        <v>519</v>
      </c>
      <c r="V5" s="901" t="s">
        <v>520</v>
      </c>
      <c r="W5" s="901"/>
      <c r="X5" s="902" t="s">
        <v>541</v>
      </c>
      <c r="Y5" s="902" t="s">
        <v>511</v>
      </c>
      <c r="Z5" s="902" t="s">
        <v>521</v>
      </c>
      <c r="AA5" s="902" t="s">
        <v>522</v>
      </c>
      <c r="AB5" s="902" t="s">
        <v>512</v>
      </c>
      <c r="AC5" s="902" t="s">
        <v>513</v>
      </c>
      <c r="AD5" s="902" t="s">
        <v>514</v>
      </c>
      <c r="AE5" s="902" t="s">
        <v>523</v>
      </c>
      <c r="AF5" s="902" t="s">
        <v>524</v>
      </c>
      <c r="AG5" s="902" t="s">
        <v>515</v>
      </c>
      <c r="AH5" s="902" t="s">
        <v>516</v>
      </c>
      <c r="AI5" s="902" t="s">
        <v>517</v>
      </c>
      <c r="AJ5" s="902" t="s">
        <v>518</v>
      </c>
      <c r="AK5" s="902" t="s">
        <v>519</v>
      </c>
      <c r="AL5" s="903"/>
      <c r="AM5" s="898"/>
      <c r="AN5" s="898"/>
      <c r="AO5" s="897"/>
      <c r="AP5" s="1359" t="s">
        <v>535</v>
      </c>
      <c r="AQ5" s="899"/>
      <c r="AR5" s="900" t="s">
        <v>536</v>
      </c>
      <c r="AS5" s="900" t="s">
        <v>511</v>
      </c>
      <c r="AT5" s="900" t="s">
        <v>521</v>
      </c>
      <c r="AU5" s="900" t="s">
        <v>522</v>
      </c>
      <c r="AV5" s="900" t="s">
        <v>512</v>
      </c>
      <c r="AW5" s="900" t="s">
        <v>513</v>
      </c>
      <c r="AX5" s="900" t="s">
        <v>514</v>
      </c>
      <c r="AY5" s="901" t="s">
        <v>539</v>
      </c>
      <c r="AZ5" s="901" t="s">
        <v>540</v>
      </c>
      <c r="BA5" s="901" t="s">
        <v>515</v>
      </c>
      <c r="BB5" s="901" t="s">
        <v>516</v>
      </c>
      <c r="BC5" s="901" t="s">
        <v>517</v>
      </c>
      <c r="BD5" s="901" t="s">
        <v>518</v>
      </c>
      <c r="BE5" s="901" t="s">
        <v>519</v>
      </c>
      <c r="BF5" s="904" t="s">
        <v>520</v>
      </c>
      <c r="BG5" s="905"/>
      <c r="BH5" s="902" t="s">
        <v>541</v>
      </c>
      <c r="BI5" s="902" t="s">
        <v>511</v>
      </c>
      <c r="BJ5" s="902" t="s">
        <v>521</v>
      </c>
      <c r="BK5" s="902" t="s">
        <v>522</v>
      </c>
      <c r="BL5" s="902" t="s">
        <v>512</v>
      </c>
      <c r="BM5" s="902" t="s">
        <v>513</v>
      </c>
      <c r="BN5" s="902" t="s">
        <v>514</v>
      </c>
      <c r="BO5" s="902" t="s">
        <v>523</v>
      </c>
      <c r="BP5" s="902" t="s">
        <v>524</v>
      </c>
      <c r="BQ5" s="902" t="s">
        <v>515</v>
      </c>
      <c r="BR5" s="902" t="s">
        <v>516</v>
      </c>
      <c r="BS5" s="902" t="s">
        <v>517</v>
      </c>
      <c r="BT5" s="902" t="s">
        <v>518</v>
      </c>
      <c r="BU5" s="902" t="s">
        <v>519</v>
      </c>
      <c r="BV5" s="903"/>
    </row>
    <row r="6" spans="2:74" s="567" customFormat="1" ht="12.75" customHeight="1">
      <c r="B6" s="897" t="s">
        <v>525</v>
      </c>
      <c r="C6" s="906" t="s">
        <v>526</v>
      </c>
      <c r="D6" s="897" t="s">
        <v>527</v>
      </c>
      <c r="E6" s="897" t="s">
        <v>542</v>
      </c>
      <c r="F6" s="1518"/>
      <c r="G6" s="907" t="s">
        <v>543</v>
      </c>
      <c r="H6" s="908"/>
      <c r="I6" s="592" t="s">
        <v>544</v>
      </c>
      <c r="J6" s="897" t="s">
        <v>545</v>
      </c>
      <c r="K6" s="897"/>
      <c r="L6" s="897"/>
      <c r="M6" s="897"/>
      <c r="N6" s="898"/>
      <c r="O6" s="897" t="s">
        <v>545</v>
      </c>
      <c r="P6" s="897" t="s">
        <v>444</v>
      </c>
      <c r="Q6" s="897"/>
      <c r="R6" s="897"/>
      <c r="S6" s="897"/>
      <c r="T6" s="897"/>
      <c r="U6" s="1525" t="s">
        <v>488</v>
      </c>
      <c r="V6" s="909"/>
      <c r="W6" s="910"/>
      <c r="X6" s="1526" t="s">
        <v>490</v>
      </c>
      <c r="Y6" s="1519" t="s">
        <v>491</v>
      </c>
      <c r="Z6" s="1519" t="s">
        <v>492</v>
      </c>
      <c r="AA6" s="1519" t="s">
        <v>528</v>
      </c>
      <c r="AB6" s="1519" t="s">
        <v>494</v>
      </c>
      <c r="AC6" s="1240" t="s">
        <v>546</v>
      </c>
      <c r="AD6" s="1519" t="s">
        <v>496</v>
      </c>
      <c r="AE6" s="1519" t="s">
        <v>497</v>
      </c>
      <c r="AF6" s="1519" t="s">
        <v>529</v>
      </c>
      <c r="AG6" s="1519" t="s">
        <v>499</v>
      </c>
      <c r="AH6" s="1519" t="s">
        <v>547</v>
      </c>
      <c r="AI6" s="1519" t="s">
        <v>501</v>
      </c>
      <c r="AJ6" s="1522" t="s">
        <v>548</v>
      </c>
      <c r="AK6" s="400" t="s">
        <v>549</v>
      </c>
      <c r="AL6" s="911"/>
      <c r="AM6" s="897" t="s">
        <v>526</v>
      </c>
      <c r="AN6" s="897" t="s">
        <v>527</v>
      </c>
      <c r="AO6" s="897" t="s">
        <v>542</v>
      </c>
      <c r="AP6" s="1518"/>
      <c r="AQ6" s="907" t="s">
        <v>543</v>
      </c>
      <c r="AR6" s="908"/>
      <c r="AS6" s="592" t="s">
        <v>550</v>
      </c>
      <c r="AT6" s="592" t="s">
        <v>550</v>
      </c>
      <c r="AU6" s="592" t="s">
        <v>551</v>
      </c>
      <c r="AV6" s="897"/>
      <c r="AW6" s="897"/>
      <c r="AX6" s="897" t="s">
        <v>552</v>
      </c>
      <c r="AY6" s="897" t="s">
        <v>545</v>
      </c>
      <c r="AZ6" s="897" t="s">
        <v>444</v>
      </c>
      <c r="BA6" s="897"/>
      <c r="BB6" s="897"/>
      <c r="BC6" s="897"/>
      <c r="BD6" s="897"/>
      <c r="BE6" s="1525" t="s">
        <v>488</v>
      </c>
      <c r="BF6" s="909"/>
      <c r="BG6" s="912"/>
      <c r="BH6" s="1526" t="s">
        <v>490</v>
      </c>
      <c r="BI6" s="1519" t="s">
        <v>491</v>
      </c>
      <c r="BJ6" s="1519" t="s">
        <v>492</v>
      </c>
      <c r="BK6" s="1519" t="s">
        <v>528</v>
      </c>
      <c r="BL6" s="1519" t="s">
        <v>494</v>
      </c>
      <c r="BM6" s="1240" t="s">
        <v>546</v>
      </c>
      <c r="BN6" s="1519" t="s">
        <v>496</v>
      </c>
      <c r="BO6" s="1519" t="s">
        <v>497</v>
      </c>
      <c r="BP6" s="1519" t="s">
        <v>529</v>
      </c>
      <c r="BQ6" s="1519" t="s">
        <v>499</v>
      </c>
      <c r="BR6" s="1519" t="s">
        <v>553</v>
      </c>
      <c r="BS6" s="1519" t="s">
        <v>501</v>
      </c>
      <c r="BT6" s="1522" t="s">
        <v>548</v>
      </c>
      <c r="BU6" s="400" t="s">
        <v>554</v>
      </c>
      <c r="BV6" s="911"/>
    </row>
    <row r="7" spans="2:74" s="567" customFormat="1" ht="12.75" customHeight="1">
      <c r="B7" s="897"/>
      <c r="C7" s="906" t="s">
        <v>530</v>
      </c>
      <c r="D7" s="897" t="s">
        <v>531</v>
      </c>
      <c r="E7" s="897" t="s">
        <v>555</v>
      </c>
      <c r="F7" s="1518"/>
      <c r="G7" s="913" t="s">
        <v>556</v>
      </c>
      <c r="H7" s="906" t="s">
        <v>557</v>
      </c>
      <c r="I7" s="897" t="s">
        <v>558</v>
      </c>
      <c r="J7" s="897" t="s">
        <v>559</v>
      </c>
      <c r="K7" s="897" t="s">
        <v>480</v>
      </c>
      <c r="L7" s="897" t="s">
        <v>560</v>
      </c>
      <c r="M7" s="897" t="s">
        <v>561</v>
      </c>
      <c r="N7" s="897" t="s">
        <v>483</v>
      </c>
      <c r="O7" s="897" t="s">
        <v>559</v>
      </c>
      <c r="P7" s="592" t="s">
        <v>562</v>
      </c>
      <c r="Q7" s="897" t="s">
        <v>563</v>
      </c>
      <c r="R7" s="897" t="s">
        <v>564</v>
      </c>
      <c r="S7" s="897" t="s">
        <v>565</v>
      </c>
      <c r="T7" s="897" t="s">
        <v>566</v>
      </c>
      <c r="U7" s="1523"/>
      <c r="V7" s="914" t="s">
        <v>567</v>
      </c>
      <c r="W7" s="915" t="s">
        <v>570</v>
      </c>
      <c r="X7" s="1527"/>
      <c r="Y7" s="1520"/>
      <c r="Z7" s="1520"/>
      <c r="AA7" s="1520"/>
      <c r="AB7" s="1520"/>
      <c r="AC7" s="1520"/>
      <c r="AD7" s="1520"/>
      <c r="AE7" s="1520"/>
      <c r="AF7" s="1520"/>
      <c r="AG7" s="1520"/>
      <c r="AH7" s="1520"/>
      <c r="AI7" s="1520"/>
      <c r="AJ7" s="1523"/>
      <c r="AK7" s="914" t="s">
        <v>571</v>
      </c>
      <c r="AL7" s="915" t="s">
        <v>572</v>
      </c>
      <c r="AM7" s="897" t="s">
        <v>530</v>
      </c>
      <c r="AN7" s="897" t="s">
        <v>531</v>
      </c>
      <c r="AO7" s="897" t="s">
        <v>555</v>
      </c>
      <c r="AP7" s="1518"/>
      <c r="AQ7" s="913" t="s">
        <v>556</v>
      </c>
      <c r="AR7" s="906" t="s">
        <v>573</v>
      </c>
      <c r="AS7" s="897" t="s">
        <v>574</v>
      </c>
      <c r="AT7" s="897" t="s">
        <v>575</v>
      </c>
      <c r="AU7" s="897" t="s">
        <v>576</v>
      </c>
      <c r="AV7" s="897" t="s">
        <v>560</v>
      </c>
      <c r="AW7" s="897" t="s">
        <v>561</v>
      </c>
      <c r="AX7" s="897" t="s">
        <v>577</v>
      </c>
      <c r="AY7" s="897" t="s">
        <v>559</v>
      </c>
      <c r="AZ7" s="592" t="s">
        <v>562</v>
      </c>
      <c r="BA7" s="897" t="s">
        <v>563</v>
      </c>
      <c r="BB7" s="897" t="s">
        <v>564</v>
      </c>
      <c r="BC7" s="897" t="s">
        <v>565</v>
      </c>
      <c r="BD7" s="897" t="s">
        <v>566</v>
      </c>
      <c r="BE7" s="1523"/>
      <c r="BF7" s="914" t="s">
        <v>567</v>
      </c>
      <c r="BG7" s="916" t="s">
        <v>570</v>
      </c>
      <c r="BH7" s="1527"/>
      <c r="BI7" s="1520"/>
      <c r="BJ7" s="1520"/>
      <c r="BK7" s="1520"/>
      <c r="BL7" s="1520"/>
      <c r="BM7" s="1520"/>
      <c r="BN7" s="1520"/>
      <c r="BO7" s="1520"/>
      <c r="BP7" s="1520"/>
      <c r="BQ7" s="1520"/>
      <c r="BR7" s="1520"/>
      <c r="BS7" s="1520"/>
      <c r="BT7" s="1523"/>
      <c r="BU7" s="914" t="s">
        <v>578</v>
      </c>
      <c r="BV7" s="915" t="s">
        <v>572</v>
      </c>
    </row>
    <row r="8" spans="2:74" s="645" customFormat="1" ht="12.75" customHeight="1">
      <c r="B8" s="917"/>
      <c r="C8" s="670"/>
      <c r="D8" s="918"/>
      <c r="E8" s="919" t="s">
        <v>579</v>
      </c>
      <c r="F8" s="917" t="s">
        <v>580</v>
      </c>
      <c r="G8" s="920"/>
      <c r="H8" s="670"/>
      <c r="I8" s="918"/>
      <c r="J8" s="917" t="s">
        <v>581</v>
      </c>
      <c r="K8" s="917"/>
      <c r="L8" s="917"/>
      <c r="M8" s="917"/>
      <c r="N8" s="918"/>
      <c r="O8" s="917" t="s">
        <v>581</v>
      </c>
      <c r="P8" s="593"/>
      <c r="Q8" s="917"/>
      <c r="R8" s="917"/>
      <c r="S8" s="917"/>
      <c r="T8" s="917"/>
      <c r="U8" s="1524"/>
      <c r="V8" s="921"/>
      <c r="W8" s="922"/>
      <c r="X8" s="1528"/>
      <c r="Y8" s="1521"/>
      <c r="Z8" s="1521"/>
      <c r="AA8" s="1521"/>
      <c r="AB8" s="1521"/>
      <c r="AC8" s="1521"/>
      <c r="AD8" s="1521"/>
      <c r="AE8" s="1521"/>
      <c r="AF8" s="1521"/>
      <c r="AG8" s="1521"/>
      <c r="AH8" s="1521"/>
      <c r="AI8" s="1521"/>
      <c r="AJ8" s="1524"/>
      <c r="AK8" s="921"/>
      <c r="AL8" s="922"/>
      <c r="AM8" s="918"/>
      <c r="AN8" s="918"/>
      <c r="AO8" s="919" t="s">
        <v>579</v>
      </c>
      <c r="AP8" s="917" t="s">
        <v>580</v>
      </c>
      <c r="AQ8" s="920"/>
      <c r="AR8" s="670"/>
      <c r="AS8" s="918"/>
      <c r="AT8" s="918"/>
      <c r="AU8" s="593" t="s">
        <v>582</v>
      </c>
      <c r="AV8" s="917"/>
      <c r="AW8" s="917"/>
      <c r="AX8" s="593"/>
      <c r="AY8" s="917" t="s">
        <v>581</v>
      </c>
      <c r="AZ8" s="593"/>
      <c r="BA8" s="917"/>
      <c r="BB8" s="917"/>
      <c r="BC8" s="917"/>
      <c r="BD8" s="917"/>
      <c r="BE8" s="1524"/>
      <c r="BF8" s="921"/>
      <c r="BG8" s="923"/>
      <c r="BH8" s="1528"/>
      <c r="BI8" s="1521"/>
      <c r="BJ8" s="1521"/>
      <c r="BK8" s="1521"/>
      <c r="BL8" s="1521"/>
      <c r="BM8" s="1521"/>
      <c r="BN8" s="1521"/>
      <c r="BO8" s="1521"/>
      <c r="BP8" s="1521"/>
      <c r="BQ8" s="1521"/>
      <c r="BR8" s="1521"/>
      <c r="BS8" s="1521"/>
      <c r="BT8" s="1524"/>
      <c r="BU8" s="921" t="s">
        <v>583</v>
      </c>
      <c r="BV8" s="922"/>
    </row>
    <row r="9" spans="2:74" s="567" customFormat="1" ht="12.75" customHeight="1">
      <c r="B9" s="399"/>
      <c r="C9" s="924"/>
      <c r="D9" s="924"/>
      <c r="E9" s="925"/>
      <c r="F9" s="924"/>
      <c r="G9" s="925"/>
      <c r="H9" s="924"/>
      <c r="I9" s="924"/>
      <c r="J9" s="924"/>
      <c r="K9" s="924"/>
      <c r="L9" s="924"/>
      <c r="M9" s="924"/>
      <c r="N9" s="277"/>
      <c r="O9" s="924"/>
      <c r="P9" s="277"/>
      <c r="Q9" s="924"/>
      <c r="R9" s="924"/>
      <c r="S9" s="924"/>
      <c r="T9" s="924"/>
      <c r="U9" s="924"/>
      <c r="V9" s="924"/>
      <c r="W9" s="926"/>
      <c r="X9" s="927"/>
      <c r="Y9" s="924"/>
      <c r="Z9" s="924"/>
      <c r="AA9" s="924"/>
      <c r="AB9" s="924"/>
      <c r="AC9" s="924"/>
      <c r="AD9" s="924"/>
      <c r="AE9" s="924"/>
      <c r="AF9" s="924"/>
      <c r="AG9" s="924"/>
      <c r="AH9" s="924"/>
      <c r="AI9" s="924"/>
      <c r="AJ9" s="924"/>
      <c r="AK9" s="924"/>
      <c r="AL9" s="926"/>
      <c r="AM9" s="927"/>
      <c r="AN9" s="924"/>
      <c r="AO9" s="925"/>
      <c r="AP9" s="924"/>
      <c r="AQ9" s="925"/>
      <c r="AR9" s="924"/>
      <c r="AS9" s="924"/>
      <c r="AT9" s="924"/>
      <c r="AU9" s="924"/>
      <c r="AV9" s="924"/>
      <c r="AW9" s="924"/>
      <c r="AX9" s="924"/>
      <c r="AY9" s="924"/>
      <c r="AZ9" s="277"/>
      <c r="BA9" s="924"/>
      <c r="BB9" s="924"/>
      <c r="BC9" s="924"/>
      <c r="BD9" s="924"/>
      <c r="BE9" s="924"/>
      <c r="BF9" s="924"/>
      <c r="BG9" s="924"/>
      <c r="BH9" s="924"/>
      <c r="BI9" s="924"/>
      <c r="BJ9" s="924"/>
      <c r="BK9" s="924"/>
      <c r="BL9" s="924"/>
      <c r="BM9" s="924"/>
      <c r="BN9" s="924"/>
      <c r="BO9" s="924"/>
      <c r="BP9" s="924"/>
      <c r="BQ9" s="924"/>
      <c r="BR9" s="924"/>
      <c r="BS9" s="924"/>
      <c r="BT9" s="924"/>
      <c r="BU9" s="924"/>
      <c r="BV9" s="926"/>
    </row>
    <row r="10" spans="2:74" s="567" customFormat="1" ht="12.75" customHeight="1">
      <c r="B10" s="399" t="s">
        <v>91</v>
      </c>
      <c r="C10" s="924">
        <v>2607837</v>
      </c>
      <c r="D10" s="924">
        <v>2531035</v>
      </c>
      <c r="E10" s="928">
        <f>SUM(C10-D10)</f>
        <v>76802</v>
      </c>
      <c r="F10" s="924">
        <v>28783</v>
      </c>
      <c r="G10" s="928">
        <f>SUM(E10-F10)</f>
        <v>48019</v>
      </c>
      <c r="H10" s="924">
        <v>1229429</v>
      </c>
      <c r="I10" s="924">
        <v>0</v>
      </c>
      <c r="J10" s="924">
        <v>287808</v>
      </c>
      <c r="K10" s="924">
        <v>11753</v>
      </c>
      <c r="L10" s="924">
        <v>55101</v>
      </c>
      <c r="M10" s="924">
        <v>24529</v>
      </c>
      <c r="N10" s="924">
        <v>322124</v>
      </c>
      <c r="O10" s="924">
        <v>0</v>
      </c>
      <c r="P10" s="924">
        <v>145691</v>
      </c>
      <c r="Q10" s="924">
        <v>119231</v>
      </c>
      <c r="R10" s="924">
        <v>6512</v>
      </c>
      <c r="S10" s="924">
        <v>530</v>
      </c>
      <c r="T10" s="924">
        <v>48105</v>
      </c>
      <c r="U10" s="924">
        <v>114424</v>
      </c>
      <c r="V10" s="924">
        <v>242600</v>
      </c>
      <c r="W10" s="926">
        <f>SUM(H10:V10)</f>
        <v>2607837</v>
      </c>
      <c r="X10" s="927">
        <v>50311</v>
      </c>
      <c r="Y10" s="924">
        <v>410211</v>
      </c>
      <c r="Z10" s="924">
        <v>199962</v>
      </c>
      <c r="AA10" s="924">
        <v>273555</v>
      </c>
      <c r="AB10" s="924">
        <v>71189</v>
      </c>
      <c r="AC10" s="924">
        <v>201707</v>
      </c>
      <c r="AD10" s="924">
        <v>76862</v>
      </c>
      <c r="AE10" s="924">
        <v>426193</v>
      </c>
      <c r="AF10" s="924">
        <v>96471</v>
      </c>
      <c r="AG10" s="924">
        <v>494860</v>
      </c>
      <c r="AH10" s="924">
        <v>3870</v>
      </c>
      <c r="AI10" s="924">
        <v>106131</v>
      </c>
      <c r="AJ10" s="924">
        <v>119713</v>
      </c>
      <c r="AK10" s="924">
        <v>0</v>
      </c>
      <c r="AL10" s="926">
        <f>SUM(X10:AK10)</f>
        <v>2531035</v>
      </c>
      <c r="AM10" s="927">
        <v>3033635</v>
      </c>
      <c r="AN10" s="924">
        <v>2922767</v>
      </c>
      <c r="AO10" s="928">
        <f>SUM(AM10-AN10)</f>
        <v>110868</v>
      </c>
      <c r="AP10" s="924">
        <v>13211</v>
      </c>
      <c r="AQ10" s="928">
        <f>SUM(AO10-AP10)</f>
        <v>97657</v>
      </c>
      <c r="AR10" s="924">
        <v>1405711</v>
      </c>
      <c r="AS10" s="924">
        <v>0</v>
      </c>
      <c r="AT10" s="924">
        <v>320968</v>
      </c>
      <c r="AU10" s="924">
        <v>13497</v>
      </c>
      <c r="AV10" s="924">
        <v>69455</v>
      </c>
      <c r="AW10" s="924">
        <v>29218</v>
      </c>
      <c r="AX10" s="924">
        <v>365287</v>
      </c>
      <c r="AY10" s="924">
        <v>0</v>
      </c>
      <c r="AZ10" s="924">
        <v>115874</v>
      </c>
      <c r="BA10" s="924">
        <v>136367</v>
      </c>
      <c r="BB10" s="924">
        <v>5072</v>
      </c>
      <c r="BC10" s="924">
        <v>3628</v>
      </c>
      <c r="BD10" s="924">
        <v>76805</v>
      </c>
      <c r="BE10" s="924">
        <v>166253</v>
      </c>
      <c r="BF10" s="924">
        <v>325500</v>
      </c>
      <c r="BG10" s="924">
        <f>SUM(AR10:BF10)</f>
        <v>3033635</v>
      </c>
      <c r="BH10" s="924">
        <v>61864</v>
      </c>
      <c r="BI10" s="924">
        <v>443401</v>
      </c>
      <c r="BJ10" s="924">
        <v>217455</v>
      </c>
      <c r="BK10" s="924">
        <v>414131</v>
      </c>
      <c r="BL10" s="924">
        <v>79115</v>
      </c>
      <c r="BM10" s="924">
        <v>180257</v>
      </c>
      <c r="BN10" s="924">
        <v>84009</v>
      </c>
      <c r="BO10" s="924">
        <v>482017</v>
      </c>
      <c r="BP10" s="924">
        <v>110968</v>
      </c>
      <c r="BQ10" s="924">
        <v>612549</v>
      </c>
      <c r="BR10" s="924">
        <v>2029</v>
      </c>
      <c r="BS10" s="924">
        <v>165699</v>
      </c>
      <c r="BT10" s="924">
        <v>69273</v>
      </c>
      <c r="BU10" s="924">
        <v>0</v>
      </c>
      <c r="BV10" s="926">
        <f>SUM(BH10:BU10)</f>
        <v>2922767</v>
      </c>
    </row>
    <row r="11" spans="2:74" s="567" customFormat="1" ht="12.75" customHeight="1">
      <c r="B11" s="399" t="s">
        <v>971</v>
      </c>
      <c r="C11" s="924">
        <v>1678605</v>
      </c>
      <c r="D11" s="924">
        <v>1658850</v>
      </c>
      <c r="E11" s="928">
        <f>SUM(C11-D11)</f>
        <v>19755</v>
      </c>
      <c r="F11" s="924">
        <v>10504</v>
      </c>
      <c r="G11" s="928">
        <f>SUM(E11-F11)</f>
        <v>9251</v>
      </c>
      <c r="H11" s="924">
        <v>682698</v>
      </c>
      <c r="I11" s="924">
        <v>6807</v>
      </c>
      <c r="J11" s="924">
        <v>269283</v>
      </c>
      <c r="K11" s="924">
        <v>9833</v>
      </c>
      <c r="L11" s="924">
        <v>48532</v>
      </c>
      <c r="M11" s="924">
        <v>21755</v>
      </c>
      <c r="N11" s="924">
        <v>200212</v>
      </c>
      <c r="O11" s="924">
        <v>0</v>
      </c>
      <c r="P11" s="924">
        <v>36148</v>
      </c>
      <c r="Q11" s="924">
        <v>43188</v>
      </c>
      <c r="R11" s="924">
        <v>65659</v>
      </c>
      <c r="S11" s="924">
        <v>0</v>
      </c>
      <c r="T11" s="924">
        <v>9367</v>
      </c>
      <c r="U11" s="924">
        <v>29023</v>
      </c>
      <c r="V11" s="924">
        <v>256100</v>
      </c>
      <c r="W11" s="926">
        <f>SUM(H11:V11)</f>
        <v>1678605</v>
      </c>
      <c r="X11" s="927">
        <v>24953</v>
      </c>
      <c r="Y11" s="924">
        <v>368817</v>
      </c>
      <c r="Z11" s="924">
        <v>259673</v>
      </c>
      <c r="AA11" s="924">
        <v>112141</v>
      </c>
      <c r="AB11" s="924">
        <v>55615</v>
      </c>
      <c r="AC11" s="924">
        <v>40260</v>
      </c>
      <c r="AD11" s="924">
        <v>56130</v>
      </c>
      <c r="AE11" s="924">
        <v>195828</v>
      </c>
      <c r="AF11" s="924">
        <v>56042</v>
      </c>
      <c r="AG11" s="924">
        <v>276469</v>
      </c>
      <c r="AH11" s="924">
        <v>124445</v>
      </c>
      <c r="AI11" s="924">
        <v>66557</v>
      </c>
      <c r="AJ11" s="924">
        <v>21920</v>
      </c>
      <c r="AK11" s="924">
        <v>0</v>
      </c>
      <c r="AL11" s="926">
        <f>SUM(X11:AK11)</f>
        <v>1658850</v>
      </c>
      <c r="AM11" s="927">
        <v>1780510</v>
      </c>
      <c r="AN11" s="924">
        <v>1782118</v>
      </c>
      <c r="AO11" s="928">
        <f>SUM(AM11-AN11)</f>
        <v>-1608</v>
      </c>
      <c r="AP11" s="924">
        <v>938</v>
      </c>
      <c r="AQ11" s="928">
        <f>SUM(AO11-AP11)</f>
        <v>-2546</v>
      </c>
      <c r="AR11" s="924">
        <v>676805</v>
      </c>
      <c r="AS11" s="924">
        <v>6440</v>
      </c>
      <c r="AT11" s="924">
        <v>278318</v>
      </c>
      <c r="AU11" s="924">
        <v>9962</v>
      </c>
      <c r="AV11" s="924">
        <v>52557</v>
      </c>
      <c r="AW11" s="924">
        <v>25077</v>
      </c>
      <c r="AX11" s="924">
        <v>222382</v>
      </c>
      <c r="AY11" s="924">
        <v>0</v>
      </c>
      <c r="AZ11" s="924">
        <v>38733</v>
      </c>
      <c r="BA11" s="924">
        <v>28224</v>
      </c>
      <c r="BB11" s="924">
        <v>33740</v>
      </c>
      <c r="BC11" s="924">
        <v>18196</v>
      </c>
      <c r="BD11" s="924">
        <v>19755</v>
      </c>
      <c r="BE11" s="924">
        <v>52921</v>
      </c>
      <c r="BF11" s="924">
        <v>317400</v>
      </c>
      <c r="BG11" s="924">
        <f>SUM(AR11:BF11)</f>
        <v>1780510</v>
      </c>
      <c r="BH11" s="924">
        <v>32580</v>
      </c>
      <c r="BI11" s="924">
        <v>402757</v>
      </c>
      <c r="BJ11" s="924">
        <v>225545</v>
      </c>
      <c r="BK11" s="924">
        <v>160471</v>
      </c>
      <c r="BL11" s="924">
        <v>69428</v>
      </c>
      <c r="BM11" s="924">
        <v>47627</v>
      </c>
      <c r="BN11" s="924">
        <v>45176</v>
      </c>
      <c r="BO11" s="924">
        <v>197209</v>
      </c>
      <c r="BP11" s="924">
        <v>67512</v>
      </c>
      <c r="BQ11" s="924">
        <v>362062</v>
      </c>
      <c r="BR11" s="924">
        <v>76432</v>
      </c>
      <c r="BS11" s="924">
        <v>91124</v>
      </c>
      <c r="BT11" s="924">
        <v>4195</v>
      </c>
      <c r="BU11" s="924">
        <v>0</v>
      </c>
      <c r="BV11" s="926">
        <f>SUM(BH11:BU11)</f>
        <v>1782118</v>
      </c>
    </row>
    <row r="12" spans="2:74" s="567" customFormat="1" ht="12.75" customHeight="1">
      <c r="B12" s="399" t="s">
        <v>93</v>
      </c>
      <c r="C12" s="924">
        <v>1621662</v>
      </c>
      <c r="D12" s="924">
        <v>1591250</v>
      </c>
      <c r="E12" s="928">
        <f>SUM(C12-D12)</f>
        <v>30412</v>
      </c>
      <c r="F12" s="924">
        <v>438</v>
      </c>
      <c r="G12" s="928">
        <f>SUM(E12-F12)</f>
        <v>29974</v>
      </c>
      <c r="H12" s="924">
        <v>604114</v>
      </c>
      <c r="I12" s="924">
        <v>0</v>
      </c>
      <c r="J12" s="924">
        <v>289448</v>
      </c>
      <c r="K12" s="924">
        <v>8436</v>
      </c>
      <c r="L12" s="924">
        <v>14277</v>
      </c>
      <c r="M12" s="924">
        <v>10884</v>
      </c>
      <c r="N12" s="924">
        <v>233458</v>
      </c>
      <c r="O12" s="924">
        <v>0</v>
      </c>
      <c r="P12" s="924">
        <v>78841</v>
      </c>
      <c r="Q12" s="924">
        <v>80174</v>
      </c>
      <c r="R12" s="924">
        <v>22623</v>
      </c>
      <c r="S12" s="924">
        <v>3965</v>
      </c>
      <c r="T12" s="924">
        <v>6833</v>
      </c>
      <c r="U12" s="924">
        <v>45509</v>
      </c>
      <c r="V12" s="924">
        <v>223100</v>
      </c>
      <c r="W12" s="926">
        <f>SUM(H12:V12)</f>
        <v>1621662</v>
      </c>
      <c r="X12" s="927">
        <v>25987</v>
      </c>
      <c r="Y12" s="924">
        <v>240889</v>
      </c>
      <c r="Z12" s="924">
        <v>224194</v>
      </c>
      <c r="AA12" s="924">
        <v>96914</v>
      </c>
      <c r="AB12" s="924">
        <v>39159</v>
      </c>
      <c r="AC12" s="924">
        <v>98805</v>
      </c>
      <c r="AD12" s="924">
        <v>31039</v>
      </c>
      <c r="AE12" s="924">
        <v>200457</v>
      </c>
      <c r="AF12" s="924">
        <v>64206</v>
      </c>
      <c r="AG12" s="924">
        <v>417198</v>
      </c>
      <c r="AH12" s="924">
        <v>79616</v>
      </c>
      <c r="AI12" s="924">
        <v>66520</v>
      </c>
      <c r="AJ12" s="924">
        <v>6266</v>
      </c>
      <c r="AK12" s="924">
        <v>0</v>
      </c>
      <c r="AL12" s="926">
        <f>SUM(X12:AK12)</f>
        <v>1591250</v>
      </c>
      <c r="AM12" s="927">
        <v>1607293</v>
      </c>
      <c r="AN12" s="924">
        <v>1583298</v>
      </c>
      <c r="AO12" s="928">
        <f>SUM(AM12-AN12)</f>
        <v>23995</v>
      </c>
      <c r="AP12" s="924">
        <v>2017</v>
      </c>
      <c r="AQ12" s="928">
        <f>SUM(AO12-AP12)</f>
        <v>21978</v>
      </c>
      <c r="AR12" s="924">
        <v>610837</v>
      </c>
      <c r="AS12" s="924">
        <v>0</v>
      </c>
      <c r="AT12" s="924">
        <v>295291</v>
      </c>
      <c r="AU12" s="924">
        <v>9767</v>
      </c>
      <c r="AV12" s="924">
        <v>16551</v>
      </c>
      <c r="AW12" s="924">
        <v>13556</v>
      </c>
      <c r="AX12" s="924">
        <v>261911</v>
      </c>
      <c r="AY12" s="924">
        <v>0</v>
      </c>
      <c r="AZ12" s="924">
        <v>53968</v>
      </c>
      <c r="BA12" s="924">
        <v>43738</v>
      </c>
      <c r="BB12" s="924">
        <v>14272</v>
      </c>
      <c r="BC12" s="924">
        <v>5320</v>
      </c>
      <c r="BD12" s="924">
        <v>29202</v>
      </c>
      <c r="BE12" s="924">
        <v>40480</v>
      </c>
      <c r="BF12" s="924">
        <v>212400</v>
      </c>
      <c r="BG12" s="924">
        <f>SUM(AR12:BF12)</f>
        <v>1607293</v>
      </c>
      <c r="BH12" s="924">
        <v>28552</v>
      </c>
      <c r="BI12" s="924">
        <v>253507</v>
      </c>
      <c r="BJ12" s="924">
        <v>237025</v>
      </c>
      <c r="BK12" s="924">
        <v>100904</v>
      </c>
      <c r="BL12" s="924">
        <v>43653</v>
      </c>
      <c r="BM12" s="924">
        <v>85329</v>
      </c>
      <c r="BN12" s="924">
        <v>30375</v>
      </c>
      <c r="BO12" s="924">
        <v>183497</v>
      </c>
      <c r="BP12" s="924">
        <v>71290</v>
      </c>
      <c r="BQ12" s="924">
        <v>359359</v>
      </c>
      <c r="BR12" s="924">
        <v>103221</v>
      </c>
      <c r="BS12" s="924">
        <v>86072</v>
      </c>
      <c r="BT12" s="924">
        <v>514</v>
      </c>
      <c r="BU12" s="924">
        <v>0</v>
      </c>
      <c r="BV12" s="926">
        <f>SUM(BH12:BU12)</f>
        <v>1583298</v>
      </c>
    </row>
    <row r="13" spans="2:74" s="567" customFormat="1" ht="17.25" customHeight="1">
      <c r="B13" s="399" t="s">
        <v>902</v>
      </c>
      <c r="C13" s="924">
        <v>1341161</v>
      </c>
      <c r="D13" s="924">
        <v>1311140</v>
      </c>
      <c r="E13" s="928">
        <f>SUM(C13-D13)</f>
        <v>30021</v>
      </c>
      <c r="F13" s="924">
        <v>0</v>
      </c>
      <c r="G13" s="928">
        <f>SUM(E13-F13)</f>
        <v>30021</v>
      </c>
      <c r="H13" s="924">
        <v>571360</v>
      </c>
      <c r="I13" s="924">
        <v>0</v>
      </c>
      <c r="J13" s="924">
        <v>264748</v>
      </c>
      <c r="K13" s="924">
        <v>15507</v>
      </c>
      <c r="L13" s="924">
        <v>13109</v>
      </c>
      <c r="M13" s="924">
        <v>7064</v>
      </c>
      <c r="N13" s="924">
        <v>175291</v>
      </c>
      <c r="O13" s="924">
        <v>0</v>
      </c>
      <c r="P13" s="924">
        <v>32515</v>
      </c>
      <c r="Q13" s="924">
        <v>20834</v>
      </c>
      <c r="R13" s="924">
        <v>17610</v>
      </c>
      <c r="S13" s="924">
        <v>11810</v>
      </c>
      <c r="T13" s="924">
        <v>26118</v>
      </c>
      <c r="U13" s="924">
        <v>15095</v>
      </c>
      <c r="V13" s="924">
        <v>170100</v>
      </c>
      <c r="W13" s="926">
        <f>SUM(H13:V13)</f>
        <v>1341161</v>
      </c>
      <c r="X13" s="927">
        <v>32051</v>
      </c>
      <c r="Y13" s="924">
        <v>234016</v>
      </c>
      <c r="Z13" s="924">
        <v>177279</v>
      </c>
      <c r="AA13" s="924">
        <v>97882</v>
      </c>
      <c r="AB13" s="924">
        <v>39414</v>
      </c>
      <c r="AC13" s="924">
        <v>156466</v>
      </c>
      <c r="AD13" s="924">
        <v>38912</v>
      </c>
      <c r="AE13" s="924">
        <v>167082</v>
      </c>
      <c r="AF13" s="924">
        <v>43887</v>
      </c>
      <c r="AG13" s="924">
        <v>273781</v>
      </c>
      <c r="AH13" s="924">
        <v>4915</v>
      </c>
      <c r="AI13" s="924">
        <v>45184</v>
      </c>
      <c r="AJ13" s="924">
        <v>271</v>
      </c>
      <c r="AK13" s="924">
        <v>0</v>
      </c>
      <c r="AL13" s="926">
        <f>SUM(X13:AK13)</f>
        <v>1311140</v>
      </c>
      <c r="AM13" s="927">
        <v>1489730</v>
      </c>
      <c r="AN13" s="924">
        <v>1485850</v>
      </c>
      <c r="AO13" s="928">
        <f>SUM(AM13-AN13)</f>
        <v>3880</v>
      </c>
      <c r="AP13" s="924">
        <v>0</v>
      </c>
      <c r="AQ13" s="928">
        <f>SUM(AO13-AP13)</f>
        <v>3880</v>
      </c>
      <c r="AR13" s="924">
        <v>563952</v>
      </c>
      <c r="AS13" s="924">
        <v>0</v>
      </c>
      <c r="AT13" s="924">
        <v>298451</v>
      </c>
      <c r="AU13" s="924">
        <v>22436</v>
      </c>
      <c r="AV13" s="924">
        <v>17183</v>
      </c>
      <c r="AW13" s="924">
        <v>6884</v>
      </c>
      <c r="AX13" s="924">
        <v>207498</v>
      </c>
      <c r="AY13" s="924">
        <v>0</v>
      </c>
      <c r="AZ13" s="924">
        <v>54739</v>
      </c>
      <c r="BA13" s="924">
        <v>57372</v>
      </c>
      <c r="BB13" s="924">
        <v>19853</v>
      </c>
      <c r="BC13" s="924">
        <v>10350</v>
      </c>
      <c r="BD13" s="924">
        <v>30021</v>
      </c>
      <c r="BE13" s="924">
        <v>27291</v>
      </c>
      <c r="BF13" s="924">
        <v>173700</v>
      </c>
      <c r="BG13" s="924">
        <f>SUM(AR13:BF13)</f>
        <v>1489730</v>
      </c>
      <c r="BH13" s="924">
        <v>32466</v>
      </c>
      <c r="BI13" s="924">
        <v>266364</v>
      </c>
      <c r="BJ13" s="924">
        <v>201495</v>
      </c>
      <c r="BK13" s="924">
        <v>209909</v>
      </c>
      <c r="BL13" s="924">
        <v>43219</v>
      </c>
      <c r="BM13" s="924">
        <v>97297</v>
      </c>
      <c r="BN13" s="924">
        <v>59801</v>
      </c>
      <c r="BO13" s="924">
        <v>169900</v>
      </c>
      <c r="BP13" s="924">
        <v>48173</v>
      </c>
      <c r="BQ13" s="924">
        <v>296818</v>
      </c>
      <c r="BR13" s="924">
        <v>1100</v>
      </c>
      <c r="BS13" s="924">
        <v>55802</v>
      </c>
      <c r="BT13" s="924">
        <v>3506</v>
      </c>
      <c r="BU13" s="924">
        <v>0</v>
      </c>
      <c r="BV13" s="926">
        <f>SUM(BH13:BU13)</f>
        <v>1485850</v>
      </c>
    </row>
    <row r="14" spans="2:74" s="567" customFormat="1" ht="12.75" customHeight="1">
      <c r="B14" s="399"/>
      <c r="C14" s="924"/>
      <c r="D14" s="924"/>
      <c r="E14" s="928"/>
      <c r="F14" s="924"/>
      <c r="G14" s="928"/>
      <c r="H14" s="924"/>
      <c r="I14" s="924"/>
      <c r="J14" s="924"/>
      <c r="K14" s="924"/>
      <c r="L14" s="924"/>
      <c r="M14" s="924"/>
      <c r="N14" s="277"/>
      <c r="O14" s="924"/>
      <c r="P14" s="277"/>
      <c r="Q14" s="924"/>
      <c r="R14" s="924"/>
      <c r="S14" s="924"/>
      <c r="T14" s="924"/>
      <c r="U14" s="924"/>
      <c r="V14" s="924"/>
      <c r="W14" s="926"/>
      <c r="X14" s="927"/>
      <c r="Y14" s="924"/>
      <c r="Z14" s="924"/>
      <c r="AA14" s="924"/>
      <c r="AB14" s="924"/>
      <c r="AC14" s="924"/>
      <c r="AD14" s="924"/>
      <c r="AE14" s="924"/>
      <c r="AF14" s="924"/>
      <c r="AG14" s="924"/>
      <c r="AH14" s="924"/>
      <c r="AI14" s="924"/>
      <c r="AJ14" s="924"/>
      <c r="AK14" s="924"/>
      <c r="AL14" s="926"/>
      <c r="AM14" s="927"/>
      <c r="AN14" s="924"/>
      <c r="AO14" s="928"/>
      <c r="AP14" s="924"/>
      <c r="AQ14" s="928"/>
      <c r="AR14" s="924"/>
      <c r="AS14" s="924"/>
      <c r="AT14" s="924"/>
      <c r="AU14" s="924"/>
      <c r="AV14" s="924"/>
      <c r="AW14" s="924"/>
      <c r="AX14" s="924"/>
      <c r="AY14" s="924"/>
      <c r="AZ14" s="277"/>
      <c r="BA14" s="924"/>
      <c r="BB14" s="924"/>
      <c r="BC14" s="924"/>
      <c r="BD14" s="924"/>
      <c r="BE14" s="924"/>
      <c r="BF14" s="924"/>
      <c r="BG14" s="924"/>
      <c r="BH14" s="924"/>
      <c r="BI14" s="924"/>
      <c r="BJ14" s="924"/>
      <c r="BK14" s="924"/>
      <c r="BL14" s="924"/>
      <c r="BM14" s="924"/>
      <c r="BN14" s="924"/>
      <c r="BO14" s="924"/>
      <c r="BP14" s="924"/>
      <c r="BQ14" s="924"/>
      <c r="BR14" s="924"/>
      <c r="BS14" s="924"/>
      <c r="BT14" s="924"/>
      <c r="BU14" s="924"/>
      <c r="BV14" s="926"/>
    </row>
    <row r="15" spans="2:74" s="567" customFormat="1" ht="12.75" customHeight="1">
      <c r="B15" s="399" t="s">
        <v>897</v>
      </c>
      <c r="C15" s="924">
        <v>497196</v>
      </c>
      <c r="D15" s="924">
        <v>484801</v>
      </c>
      <c r="E15" s="928">
        <f>SUM(C15-D15)</f>
        <v>12395</v>
      </c>
      <c r="F15" s="924">
        <v>0</v>
      </c>
      <c r="G15" s="928">
        <f>SUM(E15-F15)</f>
        <v>12395</v>
      </c>
      <c r="H15" s="924">
        <v>195046</v>
      </c>
      <c r="I15" s="924">
        <v>0</v>
      </c>
      <c r="J15" s="924">
        <v>153342</v>
      </c>
      <c r="K15" s="924">
        <v>0</v>
      </c>
      <c r="L15" s="924">
        <v>7924</v>
      </c>
      <c r="M15" s="924">
        <v>4283</v>
      </c>
      <c r="N15" s="924">
        <v>52691</v>
      </c>
      <c r="O15" s="924">
        <v>0</v>
      </c>
      <c r="P15" s="924">
        <v>13845</v>
      </c>
      <c r="Q15" s="924">
        <v>1326</v>
      </c>
      <c r="R15" s="602">
        <v>6320</v>
      </c>
      <c r="S15" s="924">
        <v>0</v>
      </c>
      <c r="T15" s="924">
        <v>20067</v>
      </c>
      <c r="U15" s="924">
        <v>9552</v>
      </c>
      <c r="V15" s="924">
        <v>32800</v>
      </c>
      <c r="W15" s="926">
        <f>SUM(H15:V15)</f>
        <v>497196</v>
      </c>
      <c r="X15" s="927">
        <v>14658</v>
      </c>
      <c r="Y15" s="924">
        <v>92769</v>
      </c>
      <c r="Z15" s="924">
        <v>58025</v>
      </c>
      <c r="AA15" s="924">
        <v>22439</v>
      </c>
      <c r="AB15" s="924">
        <v>4866</v>
      </c>
      <c r="AC15" s="924">
        <v>42623</v>
      </c>
      <c r="AD15" s="924">
        <v>12522</v>
      </c>
      <c r="AE15" s="924">
        <v>68797</v>
      </c>
      <c r="AF15" s="924">
        <v>28222</v>
      </c>
      <c r="AG15" s="924">
        <v>123410</v>
      </c>
      <c r="AH15" s="924">
        <v>276</v>
      </c>
      <c r="AI15" s="924">
        <v>15994</v>
      </c>
      <c r="AJ15" s="924">
        <v>200</v>
      </c>
      <c r="AK15" s="924">
        <v>0</v>
      </c>
      <c r="AL15" s="926">
        <f>SUM(X15:AK15)</f>
        <v>484801</v>
      </c>
      <c r="AM15" s="927">
        <v>573163</v>
      </c>
      <c r="AN15" s="924">
        <v>546100</v>
      </c>
      <c r="AO15" s="928">
        <f>SUM(AM15-AN15)</f>
        <v>27063</v>
      </c>
      <c r="AP15" s="924">
        <v>0</v>
      </c>
      <c r="AQ15" s="928">
        <f>SUM(AO15-AP15)</f>
        <v>27063</v>
      </c>
      <c r="AR15" s="924">
        <v>210855</v>
      </c>
      <c r="AS15" s="924">
        <v>0</v>
      </c>
      <c r="AT15" s="924">
        <v>181307</v>
      </c>
      <c r="AU15" s="924">
        <v>0</v>
      </c>
      <c r="AV15" s="924">
        <v>9479</v>
      </c>
      <c r="AW15" s="924">
        <v>4704</v>
      </c>
      <c r="AX15" s="924">
        <v>72879</v>
      </c>
      <c r="AY15" s="924">
        <v>0</v>
      </c>
      <c r="AZ15" s="924">
        <v>15541</v>
      </c>
      <c r="BA15" s="924">
        <v>3493</v>
      </c>
      <c r="BB15" s="602">
        <v>6388</v>
      </c>
      <c r="BC15" s="924">
        <v>482</v>
      </c>
      <c r="BD15" s="924">
        <v>12395</v>
      </c>
      <c r="BE15" s="924">
        <v>11940</v>
      </c>
      <c r="BF15" s="924">
        <v>43700</v>
      </c>
      <c r="BG15" s="924">
        <f>SUM(AR15:BF15)</f>
        <v>573163</v>
      </c>
      <c r="BH15" s="924">
        <v>15691</v>
      </c>
      <c r="BI15" s="924">
        <v>108919</v>
      </c>
      <c r="BJ15" s="924">
        <v>65775</v>
      </c>
      <c r="BK15" s="924">
        <v>23790</v>
      </c>
      <c r="BL15" s="924">
        <v>4933</v>
      </c>
      <c r="BM15" s="924">
        <v>39233</v>
      </c>
      <c r="BN15" s="924">
        <v>16145</v>
      </c>
      <c r="BO15" s="924">
        <v>93942</v>
      </c>
      <c r="BP15" s="924">
        <v>27180</v>
      </c>
      <c r="BQ15" s="924">
        <v>128323</v>
      </c>
      <c r="BR15" s="924">
        <v>1316</v>
      </c>
      <c r="BS15" s="924">
        <v>20853</v>
      </c>
      <c r="BT15" s="924">
        <v>0</v>
      </c>
      <c r="BU15" s="924">
        <v>0</v>
      </c>
      <c r="BV15" s="926">
        <f>SUM(BH15:BU15)</f>
        <v>546100</v>
      </c>
    </row>
    <row r="16" spans="2:74" s="567" customFormat="1" ht="12.75" customHeight="1">
      <c r="B16" s="399" t="s">
        <v>584</v>
      </c>
      <c r="C16" s="924">
        <v>638534</v>
      </c>
      <c r="D16" s="924">
        <v>595342</v>
      </c>
      <c r="E16" s="928">
        <f>SUM(C16-D16)</f>
        <v>43192</v>
      </c>
      <c r="F16" s="924">
        <v>7053</v>
      </c>
      <c r="G16" s="928">
        <f>SUM(E16-F16)</f>
        <v>36139</v>
      </c>
      <c r="H16" s="924">
        <v>228733</v>
      </c>
      <c r="I16" s="924">
        <v>0</v>
      </c>
      <c r="J16" s="924">
        <v>136677</v>
      </c>
      <c r="K16" s="924">
        <v>4802</v>
      </c>
      <c r="L16" s="924">
        <v>10917</v>
      </c>
      <c r="M16" s="924">
        <v>3896</v>
      </c>
      <c r="N16" s="924">
        <v>89306</v>
      </c>
      <c r="O16" s="924">
        <v>0</v>
      </c>
      <c r="P16" s="924">
        <v>10548</v>
      </c>
      <c r="Q16" s="924">
        <v>17795</v>
      </c>
      <c r="R16" s="602">
        <v>11308</v>
      </c>
      <c r="S16" s="924">
        <v>0</v>
      </c>
      <c r="T16" s="924">
        <v>30773</v>
      </c>
      <c r="U16" s="924">
        <v>37979</v>
      </c>
      <c r="V16" s="924">
        <v>55800</v>
      </c>
      <c r="W16" s="926">
        <f>SUM(H16:V16)</f>
        <v>638534</v>
      </c>
      <c r="X16" s="927">
        <v>15013</v>
      </c>
      <c r="Y16" s="924">
        <v>111617</v>
      </c>
      <c r="Z16" s="924">
        <v>79352</v>
      </c>
      <c r="AA16" s="924">
        <v>39397</v>
      </c>
      <c r="AB16" s="924">
        <v>10741</v>
      </c>
      <c r="AC16" s="924">
        <v>55870</v>
      </c>
      <c r="AD16" s="924">
        <v>45011</v>
      </c>
      <c r="AE16" s="924">
        <v>75235</v>
      </c>
      <c r="AF16" s="924">
        <v>27294</v>
      </c>
      <c r="AG16" s="924">
        <v>116249</v>
      </c>
      <c r="AH16" s="924">
        <v>303</v>
      </c>
      <c r="AI16" s="924">
        <v>19260</v>
      </c>
      <c r="AJ16" s="924">
        <v>0</v>
      </c>
      <c r="AK16" s="924">
        <v>0</v>
      </c>
      <c r="AL16" s="926">
        <f>SUM(X16:AK16)</f>
        <v>595342</v>
      </c>
      <c r="AM16" s="927">
        <v>758261</v>
      </c>
      <c r="AN16" s="924">
        <v>708221</v>
      </c>
      <c r="AO16" s="928">
        <f>SUM(AM16-AN16)</f>
        <v>50040</v>
      </c>
      <c r="AP16" s="924">
        <v>12770</v>
      </c>
      <c r="AQ16" s="928">
        <f>SUM(AO16-AP16)</f>
        <v>37270</v>
      </c>
      <c r="AR16" s="924">
        <v>230368</v>
      </c>
      <c r="AS16" s="924">
        <v>0</v>
      </c>
      <c r="AT16" s="924">
        <v>157728</v>
      </c>
      <c r="AU16" s="924">
        <v>5025</v>
      </c>
      <c r="AV16" s="924">
        <v>12515</v>
      </c>
      <c r="AW16" s="924">
        <v>4387</v>
      </c>
      <c r="AX16" s="924">
        <v>86964</v>
      </c>
      <c r="AY16" s="924">
        <v>0</v>
      </c>
      <c r="AZ16" s="924">
        <v>73806</v>
      </c>
      <c r="BA16" s="924">
        <v>27970</v>
      </c>
      <c r="BB16" s="602">
        <v>555</v>
      </c>
      <c r="BC16" s="924">
        <v>15000</v>
      </c>
      <c r="BD16" s="924">
        <v>43192</v>
      </c>
      <c r="BE16" s="924">
        <v>39251</v>
      </c>
      <c r="BF16" s="924">
        <v>61500</v>
      </c>
      <c r="BG16" s="924">
        <f>SUM(AR16:BF16)</f>
        <v>758261</v>
      </c>
      <c r="BH16" s="924">
        <v>16786</v>
      </c>
      <c r="BI16" s="924">
        <v>118866</v>
      </c>
      <c r="BJ16" s="924">
        <v>99361</v>
      </c>
      <c r="BK16" s="924">
        <v>40695</v>
      </c>
      <c r="BL16" s="924">
        <v>11198</v>
      </c>
      <c r="BM16" s="924">
        <v>95231</v>
      </c>
      <c r="BN16" s="924">
        <v>46553</v>
      </c>
      <c r="BO16" s="924">
        <v>76408</v>
      </c>
      <c r="BP16" s="924">
        <v>37014</v>
      </c>
      <c r="BQ16" s="924">
        <v>140564</v>
      </c>
      <c r="BR16" s="924">
        <v>398</v>
      </c>
      <c r="BS16" s="924">
        <v>25147</v>
      </c>
      <c r="BT16" s="924">
        <v>0</v>
      </c>
      <c r="BU16" s="924">
        <v>0</v>
      </c>
      <c r="BV16" s="926">
        <f>SUM(BH16:BU16)</f>
        <v>708221</v>
      </c>
    </row>
    <row r="17" spans="2:74" s="567" customFormat="1" ht="12.75" customHeight="1">
      <c r="B17" s="399" t="s">
        <v>898</v>
      </c>
      <c r="C17" s="924">
        <v>499072</v>
      </c>
      <c r="D17" s="924">
        <v>487840</v>
      </c>
      <c r="E17" s="928">
        <f>SUM(C17-D17)</f>
        <v>11232</v>
      </c>
      <c r="F17" s="924">
        <v>2240</v>
      </c>
      <c r="G17" s="928">
        <f>SUM(E17-F17)</f>
        <v>8992</v>
      </c>
      <c r="H17" s="924">
        <v>157662</v>
      </c>
      <c r="I17" s="924">
        <v>0</v>
      </c>
      <c r="J17" s="924">
        <v>155110</v>
      </c>
      <c r="K17" s="924">
        <v>0</v>
      </c>
      <c r="L17" s="924">
        <v>7339</v>
      </c>
      <c r="M17" s="924">
        <v>2430</v>
      </c>
      <c r="N17" s="924">
        <v>49270</v>
      </c>
      <c r="O17" s="924">
        <v>4330</v>
      </c>
      <c r="P17" s="924">
        <v>32488</v>
      </c>
      <c r="Q17" s="924">
        <v>1138</v>
      </c>
      <c r="R17" s="602">
        <v>18071</v>
      </c>
      <c r="S17" s="924">
        <v>0</v>
      </c>
      <c r="T17" s="924">
        <v>7419</v>
      </c>
      <c r="U17" s="924">
        <v>15715</v>
      </c>
      <c r="V17" s="924">
        <v>48100</v>
      </c>
      <c r="W17" s="926">
        <f>SUM(H17:V17)</f>
        <v>499072</v>
      </c>
      <c r="X17" s="927">
        <v>12144</v>
      </c>
      <c r="Y17" s="924">
        <v>112916</v>
      </c>
      <c r="Z17" s="924">
        <v>58068</v>
      </c>
      <c r="AA17" s="924">
        <v>32844</v>
      </c>
      <c r="AB17" s="924">
        <v>5220</v>
      </c>
      <c r="AC17" s="924">
        <v>49739</v>
      </c>
      <c r="AD17" s="924">
        <v>51799</v>
      </c>
      <c r="AE17" s="924">
        <v>49601</v>
      </c>
      <c r="AF17" s="924">
        <v>17594</v>
      </c>
      <c r="AG17" s="924">
        <v>87381</v>
      </c>
      <c r="AH17" s="924">
        <v>0</v>
      </c>
      <c r="AI17" s="924">
        <v>10534</v>
      </c>
      <c r="AJ17" s="924">
        <v>0</v>
      </c>
      <c r="AK17" s="924">
        <v>0</v>
      </c>
      <c r="AL17" s="926">
        <f>SUM(X17:AK17)</f>
        <v>487840</v>
      </c>
      <c r="AM17" s="927">
        <v>527925</v>
      </c>
      <c r="AN17" s="924">
        <v>523233</v>
      </c>
      <c r="AO17" s="928">
        <f>SUM(AM17-AN17)</f>
        <v>4692</v>
      </c>
      <c r="AP17" s="924">
        <v>0</v>
      </c>
      <c r="AQ17" s="928">
        <f>SUM(AO17-AP17)</f>
        <v>4692</v>
      </c>
      <c r="AR17" s="924">
        <v>155770</v>
      </c>
      <c r="AS17" s="924">
        <v>0</v>
      </c>
      <c r="AT17" s="924">
        <v>179739</v>
      </c>
      <c r="AU17" s="924">
        <v>0</v>
      </c>
      <c r="AV17" s="924">
        <v>7787</v>
      </c>
      <c r="AW17" s="924">
        <v>2600</v>
      </c>
      <c r="AX17" s="924">
        <v>69016</v>
      </c>
      <c r="AY17" s="924">
        <v>4341</v>
      </c>
      <c r="AZ17" s="924">
        <v>26376</v>
      </c>
      <c r="BA17" s="924">
        <v>2130</v>
      </c>
      <c r="BB17" s="602">
        <v>4269</v>
      </c>
      <c r="BC17" s="924">
        <v>0</v>
      </c>
      <c r="BD17" s="924">
        <v>11232</v>
      </c>
      <c r="BE17" s="924">
        <v>14165</v>
      </c>
      <c r="BF17" s="924">
        <v>50500</v>
      </c>
      <c r="BG17" s="924">
        <f>SUM(AR17:BF17)</f>
        <v>527925</v>
      </c>
      <c r="BH17" s="924">
        <v>13314</v>
      </c>
      <c r="BI17" s="924">
        <v>123372</v>
      </c>
      <c r="BJ17" s="924">
        <v>62066</v>
      </c>
      <c r="BK17" s="924">
        <v>32873</v>
      </c>
      <c r="BL17" s="924">
        <v>4622</v>
      </c>
      <c r="BM17" s="924">
        <v>40871</v>
      </c>
      <c r="BN17" s="924">
        <v>11672</v>
      </c>
      <c r="BO17" s="924">
        <v>71455</v>
      </c>
      <c r="BP17" s="924">
        <v>20504</v>
      </c>
      <c r="BQ17" s="924">
        <v>127281</v>
      </c>
      <c r="BR17" s="924">
        <v>0</v>
      </c>
      <c r="BS17" s="924">
        <v>15203</v>
      </c>
      <c r="BT17" s="924">
        <v>0</v>
      </c>
      <c r="BU17" s="924">
        <v>0</v>
      </c>
      <c r="BV17" s="926">
        <f>SUM(BH17:BU17)</f>
        <v>523233</v>
      </c>
    </row>
    <row r="18" spans="2:74" s="567" customFormat="1" ht="13.5" customHeight="1">
      <c r="B18" s="399" t="s">
        <v>894</v>
      </c>
      <c r="C18" s="924">
        <v>489793</v>
      </c>
      <c r="D18" s="924">
        <v>460494</v>
      </c>
      <c r="E18" s="928">
        <f>SUM(C18-D18)</f>
        <v>29299</v>
      </c>
      <c r="F18" s="924">
        <v>0</v>
      </c>
      <c r="G18" s="928">
        <f>SUM(E18-F18)</f>
        <v>29299</v>
      </c>
      <c r="H18" s="924">
        <v>198045</v>
      </c>
      <c r="I18" s="924">
        <v>0</v>
      </c>
      <c r="J18" s="924">
        <v>137959</v>
      </c>
      <c r="K18" s="924">
        <v>2709</v>
      </c>
      <c r="L18" s="924">
        <v>3588</v>
      </c>
      <c r="M18" s="924">
        <v>2896</v>
      </c>
      <c r="N18" s="924">
        <v>39578</v>
      </c>
      <c r="O18" s="924">
        <v>0</v>
      </c>
      <c r="P18" s="924">
        <v>15092</v>
      </c>
      <c r="Q18" s="924">
        <v>3562</v>
      </c>
      <c r="R18" s="277">
        <v>12012</v>
      </c>
      <c r="S18" s="924">
        <v>12310</v>
      </c>
      <c r="T18" s="924">
        <v>13561</v>
      </c>
      <c r="U18" s="924">
        <v>5581</v>
      </c>
      <c r="V18" s="924">
        <v>42900</v>
      </c>
      <c r="W18" s="926">
        <f>SUM(H18:V18)</f>
        <v>489793</v>
      </c>
      <c r="X18" s="927">
        <v>16930</v>
      </c>
      <c r="Y18" s="924">
        <v>108586</v>
      </c>
      <c r="Z18" s="924">
        <v>50137</v>
      </c>
      <c r="AA18" s="924">
        <v>48319</v>
      </c>
      <c r="AB18" s="924">
        <v>4751</v>
      </c>
      <c r="AC18" s="924">
        <v>35521</v>
      </c>
      <c r="AD18" s="924">
        <v>8749</v>
      </c>
      <c r="AE18" s="924">
        <v>38044</v>
      </c>
      <c r="AF18" s="924">
        <v>22899</v>
      </c>
      <c r="AG18" s="924">
        <v>106962</v>
      </c>
      <c r="AH18" s="924">
        <v>2182</v>
      </c>
      <c r="AI18" s="924">
        <v>14414</v>
      </c>
      <c r="AJ18" s="924">
        <v>3000</v>
      </c>
      <c r="AK18" s="924">
        <v>0</v>
      </c>
      <c r="AL18" s="926">
        <f>SUM(X18:AK18)</f>
        <v>460494</v>
      </c>
      <c r="AM18" s="927">
        <v>535210</v>
      </c>
      <c r="AN18" s="924">
        <v>540226</v>
      </c>
      <c r="AO18" s="928">
        <v>30984</v>
      </c>
      <c r="AP18" s="924">
        <v>10647</v>
      </c>
      <c r="AQ18" s="928">
        <f>SUM(AO18-AP18)</f>
        <v>20337</v>
      </c>
      <c r="AR18" s="924">
        <v>198074</v>
      </c>
      <c r="AS18" s="924">
        <v>0</v>
      </c>
      <c r="AT18" s="924">
        <v>154659</v>
      </c>
      <c r="AU18" s="924">
        <v>2692</v>
      </c>
      <c r="AV18" s="924">
        <v>3816</v>
      </c>
      <c r="AW18" s="924">
        <v>3286</v>
      </c>
      <c r="AX18" s="924">
        <v>51623</v>
      </c>
      <c r="AY18" s="924">
        <v>0</v>
      </c>
      <c r="AZ18" s="924">
        <v>14539</v>
      </c>
      <c r="BA18" s="924">
        <v>1909</v>
      </c>
      <c r="BB18" s="277">
        <v>3343</v>
      </c>
      <c r="BC18" s="924">
        <v>27416</v>
      </c>
      <c r="BD18" s="924">
        <v>14299</v>
      </c>
      <c r="BE18" s="924">
        <v>7454</v>
      </c>
      <c r="BF18" s="924">
        <v>52100</v>
      </c>
      <c r="BG18" s="924">
        <f>SUM(AR18:BF18)</f>
        <v>535210</v>
      </c>
      <c r="BH18" s="924">
        <v>16777</v>
      </c>
      <c r="BI18" s="924">
        <v>154615</v>
      </c>
      <c r="BJ18" s="924">
        <v>59279</v>
      </c>
      <c r="BK18" s="924">
        <v>26518</v>
      </c>
      <c r="BL18" s="924">
        <v>7272</v>
      </c>
      <c r="BM18" s="924">
        <v>47826</v>
      </c>
      <c r="BN18" s="924">
        <v>10691</v>
      </c>
      <c r="BO18" s="924">
        <v>44750</v>
      </c>
      <c r="BP18" s="924">
        <v>23235</v>
      </c>
      <c r="BQ18" s="924">
        <v>92803</v>
      </c>
      <c r="BR18" s="924">
        <v>645</v>
      </c>
      <c r="BS18" s="924">
        <v>19815</v>
      </c>
      <c r="BT18" s="924">
        <v>0</v>
      </c>
      <c r="BU18" s="924">
        <v>0</v>
      </c>
      <c r="BV18" s="926">
        <f>SUM(BH18:BU18)</f>
        <v>504226</v>
      </c>
    </row>
    <row r="19" spans="2:74" s="567" customFormat="1" ht="13.5" customHeight="1">
      <c r="B19" s="399"/>
      <c r="C19" s="924"/>
      <c r="D19" s="924"/>
      <c r="E19" s="928"/>
      <c r="F19" s="924"/>
      <c r="G19" s="928"/>
      <c r="H19" s="924"/>
      <c r="I19" s="924"/>
      <c r="J19" s="924"/>
      <c r="K19" s="924"/>
      <c r="L19" s="924"/>
      <c r="M19" s="924"/>
      <c r="N19" s="277"/>
      <c r="O19" s="924"/>
      <c r="P19" s="277"/>
      <c r="Q19" s="924"/>
      <c r="R19" s="924"/>
      <c r="S19" s="924"/>
      <c r="T19" s="924"/>
      <c r="U19" s="924"/>
      <c r="V19" s="924"/>
      <c r="W19" s="926"/>
      <c r="X19" s="927"/>
      <c r="Y19" s="924"/>
      <c r="Z19" s="924"/>
      <c r="AA19" s="924"/>
      <c r="AB19" s="924"/>
      <c r="AC19" s="924"/>
      <c r="AD19" s="924"/>
      <c r="AE19" s="924"/>
      <c r="AF19" s="924"/>
      <c r="AG19" s="924"/>
      <c r="AH19" s="924"/>
      <c r="AI19" s="924"/>
      <c r="AJ19" s="924"/>
      <c r="AK19" s="924"/>
      <c r="AL19" s="926"/>
      <c r="AM19" s="927"/>
      <c r="AN19" s="924"/>
      <c r="AO19" s="928"/>
      <c r="AP19" s="924"/>
      <c r="AQ19" s="928"/>
      <c r="AR19" s="924"/>
      <c r="AS19" s="924"/>
      <c r="AT19" s="924"/>
      <c r="AU19" s="924"/>
      <c r="AV19" s="924"/>
      <c r="AW19" s="924"/>
      <c r="AX19" s="924"/>
      <c r="AY19" s="924"/>
      <c r="AZ19" s="277"/>
      <c r="BA19" s="924"/>
      <c r="BB19" s="924"/>
      <c r="BC19" s="924"/>
      <c r="BD19" s="924"/>
      <c r="BE19" s="924"/>
      <c r="BF19" s="924"/>
      <c r="BG19" s="924"/>
      <c r="BH19" s="924"/>
      <c r="BI19" s="924"/>
      <c r="BJ19" s="924"/>
      <c r="BK19" s="924"/>
      <c r="BL19" s="924"/>
      <c r="BM19" s="924"/>
      <c r="BN19" s="924"/>
      <c r="BO19" s="924"/>
      <c r="BP19" s="924"/>
      <c r="BQ19" s="924"/>
      <c r="BR19" s="924"/>
      <c r="BS19" s="924"/>
      <c r="BT19" s="924"/>
      <c r="BU19" s="924"/>
      <c r="BV19" s="926"/>
    </row>
    <row r="20" spans="2:74" s="567" customFormat="1" ht="12.75" customHeight="1">
      <c r="B20" s="399" t="s">
        <v>585</v>
      </c>
      <c r="C20" s="924">
        <v>565803</v>
      </c>
      <c r="D20" s="924">
        <v>576381</v>
      </c>
      <c r="E20" s="928">
        <f>SUM(C20-D20)</f>
        <v>-10578</v>
      </c>
      <c r="F20" s="924">
        <v>0</v>
      </c>
      <c r="G20" s="928">
        <f>SUM(E20-F20)</f>
        <v>-10578</v>
      </c>
      <c r="H20" s="924">
        <v>199041</v>
      </c>
      <c r="I20" s="924">
        <v>0</v>
      </c>
      <c r="J20" s="924">
        <v>134628</v>
      </c>
      <c r="K20" s="924">
        <v>155</v>
      </c>
      <c r="L20" s="924">
        <v>6638</v>
      </c>
      <c r="M20" s="924">
        <v>1949</v>
      </c>
      <c r="N20" s="924">
        <v>53278</v>
      </c>
      <c r="O20" s="924">
        <v>0</v>
      </c>
      <c r="P20" s="924">
        <v>59697</v>
      </c>
      <c r="Q20" s="924">
        <v>4784</v>
      </c>
      <c r="R20" s="924">
        <v>12125</v>
      </c>
      <c r="S20" s="924">
        <v>0</v>
      </c>
      <c r="T20" s="924">
        <v>1189</v>
      </c>
      <c r="U20" s="924">
        <v>45719</v>
      </c>
      <c r="V20" s="924">
        <v>46600</v>
      </c>
      <c r="W20" s="926">
        <f>SUM(H20:V20)</f>
        <v>565803</v>
      </c>
      <c r="X20" s="927">
        <v>16466</v>
      </c>
      <c r="Y20" s="924">
        <v>93105</v>
      </c>
      <c r="Z20" s="924">
        <v>62010</v>
      </c>
      <c r="AA20" s="924">
        <v>22824</v>
      </c>
      <c r="AB20" s="924">
        <v>293</v>
      </c>
      <c r="AC20" s="924">
        <v>85484</v>
      </c>
      <c r="AD20" s="924">
        <v>37449</v>
      </c>
      <c r="AE20" s="924">
        <v>59476</v>
      </c>
      <c r="AF20" s="924">
        <v>32716</v>
      </c>
      <c r="AG20" s="924">
        <v>137775</v>
      </c>
      <c r="AH20" s="924">
        <v>6946</v>
      </c>
      <c r="AI20" s="924">
        <v>21837</v>
      </c>
      <c r="AJ20" s="924">
        <v>0</v>
      </c>
      <c r="AK20" s="924">
        <v>0</v>
      </c>
      <c r="AL20" s="926">
        <f>SUM(X20:AK20)</f>
        <v>576381</v>
      </c>
      <c r="AM20" s="927">
        <v>653763</v>
      </c>
      <c r="AN20" s="924">
        <v>676495</v>
      </c>
      <c r="AO20" s="928">
        <f>SUM(AM20-AN20)</f>
        <v>-22732</v>
      </c>
      <c r="AP20" s="924">
        <v>0</v>
      </c>
      <c r="AQ20" s="928">
        <f>SUM(AO20-AP20)</f>
        <v>-22732</v>
      </c>
      <c r="AR20" s="924">
        <v>200892</v>
      </c>
      <c r="AS20" s="924">
        <v>0</v>
      </c>
      <c r="AT20" s="924">
        <v>158924</v>
      </c>
      <c r="AU20" s="924">
        <v>104</v>
      </c>
      <c r="AV20" s="924">
        <v>7998</v>
      </c>
      <c r="AW20" s="924">
        <v>2405</v>
      </c>
      <c r="AX20" s="924">
        <v>61279</v>
      </c>
      <c r="AY20" s="924">
        <v>0</v>
      </c>
      <c r="AZ20" s="924">
        <v>73230</v>
      </c>
      <c r="BA20" s="924">
        <v>4643</v>
      </c>
      <c r="BB20" s="924">
        <v>13415</v>
      </c>
      <c r="BC20" s="924">
        <v>0</v>
      </c>
      <c r="BD20" s="924">
        <v>0</v>
      </c>
      <c r="BE20" s="924">
        <v>37573</v>
      </c>
      <c r="BF20" s="924">
        <v>93300</v>
      </c>
      <c r="BG20" s="924">
        <f>SUM(AR20:BF20)</f>
        <v>653763</v>
      </c>
      <c r="BH20" s="924">
        <v>16676</v>
      </c>
      <c r="BI20" s="924">
        <v>104573</v>
      </c>
      <c r="BJ20" s="924">
        <v>73912</v>
      </c>
      <c r="BK20" s="924">
        <v>33834</v>
      </c>
      <c r="BL20" s="924">
        <v>209</v>
      </c>
      <c r="BM20" s="924">
        <v>104995</v>
      </c>
      <c r="BN20" s="924">
        <v>36094</v>
      </c>
      <c r="BO20" s="924">
        <v>70953</v>
      </c>
      <c r="BP20" s="924">
        <v>39000</v>
      </c>
      <c r="BQ20" s="924">
        <v>154688</v>
      </c>
      <c r="BR20" s="924">
        <v>1866</v>
      </c>
      <c r="BS20" s="924">
        <v>29117</v>
      </c>
      <c r="BT20" s="924">
        <v>0</v>
      </c>
      <c r="BU20" s="924">
        <v>10578</v>
      </c>
      <c r="BV20" s="926">
        <f>SUM(BH20:BU20)</f>
        <v>676495</v>
      </c>
    </row>
    <row r="21" spans="2:74" s="567" customFormat="1" ht="12.75" customHeight="1">
      <c r="B21" s="399" t="s">
        <v>586</v>
      </c>
      <c r="C21" s="924">
        <v>491791</v>
      </c>
      <c r="D21" s="924">
        <v>479911</v>
      </c>
      <c r="E21" s="928">
        <f>SUM(C21-D21)</f>
        <v>11880</v>
      </c>
      <c r="F21" s="924">
        <v>0</v>
      </c>
      <c r="G21" s="928">
        <f>SUM(E21-F21)</f>
        <v>11880</v>
      </c>
      <c r="H21" s="924">
        <v>148683</v>
      </c>
      <c r="I21" s="924">
        <v>0</v>
      </c>
      <c r="J21" s="924">
        <v>144676</v>
      </c>
      <c r="K21" s="924">
        <v>86</v>
      </c>
      <c r="L21" s="924">
        <v>5033</v>
      </c>
      <c r="M21" s="924">
        <v>2848</v>
      </c>
      <c r="N21" s="924">
        <v>60294</v>
      </c>
      <c r="O21" s="924">
        <v>173</v>
      </c>
      <c r="P21" s="924">
        <v>13048</v>
      </c>
      <c r="Q21" s="924">
        <v>2499</v>
      </c>
      <c r="R21" s="924">
        <v>2352</v>
      </c>
      <c r="S21" s="924">
        <v>19250</v>
      </c>
      <c r="T21" s="924">
        <v>15980</v>
      </c>
      <c r="U21" s="924">
        <v>23869</v>
      </c>
      <c r="V21" s="924">
        <v>53000</v>
      </c>
      <c r="W21" s="926">
        <f>SUM(H21:V21)</f>
        <v>491791</v>
      </c>
      <c r="X21" s="927">
        <v>14857</v>
      </c>
      <c r="Y21" s="924">
        <v>90672</v>
      </c>
      <c r="Z21" s="924">
        <v>61842</v>
      </c>
      <c r="AA21" s="924">
        <v>36688</v>
      </c>
      <c r="AB21" s="924">
        <v>3431</v>
      </c>
      <c r="AC21" s="924">
        <v>29419</v>
      </c>
      <c r="AD21" s="924">
        <v>27648</v>
      </c>
      <c r="AE21" s="924">
        <v>35045</v>
      </c>
      <c r="AF21" s="924">
        <v>27645</v>
      </c>
      <c r="AG21" s="924">
        <v>141674</v>
      </c>
      <c r="AH21" s="924">
        <v>1448</v>
      </c>
      <c r="AI21" s="924">
        <v>9542</v>
      </c>
      <c r="AJ21" s="924">
        <v>0</v>
      </c>
      <c r="AK21" s="924">
        <v>0</v>
      </c>
      <c r="AL21" s="926">
        <f>SUM(X21:AK21)</f>
        <v>479911</v>
      </c>
      <c r="AM21" s="927">
        <v>556299</v>
      </c>
      <c r="AN21" s="924">
        <v>539770</v>
      </c>
      <c r="AO21" s="928">
        <f>SUM(AM21-AN21)</f>
        <v>16529</v>
      </c>
      <c r="AP21" s="924">
        <v>0</v>
      </c>
      <c r="AQ21" s="928">
        <f>SUM(AO21-AP21)</f>
        <v>16529</v>
      </c>
      <c r="AR21" s="924">
        <v>150713</v>
      </c>
      <c r="AS21" s="924">
        <v>0</v>
      </c>
      <c r="AT21" s="924">
        <v>169769</v>
      </c>
      <c r="AU21" s="924">
        <v>36</v>
      </c>
      <c r="AV21" s="924">
        <v>5695</v>
      </c>
      <c r="AW21" s="924">
        <v>2833</v>
      </c>
      <c r="AX21" s="924">
        <v>91174</v>
      </c>
      <c r="AY21" s="924">
        <v>176</v>
      </c>
      <c r="AZ21" s="924">
        <v>10551</v>
      </c>
      <c r="BA21" s="924">
        <v>7285</v>
      </c>
      <c r="BB21" s="924">
        <v>1500</v>
      </c>
      <c r="BC21" s="924">
        <v>4690</v>
      </c>
      <c r="BD21" s="924">
        <v>11880</v>
      </c>
      <c r="BE21" s="924">
        <v>29397</v>
      </c>
      <c r="BF21" s="924">
        <v>70600</v>
      </c>
      <c r="BG21" s="924">
        <f>SUM(AR21:BF21)</f>
        <v>556299</v>
      </c>
      <c r="BH21" s="924">
        <v>14560</v>
      </c>
      <c r="BI21" s="924">
        <v>109538</v>
      </c>
      <c r="BJ21" s="924">
        <v>63167</v>
      </c>
      <c r="BK21" s="924">
        <v>33410</v>
      </c>
      <c r="BL21" s="924">
        <v>3944</v>
      </c>
      <c r="BM21" s="924">
        <v>32605</v>
      </c>
      <c r="BN21" s="924">
        <v>37955</v>
      </c>
      <c r="BO21" s="924">
        <v>65260</v>
      </c>
      <c r="BP21" s="924">
        <v>25823</v>
      </c>
      <c r="BQ21" s="924">
        <v>139163</v>
      </c>
      <c r="BR21" s="924">
        <v>574</v>
      </c>
      <c r="BS21" s="924">
        <v>13771</v>
      </c>
      <c r="BT21" s="924">
        <v>0</v>
      </c>
      <c r="BU21" s="924">
        <v>0</v>
      </c>
      <c r="BV21" s="926">
        <f>SUM(BH21:BU21)</f>
        <v>539770</v>
      </c>
    </row>
    <row r="22" spans="2:74" s="567" customFormat="1" ht="12.75" customHeight="1">
      <c r="B22" s="399" t="s">
        <v>903</v>
      </c>
      <c r="C22" s="924">
        <v>454744</v>
      </c>
      <c r="D22" s="924">
        <v>452358</v>
      </c>
      <c r="E22" s="928">
        <f>SUM(C22-D22)</f>
        <v>2386</v>
      </c>
      <c r="F22" s="924">
        <v>0</v>
      </c>
      <c r="G22" s="928">
        <f>SUM(E22-F22)</f>
        <v>2386</v>
      </c>
      <c r="H22" s="924">
        <v>160424</v>
      </c>
      <c r="I22" s="924">
        <v>0</v>
      </c>
      <c r="J22" s="924">
        <v>129398</v>
      </c>
      <c r="K22" s="924">
        <v>105</v>
      </c>
      <c r="L22" s="924">
        <v>6934</v>
      </c>
      <c r="M22" s="924">
        <v>2920</v>
      </c>
      <c r="N22" s="924">
        <v>55752</v>
      </c>
      <c r="O22" s="924">
        <v>0</v>
      </c>
      <c r="P22" s="924">
        <v>8905</v>
      </c>
      <c r="Q22" s="924">
        <v>11071</v>
      </c>
      <c r="R22" s="924">
        <v>1521</v>
      </c>
      <c r="S22" s="924">
        <v>32965</v>
      </c>
      <c r="T22" s="924">
        <v>0</v>
      </c>
      <c r="U22" s="924">
        <v>4049</v>
      </c>
      <c r="V22" s="924">
        <v>40700</v>
      </c>
      <c r="W22" s="926">
        <f>SUM(H22:V22)</f>
        <v>454744</v>
      </c>
      <c r="X22" s="927">
        <v>13949</v>
      </c>
      <c r="Y22" s="924">
        <v>82510</v>
      </c>
      <c r="Z22" s="924">
        <v>84075</v>
      </c>
      <c r="AA22" s="924">
        <v>30391</v>
      </c>
      <c r="AB22" s="924">
        <v>5108</v>
      </c>
      <c r="AC22" s="924">
        <v>31284</v>
      </c>
      <c r="AD22" s="924">
        <v>7327</v>
      </c>
      <c r="AE22" s="924">
        <v>57060</v>
      </c>
      <c r="AF22" s="924">
        <v>17851</v>
      </c>
      <c r="AG22" s="924">
        <v>93872</v>
      </c>
      <c r="AH22" s="924">
        <v>0</v>
      </c>
      <c r="AI22" s="924">
        <v>16612</v>
      </c>
      <c r="AJ22" s="924">
        <v>838</v>
      </c>
      <c r="AK22" s="924">
        <v>11481</v>
      </c>
      <c r="AL22" s="926">
        <f>SUM(X22:AK22)</f>
        <v>452358</v>
      </c>
      <c r="AM22" s="927">
        <v>514210</v>
      </c>
      <c r="AN22" s="924">
        <v>509018</v>
      </c>
      <c r="AO22" s="928">
        <f>SUM(AM22-AN22)</f>
        <v>5192</v>
      </c>
      <c r="AP22" s="924">
        <v>0</v>
      </c>
      <c r="AQ22" s="928">
        <f>SUM(AO22-AP22)</f>
        <v>5192</v>
      </c>
      <c r="AR22" s="924">
        <v>169260</v>
      </c>
      <c r="AS22" s="924">
        <v>0</v>
      </c>
      <c r="AT22" s="924">
        <v>149302</v>
      </c>
      <c r="AU22" s="924">
        <v>100</v>
      </c>
      <c r="AV22" s="924">
        <v>8922</v>
      </c>
      <c r="AW22" s="924">
        <v>3289</v>
      </c>
      <c r="AX22" s="924">
        <v>62491</v>
      </c>
      <c r="AY22" s="924">
        <v>0</v>
      </c>
      <c r="AZ22" s="924">
        <v>45072</v>
      </c>
      <c r="BA22" s="924">
        <v>5139</v>
      </c>
      <c r="BB22" s="924">
        <v>2199</v>
      </c>
      <c r="BC22" s="924">
        <v>14160</v>
      </c>
      <c r="BD22" s="924">
        <v>2386</v>
      </c>
      <c r="BE22" s="924">
        <v>5390</v>
      </c>
      <c r="BF22" s="924">
        <v>46500</v>
      </c>
      <c r="BG22" s="924">
        <f>SUM(AR22:BF22)</f>
        <v>514210</v>
      </c>
      <c r="BH22" s="924">
        <v>15330</v>
      </c>
      <c r="BI22" s="924">
        <v>88842</v>
      </c>
      <c r="BJ22" s="924">
        <v>88172</v>
      </c>
      <c r="BK22" s="924">
        <v>30158</v>
      </c>
      <c r="BL22" s="924">
        <v>5967</v>
      </c>
      <c r="BM22" s="924">
        <v>59227</v>
      </c>
      <c r="BN22" s="924">
        <v>9103</v>
      </c>
      <c r="BO22" s="924">
        <v>68621</v>
      </c>
      <c r="BP22" s="924">
        <v>23869</v>
      </c>
      <c r="BQ22" s="924">
        <v>92415</v>
      </c>
      <c r="BR22" s="924">
        <v>4929</v>
      </c>
      <c r="BS22" s="924">
        <v>21088</v>
      </c>
      <c r="BT22" s="924">
        <v>1297</v>
      </c>
      <c r="BU22" s="924">
        <v>0</v>
      </c>
      <c r="BV22" s="926">
        <f>SUM(BH22:BU22)</f>
        <v>509018</v>
      </c>
    </row>
    <row r="23" spans="2:74" s="567" customFormat="1" ht="12.75" customHeight="1">
      <c r="B23" s="399" t="s">
        <v>899</v>
      </c>
      <c r="C23" s="924">
        <v>398722</v>
      </c>
      <c r="D23" s="924">
        <v>387173</v>
      </c>
      <c r="E23" s="928">
        <f>SUM(C23-D23)</f>
        <v>11549</v>
      </c>
      <c r="F23" s="924">
        <v>0</v>
      </c>
      <c r="G23" s="928">
        <f>SUM(E23-F23)</f>
        <v>11549</v>
      </c>
      <c r="H23" s="924">
        <v>90149</v>
      </c>
      <c r="I23" s="924">
        <v>0</v>
      </c>
      <c r="J23" s="924">
        <v>159740</v>
      </c>
      <c r="K23" s="924">
        <v>80</v>
      </c>
      <c r="L23" s="924">
        <v>6223</v>
      </c>
      <c r="M23" s="924">
        <v>2509</v>
      </c>
      <c r="N23" s="924">
        <v>55542</v>
      </c>
      <c r="O23" s="924">
        <v>0</v>
      </c>
      <c r="P23" s="924">
        <v>12943</v>
      </c>
      <c r="Q23" s="924">
        <v>1412</v>
      </c>
      <c r="R23" s="924">
        <v>9764</v>
      </c>
      <c r="S23" s="924">
        <v>0</v>
      </c>
      <c r="T23" s="924">
        <v>6920</v>
      </c>
      <c r="U23" s="924">
        <v>13940</v>
      </c>
      <c r="V23" s="924">
        <v>39500</v>
      </c>
      <c r="W23" s="926">
        <f>SUM(H23:V23)</f>
        <v>398722</v>
      </c>
      <c r="X23" s="927">
        <v>12578</v>
      </c>
      <c r="Y23" s="924">
        <v>65713</v>
      </c>
      <c r="Z23" s="924">
        <v>85064</v>
      </c>
      <c r="AA23" s="924">
        <v>18971</v>
      </c>
      <c r="AB23" s="924">
        <v>4908</v>
      </c>
      <c r="AC23" s="924">
        <v>30407</v>
      </c>
      <c r="AD23" s="924">
        <v>17307</v>
      </c>
      <c r="AE23" s="924">
        <v>41608</v>
      </c>
      <c r="AF23" s="924">
        <v>19253</v>
      </c>
      <c r="AG23" s="924">
        <v>75553</v>
      </c>
      <c r="AH23" s="924">
        <v>864</v>
      </c>
      <c r="AI23" s="924">
        <v>14597</v>
      </c>
      <c r="AJ23" s="924">
        <v>350</v>
      </c>
      <c r="AK23" s="924">
        <v>0</v>
      </c>
      <c r="AL23" s="926">
        <f>SUM(X23:AK23)</f>
        <v>387173</v>
      </c>
      <c r="AM23" s="927">
        <v>467614</v>
      </c>
      <c r="AN23" s="924">
        <v>451374</v>
      </c>
      <c r="AO23" s="928">
        <f>SUM(AM23-AN23)</f>
        <v>16240</v>
      </c>
      <c r="AP23" s="924">
        <v>0</v>
      </c>
      <c r="AQ23" s="928">
        <f>SUM(AO23-AP23)</f>
        <v>16240</v>
      </c>
      <c r="AR23" s="924">
        <v>91221</v>
      </c>
      <c r="AS23" s="924">
        <v>0</v>
      </c>
      <c r="AT23" s="924">
        <v>189951</v>
      </c>
      <c r="AU23" s="924">
        <v>3668</v>
      </c>
      <c r="AV23" s="924">
        <v>8591</v>
      </c>
      <c r="AW23" s="924">
        <v>2658</v>
      </c>
      <c r="AX23" s="924">
        <v>56867</v>
      </c>
      <c r="AY23" s="924">
        <v>0</v>
      </c>
      <c r="AZ23" s="924">
        <v>35464</v>
      </c>
      <c r="BA23" s="924">
        <v>468</v>
      </c>
      <c r="BB23" s="924">
        <v>8341</v>
      </c>
      <c r="BC23" s="924">
        <v>0</v>
      </c>
      <c r="BD23" s="924">
        <v>11549</v>
      </c>
      <c r="BE23" s="924">
        <v>11236</v>
      </c>
      <c r="BF23" s="924">
        <v>47600</v>
      </c>
      <c r="BG23" s="924">
        <f>SUM(AR23:BF23)</f>
        <v>467614</v>
      </c>
      <c r="BH23" s="924">
        <v>13121</v>
      </c>
      <c r="BI23" s="924">
        <v>78391</v>
      </c>
      <c r="BJ23" s="924">
        <v>80743</v>
      </c>
      <c r="BK23" s="924">
        <v>20573</v>
      </c>
      <c r="BL23" s="924">
        <v>5250</v>
      </c>
      <c r="BM23" s="924">
        <v>68301</v>
      </c>
      <c r="BN23" s="924">
        <v>13581</v>
      </c>
      <c r="BO23" s="924">
        <v>42892</v>
      </c>
      <c r="BP23" s="924">
        <v>19494</v>
      </c>
      <c r="BQ23" s="924">
        <v>88908</v>
      </c>
      <c r="BR23" s="924">
        <v>0</v>
      </c>
      <c r="BS23" s="924">
        <v>20120</v>
      </c>
      <c r="BT23" s="924">
        <v>0</v>
      </c>
      <c r="BU23" s="924">
        <v>0</v>
      </c>
      <c r="BV23" s="926">
        <f>SUM(BH23:BU23)</f>
        <v>451374</v>
      </c>
    </row>
    <row r="24" spans="2:74" s="567" customFormat="1" ht="12.75" customHeight="1">
      <c r="B24" s="399"/>
      <c r="C24" s="924"/>
      <c r="D24" s="924"/>
      <c r="E24" s="928"/>
      <c r="F24" s="924"/>
      <c r="G24" s="928"/>
      <c r="H24" s="924"/>
      <c r="I24" s="924"/>
      <c r="J24" s="924"/>
      <c r="K24" s="924"/>
      <c r="L24" s="924"/>
      <c r="M24" s="924"/>
      <c r="N24" s="924"/>
      <c r="O24" s="924"/>
      <c r="P24" s="924"/>
      <c r="Q24" s="924"/>
      <c r="R24" s="924"/>
      <c r="S24" s="924"/>
      <c r="T24" s="924"/>
      <c r="U24" s="924"/>
      <c r="V24" s="924"/>
      <c r="W24" s="926"/>
      <c r="X24" s="927"/>
      <c r="Y24" s="924"/>
      <c r="Z24" s="924"/>
      <c r="AA24" s="924"/>
      <c r="AB24" s="924"/>
      <c r="AC24" s="924"/>
      <c r="AD24" s="924"/>
      <c r="AE24" s="924"/>
      <c r="AF24" s="924"/>
      <c r="AG24" s="924"/>
      <c r="AH24" s="924"/>
      <c r="AI24" s="924"/>
      <c r="AJ24" s="924"/>
      <c r="AK24" s="924"/>
      <c r="AL24" s="926"/>
      <c r="AM24" s="927"/>
      <c r="AN24" s="924"/>
      <c r="AO24" s="928"/>
      <c r="AP24" s="924"/>
      <c r="AQ24" s="928"/>
      <c r="AR24" s="924"/>
      <c r="AS24" s="924"/>
      <c r="AT24" s="924"/>
      <c r="AU24" s="924"/>
      <c r="AV24" s="924"/>
      <c r="AW24" s="924"/>
      <c r="AX24" s="924"/>
      <c r="AY24" s="924"/>
      <c r="AZ24" s="924"/>
      <c r="BA24" s="924"/>
      <c r="BB24" s="924"/>
      <c r="BC24" s="924"/>
      <c r="BD24" s="924"/>
      <c r="BE24" s="924"/>
      <c r="BF24" s="924"/>
      <c r="BG24" s="924"/>
      <c r="BH24" s="924"/>
      <c r="BI24" s="924"/>
      <c r="BJ24" s="924"/>
      <c r="BK24" s="924"/>
      <c r="BL24" s="924"/>
      <c r="BM24" s="924"/>
      <c r="BN24" s="924"/>
      <c r="BO24" s="924"/>
      <c r="BP24" s="924"/>
      <c r="BQ24" s="924"/>
      <c r="BR24" s="924"/>
      <c r="BS24" s="924"/>
      <c r="BT24" s="924"/>
      <c r="BU24" s="924"/>
      <c r="BV24" s="926"/>
    </row>
    <row r="25" spans="2:74" s="667" customFormat="1" ht="12.75" customHeight="1">
      <c r="B25" s="608" t="s">
        <v>587</v>
      </c>
      <c r="C25" s="929">
        <f aca="true" t="shared" si="0" ref="C25:V25">SUM(C10:C23)</f>
        <v>11284920</v>
      </c>
      <c r="D25" s="929">
        <f t="shared" si="0"/>
        <v>11016575</v>
      </c>
      <c r="E25" s="929">
        <f t="shared" si="0"/>
        <v>268345</v>
      </c>
      <c r="F25" s="929">
        <f t="shared" si="0"/>
        <v>49018</v>
      </c>
      <c r="G25" s="929">
        <f t="shared" si="0"/>
        <v>219327</v>
      </c>
      <c r="H25" s="929">
        <f t="shared" si="0"/>
        <v>4465384</v>
      </c>
      <c r="I25" s="929">
        <f t="shared" si="0"/>
        <v>6807</v>
      </c>
      <c r="J25" s="929">
        <f t="shared" si="0"/>
        <v>2262817</v>
      </c>
      <c r="K25" s="929">
        <f t="shared" si="0"/>
        <v>53466</v>
      </c>
      <c r="L25" s="929">
        <f t="shared" si="0"/>
        <v>185615</v>
      </c>
      <c r="M25" s="929">
        <f t="shared" si="0"/>
        <v>87963</v>
      </c>
      <c r="N25" s="929">
        <f t="shared" si="0"/>
        <v>1386796</v>
      </c>
      <c r="O25" s="929">
        <f t="shared" si="0"/>
        <v>4503</v>
      </c>
      <c r="P25" s="929">
        <f t="shared" si="0"/>
        <v>459761</v>
      </c>
      <c r="Q25" s="929">
        <f t="shared" si="0"/>
        <v>307014</v>
      </c>
      <c r="R25" s="929">
        <f t="shared" si="0"/>
        <v>185877</v>
      </c>
      <c r="S25" s="929">
        <f t="shared" si="0"/>
        <v>80830</v>
      </c>
      <c r="T25" s="929">
        <f t="shared" si="0"/>
        <v>186332</v>
      </c>
      <c r="U25" s="929">
        <f t="shared" si="0"/>
        <v>360455</v>
      </c>
      <c r="V25" s="929">
        <f t="shared" si="0"/>
        <v>1251300</v>
      </c>
      <c r="W25" s="930">
        <f>SUM(H25:V25)</f>
        <v>11284920</v>
      </c>
      <c r="X25" s="931">
        <f aca="true" t="shared" si="1" ref="X25:AK25">SUM(X10:X23)</f>
        <v>249897</v>
      </c>
      <c r="Y25" s="929">
        <f t="shared" si="1"/>
        <v>2011821</v>
      </c>
      <c r="Z25" s="929">
        <f t="shared" si="1"/>
        <v>1399681</v>
      </c>
      <c r="AA25" s="929">
        <f t="shared" si="1"/>
        <v>832365</v>
      </c>
      <c r="AB25" s="929">
        <f t="shared" si="1"/>
        <v>244695</v>
      </c>
      <c r="AC25" s="929">
        <f t="shared" si="1"/>
        <v>857585</v>
      </c>
      <c r="AD25" s="929">
        <f t="shared" si="1"/>
        <v>410755</v>
      </c>
      <c r="AE25" s="929">
        <f t="shared" si="1"/>
        <v>1414426</v>
      </c>
      <c r="AF25" s="929">
        <f t="shared" si="1"/>
        <v>454080</v>
      </c>
      <c r="AG25" s="929">
        <f t="shared" si="1"/>
        <v>2345184</v>
      </c>
      <c r="AH25" s="929">
        <f t="shared" si="1"/>
        <v>224865</v>
      </c>
      <c r="AI25" s="929">
        <f t="shared" si="1"/>
        <v>407182</v>
      </c>
      <c r="AJ25" s="929">
        <f t="shared" si="1"/>
        <v>152558</v>
      </c>
      <c r="AK25" s="929">
        <f t="shared" si="1"/>
        <v>11481</v>
      </c>
      <c r="AL25" s="930">
        <f>SUM(X25:AK25)</f>
        <v>11016575</v>
      </c>
      <c r="AM25" s="931">
        <f>SUM(AM10:AM23)</f>
        <v>12497613</v>
      </c>
      <c r="AN25" s="929">
        <v>12232470</v>
      </c>
      <c r="AO25" s="929">
        <f aca="true" t="shared" si="2" ref="AO25:BF25">SUM(AO10:AO23)</f>
        <v>265143</v>
      </c>
      <c r="AP25" s="929">
        <f t="shared" si="2"/>
        <v>39583</v>
      </c>
      <c r="AQ25" s="929">
        <f t="shared" si="2"/>
        <v>225560</v>
      </c>
      <c r="AR25" s="929">
        <f t="shared" si="2"/>
        <v>4664458</v>
      </c>
      <c r="AS25" s="929">
        <f t="shared" si="2"/>
        <v>6440</v>
      </c>
      <c r="AT25" s="929">
        <f t="shared" si="2"/>
        <v>2534407</v>
      </c>
      <c r="AU25" s="929">
        <f t="shared" si="2"/>
        <v>67287</v>
      </c>
      <c r="AV25" s="929">
        <f t="shared" si="2"/>
        <v>220549</v>
      </c>
      <c r="AW25" s="929">
        <f t="shared" si="2"/>
        <v>100897</v>
      </c>
      <c r="AX25" s="929">
        <f t="shared" si="2"/>
        <v>1609371</v>
      </c>
      <c r="AY25" s="929">
        <f t="shared" si="2"/>
        <v>4517</v>
      </c>
      <c r="AZ25" s="929">
        <f t="shared" si="2"/>
        <v>557893</v>
      </c>
      <c r="BA25" s="929">
        <f t="shared" si="2"/>
        <v>318738</v>
      </c>
      <c r="BB25" s="929">
        <f t="shared" si="2"/>
        <v>112947</v>
      </c>
      <c r="BC25" s="929">
        <f t="shared" si="2"/>
        <v>99242</v>
      </c>
      <c r="BD25" s="929">
        <f t="shared" si="2"/>
        <v>262716</v>
      </c>
      <c r="BE25" s="929">
        <f t="shared" si="2"/>
        <v>443351</v>
      </c>
      <c r="BF25" s="929">
        <f t="shared" si="2"/>
        <v>1494800</v>
      </c>
      <c r="BG25" s="929">
        <f>SUM(AR25:BF25)</f>
        <v>12497613</v>
      </c>
      <c r="BH25" s="929">
        <f aca="true" t="shared" si="3" ref="BH25:BU25">SUM(BH10:BH23)</f>
        <v>277717</v>
      </c>
      <c r="BI25" s="929">
        <f t="shared" si="3"/>
        <v>2253145</v>
      </c>
      <c r="BJ25" s="929">
        <f t="shared" si="3"/>
        <v>1473995</v>
      </c>
      <c r="BK25" s="929">
        <f t="shared" si="3"/>
        <v>1127266</v>
      </c>
      <c r="BL25" s="929">
        <f t="shared" si="3"/>
        <v>278810</v>
      </c>
      <c r="BM25" s="929">
        <f t="shared" si="3"/>
        <v>898799</v>
      </c>
      <c r="BN25" s="929">
        <f t="shared" si="3"/>
        <v>401155</v>
      </c>
      <c r="BO25" s="929">
        <f t="shared" si="3"/>
        <v>1566904</v>
      </c>
      <c r="BP25" s="929">
        <f t="shared" si="3"/>
        <v>514062</v>
      </c>
      <c r="BQ25" s="929">
        <f t="shared" si="3"/>
        <v>2594933</v>
      </c>
      <c r="BR25" s="929">
        <f t="shared" si="3"/>
        <v>192510</v>
      </c>
      <c r="BS25" s="929">
        <f t="shared" si="3"/>
        <v>563811</v>
      </c>
      <c r="BT25" s="929">
        <f t="shared" si="3"/>
        <v>78785</v>
      </c>
      <c r="BU25" s="929">
        <f t="shared" si="3"/>
        <v>10578</v>
      </c>
      <c r="BV25" s="930">
        <f>SUM(BH25:BU25)</f>
        <v>12232470</v>
      </c>
    </row>
    <row r="26" spans="2:74" s="567" customFormat="1" ht="12.75" customHeight="1">
      <c r="B26" s="399"/>
      <c r="C26" s="924"/>
      <c r="D26" s="924"/>
      <c r="E26" s="928"/>
      <c r="F26" s="924"/>
      <c r="G26" s="928"/>
      <c r="H26" s="924"/>
      <c r="I26" s="924"/>
      <c r="J26" s="924"/>
      <c r="K26" s="924"/>
      <c r="L26" s="924"/>
      <c r="M26" s="924"/>
      <c r="N26" s="277"/>
      <c r="O26" s="924"/>
      <c r="P26" s="277"/>
      <c r="Q26" s="924"/>
      <c r="R26" s="924"/>
      <c r="S26" s="924"/>
      <c r="T26" s="924"/>
      <c r="U26" s="924"/>
      <c r="V26" s="924"/>
      <c r="W26" s="926"/>
      <c r="X26" s="927"/>
      <c r="Y26" s="924"/>
      <c r="Z26" s="924"/>
      <c r="AA26" s="924"/>
      <c r="AB26" s="924"/>
      <c r="AC26" s="924"/>
      <c r="AD26" s="924"/>
      <c r="AE26" s="924"/>
      <c r="AF26" s="924"/>
      <c r="AG26" s="924"/>
      <c r="AH26" s="924"/>
      <c r="AI26" s="924"/>
      <c r="AJ26" s="924"/>
      <c r="AK26" s="924"/>
      <c r="AL26" s="926"/>
      <c r="AM26" s="927"/>
      <c r="AN26" s="924"/>
      <c r="AO26" s="928"/>
      <c r="AP26" s="924"/>
      <c r="AQ26" s="928"/>
      <c r="AR26" s="924"/>
      <c r="AS26" s="924"/>
      <c r="AT26" s="924"/>
      <c r="AU26" s="924"/>
      <c r="AV26" s="924"/>
      <c r="AW26" s="924"/>
      <c r="AX26" s="924"/>
      <c r="AY26" s="924"/>
      <c r="AZ26" s="277"/>
      <c r="BA26" s="924"/>
      <c r="BB26" s="924"/>
      <c r="BC26" s="924"/>
      <c r="BD26" s="924"/>
      <c r="BE26" s="924"/>
      <c r="BF26" s="924"/>
      <c r="BG26" s="924"/>
      <c r="BH26" s="924"/>
      <c r="BI26" s="924"/>
      <c r="BJ26" s="924"/>
      <c r="BK26" s="924"/>
      <c r="BL26" s="924"/>
      <c r="BM26" s="924"/>
      <c r="BN26" s="924"/>
      <c r="BO26" s="924"/>
      <c r="BP26" s="924"/>
      <c r="BQ26" s="924"/>
      <c r="BR26" s="924"/>
      <c r="BS26" s="924"/>
      <c r="BT26" s="924"/>
      <c r="BU26" s="924"/>
      <c r="BV26" s="926"/>
    </row>
    <row r="27" spans="2:74" s="567" customFormat="1" ht="12.75" customHeight="1">
      <c r="B27" s="399" t="s">
        <v>157</v>
      </c>
      <c r="C27" s="924">
        <v>349117</v>
      </c>
      <c r="D27" s="924">
        <v>337792</v>
      </c>
      <c r="E27" s="928">
        <f>SUM(C27-D27)</f>
        <v>11325</v>
      </c>
      <c r="F27" s="924">
        <v>0</v>
      </c>
      <c r="G27" s="928">
        <f>SUM(E27-F27)</f>
        <v>11325</v>
      </c>
      <c r="H27" s="924">
        <v>110661</v>
      </c>
      <c r="I27" s="924">
        <v>0</v>
      </c>
      <c r="J27" s="924">
        <v>131054</v>
      </c>
      <c r="K27" s="924">
        <v>1240</v>
      </c>
      <c r="L27" s="924">
        <v>2975</v>
      </c>
      <c r="M27" s="924">
        <v>3103</v>
      </c>
      <c r="N27" s="924">
        <v>14626</v>
      </c>
      <c r="O27" s="924">
        <v>0</v>
      </c>
      <c r="P27" s="924">
        <v>25480</v>
      </c>
      <c r="Q27" s="924">
        <v>13512</v>
      </c>
      <c r="R27" s="602">
        <v>2856</v>
      </c>
      <c r="S27" s="924">
        <v>8121</v>
      </c>
      <c r="T27" s="924">
        <v>11844</v>
      </c>
      <c r="U27" s="924">
        <v>3545</v>
      </c>
      <c r="V27" s="924">
        <v>20100</v>
      </c>
      <c r="W27" s="926">
        <f>SUM(H27:V27)</f>
        <v>349117</v>
      </c>
      <c r="X27" s="927">
        <v>6884</v>
      </c>
      <c r="Y27" s="924">
        <v>76672</v>
      </c>
      <c r="Z27" s="924">
        <v>23336</v>
      </c>
      <c r="AA27" s="924">
        <v>34452</v>
      </c>
      <c r="AB27" s="924">
        <v>87</v>
      </c>
      <c r="AC27" s="924">
        <v>45996</v>
      </c>
      <c r="AD27" s="924">
        <v>6783</v>
      </c>
      <c r="AE27" s="924">
        <v>40030</v>
      </c>
      <c r="AF27" s="924">
        <v>11652</v>
      </c>
      <c r="AG27" s="924">
        <v>76762</v>
      </c>
      <c r="AH27" s="924">
        <v>5950</v>
      </c>
      <c r="AI27" s="924">
        <v>9188</v>
      </c>
      <c r="AJ27" s="924">
        <v>0</v>
      </c>
      <c r="AK27" s="924">
        <v>0</v>
      </c>
      <c r="AL27" s="926">
        <f>SUM(X27:AK27)</f>
        <v>337792</v>
      </c>
      <c r="AM27" s="927">
        <v>392063</v>
      </c>
      <c r="AN27" s="924">
        <v>380475</v>
      </c>
      <c r="AO27" s="928">
        <f>SUM(AM27-AN27)</f>
        <v>11588</v>
      </c>
      <c r="AP27" s="924">
        <v>0</v>
      </c>
      <c r="AQ27" s="928">
        <f>SUM(AO27-AP27)</f>
        <v>11588</v>
      </c>
      <c r="AR27" s="924">
        <v>117571</v>
      </c>
      <c r="AS27" s="924">
        <v>0</v>
      </c>
      <c r="AT27" s="924">
        <v>154567</v>
      </c>
      <c r="AU27" s="924">
        <v>4083</v>
      </c>
      <c r="AV27" s="924">
        <v>3389</v>
      </c>
      <c r="AW27" s="924">
        <v>6532</v>
      </c>
      <c r="AX27" s="924">
        <v>18291</v>
      </c>
      <c r="AY27" s="924">
        <v>0</v>
      </c>
      <c r="AZ27" s="924">
        <v>41513</v>
      </c>
      <c r="BA27" s="924">
        <v>3000</v>
      </c>
      <c r="BB27" s="602">
        <v>543</v>
      </c>
      <c r="BC27" s="924">
        <v>6597</v>
      </c>
      <c r="BD27" s="924">
        <v>11325</v>
      </c>
      <c r="BE27" s="924">
        <v>3652</v>
      </c>
      <c r="BF27" s="924">
        <v>21000</v>
      </c>
      <c r="BG27" s="924">
        <f>SUM(AR27:BF27)</f>
        <v>392063</v>
      </c>
      <c r="BH27" s="924">
        <v>8191</v>
      </c>
      <c r="BI27" s="924">
        <v>83704</v>
      </c>
      <c r="BJ27" s="924">
        <v>26408</v>
      </c>
      <c r="BK27" s="924">
        <v>31244</v>
      </c>
      <c r="BL27" s="924">
        <v>95</v>
      </c>
      <c r="BM27" s="924">
        <v>68255</v>
      </c>
      <c r="BN27" s="924">
        <v>9845</v>
      </c>
      <c r="BO27" s="924">
        <v>48085</v>
      </c>
      <c r="BP27" s="924">
        <v>14795</v>
      </c>
      <c r="BQ27" s="924">
        <v>68703</v>
      </c>
      <c r="BR27" s="924">
        <v>9180</v>
      </c>
      <c r="BS27" s="924">
        <v>11970</v>
      </c>
      <c r="BT27" s="924">
        <v>0</v>
      </c>
      <c r="BU27" s="924">
        <v>0</v>
      </c>
      <c r="BV27" s="926">
        <f>SUM(BH27:BU27)</f>
        <v>380475</v>
      </c>
    </row>
    <row r="28" spans="2:74" s="567" customFormat="1" ht="12.75" customHeight="1">
      <c r="B28" s="399" t="s">
        <v>161</v>
      </c>
      <c r="C28" s="924">
        <v>294927</v>
      </c>
      <c r="D28" s="924">
        <v>278058</v>
      </c>
      <c r="E28" s="928">
        <f>SUM(C28-D28)</f>
        <v>16869</v>
      </c>
      <c r="F28" s="924">
        <v>664</v>
      </c>
      <c r="G28" s="928">
        <f>SUM(E28-F28)</f>
        <v>16205</v>
      </c>
      <c r="H28" s="924">
        <v>102194</v>
      </c>
      <c r="I28" s="924">
        <v>0</v>
      </c>
      <c r="J28" s="924">
        <v>115757</v>
      </c>
      <c r="K28" s="924">
        <v>471</v>
      </c>
      <c r="L28" s="924">
        <v>5543</v>
      </c>
      <c r="M28" s="924">
        <v>2022</v>
      </c>
      <c r="N28" s="924">
        <v>9311</v>
      </c>
      <c r="O28" s="924">
        <v>0</v>
      </c>
      <c r="P28" s="924">
        <v>22394</v>
      </c>
      <c r="Q28" s="924">
        <v>3855</v>
      </c>
      <c r="R28" s="602">
        <v>710</v>
      </c>
      <c r="S28" s="924">
        <v>0</v>
      </c>
      <c r="T28" s="924">
        <v>14553</v>
      </c>
      <c r="U28" s="924">
        <v>5117</v>
      </c>
      <c r="V28" s="924">
        <v>13000</v>
      </c>
      <c r="W28" s="926">
        <f>SUM(H28:V28)</f>
        <v>294927</v>
      </c>
      <c r="X28" s="927">
        <v>4533</v>
      </c>
      <c r="Y28" s="924">
        <v>55443</v>
      </c>
      <c r="Z28" s="924">
        <v>18019</v>
      </c>
      <c r="AA28" s="924">
        <v>21954</v>
      </c>
      <c r="AB28" s="924">
        <v>3197</v>
      </c>
      <c r="AC28" s="924">
        <v>54692</v>
      </c>
      <c r="AD28" s="924">
        <v>3976</v>
      </c>
      <c r="AE28" s="924">
        <v>40614</v>
      </c>
      <c r="AF28" s="924">
        <v>10356</v>
      </c>
      <c r="AG28" s="924">
        <v>56175</v>
      </c>
      <c r="AH28" s="924">
        <v>1335</v>
      </c>
      <c r="AI28" s="924">
        <v>7753</v>
      </c>
      <c r="AJ28" s="924">
        <v>11</v>
      </c>
      <c r="AK28" s="924">
        <v>0</v>
      </c>
      <c r="AL28" s="926">
        <f>SUM(X28:AK28)</f>
        <v>278058</v>
      </c>
      <c r="AM28" s="927">
        <v>355792</v>
      </c>
      <c r="AN28" s="924">
        <v>334459</v>
      </c>
      <c r="AO28" s="928">
        <f>SUM(AM28-AN28)</f>
        <v>21333</v>
      </c>
      <c r="AP28" s="924">
        <v>0</v>
      </c>
      <c r="AQ28" s="928">
        <f>SUM(AO28-AP28)</f>
        <v>21333</v>
      </c>
      <c r="AR28" s="924">
        <v>110970</v>
      </c>
      <c r="AS28" s="924">
        <v>0</v>
      </c>
      <c r="AT28" s="924">
        <v>134434</v>
      </c>
      <c r="AU28" s="924">
        <v>1239</v>
      </c>
      <c r="AV28" s="924">
        <v>8010</v>
      </c>
      <c r="AW28" s="924">
        <v>2076</v>
      </c>
      <c r="AX28" s="924">
        <v>15234</v>
      </c>
      <c r="AY28" s="924">
        <v>0</v>
      </c>
      <c r="AZ28" s="924">
        <v>25890</v>
      </c>
      <c r="BA28" s="924">
        <v>9214</v>
      </c>
      <c r="BB28" s="602">
        <v>384</v>
      </c>
      <c r="BC28" s="924">
        <v>0</v>
      </c>
      <c r="BD28" s="924">
        <v>16869</v>
      </c>
      <c r="BE28" s="924">
        <v>8272</v>
      </c>
      <c r="BF28" s="924">
        <v>23200</v>
      </c>
      <c r="BG28" s="924">
        <f>SUM(AR28:BF28)</f>
        <v>355792</v>
      </c>
      <c r="BH28" s="924">
        <v>5980</v>
      </c>
      <c r="BI28" s="924">
        <v>68973</v>
      </c>
      <c r="BJ28" s="924">
        <v>23426</v>
      </c>
      <c r="BK28" s="924">
        <v>26821</v>
      </c>
      <c r="BL28" s="924">
        <v>3989</v>
      </c>
      <c r="BM28" s="924">
        <v>64060</v>
      </c>
      <c r="BN28" s="924">
        <v>4953</v>
      </c>
      <c r="BO28" s="924">
        <v>40515</v>
      </c>
      <c r="BP28" s="924">
        <v>10856</v>
      </c>
      <c r="BQ28" s="924">
        <v>61885</v>
      </c>
      <c r="BR28" s="924">
        <v>12526</v>
      </c>
      <c r="BS28" s="924">
        <v>10045</v>
      </c>
      <c r="BT28" s="924">
        <v>430</v>
      </c>
      <c r="BU28" s="924">
        <v>0</v>
      </c>
      <c r="BV28" s="926">
        <f>SUM(BH28:BU28)</f>
        <v>334459</v>
      </c>
    </row>
    <row r="29" spans="2:74" s="567" customFormat="1" ht="12.75" customHeight="1">
      <c r="B29" s="399" t="s">
        <v>153</v>
      </c>
      <c r="C29" s="924">
        <v>261494</v>
      </c>
      <c r="D29" s="924">
        <v>253528</v>
      </c>
      <c r="E29" s="928">
        <f>SUM(C29-D29)</f>
        <v>7966</v>
      </c>
      <c r="F29" s="924">
        <v>0</v>
      </c>
      <c r="G29" s="928">
        <f>SUM(E29-F29)</f>
        <v>7966</v>
      </c>
      <c r="H29" s="924">
        <v>99262</v>
      </c>
      <c r="I29" s="924">
        <v>0</v>
      </c>
      <c r="J29" s="924">
        <v>89229</v>
      </c>
      <c r="K29" s="924">
        <v>81</v>
      </c>
      <c r="L29" s="924">
        <v>2853</v>
      </c>
      <c r="M29" s="924">
        <v>1450</v>
      </c>
      <c r="N29" s="924">
        <v>6067</v>
      </c>
      <c r="O29" s="924">
        <v>0</v>
      </c>
      <c r="P29" s="924">
        <v>3596</v>
      </c>
      <c r="Q29" s="924">
        <v>4654</v>
      </c>
      <c r="R29" s="602">
        <v>3845</v>
      </c>
      <c r="S29" s="924">
        <v>12707</v>
      </c>
      <c r="T29" s="924">
        <v>4018</v>
      </c>
      <c r="U29" s="924">
        <v>3232</v>
      </c>
      <c r="V29" s="924">
        <v>30500</v>
      </c>
      <c r="W29" s="926">
        <f>SUM(H29:V29)</f>
        <v>261494</v>
      </c>
      <c r="X29" s="927">
        <v>5925</v>
      </c>
      <c r="Y29" s="924">
        <v>99976</v>
      </c>
      <c r="Z29" s="924">
        <v>15872</v>
      </c>
      <c r="AA29" s="924">
        <v>17416</v>
      </c>
      <c r="AB29" s="924">
        <v>223</v>
      </c>
      <c r="AC29" s="924">
        <v>14394</v>
      </c>
      <c r="AD29" s="924">
        <v>7241</v>
      </c>
      <c r="AE29" s="924">
        <v>23261</v>
      </c>
      <c r="AF29" s="924">
        <v>4676</v>
      </c>
      <c r="AG29" s="924">
        <v>48577</v>
      </c>
      <c r="AH29" s="924">
        <v>684</v>
      </c>
      <c r="AI29" s="924">
        <v>7097</v>
      </c>
      <c r="AJ29" s="924">
        <v>8186</v>
      </c>
      <c r="AK29" s="924">
        <v>0</v>
      </c>
      <c r="AL29" s="926">
        <f>SUM(X29:AK29)</f>
        <v>253528</v>
      </c>
      <c r="AM29" s="927">
        <v>295161</v>
      </c>
      <c r="AN29" s="924">
        <v>285550</v>
      </c>
      <c r="AO29" s="928">
        <f>SUM(AM29-AN29)</f>
        <v>9611</v>
      </c>
      <c r="AP29" s="924">
        <v>0</v>
      </c>
      <c r="AQ29" s="928">
        <f>SUM(AO29-AP29)</f>
        <v>9611</v>
      </c>
      <c r="AR29" s="924">
        <v>94395</v>
      </c>
      <c r="AS29" s="924">
        <v>0</v>
      </c>
      <c r="AT29" s="924">
        <v>101662</v>
      </c>
      <c r="AU29" s="924">
        <v>75</v>
      </c>
      <c r="AV29" s="924">
        <v>3146</v>
      </c>
      <c r="AW29" s="924">
        <v>1630</v>
      </c>
      <c r="AX29" s="924">
        <v>7984</v>
      </c>
      <c r="AY29" s="924">
        <v>0</v>
      </c>
      <c r="AZ29" s="924">
        <v>6381</v>
      </c>
      <c r="BA29" s="924">
        <v>1875</v>
      </c>
      <c r="BB29" s="602">
        <v>691</v>
      </c>
      <c r="BC29" s="924">
        <v>8316</v>
      </c>
      <c r="BD29" s="924">
        <v>7969</v>
      </c>
      <c r="BE29" s="924">
        <v>8837</v>
      </c>
      <c r="BF29" s="924">
        <v>52200</v>
      </c>
      <c r="BG29" s="924">
        <f>SUM(AR29:BF29)</f>
        <v>295161</v>
      </c>
      <c r="BH29" s="924">
        <v>5806</v>
      </c>
      <c r="BI29" s="924">
        <v>133276</v>
      </c>
      <c r="BJ29" s="924">
        <v>27662</v>
      </c>
      <c r="BK29" s="924">
        <v>14809</v>
      </c>
      <c r="BL29" s="924">
        <v>257</v>
      </c>
      <c r="BM29" s="924">
        <v>11392</v>
      </c>
      <c r="BN29" s="924">
        <v>10843</v>
      </c>
      <c r="BO29" s="924">
        <v>19043</v>
      </c>
      <c r="BP29" s="924">
        <v>4507</v>
      </c>
      <c r="BQ29" s="924">
        <v>46242</v>
      </c>
      <c r="BR29" s="924">
        <v>51</v>
      </c>
      <c r="BS29" s="924">
        <v>11662</v>
      </c>
      <c r="BT29" s="924">
        <v>0</v>
      </c>
      <c r="BU29" s="924">
        <v>0</v>
      </c>
      <c r="BV29" s="926">
        <f>SUM(BH29:BU29)</f>
        <v>285550</v>
      </c>
    </row>
    <row r="30" spans="2:74" s="567" customFormat="1" ht="12.75" customHeight="1">
      <c r="B30" s="399" t="s">
        <v>137</v>
      </c>
      <c r="C30" s="924">
        <v>321476</v>
      </c>
      <c r="D30" s="924">
        <v>302186</v>
      </c>
      <c r="E30" s="928">
        <f>SUM(C30-D30)</f>
        <v>19290</v>
      </c>
      <c r="F30" s="924">
        <v>0</v>
      </c>
      <c r="G30" s="928">
        <f>SUM(E30-F30)</f>
        <v>19290</v>
      </c>
      <c r="H30" s="924">
        <v>108872</v>
      </c>
      <c r="I30" s="924">
        <v>0</v>
      </c>
      <c r="J30" s="924">
        <v>91797</v>
      </c>
      <c r="K30" s="924">
        <v>978</v>
      </c>
      <c r="L30" s="924">
        <v>2492</v>
      </c>
      <c r="M30" s="924">
        <v>1582</v>
      </c>
      <c r="N30" s="924">
        <v>28196</v>
      </c>
      <c r="O30" s="924">
        <v>0</v>
      </c>
      <c r="P30" s="924">
        <v>26435</v>
      </c>
      <c r="Q30" s="924">
        <v>17125</v>
      </c>
      <c r="R30" s="602">
        <v>2036</v>
      </c>
      <c r="S30" s="924">
        <v>100</v>
      </c>
      <c r="T30" s="924">
        <v>11131</v>
      </c>
      <c r="U30" s="924">
        <v>3532</v>
      </c>
      <c r="V30" s="924">
        <v>27200</v>
      </c>
      <c r="W30" s="926">
        <f>SUM(H30:V30)</f>
        <v>321476</v>
      </c>
      <c r="X30" s="927">
        <v>5449</v>
      </c>
      <c r="Y30" s="924">
        <v>63981</v>
      </c>
      <c r="Z30" s="924">
        <v>22147</v>
      </c>
      <c r="AA30" s="924">
        <v>12733</v>
      </c>
      <c r="AB30" s="924">
        <v>6904</v>
      </c>
      <c r="AC30" s="924">
        <v>45086</v>
      </c>
      <c r="AD30" s="924">
        <v>4635</v>
      </c>
      <c r="AE30" s="924">
        <v>25619</v>
      </c>
      <c r="AF30" s="924">
        <v>8365</v>
      </c>
      <c r="AG30" s="924">
        <v>74221</v>
      </c>
      <c r="AH30" s="924">
        <v>5862</v>
      </c>
      <c r="AI30" s="924">
        <v>15828</v>
      </c>
      <c r="AJ30" s="924">
        <v>11356</v>
      </c>
      <c r="AK30" s="924">
        <v>0</v>
      </c>
      <c r="AL30" s="926">
        <f>SUM(X30:AK30)</f>
        <v>302186</v>
      </c>
      <c r="AM30" s="927">
        <v>331611</v>
      </c>
      <c r="AN30" s="924">
        <v>314471</v>
      </c>
      <c r="AO30" s="928">
        <f>SUM(AM30-AN30)</f>
        <v>17140</v>
      </c>
      <c r="AP30" s="924">
        <v>2400</v>
      </c>
      <c r="AQ30" s="928">
        <f>SUM(AO30-AP30)</f>
        <v>14740</v>
      </c>
      <c r="AR30" s="924">
        <v>106505</v>
      </c>
      <c r="AS30" s="924">
        <v>0</v>
      </c>
      <c r="AT30" s="924">
        <v>103094</v>
      </c>
      <c r="AU30" s="924">
        <v>3517</v>
      </c>
      <c r="AV30" s="924">
        <v>2838</v>
      </c>
      <c r="AW30" s="924">
        <v>1636</v>
      </c>
      <c r="AX30" s="924">
        <v>24291</v>
      </c>
      <c r="AY30" s="924">
        <v>0</v>
      </c>
      <c r="AZ30" s="924">
        <v>28278</v>
      </c>
      <c r="BA30" s="924">
        <v>3134</v>
      </c>
      <c r="BB30" s="602">
        <v>2949</v>
      </c>
      <c r="BC30" s="924">
        <v>2710</v>
      </c>
      <c r="BD30" s="924">
        <v>15210</v>
      </c>
      <c r="BE30" s="924">
        <v>4249</v>
      </c>
      <c r="BF30" s="924">
        <v>33200</v>
      </c>
      <c r="BG30" s="924">
        <f>SUM(AR30:BF30)</f>
        <v>331611</v>
      </c>
      <c r="BH30" s="924">
        <v>7713</v>
      </c>
      <c r="BI30" s="924">
        <v>71130</v>
      </c>
      <c r="BJ30" s="924">
        <v>19005</v>
      </c>
      <c r="BK30" s="924">
        <v>13419</v>
      </c>
      <c r="BL30" s="924">
        <v>9334</v>
      </c>
      <c r="BM30" s="924">
        <v>47149</v>
      </c>
      <c r="BN30" s="924">
        <v>8212</v>
      </c>
      <c r="BO30" s="924">
        <v>38604</v>
      </c>
      <c r="BP30" s="924">
        <v>9728</v>
      </c>
      <c r="BQ30" s="924">
        <v>73044</v>
      </c>
      <c r="BR30" s="924">
        <v>0</v>
      </c>
      <c r="BS30" s="924">
        <v>15733</v>
      </c>
      <c r="BT30" s="924">
        <v>1400</v>
      </c>
      <c r="BU30" s="924">
        <v>0</v>
      </c>
      <c r="BV30" s="926">
        <f>SUM(BH30:BU30)</f>
        <v>314471</v>
      </c>
    </row>
    <row r="31" spans="2:74" s="567" customFormat="1" ht="12.75" customHeight="1">
      <c r="B31" s="399"/>
      <c r="C31" s="924"/>
      <c r="D31" s="924"/>
      <c r="E31" s="928"/>
      <c r="F31" s="924"/>
      <c r="G31" s="928"/>
      <c r="H31" s="924"/>
      <c r="I31" s="924"/>
      <c r="J31" s="924"/>
      <c r="K31" s="924"/>
      <c r="L31" s="924"/>
      <c r="M31" s="924"/>
      <c r="N31" s="924"/>
      <c r="O31" s="924"/>
      <c r="P31" s="924"/>
      <c r="Q31" s="924"/>
      <c r="R31" s="924"/>
      <c r="S31" s="924"/>
      <c r="T31" s="924"/>
      <c r="U31" s="924"/>
      <c r="V31" s="924"/>
      <c r="W31" s="926"/>
      <c r="X31" s="927"/>
      <c r="Y31" s="924"/>
      <c r="Z31" s="924"/>
      <c r="AA31" s="924"/>
      <c r="AB31" s="924"/>
      <c r="AC31" s="924"/>
      <c r="AD31" s="924"/>
      <c r="AE31" s="924"/>
      <c r="AF31" s="924"/>
      <c r="AG31" s="924"/>
      <c r="AH31" s="924"/>
      <c r="AI31" s="924"/>
      <c r="AJ31" s="924"/>
      <c r="AK31" s="924"/>
      <c r="AL31" s="926"/>
      <c r="AM31" s="927"/>
      <c r="AN31" s="924"/>
      <c r="AO31" s="928"/>
      <c r="AP31" s="924"/>
      <c r="AQ31" s="928"/>
      <c r="AR31" s="924"/>
      <c r="AS31" s="924"/>
      <c r="AT31" s="924"/>
      <c r="AU31" s="924"/>
      <c r="AV31" s="924"/>
      <c r="AW31" s="924"/>
      <c r="AX31" s="924"/>
      <c r="AY31" s="924"/>
      <c r="AZ31" s="924"/>
      <c r="BA31" s="924"/>
      <c r="BB31" s="924"/>
      <c r="BC31" s="924"/>
      <c r="BD31" s="924"/>
      <c r="BE31" s="924"/>
      <c r="BF31" s="924"/>
      <c r="BG31" s="924"/>
      <c r="BH31" s="924"/>
      <c r="BI31" s="924"/>
      <c r="BJ31" s="924"/>
      <c r="BK31" s="924"/>
      <c r="BL31" s="924"/>
      <c r="BM31" s="924"/>
      <c r="BN31" s="924"/>
      <c r="BO31" s="924"/>
      <c r="BP31" s="924"/>
      <c r="BQ31" s="924"/>
      <c r="BR31" s="924"/>
      <c r="BS31" s="924"/>
      <c r="BT31" s="924"/>
      <c r="BU31" s="924"/>
      <c r="BV31" s="926"/>
    </row>
    <row r="32" spans="2:74" s="567" customFormat="1" ht="12.75" customHeight="1">
      <c r="B32" s="399" t="s">
        <v>163</v>
      </c>
      <c r="C32" s="924">
        <v>289793</v>
      </c>
      <c r="D32" s="924">
        <v>287207</v>
      </c>
      <c r="E32" s="928">
        <f>SUM(C32-D32)</f>
        <v>2586</v>
      </c>
      <c r="F32" s="924">
        <v>89</v>
      </c>
      <c r="G32" s="928">
        <f>SUM(E32-F32)</f>
        <v>2497</v>
      </c>
      <c r="H32" s="924">
        <v>77807</v>
      </c>
      <c r="I32" s="924">
        <v>0</v>
      </c>
      <c r="J32" s="924">
        <v>112951</v>
      </c>
      <c r="K32" s="924">
        <v>2732</v>
      </c>
      <c r="L32" s="924">
        <v>5427</v>
      </c>
      <c r="M32" s="924">
        <v>2256</v>
      </c>
      <c r="N32" s="924">
        <v>11598</v>
      </c>
      <c r="O32" s="924">
        <v>0</v>
      </c>
      <c r="P32" s="924">
        <v>12404</v>
      </c>
      <c r="Q32" s="924">
        <v>2346</v>
      </c>
      <c r="R32" s="924">
        <v>11728</v>
      </c>
      <c r="S32" s="924">
        <v>0</v>
      </c>
      <c r="T32" s="924">
        <v>6815</v>
      </c>
      <c r="U32" s="924">
        <v>2329</v>
      </c>
      <c r="V32" s="924">
        <v>41400</v>
      </c>
      <c r="W32" s="926">
        <f>SUM(H32:V32)</f>
        <v>289793</v>
      </c>
      <c r="X32" s="927">
        <v>5875</v>
      </c>
      <c r="Y32" s="924">
        <v>99198</v>
      </c>
      <c r="Z32" s="924">
        <v>18828</v>
      </c>
      <c r="AA32" s="924">
        <v>13537</v>
      </c>
      <c r="AB32" s="924">
        <v>4158</v>
      </c>
      <c r="AC32" s="924">
        <v>39536</v>
      </c>
      <c r="AD32" s="924">
        <v>3003</v>
      </c>
      <c r="AE32" s="924">
        <v>20351</v>
      </c>
      <c r="AF32" s="924">
        <v>11154</v>
      </c>
      <c r="AG32" s="924">
        <v>64401</v>
      </c>
      <c r="AH32" s="924">
        <v>245</v>
      </c>
      <c r="AI32" s="924">
        <v>6921</v>
      </c>
      <c r="AJ32" s="924">
        <v>0</v>
      </c>
      <c r="AK32" s="924">
        <v>0</v>
      </c>
      <c r="AL32" s="926">
        <f>SUM(X32:AK32)</f>
        <v>287207</v>
      </c>
      <c r="AM32" s="927">
        <v>295549</v>
      </c>
      <c r="AN32" s="924">
        <v>290535</v>
      </c>
      <c r="AO32" s="928">
        <f>SUM(AM32-AN32)</f>
        <v>5014</v>
      </c>
      <c r="AP32" s="924">
        <v>0</v>
      </c>
      <c r="AQ32" s="928">
        <f>SUM(AO32-AP32)</f>
        <v>5014</v>
      </c>
      <c r="AR32" s="924">
        <v>76112</v>
      </c>
      <c r="AS32" s="924">
        <v>0</v>
      </c>
      <c r="AT32" s="924">
        <v>132378</v>
      </c>
      <c r="AU32" s="924">
        <v>3249</v>
      </c>
      <c r="AV32" s="924">
        <v>5809</v>
      </c>
      <c r="AW32" s="924">
        <v>2488</v>
      </c>
      <c r="AX32" s="924">
        <v>14817</v>
      </c>
      <c r="AY32" s="924">
        <v>0</v>
      </c>
      <c r="AZ32" s="924">
        <v>11766</v>
      </c>
      <c r="BA32" s="924">
        <v>2856</v>
      </c>
      <c r="BB32" s="924">
        <v>12436</v>
      </c>
      <c r="BC32" s="924">
        <v>0</v>
      </c>
      <c r="BD32" s="924">
        <v>2586</v>
      </c>
      <c r="BE32" s="924">
        <v>1952</v>
      </c>
      <c r="BF32" s="924">
        <v>29100</v>
      </c>
      <c r="BG32" s="924">
        <f>SUM(AR32:BF32)</f>
        <v>295549</v>
      </c>
      <c r="BH32" s="924">
        <v>6210</v>
      </c>
      <c r="BI32" s="924">
        <v>67611</v>
      </c>
      <c r="BJ32" s="924">
        <v>25162</v>
      </c>
      <c r="BK32" s="924">
        <v>16193</v>
      </c>
      <c r="BL32" s="924">
        <v>4272</v>
      </c>
      <c r="BM32" s="924">
        <v>36751</v>
      </c>
      <c r="BN32" s="924">
        <v>2943</v>
      </c>
      <c r="BO32" s="924">
        <v>28330</v>
      </c>
      <c r="BP32" s="924">
        <v>11088</v>
      </c>
      <c r="BQ32" s="924">
        <v>77626</v>
      </c>
      <c r="BR32" s="924">
        <v>2661</v>
      </c>
      <c r="BS32" s="924">
        <v>11688</v>
      </c>
      <c r="BT32" s="924">
        <v>0</v>
      </c>
      <c r="BU32" s="924">
        <v>0</v>
      </c>
      <c r="BV32" s="926">
        <f>SUM(BH32:BU32)</f>
        <v>290535</v>
      </c>
    </row>
    <row r="33" spans="2:74" s="567" customFormat="1" ht="12.75" customHeight="1">
      <c r="B33" s="399" t="s">
        <v>130</v>
      </c>
      <c r="C33" s="924">
        <v>355048</v>
      </c>
      <c r="D33" s="924">
        <v>352651</v>
      </c>
      <c r="E33" s="928">
        <f>SUM(C33-D33)</f>
        <v>2397</v>
      </c>
      <c r="F33" s="924">
        <v>0</v>
      </c>
      <c r="G33" s="928">
        <f>SUM(E33-F33)</f>
        <v>2397</v>
      </c>
      <c r="H33" s="924">
        <v>131803</v>
      </c>
      <c r="I33" s="924">
        <v>0</v>
      </c>
      <c r="J33" s="924">
        <v>58484</v>
      </c>
      <c r="K33" s="924">
        <v>1302</v>
      </c>
      <c r="L33" s="924">
        <v>2987</v>
      </c>
      <c r="M33" s="924">
        <v>1472</v>
      </c>
      <c r="N33" s="924">
        <v>49242</v>
      </c>
      <c r="O33" s="924">
        <v>0</v>
      </c>
      <c r="P33" s="924">
        <v>5927</v>
      </c>
      <c r="Q33" s="924">
        <v>10551</v>
      </c>
      <c r="R33" s="924">
        <v>4812</v>
      </c>
      <c r="S33" s="924">
        <v>3500</v>
      </c>
      <c r="T33" s="924">
        <v>0</v>
      </c>
      <c r="U33" s="924">
        <v>6968</v>
      </c>
      <c r="V33" s="924">
        <v>78000</v>
      </c>
      <c r="W33" s="926">
        <f>SUM(H33:V33)</f>
        <v>355048</v>
      </c>
      <c r="X33" s="927">
        <v>6326</v>
      </c>
      <c r="Y33" s="924">
        <v>50227</v>
      </c>
      <c r="Z33" s="924">
        <v>19842</v>
      </c>
      <c r="AA33" s="924">
        <v>12185</v>
      </c>
      <c r="AB33" s="924">
        <v>10324</v>
      </c>
      <c r="AC33" s="924">
        <v>20903</v>
      </c>
      <c r="AD33" s="924">
        <v>3723</v>
      </c>
      <c r="AE33" s="924">
        <v>29008</v>
      </c>
      <c r="AF33" s="924">
        <v>10166</v>
      </c>
      <c r="AG33" s="924">
        <v>156064</v>
      </c>
      <c r="AH33" s="924">
        <v>10058</v>
      </c>
      <c r="AI33" s="924">
        <v>9996</v>
      </c>
      <c r="AJ33" s="924">
        <v>1270</v>
      </c>
      <c r="AK33" s="924">
        <v>12559</v>
      </c>
      <c r="AL33" s="926">
        <f>SUM(X33:AK33)</f>
        <v>352651</v>
      </c>
      <c r="AM33" s="927">
        <v>357356</v>
      </c>
      <c r="AN33" s="924">
        <v>354580</v>
      </c>
      <c r="AO33" s="928">
        <f>SUM(AM33-AN33)</f>
        <v>2776</v>
      </c>
      <c r="AP33" s="924">
        <v>0</v>
      </c>
      <c r="AQ33" s="928">
        <f>SUM(AO33-AP33)</f>
        <v>2776</v>
      </c>
      <c r="AR33" s="924">
        <v>130926</v>
      </c>
      <c r="AS33" s="924">
        <v>0</v>
      </c>
      <c r="AT33" s="924">
        <v>74012</v>
      </c>
      <c r="AU33" s="924">
        <v>919</v>
      </c>
      <c r="AV33" s="924">
        <v>4973</v>
      </c>
      <c r="AW33" s="924">
        <v>1571</v>
      </c>
      <c r="AX33" s="924">
        <v>30598</v>
      </c>
      <c r="AY33" s="924">
        <v>0</v>
      </c>
      <c r="AZ33" s="924">
        <v>12812</v>
      </c>
      <c r="BA33" s="924">
        <v>21720</v>
      </c>
      <c r="BB33" s="924">
        <v>12874</v>
      </c>
      <c r="BC33" s="924">
        <v>0</v>
      </c>
      <c r="BD33" s="924">
        <v>2397</v>
      </c>
      <c r="BE33" s="924">
        <v>8254</v>
      </c>
      <c r="BF33" s="924">
        <v>56300</v>
      </c>
      <c r="BG33" s="924">
        <f>SUM(AR33:BF33)</f>
        <v>357356</v>
      </c>
      <c r="BH33" s="924">
        <v>6488</v>
      </c>
      <c r="BI33" s="924">
        <v>56944</v>
      </c>
      <c r="BJ33" s="924">
        <v>20862</v>
      </c>
      <c r="BK33" s="924">
        <v>13361</v>
      </c>
      <c r="BL33" s="924">
        <v>8459</v>
      </c>
      <c r="BM33" s="924">
        <v>30460</v>
      </c>
      <c r="BN33" s="924">
        <v>4088</v>
      </c>
      <c r="BO33" s="924">
        <v>45967</v>
      </c>
      <c r="BP33" s="924">
        <v>13046</v>
      </c>
      <c r="BQ33" s="924">
        <v>125876</v>
      </c>
      <c r="BR33" s="924">
        <v>10941</v>
      </c>
      <c r="BS33" s="924">
        <v>14690</v>
      </c>
      <c r="BT33" s="924">
        <v>3398</v>
      </c>
      <c r="BU33" s="924">
        <v>0</v>
      </c>
      <c r="BV33" s="926">
        <f>SUM(BH33:BU33)</f>
        <v>354580</v>
      </c>
    </row>
    <row r="34" spans="2:74" s="567" customFormat="1" ht="12.75" customHeight="1">
      <c r="B34" s="399" t="s">
        <v>159</v>
      </c>
      <c r="C34" s="924">
        <v>195938</v>
      </c>
      <c r="D34" s="924">
        <v>187894</v>
      </c>
      <c r="E34" s="928">
        <f>SUM(C34-D34)</f>
        <v>8044</v>
      </c>
      <c r="F34" s="924">
        <v>0</v>
      </c>
      <c r="G34" s="928">
        <f>SUM(E34-F34)</f>
        <v>8044</v>
      </c>
      <c r="H34" s="924">
        <v>68255</v>
      </c>
      <c r="I34" s="924">
        <v>0</v>
      </c>
      <c r="J34" s="924">
        <v>80460</v>
      </c>
      <c r="K34" s="924">
        <v>1876</v>
      </c>
      <c r="L34" s="924">
        <v>3591</v>
      </c>
      <c r="M34" s="924">
        <v>1312</v>
      </c>
      <c r="N34" s="924">
        <v>10222</v>
      </c>
      <c r="O34" s="924">
        <v>0</v>
      </c>
      <c r="P34" s="924">
        <v>5431</v>
      </c>
      <c r="Q34" s="924">
        <v>3655</v>
      </c>
      <c r="R34" s="924">
        <v>3550</v>
      </c>
      <c r="S34" s="924">
        <v>1212</v>
      </c>
      <c r="T34" s="924">
        <v>5369</v>
      </c>
      <c r="U34" s="924">
        <v>3105</v>
      </c>
      <c r="V34" s="924">
        <v>7900</v>
      </c>
      <c r="W34" s="926">
        <f>SUM(H34:V34)</f>
        <v>195938</v>
      </c>
      <c r="X34" s="927">
        <v>3421</v>
      </c>
      <c r="Y34" s="924">
        <v>46532</v>
      </c>
      <c r="Z34" s="924">
        <v>18152</v>
      </c>
      <c r="AA34" s="924">
        <v>30344</v>
      </c>
      <c r="AB34" s="924">
        <v>2880</v>
      </c>
      <c r="AC34" s="924">
        <v>11265</v>
      </c>
      <c r="AD34" s="924">
        <v>4191</v>
      </c>
      <c r="AE34" s="924">
        <v>13579</v>
      </c>
      <c r="AF34" s="924">
        <v>6941</v>
      </c>
      <c r="AG34" s="924">
        <v>44137</v>
      </c>
      <c r="AH34" s="924">
        <v>200</v>
      </c>
      <c r="AI34" s="924">
        <v>6252</v>
      </c>
      <c r="AJ34" s="924">
        <v>0</v>
      </c>
      <c r="AK34" s="924">
        <v>0</v>
      </c>
      <c r="AL34" s="926">
        <f>SUM(X34:AK34)</f>
        <v>187894</v>
      </c>
      <c r="AM34" s="927">
        <v>278625</v>
      </c>
      <c r="AN34" s="924">
        <v>269078</v>
      </c>
      <c r="AO34" s="928">
        <f>SUM(AM34-AN34)</f>
        <v>9547</v>
      </c>
      <c r="AP34" s="924">
        <v>0</v>
      </c>
      <c r="AQ34" s="928">
        <f>SUM(AO34-AP34)</f>
        <v>9547</v>
      </c>
      <c r="AR34" s="924">
        <v>73810</v>
      </c>
      <c r="AS34" s="924">
        <v>0</v>
      </c>
      <c r="AT34" s="924">
        <v>91258</v>
      </c>
      <c r="AU34" s="924">
        <v>2151</v>
      </c>
      <c r="AV34" s="924">
        <v>3667</v>
      </c>
      <c r="AW34" s="924">
        <v>1333</v>
      </c>
      <c r="AX34" s="924">
        <v>27321</v>
      </c>
      <c r="AY34" s="924">
        <v>0</v>
      </c>
      <c r="AZ34" s="924">
        <v>8450</v>
      </c>
      <c r="BA34" s="924">
        <v>4281</v>
      </c>
      <c r="BB34" s="924">
        <v>4914</v>
      </c>
      <c r="BC34" s="924">
        <v>342</v>
      </c>
      <c r="BD34" s="924">
        <v>8044</v>
      </c>
      <c r="BE34" s="924">
        <v>3854</v>
      </c>
      <c r="BF34" s="924">
        <v>49200</v>
      </c>
      <c r="BG34" s="924">
        <f>SUM(AR34:BF34)</f>
        <v>278625</v>
      </c>
      <c r="BH34" s="924">
        <v>4404</v>
      </c>
      <c r="BI34" s="924">
        <v>50916</v>
      </c>
      <c r="BJ34" s="924">
        <v>25722</v>
      </c>
      <c r="BK34" s="924">
        <v>26765</v>
      </c>
      <c r="BL34" s="924">
        <v>3071</v>
      </c>
      <c r="BM34" s="924">
        <v>14100</v>
      </c>
      <c r="BN34" s="924">
        <v>5926</v>
      </c>
      <c r="BO34" s="924">
        <v>13910</v>
      </c>
      <c r="BP34" s="924">
        <v>7442</v>
      </c>
      <c r="BQ34" s="924">
        <v>108156</v>
      </c>
      <c r="BR34" s="924">
        <v>1399</v>
      </c>
      <c r="BS34" s="924">
        <v>7267</v>
      </c>
      <c r="BT34" s="924">
        <v>0</v>
      </c>
      <c r="BU34" s="924">
        <v>0</v>
      </c>
      <c r="BV34" s="926">
        <f>SUM(BH34:BU34)</f>
        <v>269078</v>
      </c>
    </row>
    <row r="35" spans="2:74" s="567" customFormat="1" ht="12.75" customHeight="1">
      <c r="B35" s="399" t="s">
        <v>1263</v>
      </c>
      <c r="C35" s="924">
        <v>315717</v>
      </c>
      <c r="D35" s="924">
        <v>305224</v>
      </c>
      <c r="E35" s="928">
        <f>SUM(C35-D35)</f>
        <v>10493</v>
      </c>
      <c r="F35" s="924">
        <v>0</v>
      </c>
      <c r="G35" s="928">
        <f>SUM(E35-F35)</f>
        <v>10493</v>
      </c>
      <c r="H35" s="924">
        <v>83004</v>
      </c>
      <c r="I35" s="924">
        <v>0</v>
      </c>
      <c r="J35" s="924">
        <v>101631</v>
      </c>
      <c r="K35" s="924">
        <v>86</v>
      </c>
      <c r="L35" s="924">
        <v>1675</v>
      </c>
      <c r="M35" s="924">
        <v>1486</v>
      </c>
      <c r="N35" s="924">
        <v>20508</v>
      </c>
      <c r="O35" s="924">
        <v>0</v>
      </c>
      <c r="P35" s="924">
        <v>23833</v>
      </c>
      <c r="Q35" s="924">
        <v>120</v>
      </c>
      <c r="R35" s="924">
        <v>11511</v>
      </c>
      <c r="S35" s="924">
        <v>5885</v>
      </c>
      <c r="T35" s="924">
        <v>12094</v>
      </c>
      <c r="U35" s="924">
        <v>10684</v>
      </c>
      <c r="V35" s="924">
        <v>43200</v>
      </c>
      <c r="W35" s="926">
        <f>SUM(H35:V35)</f>
        <v>315717</v>
      </c>
      <c r="X35" s="927">
        <v>5687</v>
      </c>
      <c r="Y35" s="924">
        <v>47580</v>
      </c>
      <c r="Z35" s="924">
        <v>14072</v>
      </c>
      <c r="AA35" s="924">
        <v>15863</v>
      </c>
      <c r="AB35" s="924">
        <v>342</v>
      </c>
      <c r="AC35" s="924">
        <v>18967</v>
      </c>
      <c r="AD35" s="924">
        <v>16528</v>
      </c>
      <c r="AE35" s="924">
        <v>25595</v>
      </c>
      <c r="AF35" s="924">
        <v>11976</v>
      </c>
      <c r="AG35" s="924">
        <v>76367</v>
      </c>
      <c r="AH35" s="924">
        <v>60696</v>
      </c>
      <c r="AI35" s="924">
        <v>11551</v>
      </c>
      <c r="AJ35" s="924">
        <v>0</v>
      </c>
      <c r="AK35" s="924">
        <v>0</v>
      </c>
      <c r="AL35" s="926">
        <f>SUM(X35:AK35)</f>
        <v>305224</v>
      </c>
      <c r="AM35" s="927">
        <v>353405</v>
      </c>
      <c r="AN35" s="924">
        <v>376735</v>
      </c>
      <c r="AO35" s="928">
        <f>SUM(AM35-AN35)</f>
        <v>-23330</v>
      </c>
      <c r="AP35" s="924">
        <v>0</v>
      </c>
      <c r="AQ35" s="928">
        <f>SUM(AO35-AP35)</f>
        <v>-23330</v>
      </c>
      <c r="AR35" s="924">
        <v>80934</v>
      </c>
      <c r="AS35" s="924">
        <v>0</v>
      </c>
      <c r="AT35" s="924">
        <v>101524</v>
      </c>
      <c r="AU35" s="924">
        <v>64</v>
      </c>
      <c r="AV35" s="924">
        <v>2026</v>
      </c>
      <c r="AW35" s="924">
        <v>1585</v>
      </c>
      <c r="AX35" s="924">
        <v>71933</v>
      </c>
      <c r="AY35" s="924">
        <v>0</v>
      </c>
      <c r="AZ35" s="924">
        <v>21422</v>
      </c>
      <c r="BA35" s="924">
        <v>15274</v>
      </c>
      <c r="BB35" s="924">
        <v>15604</v>
      </c>
      <c r="BC35" s="924">
        <v>0</v>
      </c>
      <c r="BD35" s="924">
        <v>10493</v>
      </c>
      <c r="BE35" s="924">
        <v>3146</v>
      </c>
      <c r="BF35" s="924">
        <v>29400</v>
      </c>
      <c r="BG35" s="924">
        <f>SUM(AR35:BF35)</f>
        <v>353405</v>
      </c>
      <c r="BH35" s="924">
        <v>5678</v>
      </c>
      <c r="BI35" s="924">
        <v>53033</v>
      </c>
      <c r="BJ35" s="924">
        <v>16665</v>
      </c>
      <c r="BK35" s="924">
        <v>24833</v>
      </c>
      <c r="BL35" s="924">
        <v>242</v>
      </c>
      <c r="BM35" s="924">
        <v>33792</v>
      </c>
      <c r="BN35" s="924">
        <v>9854</v>
      </c>
      <c r="BO35" s="924">
        <v>25520</v>
      </c>
      <c r="BP35" s="924">
        <v>10004</v>
      </c>
      <c r="BQ35" s="924">
        <v>68700</v>
      </c>
      <c r="BR35" s="924">
        <v>113319</v>
      </c>
      <c r="BS35" s="924">
        <v>15095</v>
      </c>
      <c r="BT35" s="924">
        <v>0</v>
      </c>
      <c r="BU35" s="924">
        <v>0</v>
      </c>
      <c r="BV35" s="926">
        <f>SUM(BH35:BU35)</f>
        <v>376735</v>
      </c>
    </row>
    <row r="36" spans="2:74" s="567" customFormat="1" ht="12.75" customHeight="1">
      <c r="B36" s="399"/>
      <c r="C36" s="924"/>
      <c r="D36" s="924"/>
      <c r="E36" s="928"/>
      <c r="F36" s="924"/>
      <c r="G36" s="928"/>
      <c r="H36" s="924"/>
      <c r="I36" s="924"/>
      <c r="J36" s="924"/>
      <c r="K36" s="924"/>
      <c r="L36" s="924"/>
      <c r="M36" s="924"/>
      <c r="N36" s="924"/>
      <c r="O36" s="924"/>
      <c r="P36" s="924"/>
      <c r="Q36" s="924"/>
      <c r="R36" s="924"/>
      <c r="S36" s="924"/>
      <c r="T36" s="924"/>
      <c r="U36" s="924"/>
      <c r="V36" s="924"/>
      <c r="W36" s="926"/>
      <c r="X36" s="927"/>
      <c r="Y36" s="924"/>
      <c r="Z36" s="924"/>
      <c r="AA36" s="924"/>
      <c r="AB36" s="924"/>
      <c r="AC36" s="924"/>
      <c r="AD36" s="924"/>
      <c r="AE36" s="924"/>
      <c r="AF36" s="924"/>
      <c r="AG36" s="924"/>
      <c r="AH36" s="924"/>
      <c r="AI36" s="924"/>
      <c r="AJ36" s="924"/>
      <c r="AK36" s="924"/>
      <c r="AL36" s="926"/>
      <c r="AM36" s="927"/>
      <c r="AN36" s="924"/>
      <c r="AO36" s="928"/>
      <c r="AP36" s="924"/>
      <c r="AQ36" s="928"/>
      <c r="AR36" s="924"/>
      <c r="AS36" s="924"/>
      <c r="AT36" s="924"/>
      <c r="AU36" s="924"/>
      <c r="AV36" s="924"/>
      <c r="AW36" s="924"/>
      <c r="AX36" s="924"/>
      <c r="AY36" s="924"/>
      <c r="AZ36" s="924"/>
      <c r="BA36" s="924"/>
      <c r="BB36" s="924"/>
      <c r="BC36" s="924"/>
      <c r="BD36" s="924"/>
      <c r="BE36" s="924"/>
      <c r="BF36" s="924"/>
      <c r="BG36" s="924"/>
      <c r="BH36" s="924"/>
      <c r="BI36" s="924"/>
      <c r="BJ36" s="924"/>
      <c r="BK36" s="924"/>
      <c r="BL36" s="924"/>
      <c r="BM36" s="924"/>
      <c r="BN36" s="924"/>
      <c r="BO36" s="924"/>
      <c r="BP36" s="924"/>
      <c r="BQ36" s="924"/>
      <c r="BR36" s="924"/>
      <c r="BS36" s="924"/>
      <c r="BT36" s="924"/>
      <c r="BU36" s="924"/>
      <c r="BV36" s="926"/>
    </row>
    <row r="37" spans="2:74" s="567" customFormat="1" ht="12.75" customHeight="1">
      <c r="B37" s="399" t="s">
        <v>246</v>
      </c>
      <c r="C37" s="924">
        <v>350134</v>
      </c>
      <c r="D37" s="924">
        <v>322493</v>
      </c>
      <c r="E37" s="928">
        <f>SUM(C37-D37)</f>
        <v>27641</v>
      </c>
      <c r="F37" s="928">
        <v>5572</v>
      </c>
      <c r="G37" s="928">
        <f>SUM(E37-F37)</f>
        <v>22069</v>
      </c>
      <c r="H37" s="924">
        <v>87104</v>
      </c>
      <c r="I37" s="924">
        <v>0</v>
      </c>
      <c r="J37" s="924">
        <v>103719</v>
      </c>
      <c r="K37" s="924">
        <v>2316</v>
      </c>
      <c r="L37" s="924">
        <v>7828</v>
      </c>
      <c r="M37" s="924">
        <v>1137</v>
      </c>
      <c r="N37" s="277">
        <v>21028</v>
      </c>
      <c r="O37" s="924">
        <v>0</v>
      </c>
      <c r="P37" s="277">
        <v>23935</v>
      </c>
      <c r="Q37" s="924">
        <v>11237</v>
      </c>
      <c r="R37" s="924">
        <v>3726</v>
      </c>
      <c r="S37" s="924">
        <v>58</v>
      </c>
      <c r="T37" s="924">
        <v>10763</v>
      </c>
      <c r="U37" s="924">
        <v>26283</v>
      </c>
      <c r="V37" s="924">
        <v>51000</v>
      </c>
      <c r="W37" s="926">
        <f>SUM(H37:V37)</f>
        <v>350134</v>
      </c>
      <c r="X37" s="927">
        <v>3646</v>
      </c>
      <c r="Y37" s="924">
        <v>52519</v>
      </c>
      <c r="Z37" s="924">
        <v>11186</v>
      </c>
      <c r="AA37" s="924">
        <v>18392</v>
      </c>
      <c r="AB37" s="924">
        <v>4577</v>
      </c>
      <c r="AC37" s="924">
        <v>57665</v>
      </c>
      <c r="AD37" s="924">
        <v>1123</v>
      </c>
      <c r="AE37" s="924">
        <v>45977</v>
      </c>
      <c r="AF37" s="924">
        <v>6198</v>
      </c>
      <c r="AG37" s="924">
        <v>68257</v>
      </c>
      <c r="AH37" s="924">
        <v>31585</v>
      </c>
      <c r="AI37" s="924">
        <v>15313</v>
      </c>
      <c r="AJ37" s="924">
        <v>6055</v>
      </c>
      <c r="AK37" s="924">
        <v>0</v>
      </c>
      <c r="AL37" s="926">
        <f>SUM(X37:AK37)</f>
        <v>322493</v>
      </c>
      <c r="AM37" s="927">
        <v>379958</v>
      </c>
      <c r="AN37" s="924">
        <v>350239</v>
      </c>
      <c r="AO37" s="928">
        <f>SUM(AM37-AN37)</f>
        <v>29719</v>
      </c>
      <c r="AP37" s="928">
        <v>0</v>
      </c>
      <c r="AQ37" s="928">
        <f>SUM(AO37-AP37)</f>
        <v>29719</v>
      </c>
      <c r="AR37" s="924">
        <v>92958</v>
      </c>
      <c r="AS37" s="924">
        <v>0</v>
      </c>
      <c r="AT37" s="924">
        <v>116887</v>
      </c>
      <c r="AU37" s="924">
        <v>4164</v>
      </c>
      <c r="AV37" s="924">
        <v>6252</v>
      </c>
      <c r="AW37" s="924">
        <v>1252</v>
      </c>
      <c r="AX37" s="924">
        <v>33251</v>
      </c>
      <c r="AY37" s="924">
        <v>0</v>
      </c>
      <c r="AZ37" s="277">
        <v>28037</v>
      </c>
      <c r="BA37" s="924">
        <v>12491</v>
      </c>
      <c r="BB37" s="924">
        <v>1871</v>
      </c>
      <c r="BC37" s="924">
        <v>1000</v>
      </c>
      <c r="BD37" s="924">
        <v>27641</v>
      </c>
      <c r="BE37" s="924">
        <v>3554</v>
      </c>
      <c r="BF37" s="924">
        <v>50600</v>
      </c>
      <c r="BG37" s="924">
        <f>SUM(AR37:BF37)</f>
        <v>379958</v>
      </c>
      <c r="BH37" s="924">
        <v>5406</v>
      </c>
      <c r="BI37" s="924">
        <v>57414</v>
      </c>
      <c r="BJ37" s="924">
        <v>13514</v>
      </c>
      <c r="BK37" s="924">
        <v>29588</v>
      </c>
      <c r="BL37" s="924">
        <v>4669</v>
      </c>
      <c r="BM37" s="924">
        <v>58488</v>
      </c>
      <c r="BN37" s="924">
        <v>1141</v>
      </c>
      <c r="BO37" s="924">
        <v>60456</v>
      </c>
      <c r="BP37" s="924">
        <v>6761</v>
      </c>
      <c r="BQ37" s="924">
        <v>84364</v>
      </c>
      <c r="BR37" s="924">
        <v>10286</v>
      </c>
      <c r="BS37" s="924">
        <v>18152</v>
      </c>
      <c r="BT37" s="924">
        <v>0</v>
      </c>
      <c r="BU37" s="924">
        <v>0</v>
      </c>
      <c r="BV37" s="926">
        <f>SUM(BH37:BU37)</f>
        <v>350239</v>
      </c>
    </row>
    <row r="38" spans="2:74" s="567" customFormat="1" ht="12.75" customHeight="1">
      <c r="B38" s="399" t="s">
        <v>982</v>
      </c>
      <c r="C38" s="924">
        <v>195993</v>
      </c>
      <c r="D38" s="924">
        <v>180969</v>
      </c>
      <c r="E38" s="928">
        <f>SUM(C38-D38)</f>
        <v>15024</v>
      </c>
      <c r="F38" s="924">
        <v>702</v>
      </c>
      <c r="G38" s="928">
        <f>SUM(E38-F38)</f>
        <v>14322</v>
      </c>
      <c r="H38" s="924">
        <v>56969</v>
      </c>
      <c r="I38" s="924">
        <v>0</v>
      </c>
      <c r="J38" s="924">
        <v>84438</v>
      </c>
      <c r="K38" s="924">
        <v>1774</v>
      </c>
      <c r="L38" s="924">
        <v>3066</v>
      </c>
      <c r="M38" s="924">
        <v>972</v>
      </c>
      <c r="N38" s="277">
        <v>8150</v>
      </c>
      <c r="O38" s="924">
        <v>0</v>
      </c>
      <c r="P38" s="277">
        <v>11597</v>
      </c>
      <c r="Q38" s="924">
        <v>691</v>
      </c>
      <c r="R38" s="924">
        <v>3971</v>
      </c>
      <c r="S38" s="924">
        <v>0</v>
      </c>
      <c r="T38" s="924">
        <v>15499</v>
      </c>
      <c r="U38" s="924">
        <v>1466</v>
      </c>
      <c r="V38" s="924">
        <v>7400</v>
      </c>
      <c r="W38" s="926">
        <f>SUM(H38:V38)</f>
        <v>195993</v>
      </c>
      <c r="X38" s="927">
        <v>4137</v>
      </c>
      <c r="Y38" s="924">
        <v>38610</v>
      </c>
      <c r="Z38" s="924">
        <v>18627</v>
      </c>
      <c r="AA38" s="924">
        <v>8670</v>
      </c>
      <c r="AB38" s="924">
        <v>185</v>
      </c>
      <c r="AC38" s="924">
        <v>16381</v>
      </c>
      <c r="AD38" s="924">
        <v>4238</v>
      </c>
      <c r="AE38" s="924">
        <v>27537</v>
      </c>
      <c r="AF38" s="924">
        <v>7621</v>
      </c>
      <c r="AG38" s="924">
        <v>43442</v>
      </c>
      <c r="AH38" s="924">
        <v>3954</v>
      </c>
      <c r="AI38" s="924">
        <v>5698</v>
      </c>
      <c r="AJ38" s="924">
        <v>1869</v>
      </c>
      <c r="AK38" s="924">
        <v>0</v>
      </c>
      <c r="AL38" s="926">
        <f>SUM(X38:AK38)</f>
        <v>180969</v>
      </c>
      <c r="AM38" s="927">
        <v>216162</v>
      </c>
      <c r="AN38" s="924">
        <v>201850</v>
      </c>
      <c r="AO38" s="928">
        <f>SUM(AM38-AN38)</f>
        <v>14312</v>
      </c>
      <c r="AP38" s="924">
        <v>0</v>
      </c>
      <c r="AQ38" s="928">
        <f>SUM(AO38-AP38)</f>
        <v>14312</v>
      </c>
      <c r="AR38" s="924">
        <v>60610</v>
      </c>
      <c r="AS38" s="924">
        <v>0</v>
      </c>
      <c r="AT38" s="924">
        <v>96531</v>
      </c>
      <c r="AU38" s="924">
        <v>2163</v>
      </c>
      <c r="AV38" s="924">
        <v>3461</v>
      </c>
      <c r="AW38" s="924">
        <v>1105</v>
      </c>
      <c r="AX38" s="924">
        <v>16138</v>
      </c>
      <c r="AY38" s="924">
        <v>0</v>
      </c>
      <c r="AZ38" s="277">
        <v>5547</v>
      </c>
      <c r="BA38" s="924">
        <v>476</v>
      </c>
      <c r="BB38" s="924">
        <v>30</v>
      </c>
      <c r="BC38" s="924">
        <v>1538</v>
      </c>
      <c r="BD38" s="924">
        <v>15024</v>
      </c>
      <c r="BE38" s="924">
        <v>1639</v>
      </c>
      <c r="BF38" s="924">
        <v>11900</v>
      </c>
      <c r="BG38" s="924">
        <f>SUM(AR38:BF38)</f>
        <v>216162</v>
      </c>
      <c r="BH38" s="924">
        <v>5431</v>
      </c>
      <c r="BI38" s="924">
        <v>41963</v>
      </c>
      <c r="BJ38" s="924">
        <v>14860</v>
      </c>
      <c r="BK38" s="924">
        <v>21375</v>
      </c>
      <c r="BL38" s="924">
        <v>230</v>
      </c>
      <c r="BM38" s="924">
        <v>12538</v>
      </c>
      <c r="BN38" s="924">
        <v>5244</v>
      </c>
      <c r="BO38" s="924">
        <v>29709</v>
      </c>
      <c r="BP38" s="924">
        <v>8328</v>
      </c>
      <c r="BQ38" s="924">
        <v>51908</v>
      </c>
      <c r="BR38" s="924">
        <v>3043</v>
      </c>
      <c r="BS38" s="924">
        <v>6247</v>
      </c>
      <c r="BT38" s="924">
        <v>974</v>
      </c>
      <c r="BU38" s="924">
        <v>0</v>
      </c>
      <c r="BV38" s="926">
        <f>SUM(BH38:BU38)</f>
        <v>201850</v>
      </c>
    </row>
    <row r="39" spans="2:74" s="567" customFormat="1" ht="12.75" customHeight="1">
      <c r="B39" s="399" t="s">
        <v>588</v>
      </c>
      <c r="C39" s="924">
        <v>222553</v>
      </c>
      <c r="D39" s="924">
        <v>215751</v>
      </c>
      <c r="E39" s="928">
        <f>SUM(C39-D39)</f>
        <v>6802</v>
      </c>
      <c r="F39" s="924">
        <v>0</v>
      </c>
      <c r="G39" s="928">
        <f>SUM(E39-F39)</f>
        <v>6802</v>
      </c>
      <c r="H39" s="924">
        <v>49101</v>
      </c>
      <c r="I39" s="924">
        <v>0</v>
      </c>
      <c r="J39" s="924">
        <v>67806</v>
      </c>
      <c r="K39" s="924">
        <v>1356</v>
      </c>
      <c r="L39" s="924">
        <v>343</v>
      </c>
      <c r="M39" s="924">
        <v>2597</v>
      </c>
      <c r="N39" s="277">
        <v>29729</v>
      </c>
      <c r="O39" s="924">
        <v>0</v>
      </c>
      <c r="P39" s="277">
        <v>5292</v>
      </c>
      <c r="Q39" s="924">
        <v>16391</v>
      </c>
      <c r="R39" s="924">
        <v>177</v>
      </c>
      <c r="S39" s="924">
        <v>950</v>
      </c>
      <c r="T39" s="924">
        <v>0</v>
      </c>
      <c r="U39" s="924">
        <v>3611</v>
      </c>
      <c r="V39" s="924">
        <v>45200</v>
      </c>
      <c r="W39" s="926">
        <f>SUM(H39:V39)</f>
        <v>222553</v>
      </c>
      <c r="X39" s="927">
        <v>5033</v>
      </c>
      <c r="Y39" s="924">
        <v>42373</v>
      </c>
      <c r="Z39" s="924">
        <v>6380</v>
      </c>
      <c r="AA39" s="924">
        <v>13875</v>
      </c>
      <c r="AB39" s="924">
        <v>720</v>
      </c>
      <c r="AC39" s="924">
        <v>13409</v>
      </c>
      <c r="AD39" s="924">
        <v>1560</v>
      </c>
      <c r="AE39" s="924">
        <v>13783</v>
      </c>
      <c r="AF39" s="924">
        <v>4867</v>
      </c>
      <c r="AG39" s="924">
        <v>102430</v>
      </c>
      <c r="AH39" s="924">
        <v>2244</v>
      </c>
      <c r="AI39" s="924">
        <v>4496</v>
      </c>
      <c r="AJ39" s="924">
        <v>3320</v>
      </c>
      <c r="AK39" s="924">
        <v>1261</v>
      </c>
      <c r="AL39" s="926">
        <f>SUM(X39:AK39)</f>
        <v>215751</v>
      </c>
      <c r="AM39" s="927">
        <v>188439</v>
      </c>
      <c r="AN39" s="924">
        <v>186953</v>
      </c>
      <c r="AO39" s="928">
        <f>SUM(AM39-AN39)</f>
        <v>1486</v>
      </c>
      <c r="AP39" s="924">
        <v>0</v>
      </c>
      <c r="AQ39" s="928">
        <f>SUM(AO39-AP39)</f>
        <v>1486</v>
      </c>
      <c r="AR39" s="924">
        <v>51430</v>
      </c>
      <c r="AS39" s="924">
        <v>0</v>
      </c>
      <c r="AT39" s="924">
        <v>75252</v>
      </c>
      <c r="AU39" s="924">
        <v>47</v>
      </c>
      <c r="AV39" s="924">
        <v>567</v>
      </c>
      <c r="AW39" s="924">
        <v>3459</v>
      </c>
      <c r="AX39" s="924">
        <v>11322</v>
      </c>
      <c r="AY39" s="924">
        <v>0</v>
      </c>
      <c r="AZ39" s="277">
        <v>3749</v>
      </c>
      <c r="BA39" s="924">
        <v>3832</v>
      </c>
      <c r="BB39" s="924">
        <v>3445</v>
      </c>
      <c r="BC39" s="924">
        <v>6500</v>
      </c>
      <c r="BD39" s="924">
        <v>6802</v>
      </c>
      <c r="BE39" s="924">
        <v>1934</v>
      </c>
      <c r="BF39" s="924">
        <v>20100</v>
      </c>
      <c r="BG39" s="924">
        <f>SUM(AR39:BF39)</f>
        <v>188439</v>
      </c>
      <c r="BH39" s="924">
        <v>5758</v>
      </c>
      <c r="BI39" s="924">
        <v>38701</v>
      </c>
      <c r="BJ39" s="924">
        <v>6814</v>
      </c>
      <c r="BK39" s="924">
        <v>5822</v>
      </c>
      <c r="BL39" s="924">
        <v>722</v>
      </c>
      <c r="BM39" s="924">
        <v>18203</v>
      </c>
      <c r="BN39" s="924">
        <v>1860</v>
      </c>
      <c r="BO39" s="924">
        <v>13507</v>
      </c>
      <c r="BP39" s="924">
        <v>5830</v>
      </c>
      <c r="BQ39" s="924">
        <v>80759</v>
      </c>
      <c r="BR39" s="924">
        <v>1323</v>
      </c>
      <c r="BS39" s="924">
        <v>7654</v>
      </c>
      <c r="BT39" s="924">
        <v>0</v>
      </c>
      <c r="BU39" s="924">
        <v>0</v>
      </c>
      <c r="BV39" s="926">
        <f>SUM(BH39:BU39)</f>
        <v>186953</v>
      </c>
    </row>
    <row r="40" spans="2:74" s="567" customFormat="1" ht="12.75" customHeight="1">
      <c r="B40" s="399" t="s">
        <v>143</v>
      </c>
      <c r="C40" s="924">
        <v>223796</v>
      </c>
      <c r="D40" s="924">
        <v>216801</v>
      </c>
      <c r="E40" s="928">
        <f>SUM(C40-D40)</f>
        <v>6995</v>
      </c>
      <c r="F40" s="924">
        <v>0</v>
      </c>
      <c r="G40" s="928">
        <f>SUM(E40-F40)</f>
        <v>6995</v>
      </c>
      <c r="H40" s="924">
        <v>57266</v>
      </c>
      <c r="I40" s="924">
        <v>0</v>
      </c>
      <c r="J40" s="924">
        <v>88613</v>
      </c>
      <c r="K40" s="924">
        <v>199</v>
      </c>
      <c r="L40" s="924">
        <v>2204</v>
      </c>
      <c r="M40" s="924">
        <v>1261</v>
      </c>
      <c r="N40" s="277">
        <v>14907</v>
      </c>
      <c r="O40" s="924">
        <v>0</v>
      </c>
      <c r="P40" s="277">
        <v>3620</v>
      </c>
      <c r="Q40" s="924">
        <v>4794</v>
      </c>
      <c r="R40" s="924">
        <v>5229</v>
      </c>
      <c r="S40" s="924">
        <v>0</v>
      </c>
      <c r="T40" s="924">
        <v>13862</v>
      </c>
      <c r="U40" s="924">
        <v>1541</v>
      </c>
      <c r="V40" s="924">
        <v>30300</v>
      </c>
      <c r="W40" s="926">
        <f>SUM(H40:V40)</f>
        <v>223796</v>
      </c>
      <c r="X40" s="927">
        <v>4497</v>
      </c>
      <c r="Y40" s="924">
        <v>78423</v>
      </c>
      <c r="Z40" s="924">
        <v>7256</v>
      </c>
      <c r="AA40" s="924">
        <v>10554</v>
      </c>
      <c r="AB40" s="924">
        <v>4675</v>
      </c>
      <c r="AC40" s="924">
        <v>11127</v>
      </c>
      <c r="AD40" s="924">
        <v>2279</v>
      </c>
      <c r="AE40" s="924">
        <v>31525</v>
      </c>
      <c r="AF40" s="924">
        <v>6448</v>
      </c>
      <c r="AG40" s="924">
        <v>48946</v>
      </c>
      <c r="AH40" s="924">
        <v>0</v>
      </c>
      <c r="AI40" s="924">
        <v>8836</v>
      </c>
      <c r="AJ40" s="924">
        <v>2235</v>
      </c>
      <c r="AK40" s="924">
        <v>0</v>
      </c>
      <c r="AL40" s="926">
        <f>SUM(X40:AK40)</f>
        <v>216801</v>
      </c>
      <c r="AM40" s="927">
        <v>223701</v>
      </c>
      <c r="AN40" s="924">
        <v>214900</v>
      </c>
      <c r="AO40" s="928">
        <f>SUM(AM40-AN40)</f>
        <v>8801</v>
      </c>
      <c r="AP40" s="924">
        <v>0</v>
      </c>
      <c r="AQ40" s="928">
        <f>SUM(AO40-AP40)</f>
        <v>8801</v>
      </c>
      <c r="AR40" s="924">
        <v>60665</v>
      </c>
      <c r="AS40" s="924">
        <v>0</v>
      </c>
      <c r="AT40" s="924">
        <v>102000</v>
      </c>
      <c r="AU40" s="924">
        <v>18</v>
      </c>
      <c r="AV40" s="924">
        <v>2662</v>
      </c>
      <c r="AW40" s="924">
        <v>1360</v>
      </c>
      <c r="AX40" s="924">
        <v>17685</v>
      </c>
      <c r="AY40" s="924">
        <v>0</v>
      </c>
      <c r="AZ40" s="277">
        <v>6764</v>
      </c>
      <c r="BA40" s="924">
        <v>183</v>
      </c>
      <c r="BB40" s="924">
        <v>1782</v>
      </c>
      <c r="BC40" s="924">
        <v>0</v>
      </c>
      <c r="BD40" s="924">
        <v>6995</v>
      </c>
      <c r="BE40" s="924">
        <v>2187</v>
      </c>
      <c r="BF40" s="924">
        <v>21400</v>
      </c>
      <c r="BG40" s="924">
        <f>SUM(AR40:BF40)</f>
        <v>223701</v>
      </c>
      <c r="BH40" s="924">
        <v>5152</v>
      </c>
      <c r="BI40" s="924">
        <v>72175</v>
      </c>
      <c r="BJ40" s="924">
        <v>11188</v>
      </c>
      <c r="BK40" s="924">
        <v>6649</v>
      </c>
      <c r="BL40" s="924">
        <v>5740</v>
      </c>
      <c r="BM40" s="924">
        <v>15185</v>
      </c>
      <c r="BN40" s="924">
        <v>1855</v>
      </c>
      <c r="BO40" s="924">
        <v>36889</v>
      </c>
      <c r="BP40" s="924">
        <v>8357</v>
      </c>
      <c r="BQ40" s="924">
        <v>37973</v>
      </c>
      <c r="BR40" s="924">
        <v>919</v>
      </c>
      <c r="BS40" s="924">
        <v>12726</v>
      </c>
      <c r="BT40" s="924">
        <v>92</v>
      </c>
      <c r="BU40" s="924">
        <v>0</v>
      </c>
      <c r="BV40" s="926">
        <f>SUM(BH40:BU40)</f>
        <v>214900</v>
      </c>
    </row>
    <row r="41" spans="2:74" s="567" customFormat="1" ht="12.75" customHeight="1">
      <c r="B41" s="399"/>
      <c r="C41" s="924"/>
      <c r="D41" s="924"/>
      <c r="E41" s="928"/>
      <c r="F41" s="924"/>
      <c r="G41" s="928"/>
      <c r="H41" s="924"/>
      <c r="I41" s="924"/>
      <c r="J41" s="924"/>
      <c r="K41" s="924"/>
      <c r="L41" s="924"/>
      <c r="M41" s="924"/>
      <c r="N41" s="277"/>
      <c r="O41" s="924"/>
      <c r="P41" s="277"/>
      <c r="Q41" s="924"/>
      <c r="R41" s="924"/>
      <c r="S41" s="924"/>
      <c r="T41" s="924"/>
      <c r="U41" s="924"/>
      <c r="V41" s="924"/>
      <c r="W41" s="926"/>
      <c r="X41" s="927"/>
      <c r="Y41" s="924"/>
      <c r="Z41" s="924"/>
      <c r="AA41" s="924"/>
      <c r="AB41" s="924"/>
      <c r="AC41" s="924"/>
      <c r="AD41" s="924"/>
      <c r="AE41" s="924"/>
      <c r="AF41" s="924"/>
      <c r="AG41" s="924"/>
      <c r="AH41" s="924"/>
      <c r="AI41" s="924"/>
      <c r="AJ41" s="924"/>
      <c r="AK41" s="924"/>
      <c r="AL41" s="926"/>
      <c r="AM41" s="927"/>
      <c r="AN41" s="924"/>
      <c r="AO41" s="928"/>
      <c r="AP41" s="924"/>
      <c r="AQ41" s="928"/>
      <c r="AR41" s="924"/>
      <c r="AS41" s="924"/>
      <c r="AT41" s="924"/>
      <c r="AU41" s="924"/>
      <c r="AV41" s="924"/>
      <c r="AW41" s="924"/>
      <c r="AX41" s="924"/>
      <c r="AY41" s="924"/>
      <c r="AZ41" s="277"/>
      <c r="BA41" s="924"/>
      <c r="BB41" s="924"/>
      <c r="BC41" s="924"/>
      <c r="BD41" s="924"/>
      <c r="BE41" s="924"/>
      <c r="BF41" s="924"/>
      <c r="BG41" s="924"/>
      <c r="BH41" s="924"/>
      <c r="BI41" s="924"/>
      <c r="BJ41" s="924"/>
      <c r="BK41" s="924"/>
      <c r="BL41" s="924"/>
      <c r="BM41" s="924"/>
      <c r="BN41" s="924"/>
      <c r="BO41" s="924"/>
      <c r="BP41" s="924"/>
      <c r="BQ41" s="924"/>
      <c r="BR41" s="924"/>
      <c r="BS41" s="924"/>
      <c r="BT41" s="924"/>
      <c r="BU41" s="924"/>
      <c r="BV41" s="926"/>
    </row>
    <row r="42" spans="2:74" s="567" customFormat="1" ht="12.75" customHeight="1">
      <c r="B42" s="399" t="s">
        <v>973</v>
      </c>
      <c r="C42" s="924">
        <v>210343</v>
      </c>
      <c r="D42" s="924">
        <v>206575</v>
      </c>
      <c r="E42" s="928">
        <f>SUM(C42-D42)</f>
        <v>3768</v>
      </c>
      <c r="F42" s="924">
        <v>0</v>
      </c>
      <c r="G42" s="928">
        <f>SUM(E42-F42)</f>
        <v>3768</v>
      </c>
      <c r="H42" s="924">
        <v>99056</v>
      </c>
      <c r="I42" s="924">
        <v>0</v>
      </c>
      <c r="J42" s="924">
        <v>59261</v>
      </c>
      <c r="K42" s="924">
        <v>554</v>
      </c>
      <c r="L42" s="924">
        <v>1026</v>
      </c>
      <c r="M42" s="924">
        <v>1419</v>
      </c>
      <c r="N42" s="277">
        <v>15577</v>
      </c>
      <c r="O42" s="924">
        <v>0</v>
      </c>
      <c r="P42" s="277">
        <v>2737</v>
      </c>
      <c r="Q42" s="924">
        <v>465</v>
      </c>
      <c r="R42" s="924">
        <v>4405</v>
      </c>
      <c r="S42" s="924">
        <v>55</v>
      </c>
      <c r="T42" s="924">
        <v>0</v>
      </c>
      <c r="U42" s="924">
        <v>4588</v>
      </c>
      <c r="V42" s="924">
        <v>21200</v>
      </c>
      <c r="W42" s="926">
        <f>SUM(H42:V42)</f>
        <v>210343</v>
      </c>
      <c r="X42" s="927">
        <v>5154</v>
      </c>
      <c r="Y42" s="924">
        <v>44106</v>
      </c>
      <c r="Z42" s="924">
        <v>11779</v>
      </c>
      <c r="AA42" s="924">
        <v>7099</v>
      </c>
      <c r="AB42" s="924">
        <v>274</v>
      </c>
      <c r="AC42" s="924">
        <v>16241</v>
      </c>
      <c r="AD42" s="924">
        <v>2737</v>
      </c>
      <c r="AE42" s="924">
        <v>28376</v>
      </c>
      <c r="AF42" s="924">
        <v>8567</v>
      </c>
      <c r="AG42" s="924">
        <v>61577</v>
      </c>
      <c r="AH42" s="924">
        <v>10952</v>
      </c>
      <c r="AI42" s="924">
        <v>7159</v>
      </c>
      <c r="AJ42" s="924">
        <v>0</v>
      </c>
      <c r="AK42" s="924">
        <v>2554</v>
      </c>
      <c r="AL42" s="926">
        <f>SUM(X42:AK42)</f>
        <v>206575</v>
      </c>
      <c r="AM42" s="927">
        <v>236046</v>
      </c>
      <c r="AN42" s="924">
        <v>229851</v>
      </c>
      <c r="AO42" s="928">
        <f>SUM(AM42-AN42)</f>
        <v>6195</v>
      </c>
      <c r="AP42" s="924">
        <v>2352</v>
      </c>
      <c r="AQ42" s="928">
        <f>SUM(AO42-AP42)</f>
        <v>3843</v>
      </c>
      <c r="AR42" s="924">
        <v>92251</v>
      </c>
      <c r="AS42" s="924">
        <v>0</v>
      </c>
      <c r="AT42" s="924">
        <v>69511</v>
      </c>
      <c r="AU42" s="924">
        <v>1033</v>
      </c>
      <c r="AV42" s="924">
        <v>1065</v>
      </c>
      <c r="AW42" s="924">
        <v>1562</v>
      </c>
      <c r="AX42" s="924">
        <v>11001</v>
      </c>
      <c r="AY42" s="924">
        <v>0</v>
      </c>
      <c r="AZ42" s="277">
        <v>7894</v>
      </c>
      <c r="BA42" s="924">
        <v>1499</v>
      </c>
      <c r="BB42" s="924">
        <v>4480</v>
      </c>
      <c r="BC42" s="924">
        <v>0</v>
      </c>
      <c r="BD42" s="924">
        <v>3768</v>
      </c>
      <c r="BE42" s="924">
        <v>6282</v>
      </c>
      <c r="BF42" s="924">
        <v>35700</v>
      </c>
      <c r="BG42" s="924">
        <f aca="true" t="shared" si="4" ref="BG42:BG50">SUM(AR42:BF42)</f>
        <v>236046</v>
      </c>
      <c r="BH42" s="924">
        <v>6744</v>
      </c>
      <c r="BI42" s="924">
        <v>44794</v>
      </c>
      <c r="BJ42" s="924">
        <v>16988</v>
      </c>
      <c r="BK42" s="924">
        <v>13865</v>
      </c>
      <c r="BL42" s="924">
        <v>239</v>
      </c>
      <c r="BM42" s="924">
        <v>20356</v>
      </c>
      <c r="BN42" s="924">
        <v>2546</v>
      </c>
      <c r="BO42" s="924">
        <v>27073</v>
      </c>
      <c r="BP42" s="924">
        <v>10553</v>
      </c>
      <c r="BQ42" s="924">
        <v>69861</v>
      </c>
      <c r="BR42" s="924">
        <v>7887</v>
      </c>
      <c r="BS42" s="924">
        <v>8945</v>
      </c>
      <c r="BT42" s="924">
        <v>0</v>
      </c>
      <c r="BU42" s="924">
        <v>0</v>
      </c>
      <c r="BV42" s="926">
        <f>SUM(BH42:BU42)</f>
        <v>229851</v>
      </c>
    </row>
    <row r="43" spans="2:74" s="567" customFormat="1" ht="12.75" customHeight="1">
      <c r="B43" s="399" t="s">
        <v>1249</v>
      </c>
      <c r="C43" s="924">
        <v>202749</v>
      </c>
      <c r="D43" s="924">
        <v>200579</v>
      </c>
      <c r="E43" s="928">
        <f>SUM(C43-D43)</f>
        <v>2170</v>
      </c>
      <c r="F43" s="924">
        <v>0</v>
      </c>
      <c r="G43" s="928">
        <f>SUM(E43-F43)</f>
        <v>2170</v>
      </c>
      <c r="H43" s="924">
        <v>56516</v>
      </c>
      <c r="I43" s="924">
        <v>0</v>
      </c>
      <c r="J43" s="924">
        <v>91039</v>
      </c>
      <c r="K43" s="924">
        <v>814</v>
      </c>
      <c r="L43" s="924">
        <v>1826</v>
      </c>
      <c r="M43" s="924">
        <v>553</v>
      </c>
      <c r="N43" s="277">
        <v>8958</v>
      </c>
      <c r="O43" s="924">
        <v>0</v>
      </c>
      <c r="P43" s="277">
        <v>16435</v>
      </c>
      <c r="Q43" s="924">
        <v>267</v>
      </c>
      <c r="R43" s="924">
        <v>447</v>
      </c>
      <c r="S43" s="924">
        <v>636</v>
      </c>
      <c r="T43" s="924">
        <v>7463</v>
      </c>
      <c r="U43" s="924">
        <v>2795</v>
      </c>
      <c r="V43" s="924">
        <v>15000</v>
      </c>
      <c r="W43" s="926">
        <f>SUM(H43:V43)</f>
        <v>202749</v>
      </c>
      <c r="X43" s="927">
        <v>6525</v>
      </c>
      <c r="Y43" s="924">
        <v>39745</v>
      </c>
      <c r="Z43" s="924">
        <v>14516</v>
      </c>
      <c r="AA43" s="924">
        <v>21183</v>
      </c>
      <c r="AB43" s="924">
        <v>3906</v>
      </c>
      <c r="AC43" s="924">
        <v>16198</v>
      </c>
      <c r="AD43" s="924">
        <v>2135</v>
      </c>
      <c r="AE43" s="924">
        <v>43744</v>
      </c>
      <c r="AF43" s="924">
        <v>6611</v>
      </c>
      <c r="AG43" s="924">
        <v>40994</v>
      </c>
      <c r="AH43" s="924">
        <v>551</v>
      </c>
      <c r="AI43" s="924">
        <v>4471</v>
      </c>
      <c r="AJ43" s="924">
        <v>0</v>
      </c>
      <c r="AK43" s="924">
        <v>0</v>
      </c>
      <c r="AL43" s="926">
        <f>SUM(X43:AK43)</f>
        <v>200579</v>
      </c>
      <c r="AM43" s="927">
        <v>226607</v>
      </c>
      <c r="AN43" s="924">
        <v>221810</v>
      </c>
      <c r="AO43" s="928">
        <f>SUM(AM43-AN43)</f>
        <v>4797</v>
      </c>
      <c r="AP43" s="924">
        <v>0</v>
      </c>
      <c r="AQ43" s="928">
        <f>SUM(AO43-AP43)</f>
        <v>4797</v>
      </c>
      <c r="AR43" s="924">
        <v>59746</v>
      </c>
      <c r="AS43" s="924">
        <v>0</v>
      </c>
      <c r="AT43" s="924">
        <v>96588</v>
      </c>
      <c r="AU43" s="924">
        <v>51</v>
      </c>
      <c r="AV43" s="924">
        <v>2126</v>
      </c>
      <c r="AW43" s="924">
        <v>772</v>
      </c>
      <c r="AX43" s="924">
        <v>9549</v>
      </c>
      <c r="AY43" s="924">
        <v>0</v>
      </c>
      <c r="AZ43" s="277">
        <v>33153</v>
      </c>
      <c r="BA43" s="924">
        <v>222</v>
      </c>
      <c r="BB43" s="924">
        <v>125</v>
      </c>
      <c r="BC43" s="924">
        <v>0</v>
      </c>
      <c r="BD43" s="924">
        <v>2170</v>
      </c>
      <c r="BE43" s="924">
        <v>4605</v>
      </c>
      <c r="BF43" s="924">
        <v>17500</v>
      </c>
      <c r="BG43" s="924">
        <f t="shared" si="4"/>
        <v>226607</v>
      </c>
      <c r="BH43" s="924">
        <v>7465</v>
      </c>
      <c r="BI43" s="924">
        <v>46559</v>
      </c>
      <c r="BJ43" s="924">
        <v>15442</v>
      </c>
      <c r="BK43" s="924">
        <v>17985</v>
      </c>
      <c r="BL43" s="924">
        <v>4030</v>
      </c>
      <c r="BM43" s="924">
        <v>35306</v>
      </c>
      <c r="BN43" s="924">
        <v>2381</v>
      </c>
      <c r="BO43" s="924">
        <v>29264</v>
      </c>
      <c r="BP43" s="924">
        <v>5918</v>
      </c>
      <c r="BQ43" s="924">
        <v>50068</v>
      </c>
      <c r="BR43" s="924">
        <v>978</v>
      </c>
      <c r="BS43" s="924">
        <v>6291</v>
      </c>
      <c r="BT43" s="924">
        <v>123</v>
      </c>
      <c r="BU43" s="924">
        <v>0</v>
      </c>
      <c r="BV43" s="926">
        <f>SUM(BH43:BU43)</f>
        <v>221810</v>
      </c>
    </row>
    <row r="44" spans="2:74" s="567" customFormat="1" ht="12.75" customHeight="1">
      <c r="B44" s="399" t="s">
        <v>589</v>
      </c>
      <c r="C44" s="924">
        <v>188223</v>
      </c>
      <c r="D44" s="924">
        <v>186555</v>
      </c>
      <c r="E44" s="928">
        <f>SUM(C44-D44)</f>
        <v>1668</v>
      </c>
      <c r="F44" s="924">
        <v>0</v>
      </c>
      <c r="G44" s="928">
        <f>SUM(E44-F44)</f>
        <v>1668</v>
      </c>
      <c r="H44" s="924">
        <v>63475</v>
      </c>
      <c r="I44" s="924">
        <v>0</v>
      </c>
      <c r="J44" s="924">
        <v>74144</v>
      </c>
      <c r="K44" s="924">
        <v>3072</v>
      </c>
      <c r="L44" s="924">
        <v>15</v>
      </c>
      <c r="M44" s="924">
        <v>1264</v>
      </c>
      <c r="N44" s="277">
        <v>10134</v>
      </c>
      <c r="O44" s="924">
        <v>0</v>
      </c>
      <c r="P44" s="277">
        <v>13960</v>
      </c>
      <c r="Q44" s="924">
        <v>947</v>
      </c>
      <c r="R44" s="924">
        <v>5809</v>
      </c>
      <c r="S44" s="924">
        <v>0</v>
      </c>
      <c r="T44" s="924">
        <v>0</v>
      </c>
      <c r="U44" s="924">
        <v>3703</v>
      </c>
      <c r="V44" s="924">
        <v>11700</v>
      </c>
      <c r="W44" s="926">
        <f>SUM(H44:V44)</f>
        <v>188223</v>
      </c>
      <c r="X44" s="927">
        <v>4348</v>
      </c>
      <c r="Y44" s="924">
        <v>36358</v>
      </c>
      <c r="Z44" s="924">
        <v>5173</v>
      </c>
      <c r="AA44" s="924">
        <v>19763</v>
      </c>
      <c r="AB44" s="924">
        <v>253</v>
      </c>
      <c r="AC44" s="924">
        <v>23642</v>
      </c>
      <c r="AD44" s="924">
        <v>1606</v>
      </c>
      <c r="AE44" s="924">
        <v>23551</v>
      </c>
      <c r="AF44" s="924">
        <v>5106</v>
      </c>
      <c r="AG44" s="924">
        <v>46408</v>
      </c>
      <c r="AH44" s="924">
        <v>2775</v>
      </c>
      <c r="AI44" s="924">
        <v>6616</v>
      </c>
      <c r="AJ44" s="924">
        <v>150</v>
      </c>
      <c r="AK44" s="924">
        <v>10806</v>
      </c>
      <c r="AL44" s="926">
        <f>SUM(X44:AK44)</f>
        <v>186555</v>
      </c>
      <c r="AM44" s="927">
        <v>217716</v>
      </c>
      <c r="AN44" s="924">
        <v>235779</v>
      </c>
      <c r="AO44" s="928">
        <f>SUM(AM44-AN44)</f>
        <v>-18063</v>
      </c>
      <c r="AP44" s="924">
        <v>0</v>
      </c>
      <c r="AQ44" s="928">
        <f>SUM(AO44-AP44)</f>
        <v>-18063</v>
      </c>
      <c r="AR44" s="924">
        <v>65471</v>
      </c>
      <c r="AS44" s="924">
        <v>0</v>
      </c>
      <c r="AT44" s="924">
        <v>88056</v>
      </c>
      <c r="AU44" s="924">
        <v>1094</v>
      </c>
      <c r="AV44" s="924">
        <v>1345</v>
      </c>
      <c r="AW44" s="924">
        <v>1497</v>
      </c>
      <c r="AX44" s="924">
        <v>8481</v>
      </c>
      <c r="AY44" s="924">
        <v>0</v>
      </c>
      <c r="AZ44" s="277">
        <v>28880</v>
      </c>
      <c r="BA44" s="924">
        <v>523</v>
      </c>
      <c r="BB44" s="924">
        <v>6997</v>
      </c>
      <c r="BC44" s="924">
        <v>0</v>
      </c>
      <c r="BD44" s="924">
        <v>1668</v>
      </c>
      <c r="BE44" s="924">
        <v>1704</v>
      </c>
      <c r="BF44" s="924">
        <v>12000</v>
      </c>
      <c r="BG44" s="924">
        <f t="shared" si="4"/>
        <v>217716</v>
      </c>
      <c r="BH44" s="924">
        <v>4885</v>
      </c>
      <c r="BI44" s="924">
        <v>42363</v>
      </c>
      <c r="BJ44" s="924">
        <v>7730</v>
      </c>
      <c r="BK44" s="924">
        <v>42589</v>
      </c>
      <c r="BL44" s="924">
        <v>464</v>
      </c>
      <c r="BM44" s="924">
        <v>45161</v>
      </c>
      <c r="BN44" s="924">
        <v>2019</v>
      </c>
      <c r="BO44" s="924">
        <v>15987</v>
      </c>
      <c r="BP44" s="924">
        <v>5667</v>
      </c>
      <c r="BQ44" s="924">
        <v>57374</v>
      </c>
      <c r="BR44" s="924">
        <v>2734</v>
      </c>
      <c r="BS44" s="924">
        <v>8806</v>
      </c>
      <c r="BT44" s="924">
        <v>0</v>
      </c>
      <c r="BU44" s="924">
        <v>0</v>
      </c>
      <c r="BV44" s="926">
        <f>SUM(BH44:BU44)</f>
        <v>235779</v>
      </c>
    </row>
    <row r="45" spans="2:74" s="567" customFormat="1" ht="12.75" customHeight="1">
      <c r="B45" s="399" t="s">
        <v>164</v>
      </c>
      <c r="C45" s="924">
        <v>228516</v>
      </c>
      <c r="D45" s="924">
        <v>224684</v>
      </c>
      <c r="E45" s="928">
        <f>SUM(C45-D45)</f>
        <v>3832</v>
      </c>
      <c r="F45" s="924">
        <v>0</v>
      </c>
      <c r="G45" s="928">
        <f>SUM(E45-F45)</f>
        <v>3832</v>
      </c>
      <c r="H45" s="924">
        <v>57187</v>
      </c>
      <c r="I45" s="924">
        <v>0</v>
      </c>
      <c r="J45" s="924">
        <v>88234</v>
      </c>
      <c r="K45" s="924">
        <v>0</v>
      </c>
      <c r="L45" s="924">
        <v>3864</v>
      </c>
      <c r="M45" s="924">
        <v>1264</v>
      </c>
      <c r="N45" s="277">
        <v>16066</v>
      </c>
      <c r="O45" s="924">
        <v>0</v>
      </c>
      <c r="P45" s="277">
        <v>16168</v>
      </c>
      <c r="Q45" s="924">
        <v>1013</v>
      </c>
      <c r="R45" s="924">
        <v>6346</v>
      </c>
      <c r="S45" s="924">
        <v>7920</v>
      </c>
      <c r="T45" s="924">
        <v>4469</v>
      </c>
      <c r="U45" s="924">
        <v>1785</v>
      </c>
      <c r="V45" s="924">
        <v>24200</v>
      </c>
      <c r="W45" s="926">
        <f>SUM(H45:V45)</f>
        <v>228516</v>
      </c>
      <c r="X45" s="927">
        <v>4994</v>
      </c>
      <c r="Y45" s="924">
        <v>48401</v>
      </c>
      <c r="Z45" s="924">
        <v>18819</v>
      </c>
      <c r="AA45" s="924">
        <v>13311</v>
      </c>
      <c r="AB45" s="924">
        <v>182</v>
      </c>
      <c r="AC45" s="924">
        <v>25632</v>
      </c>
      <c r="AD45" s="924">
        <v>1467</v>
      </c>
      <c r="AE45" s="924">
        <v>29731</v>
      </c>
      <c r="AF45" s="924">
        <v>4860</v>
      </c>
      <c r="AG45" s="924">
        <v>67427</v>
      </c>
      <c r="AH45" s="924">
        <v>404</v>
      </c>
      <c r="AI45" s="924">
        <v>9456</v>
      </c>
      <c r="AJ45" s="924">
        <v>0</v>
      </c>
      <c r="AK45" s="924">
        <v>0</v>
      </c>
      <c r="AL45" s="926">
        <f>SUM(X45:AK45)</f>
        <v>224684</v>
      </c>
      <c r="AM45" s="927">
        <v>265653</v>
      </c>
      <c r="AN45" s="924">
        <v>253068</v>
      </c>
      <c r="AO45" s="928">
        <f>SUM(AM45-AN45)</f>
        <v>12585</v>
      </c>
      <c r="AP45" s="924">
        <v>0</v>
      </c>
      <c r="AQ45" s="928">
        <f>SUM(AO45-AP45)</f>
        <v>12585</v>
      </c>
      <c r="AR45" s="924">
        <v>55882</v>
      </c>
      <c r="AS45" s="924">
        <v>0</v>
      </c>
      <c r="AT45" s="924">
        <v>101323</v>
      </c>
      <c r="AU45" s="924">
        <v>456</v>
      </c>
      <c r="AV45" s="924">
        <v>4854</v>
      </c>
      <c r="AW45" s="924">
        <v>1970</v>
      </c>
      <c r="AX45" s="924">
        <v>20010</v>
      </c>
      <c r="AY45" s="924">
        <v>0</v>
      </c>
      <c r="AZ45" s="277">
        <v>13702</v>
      </c>
      <c r="BA45" s="924">
        <v>2569</v>
      </c>
      <c r="BB45" s="924">
        <v>400</v>
      </c>
      <c r="BC45" s="924">
        <v>17576</v>
      </c>
      <c r="BD45" s="924">
        <v>3080</v>
      </c>
      <c r="BE45" s="924">
        <v>11031</v>
      </c>
      <c r="BF45" s="924">
        <v>32800</v>
      </c>
      <c r="BG45" s="924">
        <f t="shared" si="4"/>
        <v>265653</v>
      </c>
      <c r="BH45" s="924">
        <v>6098</v>
      </c>
      <c r="BI45" s="924">
        <v>49732</v>
      </c>
      <c r="BJ45" s="924">
        <v>17154</v>
      </c>
      <c r="BK45" s="924">
        <v>6142</v>
      </c>
      <c r="BL45" s="924">
        <v>191</v>
      </c>
      <c r="BM45" s="924">
        <v>28069</v>
      </c>
      <c r="BN45" s="924">
        <v>1550</v>
      </c>
      <c r="BO45" s="924">
        <v>28416</v>
      </c>
      <c r="BP45" s="924">
        <v>6217</v>
      </c>
      <c r="BQ45" s="924">
        <v>88698</v>
      </c>
      <c r="BR45" s="924">
        <v>8172</v>
      </c>
      <c r="BS45" s="924">
        <v>12604</v>
      </c>
      <c r="BT45" s="924">
        <v>25</v>
      </c>
      <c r="BU45" s="924">
        <v>0</v>
      </c>
      <c r="BV45" s="926">
        <f>SUM(BH45:BU45)</f>
        <v>253068</v>
      </c>
    </row>
    <row r="46" spans="2:74" s="567" customFormat="1" ht="12.75" customHeight="1">
      <c r="B46" s="399"/>
      <c r="C46" s="924"/>
      <c r="D46" s="924"/>
      <c r="E46" s="928"/>
      <c r="F46" s="924"/>
      <c r="G46" s="928"/>
      <c r="H46" s="924"/>
      <c r="I46" s="924"/>
      <c r="J46" s="924"/>
      <c r="K46" s="924"/>
      <c r="L46" s="924"/>
      <c r="M46" s="924"/>
      <c r="N46" s="277"/>
      <c r="O46" s="924"/>
      <c r="P46" s="277"/>
      <c r="Q46" s="924"/>
      <c r="R46" s="924"/>
      <c r="S46" s="924"/>
      <c r="T46" s="924"/>
      <c r="U46" s="924"/>
      <c r="V46" s="924"/>
      <c r="W46" s="926"/>
      <c r="X46" s="927"/>
      <c r="Y46" s="924"/>
      <c r="Z46" s="924"/>
      <c r="AA46" s="924"/>
      <c r="AB46" s="924"/>
      <c r="AC46" s="924"/>
      <c r="AD46" s="924"/>
      <c r="AE46" s="924"/>
      <c r="AF46" s="924"/>
      <c r="AG46" s="924"/>
      <c r="AH46" s="924"/>
      <c r="AI46" s="924"/>
      <c r="AJ46" s="924"/>
      <c r="AK46" s="924"/>
      <c r="AL46" s="926"/>
      <c r="AM46" s="927"/>
      <c r="AN46" s="924"/>
      <c r="AO46" s="928"/>
      <c r="AP46" s="924"/>
      <c r="AQ46" s="928"/>
      <c r="AR46" s="924"/>
      <c r="AS46" s="924"/>
      <c r="AT46" s="924"/>
      <c r="AU46" s="924"/>
      <c r="AV46" s="924"/>
      <c r="AW46" s="924"/>
      <c r="AX46" s="924"/>
      <c r="AY46" s="924"/>
      <c r="AZ46" s="277"/>
      <c r="BA46" s="924"/>
      <c r="BB46" s="924"/>
      <c r="BC46" s="924"/>
      <c r="BD46" s="924"/>
      <c r="BE46" s="924"/>
      <c r="BF46" s="924"/>
      <c r="BG46" s="924">
        <f t="shared" si="4"/>
        <v>0</v>
      </c>
      <c r="BH46" s="924"/>
      <c r="BI46" s="924"/>
      <c r="BJ46" s="924"/>
      <c r="BK46" s="924"/>
      <c r="BL46" s="924"/>
      <c r="BM46" s="924"/>
      <c r="BN46" s="924"/>
      <c r="BO46" s="924"/>
      <c r="BP46" s="924"/>
      <c r="BQ46" s="924"/>
      <c r="BR46" s="924"/>
      <c r="BS46" s="924"/>
      <c r="BT46" s="924"/>
      <c r="BU46" s="924"/>
      <c r="BV46" s="926"/>
    </row>
    <row r="47" spans="2:74" s="567" customFormat="1" ht="12.75" customHeight="1">
      <c r="B47" s="399" t="s">
        <v>590</v>
      </c>
      <c r="C47" s="924">
        <v>158878</v>
      </c>
      <c r="D47" s="924">
        <v>152676</v>
      </c>
      <c r="E47" s="928">
        <f>SUM(C47-D47)</f>
        <v>6202</v>
      </c>
      <c r="F47" s="924">
        <v>0</v>
      </c>
      <c r="G47" s="928">
        <f>SUM(E47-F47)</f>
        <v>6202</v>
      </c>
      <c r="H47" s="924">
        <v>43542</v>
      </c>
      <c r="I47" s="924">
        <v>0</v>
      </c>
      <c r="J47" s="924">
        <v>77188</v>
      </c>
      <c r="K47" s="924">
        <v>0</v>
      </c>
      <c r="L47" s="924">
        <v>4234</v>
      </c>
      <c r="M47" s="924">
        <v>1286</v>
      </c>
      <c r="N47" s="277">
        <v>9646</v>
      </c>
      <c r="O47" s="924">
        <v>0</v>
      </c>
      <c r="P47" s="277">
        <v>5014</v>
      </c>
      <c r="Q47" s="924">
        <v>444</v>
      </c>
      <c r="R47" s="924">
        <v>1186</v>
      </c>
      <c r="S47" s="924">
        <v>0</v>
      </c>
      <c r="T47" s="924">
        <v>0</v>
      </c>
      <c r="U47" s="924">
        <v>1538</v>
      </c>
      <c r="V47" s="924">
        <v>14800</v>
      </c>
      <c r="W47" s="926">
        <f>SUM(H47:V47)</f>
        <v>158878</v>
      </c>
      <c r="X47" s="927">
        <v>5291</v>
      </c>
      <c r="Y47" s="924">
        <v>36650</v>
      </c>
      <c r="Z47" s="924">
        <v>12583</v>
      </c>
      <c r="AA47" s="924">
        <v>5782</v>
      </c>
      <c r="AB47" s="924">
        <v>117</v>
      </c>
      <c r="AC47" s="924">
        <v>12884</v>
      </c>
      <c r="AD47" s="924">
        <v>1006</v>
      </c>
      <c r="AE47" s="924">
        <v>12989</v>
      </c>
      <c r="AF47" s="924">
        <v>5821</v>
      </c>
      <c r="AG47" s="924">
        <v>38705</v>
      </c>
      <c r="AH47" s="924">
        <v>0</v>
      </c>
      <c r="AI47" s="924">
        <v>7771</v>
      </c>
      <c r="AJ47" s="924">
        <v>200</v>
      </c>
      <c r="AK47" s="924">
        <v>12877</v>
      </c>
      <c r="AL47" s="926">
        <f>SUM(X47:AK47)</f>
        <v>152676</v>
      </c>
      <c r="AM47" s="927">
        <v>178874</v>
      </c>
      <c r="AN47" s="924">
        <v>167790</v>
      </c>
      <c r="AO47" s="928">
        <f>SUM(AM47-AN47)</f>
        <v>11084</v>
      </c>
      <c r="AP47" s="924">
        <v>0</v>
      </c>
      <c r="AQ47" s="928">
        <f>SUM(AO47-AP47)</f>
        <v>11084</v>
      </c>
      <c r="AR47" s="924">
        <v>43182</v>
      </c>
      <c r="AS47" s="924">
        <v>0</v>
      </c>
      <c r="AT47" s="924">
        <v>88110</v>
      </c>
      <c r="AU47" s="924">
        <v>0</v>
      </c>
      <c r="AV47" s="924">
        <v>4259</v>
      </c>
      <c r="AW47" s="924">
        <v>1505</v>
      </c>
      <c r="AX47" s="924">
        <v>11162</v>
      </c>
      <c r="AY47" s="924">
        <v>0</v>
      </c>
      <c r="AZ47" s="277">
        <v>6009</v>
      </c>
      <c r="BA47" s="924">
        <v>454</v>
      </c>
      <c r="BB47" s="924">
        <v>638</v>
      </c>
      <c r="BC47" s="924">
        <v>0</v>
      </c>
      <c r="BD47" s="924">
        <v>6202</v>
      </c>
      <c r="BE47" s="924">
        <v>1653</v>
      </c>
      <c r="BF47" s="924">
        <v>15700</v>
      </c>
      <c r="BG47" s="924">
        <f t="shared" si="4"/>
        <v>178874</v>
      </c>
      <c r="BH47" s="924">
        <v>6195</v>
      </c>
      <c r="BI47" s="924">
        <v>40032</v>
      </c>
      <c r="BJ47" s="924">
        <v>17165</v>
      </c>
      <c r="BK47" s="924">
        <v>9297</v>
      </c>
      <c r="BL47" s="924">
        <v>155</v>
      </c>
      <c r="BM47" s="924">
        <v>15232</v>
      </c>
      <c r="BN47" s="924">
        <v>1282</v>
      </c>
      <c r="BO47" s="924">
        <v>13139</v>
      </c>
      <c r="BP47" s="924">
        <v>6577</v>
      </c>
      <c r="BQ47" s="924">
        <v>46477</v>
      </c>
      <c r="BR47" s="924">
        <v>0</v>
      </c>
      <c r="BS47" s="924">
        <v>9293</v>
      </c>
      <c r="BT47" s="924">
        <v>2946</v>
      </c>
      <c r="BU47" s="924">
        <v>0</v>
      </c>
      <c r="BV47" s="926">
        <f>SUM(BH47:BU47)</f>
        <v>167790</v>
      </c>
    </row>
    <row r="48" spans="2:74" s="567" customFormat="1" ht="12.75" customHeight="1">
      <c r="B48" s="399" t="s">
        <v>1056</v>
      </c>
      <c r="C48" s="924">
        <v>148019</v>
      </c>
      <c r="D48" s="924">
        <v>139046</v>
      </c>
      <c r="E48" s="928">
        <f>SUM(C48-D48)</f>
        <v>8973</v>
      </c>
      <c r="F48" s="924">
        <v>0</v>
      </c>
      <c r="G48" s="928">
        <f>SUM(E48-F48)</f>
        <v>8973</v>
      </c>
      <c r="H48" s="924">
        <v>56479</v>
      </c>
      <c r="I48" s="924">
        <v>0</v>
      </c>
      <c r="J48" s="924">
        <v>45935</v>
      </c>
      <c r="K48" s="924">
        <v>125</v>
      </c>
      <c r="L48" s="924">
        <v>3610</v>
      </c>
      <c r="M48" s="924">
        <v>1546</v>
      </c>
      <c r="N48" s="277">
        <v>6674</v>
      </c>
      <c r="O48" s="924">
        <v>0</v>
      </c>
      <c r="P48" s="277">
        <v>4986</v>
      </c>
      <c r="Q48" s="924">
        <v>8274</v>
      </c>
      <c r="R48" s="924">
        <v>2142</v>
      </c>
      <c r="S48" s="924">
        <v>0</v>
      </c>
      <c r="T48" s="924">
        <v>9079</v>
      </c>
      <c r="U48" s="924">
        <v>2969</v>
      </c>
      <c r="V48" s="924">
        <v>6200</v>
      </c>
      <c r="W48" s="926">
        <f>SUM(H48:V48)</f>
        <v>148019</v>
      </c>
      <c r="X48" s="927">
        <v>3377</v>
      </c>
      <c r="Y48" s="924">
        <v>27905</v>
      </c>
      <c r="Z48" s="924">
        <v>8516</v>
      </c>
      <c r="AA48" s="924">
        <v>11486</v>
      </c>
      <c r="AB48" s="924">
        <v>39</v>
      </c>
      <c r="AC48" s="924">
        <v>10854</v>
      </c>
      <c r="AD48" s="924">
        <v>5995</v>
      </c>
      <c r="AE48" s="924">
        <v>25183</v>
      </c>
      <c r="AF48" s="924">
        <v>6209</v>
      </c>
      <c r="AG48" s="924">
        <v>27746</v>
      </c>
      <c r="AH48" s="924">
        <v>2753</v>
      </c>
      <c r="AI48" s="924">
        <v>6950</v>
      </c>
      <c r="AJ48" s="924">
        <v>2033</v>
      </c>
      <c r="AK48" s="924">
        <v>0</v>
      </c>
      <c r="AL48" s="926">
        <f>SUM(X48:AK48)</f>
        <v>139046</v>
      </c>
      <c r="AM48" s="927">
        <v>184861</v>
      </c>
      <c r="AN48" s="924">
        <v>172332</v>
      </c>
      <c r="AO48" s="928">
        <f>SUM(AM48-AN48)</f>
        <v>12529</v>
      </c>
      <c r="AP48" s="924">
        <v>0</v>
      </c>
      <c r="AQ48" s="928">
        <f>SUM(AO48-AP48)</f>
        <v>12529</v>
      </c>
      <c r="AR48" s="924">
        <v>63346</v>
      </c>
      <c r="AS48" s="924">
        <v>0</v>
      </c>
      <c r="AT48" s="924">
        <v>51124</v>
      </c>
      <c r="AU48" s="924">
        <v>146</v>
      </c>
      <c r="AV48" s="924">
        <v>4023</v>
      </c>
      <c r="AW48" s="924">
        <v>1771</v>
      </c>
      <c r="AX48" s="924">
        <v>9043</v>
      </c>
      <c r="AY48" s="924">
        <v>0</v>
      </c>
      <c r="AZ48" s="277">
        <v>12231</v>
      </c>
      <c r="BA48" s="924">
        <v>7714</v>
      </c>
      <c r="BB48" s="924">
        <v>15016</v>
      </c>
      <c r="BC48" s="924">
        <v>400</v>
      </c>
      <c r="BD48" s="924">
        <v>8973</v>
      </c>
      <c r="BE48" s="924">
        <v>2774</v>
      </c>
      <c r="BF48" s="924">
        <v>8300</v>
      </c>
      <c r="BG48" s="924">
        <f t="shared" si="4"/>
        <v>184861</v>
      </c>
      <c r="BH48" s="924">
        <v>3654</v>
      </c>
      <c r="BI48" s="924">
        <v>34231</v>
      </c>
      <c r="BJ48" s="924">
        <v>8551</v>
      </c>
      <c r="BK48" s="924">
        <v>11464</v>
      </c>
      <c r="BL48" s="924">
        <v>42</v>
      </c>
      <c r="BM48" s="924">
        <v>11155</v>
      </c>
      <c r="BN48" s="924">
        <v>10189</v>
      </c>
      <c r="BO48" s="924">
        <v>22208</v>
      </c>
      <c r="BP48" s="924">
        <v>6045</v>
      </c>
      <c r="BQ48" s="924">
        <v>53929</v>
      </c>
      <c r="BR48" s="924">
        <v>1042</v>
      </c>
      <c r="BS48" s="924">
        <v>7866</v>
      </c>
      <c r="BT48" s="924">
        <v>1956</v>
      </c>
      <c r="BU48" s="924">
        <v>0</v>
      </c>
      <c r="BV48" s="926">
        <f>SUM(BH48:BU48)</f>
        <v>172332</v>
      </c>
    </row>
    <row r="49" spans="2:74" s="567" customFormat="1" ht="12.75" customHeight="1">
      <c r="B49" s="399" t="s">
        <v>241</v>
      </c>
      <c r="C49" s="924">
        <v>192894</v>
      </c>
      <c r="D49" s="924">
        <v>186269</v>
      </c>
      <c r="E49" s="928">
        <f>SUM(C49-D49)</f>
        <v>6625</v>
      </c>
      <c r="F49" s="924">
        <v>0</v>
      </c>
      <c r="G49" s="928">
        <f>SUM(E49-F49)</f>
        <v>6625</v>
      </c>
      <c r="H49" s="924">
        <v>55322</v>
      </c>
      <c r="I49" s="924">
        <v>0</v>
      </c>
      <c r="J49" s="924">
        <v>83432</v>
      </c>
      <c r="K49" s="924">
        <v>0</v>
      </c>
      <c r="L49" s="924">
        <v>7143</v>
      </c>
      <c r="M49" s="924">
        <v>834</v>
      </c>
      <c r="N49" s="277">
        <v>10134</v>
      </c>
      <c r="O49" s="924">
        <v>0</v>
      </c>
      <c r="P49" s="277">
        <v>8622</v>
      </c>
      <c r="Q49" s="924">
        <v>3671</v>
      </c>
      <c r="R49" s="924">
        <v>5315</v>
      </c>
      <c r="S49" s="924">
        <v>600</v>
      </c>
      <c r="T49" s="924">
        <v>3914</v>
      </c>
      <c r="U49" s="924">
        <v>1707</v>
      </c>
      <c r="V49" s="924">
        <v>12200</v>
      </c>
      <c r="W49" s="926">
        <f>SUM(H49:V49)</f>
        <v>192894</v>
      </c>
      <c r="X49" s="927">
        <v>3155</v>
      </c>
      <c r="Y49" s="924">
        <v>40037</v>
      </c>
      <c r="Z49" s="924">
        <v>18402</v>
      </c>
      <c r="AA49" s="924">
        <v>21124</v>
      </c>
      <c r="AB49" s="924">
        <v>151</v>
      </c>
      <c r="AC49" s="924">
        <v>18496</v>
      </c>
      <c r="AD49" s="924">
        <v>4415</v>
      </c>
      <c r="AE49" s="924">
        <v>20246</v>
      </c>
      <c r="AF49" s="924">
        <v>5124</v>
      </c>
      <c r="AG49" s="924">
        <v>46470</v>
      </c>
      <c r="AH49" s="924">
        <v>3755</v>
      </c>
      <c r="AI49" s="924">
        <v>4281</v>
      </c>
      <c r="AJ49" s="924">
        <v>613</v>
      </c>
      <c r="AK49" s="924">
        <v>0</v>
      </c>
      <c r="AL49" s="926">
        <f>SUM(X49:AK49)</f>
        <v>186269</v>
      </c>
      <c r="AM49" s="927">
        <v>249697</v>
      </c>
      <c r="AN49" s="924">
        <v>242685</v>
      </c>
      <c r="AO49" s="928">
        <f>SUM(AM49-AN49)</f>
        <v>7012</v>
      </c>
      <c r="AP49" s="924">
        <v>0</v>
      </c>
      <c r="AQ49" s="928">
        <f>SUM(AO49-AP49)</f>
        <v>7012</v>
      </c>
      <c r="AR49" s="924">
        <v>56133</v>
      </c>
      <c r="AS49" s="924">
        <v>0</v>
      </c>
      <c r="AT49" s="924">
        <v>96589</v>
      </c>
      <c r="AU49" s="924">
        <v>2483</v>
      </c>
      <c r="AV49" s="924">
        <v>8693</v>
      </c>
      <c r="AW49" s="924">
        <v>856</v>
      </c>
      <c r="AX49" s="924">
        <v>15941</v>
      </c>
      <c r="AY49" s="924">
        <v>0</v>
      </c>
      <c r="AZ49" s="277">
        <v>19067</v>
      </c>
      <c r="BA49" s="924">
        <v>5087</v>
      </c>
      <c r="BB49" s="924">
        <v>9502</v>
      </c>
      <c r="BC49" s="924">
        <v>600</v>
      </c>
      <c r="BD49" s="924">
        <v>6625</v>
      </c>
      <c r="BE49" s="924">
        <v>2221</v>
      </c>
      <c r="BF49" s="924">
        <v>25900</v>
      </c>
      <c r="BG49" s="924">
        <f t="shared" si="4"/>
        <v>249697</v>
      </c>
      <c r="BH49" s="924">
        <v>3783</v>
      </c>
      <c r="BI49" s="924">
        <v>45246</v>
      </c>
      <c r="BJ49" s="924">
        <v>21132</v>
      </c>
      <c r="BK49" s="924">
        <v>17442</v>
      </c>
      <c r="BL49" s="924">
        <v>421</v>
      </c>
      <c r="BM49" s="924">
        <v>29685</v>
      </c>
      <c r="BN49" s="924">
        <v>4788</v>
      </c>
      <c r="BO49" s="924">
        <v>26376</v>
      </c>
      <c r="BP49" s="924">
        <v>8823</v>
      </c>
      <c r="BQ49" s="924">
        <v>71641</v>
      </c>
      <c r="BR49" s="924">
        <v>2727</v>
      </c>
      <c r="BS49" s="924">
        <v>5145</v>
      </c>
      <c r="BT49" s="924">
        <v>5476</v>
      </c>
      <c r="BU49" s="924">
        <v>0</v>
      </c>
      <c r="BV49" s="926">
        <f>SUM(BH49:BU49)</f>
        <v>242685</v>
      </c>
    </row>
    <row r="50" spans="2:74" s="567" customFormat="1" ht="12.75" customHeight="1">
      <c r="B50" s="399" t="s">
        <v>591</v>
      </c>
      <c r="C50" s="924">
        <v>206197</v>
      </c>
      <c r="D50" s="924">
        <v>200326</v>
      </c>
      <c r="E50" s="928">
        <f>SUM(C50-D50)</f>
        <v>5871</v>
      </c>
      <c r="F50" s="924">
        <v>1620</v>
      </c>
      <c r="G50" s="928">
        <f>SUM(E50-F50)</f>
        <v>4251</v>
      </c>
      <c r="H50" s="924">
        <v>60668</v>
      </c>
      <c r="I50" s="924">
        <v>0</v>
      </c>
      <c r="J50" s="924">
        <v>65049</v>
      </c>
      <c r="K50" s="924">
        <v>0</v>
      </c>
      <c r="L50" s="924">
        <v>2961</v>
      </c>
      <c r="M50" s="924">
        <v>1548</v>
      </c>
      <c r="N50" s="277">
        <v>16278</v>
      </c>
      <c r="O50" s="924">
        <v>0</v>
      </c>
      <c r="P50" s="277">
        <v>11103</v>
      </c>
      <c r="Q50" s="924">
        <v>8411</v>
      </c>
      <c r="R50" s="924">
        <v>7279</v>
      </c>
      <c r="S50" s="924">
        <v>0</v>
      </c>
      <c r="T50" s="924">
        <v>2242</v>
      </c>
      <c r="U50" s="924">
        <v>1358</v>
      </c>
      <c r="V50" s="924">
        <v>29300</v>
      </c>
      <c r="W50" s="926">
        <f>SUM(H50:V50)</f>
        <v>206197</v>
      </c>
      <c r="X50" s="927">
        <v>4933</v>
      </c>
      <c r="Y50" s="924">
        <v>38444</v>
      </c>
      <c r="Z50" s="924">
        <v>8106</v>
      </c>
      <c r="AA50" s="924">
        <v>8724</v>
      </c>
      <c r="AB50" s="924">
        <v>94</v>
      </c>
      <c r="AC50" s="924">
        <v>13054</v>
      </c>
      <c r="AD50" s="924">
        <v>3046</v>
      </c>
      <c r="AE50" s="924">
        <v>20418</v>
      </c>
      <c r="AF50" s="924">
        <v>5646</v>
      </c>
      <c r="AG50" s="924">
        <v>77872</v>
      </c>
      <c r="AH50" s="924">
        <v>9542</v>
      </c>
      <c r="AI50" s="924">
        <v>10447</v>
      </c>
      <c r="AJ50" s="924">
        <v>0</v>
      </c>
      <c r="AK50" s="924">
        <v>0</v>
      </c>
      <c r="AL50" s="926">
        <f>SUM(X50:AK50)</f>
        <v>200326</v>
      </c>
      <c r="AM50" s="927">
        <v>243071</v>
      </c>
      <c r="AN50" s="924">
        <v>237603</v>
      </c>
      <c r="AO50" s="928">
        <f>SUM(AM50-AN50)</f>
        <v>5468</v>
      </c>
      <c r="AP50" s="924">
        <v>0</v>
      </c>
      <c r="AQ50" s="928">
        <f>SUM(AO50-AP50)</f>
        <v>5468</v>
      </c>
      <c r="AR50" s="924">
        <v>58712</v>
      </c>
      <c r="AS50" s="924">
        <v>0</v>
      </c>
      <c r="AT50" s="924">
        <v>76377</v>
      </c>
      <c r="AU50" s="924">
        <v>0</v>
      </c>
      <c r="AV50" s="924">
        <v>3725</v>
      </c>
      <c r="AW50" s="924">
        <v>1532</v>
      </c>
      <c r="AX50" s="924">
        <v>19921</v>
      </c>
      <c r="AY50" s="924">
        <v>0</v>
      </c>
      <c r="AZ50" s="277">
        <v>15472</v>
      </c>
      <c r="BA50" s="924">
        <v>12934</v>
      </c>
      <c r="BB50" s="924">
        <v>5835</v>
      </c>
      <c r="BC50" s="924">
        <v>129</v>
      </c>
      <c r="BD50" s="924">
        <v>5871</v>
      </c>
      <c r="BE50" s="924">
        <v>1563</v>
      </c>
      <c r="BF50" s="924">
        <v>41000</v>
      </c>
      <c r="BG50" s="924">
        <f t="shared" si="4"/>
        <v>243071</v>
      </c>
      <c r="BH50" s="924">
        <v>5133</v>
      </c>
      <c r="BI50" s="924">
        <v>45293</v>
      </c>
      <c r="BJ50" s="924">
        <v>12784</v>
      </c>
      <c r="BK50" s="924">
        <v>11141</v>
      </c>
      <c r="BL50" s="924">
        <v>132</v>
      </c>
      <c r="BM50" s="924">
        <v>25078</v>
      </c>
      <c r="BN50" s="924">
        <v>4090</v>
      </c>
      <c r="BO50" s="924">
        <v>21335</v>
      </c>
      <c r="BP50" s="924">
        <v>5949</v>
      </c>
      <c r="BQ50" s="924">
        <v>85756</v>
      </c>
      <c r="BR50" s="924">
        <v>8470</v>
      </c>
      <c r="BS50" s="924">
        <v>12442</v>
      </c>
      <c r="BT50" s="924">
        <v>0</v>
      </c>
      <c r="BU50" s="924">
        <v>0</v>
      </c>
      <c r="BV50" s="926">
        <f>SUM(BH50:BU50)</f>
        <v>237603</v>
      </c>
    </row>
    <row r="51" spans="2:74" s="567" customFormat="1" ht="12.75" customHeight="1">
      <c r="B51" s="399"/>
      <c r="C51" s="924"/>
      <c r="D51" s="924"/>
      <c r="E51" s="928"/>
      <c r="F51" s="924"/>
      <c r="G51" s="928"/>
      <c r="H51" s="924"/>
      <c r="I51" s="924"/>
      <c r="J51" s="924"/>
      <c r="K51" s="924"/>
      <c r="L51" s="924"/>
      <c r="M51" s="924"/>
      <c r="N51" s="277"/>
      <c r="O51" s="924"/>
      <c r="P51" s="277"/>
      <c r="Q51" s="924"/>
      <c r="R51" s="924"/>
      <c r="S51" s="924"/>
      <c r="T51" s="924"/>
      <c r="U51" s="924"/>
      <c r="V51" s="924"/>
      <c r="W51" s="926"/>
      <c r="X51" s="927"/>
      <c r="Y51" s="924"/>
      <c r="Z51" s="924"/>
      <c r="AA51" s="924"/>
      <c r="AB51" s="924"/>
      <c r="AC51" s="924"/>
      <c r="AD51" s="924"/>
      <c r="AE51" s="924"/>
      <c r="AF51" s="924"/>
      <c r="AG51" s="924"/>
      <c r="AH51" s="924"/>
      <c r="AI51" s="924"/>
      <c r="AJ51" s="924"/>
      <c r="AK51" s="924"/>
      <c r="AL51" s="926"/>
      <c r="AM51" s="927"/>
      <c r="AN51" s="924"/>
      <c r="AO51" s="928"/>
      <c r="AP51" s="924"/>
      <c r="AQ51" s="928"/>
      <c r="AR51" s="924"/>
      <c r="AS51" s="924"/>
      <c r="AT51" s="924"/>
      <c r="AU51" s="924"/>
      <c r="AV51" s="924"/>
      <c r="AW51" s="924"/>
      <c r="AX51" s="924"/>
      <c r="AY51" s="924"/>
      <c r="AZ51" s="277"/>
      <c r="BA51" s="924"/>
      <c r="BB51" s="924"/>
      <c r="BC51" s="924"/>
      <c r="BD51" s="924"/>
      <c r="BE51" s="924"/>
      <c r="BF51" s="924"/>
      <c r="BG51" s="924"/>
      <c r="BH51" s="924"/>
      <c r="BI51" s="924"/>
      <c r="BJ51" s="924"/>
      <c r="BK51" s="924"/>
      <c r="BL51" s="924"/>
      <c r="BM51" s="924"/>
      <c r="BN51" s="924"/>
      <c r="BO51" s="924"/>
      <c r="BP51" s="924"/>
      <c r="BQ51" s="924"/>
      <c r="BR51" s="924"/>
      <c r="BS51" s="924"/>
      <c r="BT51" s="924"/>
      <c r="BU51" s="924"/>
      <c r="BV51" s="926"/>
    </row>
    <row r="52" spans="2:74" s="567" customFormat="1" ht="12.75" customHeight="1">
      <c r="B52" s="399" t="s">
        <v>1054</v>
      </c>
      <c r="C52" s="924">
        <v>134335</v>
      </c>
      <c r="D52" s="924">
        <v>125606</v>
      </c>
      <c r="E52" s="928">
        <f>SUM(C52-D52)</f>
        <v>8729</v>
      </c>
      <c r="F52" s="924">
        <v>0</v>
      </c>
      <c r="G52" s="928">
        <f>SUM(E52-F52)</f>
        <v>8729</v>
      </c>
      <c r="H52" s="924">
        <v>44512</v>
      </c>
      <c r="I52" s="924">
        <v>0</v>
      </c>
      <c r="J52" s="924">
        <v>49360</v>
      </c>
      <c r="K52" s="924">
        <v>251</v>
      </c>
      <c r="L52" s="924">
        <v>2584</v>
      </c>
      <c r="M52" s="924">
        <v>1009</v>
      </c>
      <c r="N52" s="277">
        <v>6100</v>
      </c>
      <c r="O52" s="924">
        <v>0</v>
      </c>
      <c r="P52" s="277">
        <v>2935</v>
      </c>
      <c r="Q52" s="924">
        <v>141</v>
      </c>
      <c r="R52" s="924">
        <v>60</v>
      </c>
      <c r="S52" s="924">
        <v>10000</v>
      </c>
      <c r="T52" s="924">
        <v>8411</v>
      </c>
      <c r="U52" s="924">
        <v>1772</v>
      </c>
      <c r="V52" s="924">
        <v>7200</v>
      </c>
      <c r="W52" s="926">
        <f>SUM(H52:V52)</f>
        <v>134335</v>
      </c>
      <c r="X52" s="927">
        <v>4142</v>
      </c>
      <c r="Y52" s="924">
        <v>37394</v>
      </c>
      <c r="Z52" s="924">
        <v>13143</v>
      </c>
      <c r="AA52" s="924">
        <v>3751</v>
      </c>
      <c r="AB52" s="924">
        <v>0</v>
      </c>
      <c r="AC52" s="924">
        <v>8323</v>
      </c>
      <c r="AD52" s="924">
        <v>2117</v>
      </c>
      <c r="AE52" s="924">
        <v>8352</v>
      </c>
      <c r="AF52" s="924">
        <v>5428</v>
      </c>
      <c r="AG52" s="924">
        <v>39414</v>
      </c>
      <c r="AH52" s="924">
        <v>2749</v>
      </c>
      <c r="AI52" s="924">
        <v>793</v>
      </c>
      <c r="AJ52" s="924">
        <v>0</v>
      </c>
      <c r="AK52" s="924">
        <v>0</v>
      </c>
      <c r="AL52" s="926">
        <f>SUM(X52:AK52)</f>
        <v>125606</v>
      </c>
      <c r="AM52" s="927">
        <v>179581</v>
      </c>
      <c r="AN52" s="924">
        <v>173199</v>
      </c>
      <c r="AO52" s="928">
        <f>SUM(AM52-AN52)</f>
        <v>6382</v>
      </c>
      <c r="AP52" s="924">
        <v>0</v>
      </c>
      <c r="AQ52" s="928">
        <f>SUM(AO52-AP52)</f>
        <v>6382</v>
      </c>
      <c r="AR52" s="924">
        <v>46388</v>
      </c>
      <c r="AS52" s="924">
        <v>0</v>
      </c>
      <c r="AT52" s="924">
        <v>55981</v>
      </c>
      <c r="AU52" s="924">
        <v>61</v>
      </c>
      <c r="AV52" s="924">
        <v>2576</v>
      </c>
      <c r="AW52" s="924">
        <v>1216</v>
      </c>
      <c r="AX52" s="924">
        <v>18225</v>
      </c>
      <c r="AY52" s="924">
        <v>0</v>
      </c>
      <c r="AZ52" s="277">
        <v>4853</v>
      </c>
      <c r="BA52" s="924">
        <v>916</v>
      </c>
      <c r="BB52" s="924">
        <v>1712</v>
      </c>
      <c r="BC52" s="924">
        <v>9855</v>
      </c>
      <c r="BD52" s="924">
        <v>8729</v>
      </c>
      <c r="BE52" s="924">
        <v>2069</v>
      </c>
      <c r="BF52" s="924">
        <v>27000</v>
      </c>
      <c r="BG52" s="924">
        <f>SUM(AR52:BF52)</f>
        <v>179581</v>
      </c>
      <c r="BH52" s="924">
        <v>4956</v>
      </c>
      <c r="BI52" s="924">
        <v>57787</v>
      </c>
      <c r="BJ52" s="924">
        <v>15400</v>
      </c>
      <c r="BK52" s="924">
        <v>4456</v>
      </c>
      <c r="BL52" s="924">
        <v>0</v>
      </c>
      <c r="BM52" s="924">
        <v>9013</v>
      </c>
      <c r="BN52" s="924">
        <v>2786</v>
      </c>
      <c r="BO52" s="924">
        <v>12063</v>
      </c>
      <c r="BP52" s="924">
        <v>3763</v>
      </c>
      <c r="BQ52" s="924">
        <v>60711</v>
      </c>
      <c r="BR52" s="924">
        <v>122</v>
      </c>
      <c r="BS52" s="924">
        <v>2142</v>
      </c>
      <c r="BT52" s="924">
        <v>0</v>
      </c>
      <c r="BU52" s="924">
        <v>0</v>
      </c>
      <c r="BV52" s="926">
        <f>SUM(BH52:BU52)</f>
        <v>173199</v>
      </c>
    </row>
    <row r="53" spans="2:74" s="567" customFormat="1" ht="12.75" customHeight="1">
      <c r="B53" s="399" t="s">
        <v>1050</v>
      </c>
      <c r="C53" s="924">
        <v>146548</v>
      </c>
      <c r="D53" s="924">
        <v>143288</v>
      </c>
      <c r="E53" s="928">
        <f>SUM(C53-D53)</f>
        <v>3260</v>
      </c>
      <c r="F53" s="924">
        <v>0</v>
      </c>
      <c r="G53" s="928">
        <f>SUM(E53-F53)</f>
        <v>3260</v>
      </c>
      <c r="H53" s="924">
        <v>73686</v>
      </c>
      <c r="I53" s="924">
        <v>0</v>
      </c>
      <c r="J53" s="924">
        <v>40530</v>
      </c>
      <c r="K53" s="924">
        <v>0</v>
      </c>
      <c r="L53" s="924">
        <v>1045</v>
      </c>
      <c r="M53" s="924">
        <v>707</v>
      </c>
      <c r="N53" s="924">
        <v>4206</v>
      </c>
      <c r="O53" s="924">
        <v>0</v>
      </c>
      <c r="P53" s="924">
        <v>4193</v>
      </c>
      <c r="Q53" s="924">
        <v>794</v>
      </c>
      <c r="R53" s="924">
        <v>1564</v>
      </c>
      <c r="S53" s="924">
        <v>1590</v>
      </c>
      <c r="T53" s="924">
        <v>6644</v>
      </c>
      <c r="U53" s="924">
        <v>2189</v>
      </c>
      <c r="V53" s="924">
        <v>9400</v>
      </c>
      <c r="W53" s="926">
        <f>SUM(H53:V53)</f>
        <v>146548</v>
      </c>
      <c r="X53" s="927">
        <v>4611</v>
      </c>
      <c r="Y53" s="924">
        <v>36331</v>
      </c>
      <c r="Z53" s="924">
        <v>9473</v>
      </c>
      <c r="AA53" s="924">
        <v>9621</v>
      </c>
      <c r="AB53" s="924">
        <v>143</v>
      </c>
      <c r="AC53" s="924">
        <v>10594</v>
      </c>
      <c r="AD53" s="924">
        <v>2161</v>
      </c>
      <c r="AE53" s="924">
        <v>15387</v>
      </c>
      <c r="AF53" s="924">
        <v>5433</v>
      </c>
      <c r="AG53" s="924">
        <v>44839</v>
      </c>
      <c r="AH53" s="924">
        <v>786</v>
      </c>
      <c r="AI53" s="924">
        <v>3909</v>
      </c>
      <c r="AJ53" s="924">
        <v>0</v>
      </c>
      <c r="AK53" s="924">
        <v>0</v>
      </c>
      <c r="AL53" s="926">
        <f>SUM(X53:AK53)</f>
        <v>143288</v>
      </c>
      <c r="AM53" s="927">
        <v>183402</v>
      </c>
      <c r="AN53" s="924">
        <v>178065</v>
      </c>
      <c r="AO53" s="928">
        <f>SUM(AM53-AN53)</f>
        <v>5337</v>
      </c>
      <c r="AP53" s="924">
        <v>0</v>
      </c>
      <c r="AQ53" s="928">
        <f>SUM(AO53-AP53)</f>
        <v>5337</v>
      </c>
      <c r="AR53" s="924">
        <v>71788</v>
      </c>
      <c r="AS53" s="924">
        <v>0</v>
      </c>
      <c r="AT53" s="924">
        <v>48782</v>
      </c>
      <c r="AU53" s="924">
        <v>0</v>
      </c>
      <c r="AV53" s="924">
        <v>1667</v>
      </c>
      <c r="AW53" s="924">
        <v>985</v>
      </c>
      <c r="AX53" s="924">
        <v>13363</v>
      </c>
      <c r="AY53" s="924">
        <v>0</v>
      </c>
      <c r="AZ53" s="924">
        <v>3309</v>
      </c>
      <c r="BA53" s="924">
        <v>2827</v>
      </c>
      <c r="BB53" s="924">
        <v>1449</v>
      </c>
      <c r="BC53" s="924">
        <v>0</v>
      </c>
      <c r="BD53" s="924">
        <v>3260</v>
      </c>
      <c r="BE53" s="924">
        <v>3872</v>
      </c>
      <c r="BF53" s="924">
        <v>32100</v>
      </c>
      <c r="BG53" s="924">
        <f>SUM(AR53:BF53)</f>
        <v>183402</v>
      </c>
      <c r="BH53" s="924">
        <v>5380</v>
      </c>
      <c r="BI53" s="924">
        <v>39123</v>
      </c>
      <c r="BJ53" s="924">
        <v>6671</v>
      </c>
      <c r="BK53" s="924">
        <v>6365</v>
      </c>
      <c r="BL53" s="924">
        <v>156</v>
      </c>
      <c r="BM53" s="924">
        <v>11467</v>
      </c>
      <c r="BN53" s="924">
        <v>2829</v>
      </c>
      <c r="BO53" s="924">
        <v>17442</v>
      </c>
      <c r="BP53" s="924">
        <v>5483</v>
      </c>
      <c r="BQ53" s="924">
        <v>75617</v>
      </c>
      <c r="BR53" s="924">
        <v>1295</v>
      </c>
      <c r="BS53" s="924">
        <v>5672</v>
      </c>
      <c r="BT53" s="924">
        <v>565</v>
      </c>
      <c r="BU53" s="924">
        <v>0</v>
      </c>
      <c r="BV53" s="926">
        <f>SUM(BH53:BU53)</f>
        <v>178065</v>
      </c>
    </row>
    <row r="54" spans="2:74" s="567" customFormat="1" ht="12.75" customHeight="1">
      <c r="B54" s="399" t="s">
        <v>125</v>
      </c>
      <c r="C54" s="924">
        <v>154808</v>
      </c>
      <c r="D54" s="924">
        <v>140984</v>
      </c>
      <c r="E54" s="928">
        <f>SUM(C54-D54)</f>
        <v>13824</v>
      </c>
      <c r="F54" s="924">
        <v>127</v>
      </c>
      <c r="G54" s="928">
        <f>SUM(E54-F54)</f>
        <v>13697</v>
      </c>
      <c r="H54" s="924">
        <v>42317</v>
      </c>
      <c r="I54" s="924">
        <v>0</v>
      </c>
      <c r="J54" s="924">
        <v>51914</v>
      </c>
      <c r="K54" s="924">
        <v>0</v>
      </c>
      <c r="L54" s="924">
        <v>13</v>
      </c>
      <c r="M54" s="924">
        <v>970</v>
      </c>
      <c r="N54" s="924">
        <v>14872</v>
      </c>
      <c r="O54" s="924">
        <v>0</v>
      </c>
      <c r="P54" s="924">
        <v>5527</v>
      </c>
      <c r="Q54" s="924">
        <v>995</v>
      </c>
      <c r="R54" s="924">
        <v>1514</v>
      </c>
      <c r="S54" s="924">
        <v>27</v>
      </c>
      <c r="T54" s="924">
        <v>10722</v>
      </c>
      <c r="U54" s="924">
        <v>1637</v>
      </c>
      <c r="V54" s="924">
        <v>24300</v>
      </c>
      <c r="W54" s="926">
        <f>SUM(H54:V54)</f>
        <v>154808</v>
      </c>
      <c r="X54" s="927">
        <v>3880</v>
      </c>
      <c r="Y54" s="924">
        <v>35886</v>
      </c>
      <c r="Z54" s="924">
        <v>8240</v>
      </c>
      <c r="AA54" s="924">
        <v>5106</v>
      </c>
      <c r="AB54" s="924">
        <v>106</v>
      </c>
      <c r="AC54" s="924">
        <v>11576</v>
      </c>
      <c r="AD54" s="924">
        <v>301</v>
      </c>
      <c r="AE54" s="924">
        <v>12593</v>
      </c>
      <c r="AF54" s="924">
        <v>4552</v>
      </c>
      <c r="AG54" s="924">
        <v>48072</v>
      </c>
      <c r="AH54" s="924">
        <v>4775</v>
      </c>
      <c r="AI54" s="924">
        <v>5897</v>
      </c>
      <c r="AJ54" s="924">
        <v>0</v>
      </c>
      <c r="AK54" s="924">
        <v>0</v>
      </c>
      <c r="AL54" s="926">
        <f>SUM(X54:AK54)</f>
        <v>140984</v>
      </c>
      <c r="AM54" s="927">
        <v>191374</v>
      </c>
      <c r="AN54" s="924">
        <v>182825</v>
      </c>
      <c r="AO54" s="928">
        <f>SUM(AM54-AN54)</f>
        <v>8549</v>
      </c>
      <c r="AP54" s="924">
        <v>0</v>
      </c>
      <c r="AQ54" s="928">
        <f>SUM(AO54-AP54)</f>
        <v>8549</v>
      </c>
      <c r="AR54" s="924">
        <v>38880</v>
      </c>
      <c r="AS54" s="924">
        <v>0</v>
      </c>
      <c r="AT54" s="924">
        <v>60291</v>
      </c>
      <c r="AU54" s="924">
        <v>0</v>
      </c>
      <c r="AV54" s="924">
        <v>10</v>
      </c>
      <c r="AW54" s="924">
        <v>1005</v>
      </c>
      <c r="AX54" s="924">
        <v>20680</v>
      </c>
      <c r="AY54" s="924">
        <v>0</v>
      </c>
      <c r="AZ54" s="924">
        <v>4395</v>
      </c>
      <c r="BA54" s="924">
        <v>6085</v>
      </c>
      <c r="BB54" s="924">
        <v>1094</v>
      </c>
      <c r="BC54" s="924">
        <v>42</v>
      </c>
      <c r="BD54" s="924">
        <v>13824</v>
      </c>
      <c r="BE54" s="924">
        <v>2868</v>
      </c>
      <c r="BF54" s="924">
        <v>42200</v>
      </c>
      <c r="BG54" s="924">
        <f>SUM(AR54:BF54)</f>
        <v>191374</v>
      </c>
      <c r="BH54" s="924">
        <v>4624</v>
      </c>
      <c r="BI54" s="924">
        <v>34067</v>
      </c>
      <c r="BJ54" s="924">
        <v>10294</v>
      </c>
      <c r="BK54" s="924">
        <v>5760</v>
      </c>
      <c r="BL54" s="924">
        <v>120</v>
      </c>
      <c r="BM54" s="924">
        <v>11843</v>
      </c>
      <c r="BN54" s="924">
        <v>513</v>
      </c>
      <c r="BO54" s="924">
        <v>23123</v>
      </c>
      <c r="BP54" s="924">
        <v>4911</v>
      </c>
      <c r="BQ54" s="924">
        <v>70910</v>
      </c>
      <c r="BR54" s="924">
        <v>8072</v>
      </c>
      <c r="BS54" s="924">
        <v>8588</v>
      </c>
      <c r="BT54" s="924">
        <v>0</v>
      </c>
      <c r="BU54" s="924">
        <v>0</v>
      </c>
      <c r="BV54" s="926">
        <f>SUM(BH54:BU54)</f>
        <v>182825</v>
      </c>
    </row>
    <row r="55" spans="2:74" s="567" customFormat="1" ht="12.75" customHeight="1">
      <c r="B55" s="399" t="s">
        <v>1052</v>
      </c>
      <c r="C55" s="924">
        <v>192188</v>
      </c>
      <c r="D55" s="924">
        <v>189115</v>
      </c>
      <c r="E55" s="928">
        <f>SUM(C55-D55)</f>
        <v>3073</v>
      </c>
      <c r="F55" s="924">
        <v>0</v>
      </c>
      <c r="G55" s="928">
        <f>SUM(E55-F55)</f>
        <v>3073</v>
      </c>
      <c r="H55" s="924">
        <v>62642</v>
      </c>
      <c r="I55" s="924">
        <v>0</v>
      </c>
      <c r="J55" s="924">
        <v>51784</v>
      </c>
      <c r="K55" s="924">
        <v>742</v>
      </c>
      <c r="L55" s="924">
        <v>1380</v>
      </c>
      <c r="M55" s="924">
        <v>1076</v>
      </c>
      <c r="N55" s="924">
        <v>12897</v>
      </c>
      <c r="O55" s="924">
        <v>0</v>
      </c>
      <c r="P55" s="924">
        <v>15317</v>
      </c>
      <c r="Q55" s="924">
        <v>6775</v>
      </c>
      <c r="R55" s="924">
        <v>1099</v>
      </c>
      <c r="S55" s="924">
        <v>12418</v>
      </c>
      <c r="T55" s="924">
        <v>1895</v>
      </c>
      <c r="U55" s="924">
        <v>6063</v>
      </c>
      <c r="V55" s="924">
        <v>18100</v>
      </c>
      <c r="W55" s="926">
        <f>SUM(H55:V55)</f>
        <v>192188</v>
      </c>
      <c r="X55" s="927">
        <v>2939</v>
      </c>
      <c r="Y55" s="924">
        <v>69169</v>
      </c>
      <c r="Z55" s="924">
        <v>11770</v>
      </c>
      <c r="AA55" s="924">
        <v>8129</v>
      </c>
      <c r="AB55" s="924">
        <v>32</v>
      </c>
      <c r="AC55" s="924">
        <v>25673</v>
      </c>
      <c r="AD55" s="924">
        <v>1346</v>
      </c>
      <c r="AE55" s="924">
        <v>18483</v>
      </c>
      <c r="AF55" s="924">
        <v>3421</v>
      </c>
      <c r="AG55" s="924">
        <v>36824</v>
      </c>
      <c r="AH55" s="924">
        <v>2062</v>
      </c>
      <c r="AI55" s="924">
        <v>9109</v>
      </c>
      <c r="AJ55" s="924">
        <v>158</v>
      </c>
      <c r="AK55" s="924">
        <v>0</v>
      </c>
      <c r="AL55" s="926">
        <f>SUM(X55:AK55)</f>
        <v>189115</v>
      </c>
      <c r="AM55" s="927">
        <v>197867</v>
      </c>
      <c r="AN55" s="924">
        <v>193744</v>
      </c>
      <c r="AO55" s="928">
        <f>SUM(AM55-AN55)</f>
        <v>4123</v>
      </c>
      <c r="AP55" s="924">
        <v>1059</v>
      </c>
      <c r="AQ55" s="928">
        <f>SUM(AO55-AP55)</f>
        <v>3064</v>
      </c>
      <c r="AR55" s="924">
        <v>66757</v>
      </c>
      <c r="AS55" s="924">
        <v>0</v>
      </c>
      <c r="AT55" s="924">
        <v>59297</v>
      </c>
      <c r="AU55" s="924">
        <v>4269</v>
      </c>
      <c r="AV55" s="924">
        <v>1328</v>
      </c>
      <c r="AW55" s="924">
        <v>1031</v>
      </c>
      <c r="AX55" s="924">
        <v>6257</v>
      </c>
      <c r="AY55" s="924">
        <v>0</v>
      </c>
      <c r="AZ55" s="924">
        <v>20192</v>
      </c>
      <c r="BA55" s="924">
        <v>2640</v>
      </c>
      <c r="BB55" s="924">
        <v>2000</v>
      </c>
      <c r="BC55" s="924">
        <v>0</v>
      </c>
      <c r="BD55" s="924">
        <v>3073</v>
      </c>
      <c r="BE55" s="924">
        <v>5723</v>
      </c>
      <c r="BF55" s="924">
        <v>25300</v>
      </c>
      <c r="BG55" s="924">
        <f>SUM(AR55:BF55)</f>
        <v>197867</v>
      </c>
      <c r="BH55" s="924">
        <v>3611</v>
      </c>
      <c r="BI55" s="924">
        <v>60250</v>
      </c>
      <c r="BJ55" s="924">
        <v>16672</v>
      </c>
      <c r="BK55" s="924">
        <v>9320</v>
      </c>
      <c r="BL55" s="924">
        <v>66</v>
      </c>
      <c r="BM55" s="924">
        <v>32316</v>
      </c>
      <c r="BN55" s="924">
        <v>2259</v>
      </c>
      <c r="BO55" s="924">
        <v>15341</v>
      </c>
      <c r="BP55" s="924">
        <v>4096</v>
      </c>
      <c r="BQ55" s="924">
        <v>39547</v>
      </c>
      <c r="BR55" s="924">
        <v>413</v>
      </c>
      <c r="BS55" s="924">
        <v>9853</v>
      </c>
      <c r="BT55" s="924">
        <v>0</v>
      </c>
      <c r="BU55" s="924">
        <v>0</v>
      </c>
      <c r="BV55" s="926">
        <f>SUM(BH55:BU55)</f>
        <v>193744</v>
      </c>
    </row>
    <row r="56" spans="2:74" s="567" customFormat="1" ht="12.75" customHeight="1">
      <c r="B56" s="399"/>
      <c r="C56" s="924"/>
      <c r="D56" s="924"/>
      <c r="E56" s="928"/>
      <c r="F56" s="924"/>
      <c r="G56" s="928"/>
      <c r="H56" s="924"/>
      <c r="I56" s="924"/>
      <c r="J56" s="924"/>
      <c r="K56" s="924"/>
      <c r="L56" s="924"/>
      <c r="M56" s="924"/>
      <c r="N56" s="924"/>
      <c r="O56" s="924"/>
      <c r="P56" s="924"/>
      <c r="Q56" s="924"/>
      <c r="R56" s="924"/>
      <c r="S56" s="924"/>
      <c r="T56" s="924"/>
      <c r="U56" s="924"/>
      <c r="V56" s="924"/>
      <c r="W56" s="926"/>
      <c r="X56" s="927"/>
      <c r="Y56" s="924"/>
      <c r="Z56" s="924"/>
      <c r="AA56" s="924"/>
      <c r="AB56" s="924"/>
      <c r="AC56" s="924"/>
      <c r="AD56" s="924"/>
      <c r="AE56" s="924"/>
      <c r="AF56" s="924"/>
      <c r="AG56" s="924"/>
      <c r="AH56" s="924"/>
      <c r="AI56" s="924"/>
      <c r="AJ56" s="924"/>
      <c r="AK56" s="924"/>
      <c r="AL56" s="926"/>
      <c r="AM56" s="927"/>
      <c r="AN56" s="924"/>
      <c r="AO56" s="928"/>
      <c r="AP56" s="924"/>
      <c r="AQ56" s="928"/>
      <c r="AR56" s="924"/>
      <c r="AS56" s="924"/>
      <c r="AT56" s="924"/>
      <c r="AU56" s="924"/>
      <c r="AV56" s="924"/>
      <c r="AW56" s="924"/>
      <c r="AX56" s="924"/>
      <c r="AY56" s="924"/>
      <c r="AZ56" s="924"/>
      <c r="BA56" s="924"/>
      <c r="BB56" s="924"/>
      <c r="BC56" s="924"/>
      <c r="BD56" s="924"/>
      <c r="BE56" s="924"/>
      <c r="BF56" s="924"/>
      <c r="BG56" s="924"/>
      <c r="BH56" s="924"/>
      <c r="BI56" s="924"/>
      <c r="BJ56" s="924"/>
      <c r="BK56" s="924"/>
      <c r="BL56" s="924"/>
      <c r="BM56" s="924"/>
      <c r="BN56" s="924"/>
      <c r="BO56" s="924"/>
      <c r="BP56" s="924"/>
      <c r="BQ56" s="924"/>
      <c r="BR56" s="924"/>
      <c r="BS56" s="924"/>
      <c r="BT56" s="924"/>
      <c r="BU56" s="924"/>
      <c r="BV56" s="926"/>
    </row>
    <row r="57" spans="2:74" s="567" customFormat="1" ht="12.75" customHeight="1">
      <c r="B57" s="399" t="s">
        <v>876</v>
      </c>
      <c r="C57" s="924">
        <v>176021</v>
      </c>
      <c r="D57" s="924">
        <v>165860</v>
      </c>
      <c r="E57" s="928">
        <f>SUM(C57-D57)</f>
        <v>10161</v>
      </c>
      <c r="F57" s="924">
        <v>0</v>
      </c>
      <c r="G57" s="928">
        <f>SUM(E57-F57)</f>
        <v>10161</v>
      </c>
      <c r="H57" s="924">
        <v>124145</v>
      </c>
      <c r="I57" s="924">
        <v>0</v>
      </c>
      <c r="J57" s="924">
        <v>16071</v>
      </c>
      <c r="K57" s="924">
        <v>42</v>
      </c>
      <c r="L57" s="924">
        <v>762</v>
      </c>
      <c r="M57" s="924">
        <v>398</v>
      </c>
      <c r="N57" s="924">
        <v>3050</v>
      </c>
      <c r="O57" s="924">
        <v>0</v>
      </c>
      <c r="P57" s="924">
        <v>3152</v>
      </c>
      <c r="Q57" s="924">
        <v>634</v>
      </c>
      <c r="R57" s="924">
        <v>5419</v>
      </c>
      <c r="S57" s="924">
        <v>0</v>
      </c>
      <c r="T57" s="924">
        <v>6690</v>
      </c>
      <c r="U57" s="924">
        <v>1858</v>
      </c>
      <c r="V57" s="924">
        <v>13800</v>
      </c>
      <c r="W57" s="926">
        <f>SUM(H57:V57)</f>
        <v>176021</v>
      </c>
      <c r="X57" s="927">
        <v>4450</v>
      </c>
      <c r="Y57" s="924">
        <v>30358</v>
      </c>
      <c r="Z57" s="924">
        <v>12595</v>
      </c>
      <c r="AA57" s="924">
        <v>7901</v>
      </c>
      <c r="AB57" s="924">
        <v>84</v>
      </c>
      <c r="AC57" s="924">
        <v>25242</v>
      </c>
      <c r="AD57" s="924">
        <v>461</v>
      </c>
      <c r="AE57" s="924">
        <v>35279</v>
      </c>
      <c r="AF57" s="924">
        <v>3634</v>
      </c>
      <c r="AG57" s="924">
        <v>38836</v>
      </c>
      <c r="AH57" s="924">
        <v>916</v>
      </c>
      <c r="AI57" s="924">
        <v>6104</v>
      </c>
      <c r="AJ57" s="924">
        <v>0</v>
      </c>
      <c r="AK57" s="924">
        <v>0</v>
      </c>
      <c r="AL57" s="926">
        <f>SUM(X57:AK57)</f>
        <v>165860</v>
      </c>
      <c r="AM57" s="927">
        <v>217815</v>
      </c>
      <c r="AN57" s="924">
        <v>200570</v>
      </c>
      <c r="AO57" s="928">
        <f>SUM(AM57-AN57)</f>
        <v>17245</v>
      </c>
      <c r="AP57" s="924">
        <v>0</v>
      </c>
      <c r="AQ57" s="928">
        <f>SUM(AO57-AP57)</f>
        <v>17245</v>
      </c>
      <c r="AR57" s="924">
        <v>119916</v>
      </c>
      <c r="AS57" s="924">
        <v>0</v>
      </c>
      <c r="AT57" s="924">
        <v>30120</v>
      </c>
      <c r="AU57" s="924">
        <v>40</v>
      </c>
      <c r="AV57" s="924">
        <v>477</v>
      </c>
      <c r="AW57" s="924">
        <v>469</v>
      </c>
      <c r="AX57" s="924">
        <v>11117</v>
      </c>
      <c r="AY57" s="924">
        <v>0</v>
      </c>
      <c r="AZ57" s="924">
        <v>16683</v>
      </c>
      <c r="BA57" s="924">
        <v>1582</v>
      </c>
      <c r="BB57" s="924">
        <v>3848</v>
      </c>
      <c r="BC57" s="924">
        <v>0</v>
      </c>
      <c r="BD57" s="924">
        <v>10161</v>
      </c>
      <c r="BE57" s="924">
        <v>2902</v>
      </c>
      <c r="BF57" s="924">
        <v>20500</v>
      </c>
      <c r="BG57" s="924">
        <f>SUM(AR57:BF57)</f>
        <v>217815</v>
      </c>
      <c r="BH57" s="924">
        <v>5245</v>
      </c>
      <c r="BI57" s="924">
        <v>34587</v>
      </c>
      <c r="BJ57" s="924">
        <v>13533</v>
      </c>
      <c r="BK57" s="924">
        <v>9862</v>
      </c>
      <c r="BL57" s="924">
        <v>120</v>
      </c>
      <c r="BM57" s="924">
        <v>37824</v>
      </c>
      <c r="BN57" s="924">
        <v>536</v>
      </c>
      <c r="BO57" s="924">
        <v>9336</v>
      </c>
      <c r="BP57" s="924">
        <v>3357</v>
      </c>
      <c r="BQ57" s="924">
        <v>78527</v>
      </c>
      <c r="BR57" s="924">
        <v>565</v>
      </c>
      <c r="BS57" s="924">
        <v>7078</v>
      </c>
      <c r="BT57" s="924">
        <v>0</v>
      </c>
      <c r="BU57" s="924">
        <v>0</v>
      </c>
      <c r="BV57" s="926">
        <f>SUM(BH57:BU57)</f>
        <v>200570</v>
      </c>
    </row>
    <row r="58" spans="2:74" s="567" customFormat="1" ht="12.75" customHeight="1">
      <c r="B58" s="399" t="s">
        <v>1254</v>
      </c>
      <c r="C58" s="924">
        <v>132487</v>
      </c>
      <c r="D58" s="924">
        <v>118732</v>
      </c>
      <c r="E58" s="928">
        <f>SUM(C58-D58)</f>
        <v>13755</v>
      </c>
      <c r="F58" s="924">
        <v>870</v>
      </c>
      <c r="G58" s="928">
        <f>SUM(E58-F58)</f>
        <v>12885</v>
      </c>
      <c r="H58" s="924">
        <v>29464</v>
      </c>
      <c r="I58" s="924">
        <v>0</v>
      </c>
      <c r="J58" s="924">
        <v>69282</v>
      </c>
      <c r="K58" s="924">
        <v>43</v>
      </c>
      <c r="L58" s="924">
        <v>299</v>
      </c>
      <c r="M58" s="924">
        <v>1167</v>
      </c>
      <c r="N58" s="924">
        <v>6066</v>
      </c>
      <c r="O58" s="924">
        <v>0</v>
      </c>
      <c r="P58" s="924">
        <v>1567</v>
      </c>
      <c r="Q58" s="924">
        <v>783</v>
      </c>
      <c r="R58" s="924">
        <v>2207</v>
      </c>
      <c r="S58" s="924">
        <v>25</v>
      </c>
      <c r="T58" s="924">
        <v>8778</v>
      </c>
      <c r="U58" s="924">
        <v>5506</v>
      </c>
      <c r="V58" s="924">
        <v>7300</v>
      </c>
      <c r="W58" s="926">
        <f>SUM(H58:V58)</f>
        <v>132487</v>
      </c>
      <c r="X58" s="927">
        <v>3147</v>
      </c>
      <c r="Y58" s="924">
        <v>30905</v>
      </c>
      <c r="Z58" s="924">
        <v>6343</v>
      </c>
      <c r="AA58" s="924">
        <v>3151</v>
      </c>
      <c r="AB58" s="924">
        <v>119</v>
      </c>
      <c r="AC58" s="924">
        <v>11280</v>
      </c>
      <c r="AD58" s="924">
        <v>720</v>
      </c>
      <c r="AE58" s="924">
        <v>13172</v>
      </c>
      <c r="AF58" s="924">
        <v>7395</v>
      </c>
      <c r="AG58" s="924">
        <v>38782</v>
      </c>
      <c r="AH58" s="924">
        <v>561</v>
      </c>
      <c r="AI58" s="924">
        <v>3157</v>
      </c>
      <c r="AJ58" s="924">
        <v>0</v>
      </c>
      <c r="AK58" s="924">
        <v>0</v>
      </c>
      <c r="AL58" s="926">
        <f>SUM(X58:AK58)</f>
        <v>118732</v>
      </c>
      <c r="AM58" s="927">
        <v>158055</v>
      </c>
      <c r="AN58" s="924">
        <v>145393</v>
      </c>
      <c r="AO58" s="928">
        <f>SUM(AM58-AN58)</f>
        <v>12662</v>
      </c>
      <c r="AP58" s="924">
        <v>0</v>
      </c>
      <c r="AQ58" s="928">
        <f>SUM(AO58-AP58)</f>
        <v>12662</v>
      </c>
      <c r="AR58" s="924">
        <v>32567</v>
      </c>
      <c r="AS58" s="924">
        <v>0</v>
      </c>
      <c r="AT58" s="924">
        <v>81578</v>
      </c>
      <c r="AU58" s="924">
        <v>41</v>
      </c>
      <c r="AV58" s="924">
        <v>312</v>
      </c>
      <c r="AW58" s="924">
        <v>1164</v>
      </c>
      <c r="AX58" s="924">
        <v>6249</v>
      </c>
      <c r="AY58" s="924">
        <v>0</v>
      </c>
      <c r="AZ58" s="924">
        <v>2396</v>
      </c>
      <c r="BA58" s="924">
        <v>743</v>
      </c>
      <c r="BB58" s="924">
        <v>1685</v>
      </c>
      <c r="BC58" s="924">
        <v>0</v>
      </c>
      <c r="BD58" s="924">
        <v>13755</v>
      </c>
      <c r="BE58" s="924">
        <v>7365</v>
      </c>
      <c r="BF58" s="924">
        <v>10200</v>
      </c>
      <c r="BG58" s="924">
        <f>SUM(AR58:BF58)</f>
        <v>158055</v>
      </c>
      <c r="BH58" s="924">
        <v>3660</v>
      </c>
      <c r="BI58" s="924">
        <v>40033</v>
      </c>
      <c r="BJ58" s="924">
        <v>12162</v>
      </c>
      <c r="BK58" s="924">
        <v>3938</v>
      </c>
      <c r="BL58" s="924">
        <v>106</v>
      </c>
      <c r="BM58" s="924">
        <v>12420</v>
      </c>
      <c r="BN58" s="924">
        <v>554</v>
      </c>
      <c r="BO58" s="924">
        <v>18629</v>
      </c>
      <c r="BP58" s="924">
        <v>8390</v>
      </c>
      <c r="BQ58" s="924">
        <v>41264</v>
      </c>
      <c r="BR58" s="924">
        <v>0</v>
      </c>
      <c r="BS58" s="924">
        <v>4237</v>
      </c>
      <c r="BT58" s="924">
        <v>0</v>
      </c>
      <c r="BU58" s="924">
        <v>0</v>
      </c>
      <c r="BV58" s="926">
        <f>SUM(BH58:BU58)</f>
        <v>145393</v>
      </c>
    </row>
    <row r="59" spans="2:74" s="567" customFormat="1" ht="12.75" customHeight="1">
      <c r="B59" s="399" t="s">
        <v>978</v>
      </c>
      <c r="C59" s="924">
        <v>127649</v>
      </c>
      <c r="D59" s="924">
        <v>122937</v>
      </c>
      <c r="E59" s="928">
        <f>SUM(C59-D59)</f>
        <v>4712</v>
      </c>
      <c r="F59" s="924">
        <v>0</v>
      </c>
      <c r="G59" s="928">
        <f>SUM(E59-F59)</f>
        <v>4712</v>
      </c>
      <c r="H59" s="924">
        <v>33162</v>
      </c>
      <c r="I59" s="924">
        <v>0</v>
      </c>
      <c r="J59" s="924">
        <v>58683</v>
      </c>
      <c r="K59" s="924">
        <v>0</v>
      </c>
      <c r="L59" s="924">
        <v>611</v>
      </c>
      <c r="M59" s="924">
        <v>1012</v>
      </c>
      <c r="N59" s="924">
        <v>5718</v>
      </c>
      <c r="O59" s="924">
        <v>0</v>
      </c>
      <c r="P59" s="924">
        <v>4910</v>
      </c>
      <c r="Q59" s="924">
        <v>2534</v>
      </c>
      <c r="R59" s="924">
        <v>1178</v>
      </c>
      <c r="S59" s="924">
        <v>0</v>
      </c>
      <c r="T59" s="924">
        <v>6334</v>
      </c>
      <c r="U59" s="924">
        <v>1607</v>
      </c>
      <c r="V59" s="924">
        <v>11900</v>
      </c>
      <c r="W59" s="926">
        <f>SUM(H59:V59)</f>
        <v>127649</v>
      </c>
      <c r="X59" s="927">
        <v>2770</v>
      </c>
      <c r="Y59" s="924">
        <v>28730</v>
      </c>
      <c r="Z59" s="924">
        <v>15324</v>
      </c>
      <c r="AA59" s="924">
        <v>2845</v>
      </c>
      <c r="AB59" s="924">
        <v>101</v>
      </c>
      <c r="AC59" s="924">
        <v>9209</v>
      </c>
      <c r="AD59" s="924">
        <v>632</v>
      </c>
      <c r="AE59" s="924">
        <v>8418</v>
      </c>
      <c r="AF59" s="924">
        <v>6092</v>
      </c>
      <c r="AG59" s="924">
        <v>43662</v>
      </c>
      <c r="AH59" s="924">
        <v>203</v>
      </c>
      <c r="AI59" s="924">
        <v>4944</v>
      </c>
      <c r="AJ59" s="924">
        <v>7</v>
      </c>
      <c r="AK59" s="924">
        <v>0</v>
      </c>
      <c r="AL59" s="926">
        <f>SUM(X59:AK59)</f>
        <v>122937</v>
      </c>
      <c r="AM59" s="927">
        <v>137756</v>
      </c>
      <c r="AN59" s="924">
        <v>129411</v>
      </c>
      <c r="AO59" s="928">
        <f>SUM(AM59-AN59)</f>
        <v>8345</v>
      </c>
      <c r="AP59" s="924">
        <v>0</v>
      </c>
      <c r="AQ59" s="928">
        <f>SUM(AO59-AP59)</f>
        <v>8345</v>
      </c>
      <c r="AR59" s="924">
        <v>37034</v>
      </c>
      <c r="AS59" s="924">
        <v>0</v>
      </c>
      <c r="AT59" s="924">
        <v>66327</v>
      </c>
      <c r="AU59" s="924">
        <v>0</v>
      </c>
      <c r="AV59" s="924">
        <v>2325</v>
      </c>
      <c r="AW59" s="924">
        <v>759</v>
      </c>
      <c r="AX59" s="924">
        <v>7835</v>
      </c>
      <c r="AY59" s="924">
        <v>0</v>
      </c>
      <c r="AZ59" s="924">
        <v>3807</v>
      </c>
      <c r="BA59" s="924">
        <v>271</v>
      </c>
      <c r="BB59" s="924">
        <v>2255</v>
      </c>
      <c r="BC59" s="924">
        <v>0</v>
      </c>
      <c r="BD59" s="924">
        <v>4775</v>
      </c>
      <c r="BE59" s="924">
        <v>3168</v>
      </c>
      <c r="BF59" s="924">
        <v>9200</v>
      </c>
      <c r="BG59" s="924">
        <f>SUM(AR59:BF59)</f>
        <v>137756</v>
      </c>
      <c r="BH59" s="924">
        <v>3228</v>
      </c>
      <c r="BI59" s="924">
        <v>36410</v>
      </c>
      <c r="BJ59" s="924">
        <v>13250</v>
      </c>
      <c r="BK59" s="924">
        <v>2989</v>
      </c>
      <c r="BL59" s="924">
        <v>116</v>
      </c>
      <c r="BM59" s="924">
        <v>8208</v>
      </c>
      <c r="BN59" s="924">
        <v>955</v>
      </c>
      <c r="BO59" s="924">
        <v>9777</v>
      </c>
      <c r="BP59" s="924">
        <v>6440</v>
      </c>
      <c r="BQ59" s="924">
        <v>40965</v>
      </c>
      <c r="BR59" s="924">
        <v>225</v>
      </c>
      <c r="BS59" s="924">
        <v>6848</v>
      </c>
      <c r="BT59" s="924">
        <v>0</v>
      </c>
      <c r="BU59" s="924">
        <v>0</v>
      </c>
      <c r="BV59" s="926">
        <f>SUM(BH59:BU59)</f>
        <v>129411</v>
      </c>
    </row>
    <row r="60" spans="2:74" s="567" customFormat="1" ht="12.75" customHeight="1">
      <c r="B60" s="399" t="s">
        <v>232</v>
      </c>
      <c r="C60" s="924">
        <v>149718</v>
      </c>
      <c r="D60" s="924">
        <v>141127</v>
      </c>
      <c r="E60" s="928">
        <f>SUM(C60-D60)</f>
        <v>8591</v>
      </c>
      <c r="F60" s="924">
        <v>0</v>
      </c>
      <c r="G60" s="928">
        <f>SUM(E60-F60)</f>
        <v>8591</v>
      </c>
      <c r="H60" s="924">
        <v>59870</v>
      </c>
      <c r="I60" s="924">
        <v>0</v>
      </c>
      <c r="J60" s="924">
        <v>47747</v>
      </c>
      <c r="K60" s="924">
        <v>0</v>
      </c>
      <c r="L60" s="924">
        <v>65</v>
      </c>
      <c r="M60" s="924">
        <v>784</v>
      </c>
      <c r="N60" s="924">
        <v>8924</v>
      </c>
      <c r="O60" s="924">
        <v>0</v>
      </c>
      <c r="P60" s="924">
        <v>1819</v>
      </c>
      <c r="Q60" s="924">
        <v>445</v>
      </c>
      <c r="R60" s="924">
        <v>1641</v>
      </c>
      <c r="S60" s="924">
        <v>0</v>
      </c>
      <c r="T60" s="924">
        <v>6522</v>
      </c>
      <c r="U60" s="924">
        <v>2901</v>
      </c>
      <c r="V60" s="924">
        <v>19000</v>
      </c>
      <c r="W60" s="926">
        <f>SUM(H60:V60)</f>
        <v>149718</v>
      </c>
      <c r="X60" s="927">
        <v>4696</v>
      </c>
      <c r="Y60" s="924">
        <v>32022</v>
      </c>
      <c r="Z60" s="924">
        <v>6829</v>
      </c>
      <c r="AA60" s="924">
        <v>8871</v>
      </c>
      <c r="AB60" s="924">
        <v>90</v>
      </c>
      <c r="AC60" s="924">
        <v>10432</v>
      </c>
      <c r="AD60" s="924">
        <v>397</v>
      </c>
      <c r="AE60" s="924">
        <v>15395</v>
      </c>
      <c r="AF60" s="924">
        <v>3957</v>
      </c>
      <c r="AG60" s="924">
        <v>31019</v>
      </c>
      <c r="AH60" s="924">
        <v>19133</v>
      </c>
      <c r="AI60" s="924">
        <v>8286</v>
      </c>
      <c r="AJ60" s="924">
        <v>0</v>
      </c>
      <c r="AK60" s="924">
        <v>0</v>
      </c>
      <c r="AL60" s="926">
        <f>SUM(X60:AK60)</f>
        <v>141127</v>
      </c>
      <c r="AM60" s="927">
        <v>176615</v>
      </c>
      <c r="AN60" s="924">
        <v>167317</v>
      </c>
      <c r="AO60" s="928">
        <f>SUM(AM60-AN60)</f>
        <v>9298</v>
      </c>
      <c r="AP60" s="924">
        <v>0</v>
      </c>
      <c r="AQ60" s="928">
        <f>SUM(AO60-AP60)</f>
        <v>9298</v>
      </c>
      <c r="AR60" s="924">
        <v>52126</v>
      </c>
      <c r="AS60" s="924">
        <v>0</v>
      </c>
      <c r="AT60" s="924">
        <v>53846</v>
      </c>
      <c r="AU60" s="924">
        <v>0</v>
      </c>
      <c r="AV60" s="924">
        <v>79</v>
      </c>
      <c r="AW60" s="924">
        <v>831</v>
      </c>
      <c r="AX60" s="924">
        <v>9820</v>
      </c>
      <c r="AY60" s="924">
        <v>0</v>
      </c>
      <c r="AZ60" s="924">
        <v>3821</v>
      </c>
      <c r="BA60" s="924">
        <v>1333</v>
      </c>
      <c r="BB60" s="924">
        <v>10271</v>
      </c>
      <c r="BC60" s="924">
        <v>0</v>
      </c>
      <c r="BD60" s="924">
        <v>8591</v>
      </c>
      <c r="BE60" s="924">
        <v>3497</v>
      </c>
      <c r="BF60" s="924">
        <v>32400</v>
      </c>
      <c r="BG60" s="924">
        <f>SUM(AR60:BF60)</f>
        <v>176615</v>
      </c>
      <c r="BH60" s="924">
        <v>6062</v>
      </c>
      <c r="BI60" s="924">
        <v>36148</v>
      </c>
      <c r="BJ60" s="924">
        <v>7619</v>
      </c>
      <c r="BK60" s="924">
        <v>9708</v>
      </c>
      <c r="BL60" s="924">
        <v>85</v>
      </c>
      <c r="BM60" s="924">
        <v>12357</v>
      </c>
      <c r="BN60" s="924">
        <v>510</v>
      </c>
      <c r="BO60" s="924">
        <v>23755</v>
      </c>
      <c r="BP60" s="924">
        <v>4016</v>
      </c>
      <c r="BQ60" s="924">
        <v>51791</v>
      </c>
      <c r="BR60" s="924">
        <v>6380</v>
      </c>
      <c r="BS60" s="924">
        <v>8886</v>
      </c>
      <c r="BT60" s="924">
        <v>0</v>
      </c>
      <c r="BU60" s="924">
        <v>0</v>
      </c>
      <c r="BV60" s="926">
        <f>SUM(BH60:BU60)</f>
        <v>167317</v>
      </c>
    </row>
    <row r="61" spans="2:74" s="567" customFormat="1" ht="12.75" customHeight="1">
      <c r="B61" s="399"/>
      <c r="C61" s="924"/>
      <c r="D61" s="924"/>
      <c r="E61" s="928"/>
      <c r="F61" s="924"/>
      <c r="G61" s="928"/>
      <c r="H61" s="924"/>
      <c r="I61" s="924"/>
      <c r="J61" s="924"/>
      <c r="K61" s="924"/>
      <c r="L61" s="924"/>
      <c r="M61" s="924"/>
      <c r="N61" s="924"/>
      <c r="O61" s="924"/>
      <c r="P61" s="924"/>
      <c r="Q61" s="924"/>
      <c r="R61" s="924"/>
      <c r="S61" s="924"/>
      <c r="T61" s="924"/>
      <c r="U61" s="924"/>
      <c r="V61" s="924"/>
      <c r="W61" s="926"/>
      <c r="X61" s="927"/>
      <c r="Y61" s="924"/>
      <c r="Z61" s="924"/>
      <c r="AA61" s="924"/>
      <c r="AB61" s="924"/>
      <c r="AC61" s="924"/>
      <c r="AD61" s="924"/>
      <c r="AE61" s="924"/>
      <c r="AF61" s="924"/>
      <c r="AG61" s="924"/>
      <c r="AH61" s="924"/>
      <c r="AI61" s="924"/>
      <c r="AJ61" s="924"/>
      <c r="AK61" s="924"/>
      <c r="AL61" s="926"/>
      <c r="AM61" s="927"/>
      <c r="AN61" s="924"/>
      <c r="AO61" s="928"/>
      <c r="AP61" s="924"/>
      <c r="AQ61" s="928"/>
      <c r="AR61" s="924"/>
      <c r="AS61" s="924"/>
      <c r="AT61" s="924"/>
      <c r="AU61" s="924"/>
      <c r="AV61" s="924"/>
      <c r="AW61" s="924"/>
      <c r="AX61" s="924"/>
      <c r="AY61" s="924"/>
      <c r="AZ61" s="924"/>
      <c r="BA61" s="924"/>
      <c r="BB61" s="924"/>
      <c r="BC61" s="924"/>
      <c r="BD61" s="924"/>
      <c r="BE61" s="924"/>
      <c r="BF61" s="924"/>
      <c r="BG61" s="924"/>
      <c r="BH61" s="924"/>
      <c r="BI61" s="924"/>
      <c r="BJ61" s="924"/>
      <c r="BK61" s="924"/>
      <c r="BL61" s="924"/>
      <c r="BM61" s="924"/>
      <c r="BN61" s="924"/>
      <c r="BO61" s="924"/>
      <c r="BP61" s="924"/>
      <c r="BQ61" s="924"/>
      <c r="BR61" s="924"/>
      <c r="BS61" s="924"/>
      <c r="BT61" s="924"/>
      <c r="BU61" s="924"/>
      <c r="BV61" s="926"/>
    </row>
    <row r="62" spans="2:74" s="567" customFormat="1" ht="12.75" customHeight="1">
      <c r="B62" s="399" t="s">
        <v>592</v>
      </c>
      <c r="C62" s="924">
        <v>145570</v>
      </c>
      <c r="D62" s="924">
        <v>135870</v>
      </c>
      <c r="E62" s="928">
        <f>SUM(C62-D62)</f>
        <v>9700</v>
      </c>
      <c r="F62" s="924">
        <v>0</v>
      </c>
      <c r="G62" s="928">
        <f>SUM(E62-F62)</f>
        <v>9700</v>
      </c>
      <c r="H62" s="924">
        <v>44355</v>
      </c>
      <c r="I62" s="924">
        <v>0</v>
      </c>
      <c r="J62" s="924">
        <v>50904</v>
      </c>
      <c r="K62" s="924">
        <v>4251</v>
      </c>
      <c r="L62" s="924">
        <v>796</v>
      </c>
      <c r="M62" s="924">
        <v>1213</v>
      </c>
      <c r="N62" s="924">
        <v>9728</v>
      </c>
      <c r="O62" s="924">
        <v>0</v>
      </c>
      <c r="P62" s="924">
        <v>7645</v>
      </c>
      <c r="Q62" s="924">
        <v>1249</v>
      </c>
      <c r="R62" s="924">
        <v>3231</v>
      </c>
      <c r="S62" s="924">
        <v>0</v>
      </c>
      <c r="T62" s="924">
        <v>4903</v>
      </c>
      <c r="U62" s="924">
        <v>2295</v>
      </c>
      <c r="V62" s="924">
        <v>15000</v>
      </c>
      <c r="W62" s="926">
        <f>SUM(H62:V62)</f>
        <v>145570</v>
      </c>
      <c r="X62" s="927">
        <v>3267</v>
      </c>
      <c r="Y62" s="924">
        <v>31266</v>
      </c>
      <c r="Z62" s="924">
        <v>7364</v>
      </c>
      <c r="AA62" s="924">
        <v>4693</v>
      </c>
      <c r="AB62" s="924">
        <v>18</v>
      </c>
      <c r="AC62" s="924">
        <v>13759</v>
      </c>
      <c r="AD62" s="924">
        <v>459</v>
      </c>
      <c r="AE62" s="924">
        <v>13625</v>
      </c>
      <c r="AF62" s="924">
        <v>2742</v>
      </c>
      <c r="AG62" s="924">
        <v>41501</v>
      </c>
      <c r="AH62" s="924">
        <v>9880</v>
      </c>
      <c r="AI62" s="924">
        <v>7296</v>
      </c>
      <c r="AJ62" s="924">
        <v>0</v>
      </c>
      <c r="AK62" s="924">
        <v>0</v>
      </c>
      <c r="AL62" s="926">
        <f>SUM(X62:AK62)</f>
        <v>135870</v>
      </c>
      <c r="AM62" s="927">
        <v>147124</v>
      </c>
      <c r="AN62" s="924">
        <v>135263</v>
      </c>
      <c r="AO62" s="928">
        <f>SUM(AM62-AN62)</f>
        <v>11861</v>
      </c>
      <c r="AP62" s="924">
        <v>0</v>
      </c>
      <c r="AQ62" s="928">
        <f>SUM(AO62-AP62)</f>
        <v>11861</v>
      </c>
      <c r="AR62" s="924">
        <v>43327</v>
      </c>
      <c r="AS62" s="924">
        <v>0</v>
      </c>
      <c r="AT62" s="924">
        <v>58960</v>
      </c>
      <c r="AU62" s="924">
        <v>1426</v>
      </c>
      <c r="AV62" s="924">
        <v>1018</v>
      </c>
      <c r="AW62" s="924">
        <v>1372</v>
      </c>
      <c r="AX62" s="924">
        <v>9147</v>
      </c>
      <c r="AY62" s="924">
        <v>0</v>
      </c>
      <c r="AZ62" s="924">
        <v>2600</v>
      </c>
      <c r="BA62" s="924">
        <v>461</v>
      </c>
      <c r="BB62" s="924">
        <v>100</v>
      </c>
      <c r="BC62" s="924">
        <v>0</v>
      </c>
      <c r="BD62" s="924">
        <v>9700</v>
      </c>
      <c r="BE62" s="924">
        <v>2413</v>
      </c>
      <c r="BF62" s="924">
        <v>16600</v>
      </c>
      <c r="BG62" s="924">
        <f>SUM(AR62:BF62)</f>
        <v>147124</v>
      </c>
      <c r="BH62" s="924">
        <v>4314</v>
      </c>
      <c r="BI62" s="924">
        <v>35209</v>
      </c>
      <c r="BJ62" s="924">
        <v>8603</v>
      </c>
      <c r="BK62" s="924">
        <v>4865</v>
      </c>
      <c r="BL62" s="924">
        <v>37</v>
      </c>
      <c r="BM62" s="924">
        <v>12083</v>
      </c>
      <c r="BN62" s="924">
        <v>485</v>
      </c>
      <c r="BO62" s="924">
        <v>13051</v>
      </c>
      <c r="BP62" s="924">
        <v>2822</v>
      </c>
      <c r="BQ62" s="924">
        <v>40922</v>
      </c>
      <c r="BR62" s="924">
        <v>4428</v>
      </c>
      <c r="BS62" s="924">
        <v>8444</v>
      </c>
      <c r="BT62" s="924">
        <v>0</v>
      </c>
      <c r="BU62" s="924">
        <v>0</v>
      </c>
      <c r="BV62" s="926">
        <f>SUM(BH62:BU62)</f>
        <v>135263</v>
      </c>
    </row>
    <row r="63" spans="2:74" s="567" customFormat="1" ht="12.75" customHeight="1">
      <c r="B63" s="399" t="s">
        <v>593</v>
      </c>
      <c r="C63" s="924">
        <v>129118</v>
      </c>
      <c r="D63" s="924">
        <v>120270</v>
      </c>
      <c r="E63" s="928">
        <f>SUM(C63-D63)</f>
        <v>8848</v>
      </c>
      <c r="F63" s="924">
        <v>0</v>
      </c>
      <c r="G63" s="928">
        <f>SUM(E63-F63)</f>
        <v>8848</v>
      </c>
      <c r="H63" s="924">
        <v>29625</v>
      </c>
      <c r="I63" s="924">
        <v>0</v>
      </c>
      <c r="J63" s="924">
        <v>58803</v>
      </c>
      <c r="K63" s="924">
        <v>0</v>
      </c>
      <c r="L63" s="924">
        <v>1013</v>
      </c>
      <c r="M63" s="924">
        <v>686</v>
      </c>
      <c r="N63" s="924">
        <v>4739</v>
      </c>
      <c r="O63" s="924">
        <v>0</v>
      </c>
      <c r="P63" s="924">
        <v>9651</v>
      </c>
      <c r="Q63" s="924">
        <v>228</v>
      </c>
      <c r="R63" s="924">
        <v>7779</v>
      </c>
      <c r="S63" s="924">
        <v>40</v>
      </c>
      <c r="T63" s="924">
        <v>9820</v>
      </c>
      <c r="U63" s="924">
        <v>3134</v>
      </c>
      <c r="V63" s="924">
        <v>3600</v>
      </c>
      <c r="W63" s="926">
        <f>SUM(H63:V63)</f>
        <v>129118</v>
      </c>
      <c r="X63" s="927">
        <v>2437</v>
      </c>
      <c r="Y63" s="924">
        <v>23082</v>
      </c>
      <c r="Z63" s="924">
        <v>6801</v>
      </c>
      <c r="AA63" s="924">
        <v>15242</v>
      </c>
      <c r="AB63" s="924">
        <v>183</v>
      </c>
      <c r="AC63" s="924">
        <v>15487</v>
      </c>
      <c r="AD63" s="924">
        <v>845</v>
      </c>
      <c r="AE63" s="924">
        <v>14853</v>
      </c>
      <c r="AF63" s="924">
        <v>3479</v>
      </c>
      <c r="AG63" s="924">
        <v>30312</v>
      </c>
      <c r="AH63" s="924">
        <v>1987</v>
      </c>
      <c r="AI63" s="924">
        <v>4804</v>
      </c>
      <c r="AJ63" s="924">
        <v>758</v>
      </c>
      <c r="AK63" s="924">
        <v>0</v>
      </c>
      <c r="AL63" s="926">
        <f>SUM(X63:AK63)</f>
        <v>120270</v>
      </c>
      <c r="AM63" s="927">
        <v>145647</v>
      </c>
      <c r="AN63" s="924">
        <v>130357</v>
      </c>
      <c r="AO63" s="928">
        <f>SUM(AM63-AN63)</f>
        <v>15290</v>
      </c>
      <c r="AP63" s="924">
        <v>0</v>
      </c>
      <c r="AQ63" s="928">
        <f>SUM(AO63-AP63)</f>
        <v>15290</v>
      </c>
      <c r="AR63" s="924">
        <v>33434</v>
      </c>
      <c r="AS63" s="924">
        <v>0</v>
      </c>
      <c r="AT63" s="924">
        <v>68687</v>
      </c>
      <c r="AU63" s="924">
        <v>0</v>
      </c>
      <c r="AV63" s="924">
        <v>1151</v>
      </c>
      <c r="AW63" s="924">
        <v>741</v>
      </c>
      <c r="AX63" s="924">
        <v>6619</v>
      </c>
      <c r="AY63" s="924">
        <v>0</v>
      </c>
      <c r="AZ63" s="924">
        <v>9040</v>
      </c>
      <c r="BA63" s="924">
        <v>759</v>
      </c>
      <c r="BB63" s="924">
        <v>3512</v>
      </c>
      <c r="BC63" s="924">
        <v>0</v>
      </c>
      <c r="BD63" s="924">
        <v>8848</v>
      </c>
      <c r="BE63" s="924">
        <v>1756</v>
      </c>
      <c r="BF63" s="924">
        <v>11100</v>
      </c>
      <c r="BG63" s="924">
        <f>SUM(AR63:BF63)</f>
        <v>145647</v>
      </c>
      <c r="BH63" s="924">
        <v>3218</v>
      </c>
      <c r="BI63" s="924">
        <v>25431</v>
      </c>
      <c r="BJ63" s="924">
        <v>8687</v>
      </c>
      <c r="BK63" s="924">
        <v>18694</v>
      </c>
      <c r="BL63" s="924">
        <v>405</v>
      </c>
      <c r="BM63" s="924">
        <v>13859</v>
      </c>
      <c r="BN63" s="924">
        <v>415</v>
      </c>
      <c r="BO63" s="924">
        <v>13510</v>
      </c>
      <c r="BP63" s="924">
        <v>6610</v>
      </c>
      <c r="BQ63" s="924">
        <v>33987</v>
      </c>
      <c r="BR63" s="924">
        <v>421</v>
      </c>
      <c r="BS63" s="924">
        <v>4920</v>
      </c>
      <c r="BT63" s="924">
        <v>200</v>
      </c>
      <c r="BU63" s="924">
        <v>0</v>
      </c>
      <c r="BV63" s="926">
        <f>SUM(BH63:BU63)</f>
        <v>130357</v>
      </c>
    </row>
    <row r="64" spans="2:74" s="567" customFormat="1" ht="12.75" customHeight="1">
      <c r="B64" s="399" t="s">
        <v>160</v>
      </c>
      <c r="C64" s="924">
        <v>109612</v>
      </c>
      <c r="D64" s="924">
        <v>95502</v>
      </c>
      <c r="E64" s="928">
        <f>SUM(C64-D64)</f>
        <v>14110</v>
      </c>
      <c r="F64" s="924">
        <v>1000</v>
      </c>
      <c r="G64" s="928">
        <f>SUM(E64-F64)</f>
        <v>13110</v>
      </c>
      <c r="H64" s="924">
        <v>32975</v>
      </c>
      <c r="I64" s="924">
        <v>0</v>
      </c>
      <c r="J64" s="924">
        <v>42677</v>
      </c>
      <c r="K64" s="924">
        <v>0</v>
      </c>
      <c r="L64" s="924">
        <v>2867</v>
      </c>
      <c r="M64" s="924">
        <v>461</v>
      </c>
      <c r="N64" s="924">
        <v>5865</v>
      </c>
      <c r="O64" s="924">
        <v>0</v>
      </c>
      <c r="P64" s="924">
        <v>1566</v>
      </c>
      <c r="Q64" s="924">
        <v>849</v>
      </c>
      <c r="R64" s="924">
        <v>207</v>
      </c>
      <c r="S64" s="924">
        <v>119</v>
      </c>
      <c r="T64" s="924">
        <v>13313</v>
      </c>
      <c r="U64" s="924">
        <v>1513</v>
      </c>
      <c r="V64" s="924">
        <v>7200</v>
      </c>
      <c r="W64" s="926">
        <f>SUM(H64:V64)</f>
        <v>109612</v>
      </c>
      <c r="X64" s="927">
        <v>1936</v>
      </c>
      <c r="Y64" s="924">
        <v>29056</v>
      </c>
      <c r="Z64" s="924">
        <v>6466</v>
      </c>
      <c r="AA64" s="924">
        <v>9412</v>
      </c>
      <c r="AB64" s="924">
        <v>76</v>
      </c>
      <c r="AC64" s="924">
        <v>8289</v>
      </c>
      <c r="AD64" s="924">
        <v>263</v>
      </c>
      <c r="AE64" s="924">
        <v>15552</v>
      </c>
      <c r="AF64" s="924">
        <v>3095</v>
      </c>
      <c r="AG64" s="924">
        <v>19821</v>
      </c>
      <c r="AH64" s="924">
        <v>0</v>
      </c>
      <c r="AI64" s="924">
        <v>1536</v>
      </c>
      <c r="AJ64" s="924">
        <v>0</v>
      </c>
      <c r="AK64" s="924">
        <v>0</v>
      </c>
      <c r="AL64" s="926">
        <f>SUM(X64:AK64)</f>
        <v>95502</v>
      </c>
      <c r="AM64" s="927">
        <v>126004</v>
      </c>
      <c r="AN64" s="924">
        <v>116149</v>
      </c>
      <c r="AO64" s="928">
        <f>SUM(AM64-AN64)</f>
        <v>9855</v>
      </c>
      <c r="AP64" s="924">
        <v>0</v>
      </c>
      <c r="AQ64" s="928">
        <f>SUM(AO64-AP64)</f>
        <v>9855</v>
      </c>
      <c r="AR64" s="924">
        <v>34027</v>
      </c>
      <c r="AS64" s="924">
        <v>0</v>
      </c>
      <c r="AT64" s="924">
        <v>49551</v>
      </c>
      <c r="AU64" s="924">
        <v>280</v>
      </c>
      <c r="AV64" s="924">
        <v>4276</v>
      </c>
      <c r="AW64" s="924">
        <v>496</v>
      </c>
      <c r="AX64" s="924">
        <v>4745</v>
      </c>
      <c r="AY64" s="924">
        <v>0</v>
      </c>
      <c r="AZ64" s="924">
        <v>4199</v>
      </c>
      <c r="BA64" s="924">
        <v>889</v>
      </c>
      <c r="BB64" s="924">
        <v>112</v>
      </c>
      <c r="BC64" s="924">
        <v>1000</v>
      </c>
      <c r="BD64" s="924">
        <v>14110</v>
      </c>
      <c r="BE64" s="924">
        <v>1919</v>
      </c>
      <c r="BF64" s="924">
        <v>10400</v>
      </c>
      <c r="BG64" s="924">
        <f>SUM(AR64:BF64)</f>
        <v>126004</v>
      </c>
      <c r="BH64" s="924">
        <v>2334</v>
      </c>
      <c r="BI64" s="924">
        <v>33426</v>
      </c>
      <c r="BJ64" s="924">
        <v>15345</v>
      </c>
      <c r="BK64" s="924">
        <v>8985</v>
      </c>
      <c r="BL64" s="924">
        <v>103</v>
      </c>
      <c r="BM64" s="924">
        <v>12225</v>
      </c>
      <c r="BN64" s="924">
        <v>275</v>
      </c>
      <c r="BO64" s="924">
        <v>10818</v>
      </c>
      <c r="BP64" s="924">
        <v>9314</v>
      </c>
      <c r="BQ64" s="924">
        <v>20158</v>
      </c>
      <c r="BR64" s="924">
        <v>673</v>
      </c>
      <c r="BS64" s="924">
        <v>2493</v>
      </c>
      <c r="BT64" s="924">
        <v>0</v>
      </c>
      <c r="BU64" s="924">
        <v>0</v>
      </c>
      <c r="BV64" s="926">
        <f>SUM(BH64:BU64)</f>
        <v>116149</v>
      </c>
    </row>
    <row r="65" spans="2:74" s="567" customFormat="1" ht="12.75" customHeight="1">
      <c r="B65" s="399" t="s">
        <v>594</v>
      </c>
      <c r="C65" s="924">
        <v>124551</v>
      </c>
      <c r="D65" s="924">
        <v>124301</v>
      </c>
      <c r="E65" s="928">
        <f>SUM(C65-D65)</f>
        <v>250</v>
      </c>
      <c r="F65" s="924">
        <v>0</v>
      </c>
      <c r="G65" s="928">
        <f>SUM(E65-F65)</f>
        <v>250</v>
      </c>
      <c r="H65" s="924">
        <v>33990</v>
      </c>
      <c r="I65" s="924">
        <v>0</v>
      </c>
      <c r="J65" s="924">
        <v>37255</v>
      </c>
      <c r="K65" s="924">
        <v>698</v>
      </c>
      <c r="L65" s="924">
        <v>2364</v>
      </c>
      <c r="M65" s="924">
        <v>754</v>
      </c>
      <c r="N65" s="924">
        <v>12210</v>
      </c>
      <c r="O65" s="924">
        <v>0</v>
      </c>
      <c r="P65" s="924">
        <v>4264</v>
      </c>
      <c r="Q65" s="924">
        <v>1978</v>
      </c>
      <c r="R65" s="924">
        <v>999</v>
      </c>
      <c r="S65" s="924">
        <v>6100</v>
      </c>
      <c r="T65" s="924">
        <v>517</v>
      </c>
      <c r="U65" s="924">
        <v>1723</v>
      </c>
      <c r="V65" s="924">
        <v>21700</v>
      </c>
      <c r="W65" s="926">
        <v>124551</v>
      </c>
      <c r="X65" s="927">
        <v>2793</v>
      </c>
      <c r="Y65" s="924">
        <v>27881</v>
      </c>
      <c r="Z65" s="924">
        <v>7751</v>
      </c>
      <c r="AA65" s="924">
        <v>4297</v>
      </c>
      <c r="AB65" s="924">
        <v>76</v>
      </c>
      <c r="AC65" s="924">
        <v>10941</v>
      </c>
      <c r="AD65" s="924">
        <v>2688</v>
      </c>
      <c r="AE65" s="924">
        <v>11490</v>
      </c>
      <c r="AF65" s="924">
        <v>3384</v>
      </c>
      <c r="AG65" s="924">
        <v>47143</v>
      </c>
      <c r="AH65" s="924">
        <v>1319</v>
      </c>
      <c r="AI65" s="924">
        <v>3503</v>
      </c>
      <c r="AJ65" s="924">
        <v>1035</v>
      </c>
      <c r="AK65" s="924">
        <v>0</v>
      </c>
      <c r="AL65" s="926">
        <f>SUM(X65:AK65)</f>
        <v>124301</v>
      </c>
      <c r="AM65" s="927">
        <v>110869</v>
      </c>
      <c r="AN65" s="924">
        <v>109925</v>
      </c>
      <c r="AO65" s="928">
        <f>SUM(AM65-AN65)</f>
        <v>944</v>
      </c>
      <c r="AP65" s="924">
        <v>0</v>
      </c>
      <c r="AQ65" s="928">
        <f>SUM(AO65-AP65)</f>
        <v>944</v>
      </c>
      <c r="AR65" s="924">
        <v>32149</v>
      </c>
      <c r="AS65" s="924">
        <v>0</v>
      </c>
      <c r="AT65" s="924">
        <v>44649</v>
      </c>
      <c r="AU65" s="924">
        <v>118</v>
      </c>
      <c r="AV65" s="924">
        <v>3019</v>
      </c>
      <c r="AW65" s="924">
        <v>900</v>
      </c>
      <c r="AX65" s="924">
        <v>4441</v>
      </c>
      <c r="AY65" s="924">
        <v>0</v>
      </c>
      <c r="AZ65" s="924">
        <v>5395</v>
      </c>
      <c r="BA65" s="924">
        <v>506</v>
      </c>
      <c r="BB65" s="924">
        <v>1879</v>
      </c>
      <c r="BC65" s="924">
        <v>600</v>
      </c>
      <c r="BD65" s="924">
        <v>250</v>
      </c>
      <c r="BE65" s="924">
        <v>1963</v>
      </c>
      <c r="BF65" s="924">
        <v>15000</v>
      </c>
      <c r="BG65" s="924">
        <f>SUM(AR65:BF65)</f>
        <v>110869</v>
      </c>
      <c r="BH65" s="924">
        <v>3838</v>
      </c>
      <c r="BI65" s="924">
        <v>30208</v>
      </c>
      <c r="BJ65" s="924">
        <v>9432</v>
      </c>
      <c r="BK65" s="924">
        <v>6276</v>
      </c>
      <c r="BL65" s="924">
        <v>73</v>
      </c>
      <c r="BM65" s="924">
        <v>11673</v>
      </c>
      <c r="BN65" s="924">
        <v>4396</v>
      </c>
      <c r="BO65" s="924">
        <v>15651</v>
      </c>
      <c r="BP65" s="924">
        <v>3355</v>
      </c>
      <c r="BQ65" s="924">
        <v>20634</v>
      </c>
      <c r="BR65" s="924">
        <v>0</v>
      </c>
      <c r="BS65" s="924">
        <v>4389</v>
      </c>
      <c r="BT65" s="924">
        <v>0</v>
      </c>
      <c r="BU65" s="924">
        <v>0</v>
      </c>
      <c r="BV65" s="926">
        <f>SUM(BH65:BU65)</f>
        <v>109925</v>
      </c>
    </row>
    <row r="66" spans="2:74" s="567" customFormat="1" ht="12.75" customHeight="1">
      <c r="B66" s="399"/>
      <c r="C66" s="924"/>
      <c r="D66" s="924"/>
      <c r="E66" s="928"/>
      <c r="F66" s="924"/>
      <c r="G66" s="928"/>
      <c r="H66" s="924"/>
      <c r="I66" s="924"/>
      <c r="J66" s="924"/>
      <c r="K66" s="924"/>
      <c r="L66" s="924"/>
      <c r="M66" s="924"/>
      <c r="N66" s="924"/>
      <c r="O66" s="924"/>
      <c r="P66" s="924"/>
      <c r="Q66" s="924"/>
      <c r="R66" s="924"/>
      <c r="S66" s="924"/>
      <c r="T66" s="924"/>
      <c r="U66" s="924"/>
      <c r="V66" s="924"/>
      <c r="W66" s="926"/>
      <c r="X66" s="927"/>
      <c r="Y66" s="924"/>
      <c r="Z66" s="924"/>
      <c r="AA66" s="924"/>
      <c r="AB66" s="924"/>
      <c r="AC66" s="924"/>
      <c r="AD66" s="924"/>
      <c r="AE66" s="924"/>
      <c r="AF66" s="924"/>
      <c r="AG66" s="924"/>
      <c r="AH66" s="924"/>
      <c r="AI66" s="924"/>
      <c r="AJ66" s="924"/>
      <c r="AK66" s="924"/>
      <c r="AL66" s="926"/>
      <c r="AM66" s="927"/>
      <c r="AN66" s="924"/>
      <c r="AO66" s="928"/>
      <c r="AP66" s="924"/>
      <c r="AQ66" s="928"/>
      <c r="AR66" s="924"/>
      <c r="AS66" s="924"/>
      <c r="AT66" s="924"/>
      <c r="AU66" s="924"/>
      <c r="AV66" s="924"/>
      <c r="AW66" s="924"/>
      <c r="AX66" s="924"/>
      <c r="AY66" s="924"/>
      <c r="AZ66" s="924"/>
      <c r="BA66" s="924"/>
      <c r="BB66" s="924"/>
      <c r="BC66" s="924"/>
      <c r="BD66" s="924"/>
      <c r="BE66" s="924"/>
      <c r="BF66" s="924"/>
      <c r="BG66" s="924"/>
      <c r="BH66" s="924"/>
      <c r="BI66" s="924"/>
      <c r="BJ66" s="924"/>
      <c r="BK66" s="924"/>
      <c r="BL66" s="924"/>
      <c r="BM66" s="924"/>
      <c r="BN66" s="924"/>
      <c r="BO66" s="924"/>
      <c r="BP66" s="924"/>
      <c r="BQ66" s="924"/>
      <c r="BR66" s="924"/>
      <c r="BS66" s="924"/>
      <c r="BT66" s="924"/>
      <c r="BU66" s="924"/>
      <c r="BV66" s="926"/>
    </row>
    <row r="67" spans="2:74" s="567" customFormat="1" ht="12.75" customHeight="1">
      <c r="B67" s="399" t="s">
        <v>1255</v>
      </c>
      <c r="C67" s="924">
        <v>120399</v>
      </c>
      <c r="D67" s="924">
        <v>123253</v>
      </c>
      <c r="E67" s="928">
        <f>SUM(C67-D67)</f>
        <v>-2854</v>
      </c>
      <c r="F67" s="924">
        <v>0</v>
      </c>
      <c r="G67" s="928">
        <f>SUM(E67-F67)</f>
        <v>-2854</v>
      </c>
      <c r="H67" s="924">
        <v>24685</v>
      </c>
      <c r="I67" s="924">
        <v>0</v>
      </c>
      <c r="J67" s="924">
        <v>56402</v>
      </c>
      <c r="K67" s="924">
        <v>29</v>
      </c>
      <c r="L67" s="924">
        <v>1385</v>
      </c>
      <c r="M67" s="924">
        <v>660</v>
      </c>
      <c r="N67" s="924">
        <v>4339</v>
      </c>
      <c r="O67" s="924">
        <v>0</v>
      </c>
      <c r="P67" s="924">
        <v>6165</v>
      </c>
      <c r="Q67" s="924">
        <v>89</v>
      </c>
      <c r="R67" s="924">
        <v>7708</v>
      </c>
      <c r="S67" s="924">
        <v>0</v>
      </c>
      <c r="T67" s="924">
        <v>0</v>
      </c>
      <c r="U67" s="924">
        <v>637</v>
      </c>
      <c r="V67" s="924">
        <v>18300</v>
      </c>
      <c r="W67" s="926">
        <f>SUM(H67:V67)</f>
        <v>120399</v>
      </c>
      <c r="X67" s="927">
        <v>3769</v>
      </c>
      <c r="Y67" s="924">
        <v>23380</v>
      </c>
      <c r="Z67" s="924">
        <v>8922</v>
      </c>
      <c r="AA67" s="924">
        <v>1029</v>
      </c>
      <c r="AB67" s="924">
        <v>111</v>
      </c>
      <c r="AC67" s="924">
        <v>14855</v>
      </c>
      <c r="AD67" s="924">
        <v>730</v>
      </c>
      <c r="AE67" s="924">
        <v>31610</v>
      </c>
      <c r="AF67" s="924">
        <v>3917</v>
      </c>
      <c r="AG67" s="924">
        <v>26717</v>
      </c>
      <c r="AH67" s="924">
        <v>0</v>
      </c>
      <c r="AI67" s="924">
        <v>6376</v>
      </c>
      <c r="AJ67" s="924">
        <v>32</v>
      </c>
      <c r="AK67" s="924">
        <v>1805</v>
      </c>
      <c r="AL67" s="926">
        <f>SUM(X67:AK67)</f>
        <v>123253</v>
      </c>
      <c r="AM67" s="927">
        <v>149092</v>
      </c>
      <c r="AN67" s="924">
        <v>145237</v>
      </c>
      <c r="AO67" s="928">
        <f>SUM(AM67-AN67)</f>
        <v>3855</v>
      </c>
      <c r="AP67" s="924">
        <v>0</v>
      </c>
      <c r="AQ67" s="928">
        <f>SUM(AO67-AP67)</f>
        <v>3855</v>
      </c>
      <c r="AR67" s="924">
        <v>29611</v>
      </c>
      <c r="AS67" s="924">
        <v>0</v>
      </c>
      <c r="AT67" s="924">
        <v>63352</v>
      </c>
      <c r="AU67" s="924">
        <v>27</v>
      </c>
      <c r="AV67" s="924">
        <v>1631</v>
      </c>
      <c r="AW67" s="924">
        <v>836</v>
      </c>
      <c r="AX67" s="924">
        <v>15380</v>
      </c>
      <c r="AY67" s="924">
        <v>0</v>
      </c>
      <c r="AZ67" s="924">
        <v>6836</v>
      </c>
      <c r="BA67" s="924">
        <v>15</v>
      </c>
      <c r="BB67" s="924">
        <v>5357</v>
      </c>
      <c r="BC67" s="924">
        <v>0</v>
      </c>
      <c r="BD67" s="924">
        <v>0</v>
      </c>
      <c r="BE67" s="924">
        <v>847</v>
      </c>
      <c r="BF67" s="924">
        <v>25200</v>
      </c>
      <c r="BG67" s="924">
        <f>SUM(AR67:BF67)</f>
        <v>149092</v>
      </c>
      <c r="BH67" s="924">
        <v>4238</v>
      </c>
      <c r="BI67" s="924">
        <v>24405</v>
      </c>
      <c r="BJ67" s="924">
        <v>8441</v>
      </c>
      <c r="BK67" s="924">
        <v>2063</v>
      </c>
      <c r="BL67" s="924">
        <v>108</v>
      </c>
      <c r="BM67" s="924">
        <v>19672</v>
      </c>
      <c r="BN67" s="924">
        <v>872</v>
      </c>
      <c r="BO67" s="924">
        <v>19717</v>
      </c>
      <c r="BP67" s="924">
        <v>5071</v>
      </c>
      <c r="BQ67" s="924">
        <v>49422</v>
      </c>
      <c r="BR67" s="924">
        <v>125</v>
      </c>
      <c r="BS67" s="924">
        <v>8249</v>
      </c>
      <c r="BT67" s="924">
        <v>0</v>
      </c>
      <c r="BU67" s="924">
        <v>2854</v>
      </c>
      <c r="BV67" s="926">
        <f>SUM(BH67:BU67)</f>
        <v>145237</v>
      </c>
    </row>
    <row r="68" spans="2:74" s="567" customFormat="1" ht="12.75" customHeight="1">
      <c r="B68" s="399" t="s">
        <v>140</v>
      </c>
      <c r="C68" s="924">
        <v>149473</v>
      </c>
      <c r="D68" s="924">
        <v>140477</v>
      </c>
      <c r="E68" s="928">
        <f>SUM(C68-D68)</f>
        <v>8996</v>
      </c>
      <c r="F68" s="924">
        <v>0</v>
      </c>
      <c r="G68" s="928">
        <f>SUM(E68-F68)</f>
        <v>8996</v>
      </c>
      <c r="H68" s="924">
        <v>24122</v>
      </c>
      <c r="I68" s="924">
        <v>0</v>
      </c>
      <c r="J68" s="924">
        <v>58995</v>
      </c>
      <c r="K68" s="924">
        <v>6202</v>
      </c>
      <c r="L68" s="924">
        <v>2525</v>
      </c>
      <c r="M68" s="924">
        <v>555</v>
      </c>
      <c r="N68" s="924">
        <v>4356</v>
      </c>
      <c r="O68" s="924">
        <v>0</v>
      </c>
      <c r="P68" s="924">
        <v>27001</v>
      </c>
      <c r="Q68" s="924">
        <v>121</v>
      </c>
      <c r="R68" s="924">
        <v>3795</v>
      </c>
      <c r="S68" s="924">
        <v>0</v>
      </c>
      <c r="T68" s="924">
        <v>11403</v>
      </c>
      <c r="U68" s="924">
        <v>2398</v>
      </c>
      <c r="V68" s="924">
        <v>8000</v>
      </c>
      <c r="W68" s="926">
        <f>SUM(H68:V68)</f>
        <v>149473</v>
      </c>
      <c r="X68" s="927">
        <v>3023</v>
      </c>
      <c r="Y68" s="924">
        <v>24869</v>
      </c>
      <c r="Z68" s="924">
        <v>4225</v>
      </c>
      <c r="AA68" s="924">
        <v>3844</v>
      </c>
      <c r="AB68" s="924">
        <v>23</v>
      </c>
      <c r="AC68" s="924">
        <v>55798</v>
      </c>
      <c r="AD68" s="924">
        <v>1550</v>
      </c>
      <c r="AE68" s="924">
        <v>15606</v>
      </c>
      <c r="AF68" s="924">
        <v>3890</v>
      </c>
      <c r="AG68" s="924">
        <v>20264</v>
      </c>
      <c r="AH68" s="924">
        <v>1299</v>
      </c>
      <c r="AI68" s="924">
        <v>4472</v>
      </c>
      <c r="AJ68" s="924">
        <v>1614</v>
      </c>
      <c r="AK68" s="924">
        <v>0</v>
      </c>
      <c r="AL68" s="926">
        <f>SUM(X68:AK68)</f>
        <v>140477</v>
      </c>
      <c r="AM68" s="927">
        <v>162072</v>
      </c>
      <c r="AN68" s="924">
        <v>150140</v>
      </c>
      <c r="AO68" s="928">
        <f>SUM(AM68-AN68)</f>
        <v>11932</v>
      </c>
      <c r="AP68" s="924">
        <v>0</v>
      </c>
      <c r="AQ68" s="928">
        <f>SUM(AO68-AP68)</f>
        <v>11932</v>
      </c>
      <c r="AR68" s="924">
        <v>24536</v>
      </c>
      <c r="AS68" s="924">
        <v>0</v>
      </c>
      <c r="AT68" s="924">
        <v>67737</v>
      </c>
      <c r="AU68" s="924">
        <v>5140</v>
      </c>
      <c r="AV68" s="924">
        <v>610</v>
      </c>
      <c r="AW68" s="924">
        <v>543</v>
      </c>
      <c r="AX68" s="924">
        <v>9744</v>
      </c>
      <c r="AY68" s="924">
        <v>0</v>
      </c>
      <c r="AZ68" s="924">
        <v>18702</v>
      </c>
      <c r="BA68" s="924">
        <v>1046</v>
      </c>
      <c r="BB68" s="924">
        <v>2021</v>
      </c>
      <c r="BC68" s="924">
        <v>294</v>
      </c>
      <c r="BD68" s="924">
        <v>8996</v>
      </c>
      <c r="BE68" s="924">
        <v>2803</v>
      </c>
      <c r="BF68" s="924">
        <v>19900</v>
      </c>
      <c r="BG68" s="924">
        <f>SUM(AR68:BF68)</f>
        <v>162072</v>
      </c>
      <c r="BH68" s="924">
        <v>3052</v>
      </c>
      <c r="BI68" s="924">
        <v>28282</v>
      </c>
      <c r="BJ68" s="924">
        <v>4547</v>
      </c>
      <c r="BK68" s="924">
        <v>3061</v>
      </c>
      <c r="BL68" s="924">
        <v>77</v>
      </c>
      <c r="BM68" s="924">
        <v>38961</v>
      </c>
      <c r="BN68" s="924">
        <v>1579</v>
      </c>
      <c r="BO68" s="924">
        <v>21994</v>
      </c>
      <c r="BP68" s="924">
        <v>4193</v>
      </c>
      <c r="BQ68" s="924">
        <v>38953</v>
      </c>
      <c r="BR68" s="924">
        <v>192</v>
      </c>
      <c r="BS68" s="924">
        <v>5249</v>
      </c>
      <c r="BT68" s="924">
        <v>0</v>
      </c>
      <c r="BU68" s="924">
        <v>0</v>
      </c>
      <c r="BV68" s="926">
        <f>SUM(BH68:BU68)</f>
        <v>150140</v>
      </c>
    </row>
    <row r="69" spans="2:74" s="567" customFormat="1" ht="12.75" customHeight="1">
      <c r="B69" s="399"/>
      <c r="C69" s="924"/>
      <c r="D69" s="924"/>
      <c r="E69" s="928"/>
      <c r="F69" s="924"/>
      <c r="G69" s="928"/>
      <c r="H69" s="924"/>
      <c r="I69" s="924"/>
      <c r="J69" s="924"/>
      <c r="K69" s="924"/>
      <c r="L69" s="924"/>
      <c r="M69" s="924"/>
      <c r="N69" s="924"/>
      <c r="O69" s="924"/>
      <c r="P69" s="924"/>
      <c r="Q69" s="924"/>
      <c r="R69" s="924"/>
      <c r="S69" s="924"/>
      <c r="T69" s="924"/>
      <c r="U69" s="924"/>
      <c r="V69" s="924"/>
      <c r="W69" s="926"/>
      <c r="X69" s="927"/>
      <c r="Y69" s="924"/>
      <c r="Z69" s="924"/>
      <c r="AA69" s="924"/>
      <c r="AB69" s="924"/>
      <c r="AC69" s="924"/>
      <c r="AD69" s="924"/>
      <c r="AE69" s="924"/>
      <c r="AF69" s="924"/>
      <c r="AG69" s="924"/>
      <c r="AH69" s="924"/>
      <c r="AI69" s="924"/>
      <c r="AJ69" s="924"/>
      <c r="AK69" s="924"/>
      <c r="AL69" s="926"/>
      <c r="AM69" s="927"/>
      <c r="AN69" s="924"/>
      <c r="AO69" s="928"/>
      <c r="AP69" s="924"/>
      <c r="AQ69" s="928"/>
      <c r="AR69" s="924"/>
      <c r="AS69" s="924"/>
      <c r="AT69" s="924"/>
      <c r="AU69" s="924"/>
      <c r="AV69" s="924"/>
      <c r="AW69" s="924"/>
      <c r="AX69" s="924"/>
      <c r="AY69" s="924"/>
      <c r="AZ69" s="924"/>
      <c r="BA69" s="924"/>
      <c r="BB69" s="924"/>
      <c r="BC69" s="924"/>
      <c r="BD69" s="924"/>
      <c r="BE69" s="924"/>
      <c r="BF69" s="924"/>
      <c r="BG69" s="924"/>
      <c r="BH69" s="924"/>
      <c r="BI69" s="924"/>
      <c r="BJ69" s="924"/>
      <c r="BK69" s="924"/>
      <c r="BL69" s="924"/>
      <c r="BM69" s="924"/>
      <c r="BN69" s="924"/>
      <c r="BO69" s="924"/>
      <c r="BP69" s="924"/>
      <c r="BQ69" s="924"/>
      <c r="BR69" s="924"/>
      <c r="BS69" s="924"/>
      <c r="BT69" s="924"/>
      <c r="BU69" s="924"/>
      <c r="BV69" s="926"/>
    </row>
    <row r="70" spans="2:74" s="667" customFormat="1" ht="12.75" customHeight="1">
      <c r="B70" s="608" t="s">
        <v>595</v>
      </c>
      <c r="C70" s="929">
        <f aca="true" t="shared" si="5" ref="C70:AK70">SUM(C27:C68)</f>
        <v>6904282</v>
      </c>
      <c r="D70" s="929">
        <f t="shared" si="5"/>
        <v>6624586</v>
      </c>
      <c r="E70" s="929">
        <f t="shared" si="5"/>
        <v>279696</v>
      </c>
      <c r="F70" s="929">
        <f t="shared" si="5"/>
        <v>10644</v>
      </c>
      <c r="G70" s="929">
        <f t="shared" si="5"/>
        <v>269052</v>
      </c>
      <c r="H70" s="929">
        <f t="shared" si="5"/>
        <v>2184093</v>
      </c>
      <c r="I70" s="929">
        <f t="shared" si="5"/>
        <v>0</v>
      </c>
      <c r="J70" s="929">
        <f t="shared" si="5"/>
        <v>2400628</v>
      </c>
      <c r="K70" s="929">
        <f t="shared" si="5"/>
        <v>31234</v>
      </c>
      <c r="L70" s="929">
        <f t="shared" si="5"/>
        <v>83372</v>
      </c>
      <c r="M70" s="929">
        <f t="shared" si="5"/>
        <v>41816</v>
      </c>
      <c r="N70" s="929">
        <f t="shared" si="5"/>
        <v>420121</v>
      </c>
      <c r="O70" s="929">
        <f t="shared" si="5"/>
        <v>0</v>
      </c>
      <c r="P70" s="929">
        <f t="shared" si="5"/>
        <v>344681</v>
      </c>
      <c r="Q70" s="929">
        <f t="shared" si="5"/>
        <v>130038</v>
      </c>
      <c r="R70" s="929">
        <f t="shared" si="5"/>
        <v>125481</v>
      </c>
      <c r="S70" s="929">
        <f t="shared" si="5"/>
        <v>72063</v>
      </c>
      <c r="T70" s="929">
        <f t="shared" si="5"/>
        <v>229067</v>
      </c>
      <c r="U70" s="929">
        <f t="shared" si="5"/>
        <v>127089</v>
      </c>
      <c r="V70" s="929">
        <f t="shared" si="5"/>
        <v>714600</v>
      </c>
      <c r="W70" s="930">
        <f t="shared" si="5"/>
        <v>6904282</v>
      </c>
      <c r="X70" s="931">
        <f t="shared" si="5"/>
        <v>147050</v>
      </c>
      <c r="Y70" s="929">
        <f t="shared" si="5"/>
        <v>1523509</v>
      </c>
      <c r="Z70" s="929">
        <f t="shared" si="5"/>
        <v>416857</v>
      </c>
      <c r="AA70" s="929">
        <f t="shared" si="5"/>
        <v>406339</v>
      </c>
      <c r="AB70" s="929">
        <f t="shared" si="5"/>
        <v>44450</v>
      </c>
      <c r="AC70" s="929">
        <f t="shared" si="5"/>
        <v>717880</v>
      </c>
      <c r="AD70" s="929">
        <f t="shared" si="5"/>
        <v>96357</v>
      </c>
      <c r="AE70" s="929">
        <f t="shared" si="5"/>
        <v>770932</v>
      </c>
      <c r="AF70" s="929">
        <f t="shared" si="5"/>
        <v>208783</v>
      </c>
      <c r="AG70" s="929">
        <f t="shared" si="5"/>
        <v>1774184</v>
      </c>
      <c r="AH70" s="929">
        <f t="shared" si="5"/>
        <v>199215</v>
      </c>
      <c r="AI70" s="929">
        <f t="shared" si="5"/>
        <v>236266</v>
      </c>
      <c r="AJ70" s="929">
        <f t="shared" si="5"/>
        <v>40902</v>
      </c>
      <c r="AK70" s="929">
        <f t="shared" si="5"/>
        <v>41862</v>
      </c>
      <c r="AL70" s="930">
        <f>SUM(X70:AK70)</f>
        <v>6624586</v>
      </c>
      <c r="AM70" s="931">
        <f aca="true" t="shared" si="6" ref="AM70:BF70">SUM(AM27:AM68)</f>
        <v>7753620</v>
      </c>
      <c r="AN70" s="929">
        <f t="shared" si="6"/>
        <v>7478338</v>
      </c>
      <c r="AO70" s="929">
        <f t="shared" si="6"/>
        <v>275282</v>
      </c>
      <c r="AP70" s="929">
        <f t="shared" si="6"/>
        <v>5811</v>
      </c>
      <c r="AQ70" s="929">
        <f t="shared" si="6"/>
        <v>269471</v>
      </c>
      <c r="AR70" s="929">
        <f t="shared" si="6"/>
        <v>2214149</v>
      </c>
      <c r="AS70" s="929">
        <f t="shared" si="6"/>
        <v>0</v>
      </c>
      <c r="AT70" s="929">
        <f t="shared" si="6"/>
        <v>2760435</v>
      </c>
      <c r="AU70" s="929">
        <f t="shared" si="6"/>
        <v>38354</v>
      </c>
      <c r="AV70" s="929">
        <f t="shared" si="6"/>
        <v>97369</v>
      </c>
      <c r="AW70" s="929">
        <f t="shared" si="6"/>
        <v>49840</v>
      </c>
      <c r="AX70" s="929">
        <f t="shared" si="6"/>
        <v>537595</v>
      </c>
      <c r="AY70" s="929">
        <f t="shared" si="6"/>
        <v>0</v>
      </c>
      <c r="AZ70" s="929">
        <f t="shared" si="6"/>
        <v>443245</v>
      </c>
      <c r="BA70" s="929">
        <f t="shared" si="6"/>
        <v>129411</v>
      </c>
      <c r="BB70" s="929">
        <f t="shared" si="6"/>
        <v>137811</v>
      </c>
      <c r="BC70" s="929">
        <f t="shared" si="6"/>
        <v>57499</v>
      </c>
      <c r="BD70" s="929">
        <f t="shared" si="6"/>
        <v>277784</v>
      </c>
      <c r="BE70" s="929">
        <f t="shared" si="6"/>
        <v>126528</v>
      </c>
      <c r="BF70" s="929">
        <f t="shared" si="6"/>
        <v>883600</v>
      </c>
      <c r="BG70" s="929">
        <f>SUM(AR70:BF70)</f>
        <v>7753620</v>
      </c>
      <c r="BH70" s="929">
        <f aca="true" t="shared" si="7" ref="BH70:BU70">SUM(BH27:BH68)</f>
        <v>173934</v>
      </c>
      <c r="BI70" s="929">
        <f t="shared" si="7"/>
        <v>1659456</v>
      </c>
      <c r="BJ70" s="929">
        <f t="shared" si="7"/>
        <v>498890</v>
      </c>
      <c r="BK70" s="929">
        <f t="shared" si="7"/>
        <v>457146</v>
      </c>
      <c r="BL70" s="929">
        <f t="shared" si="7"/>
        <v>48326</v>
      </c>
      <c r="BM70" s="929">
        <f t="shared" si="7"/>
        <v>864336</v>
      </c>
      <c r="BN70" s="929">
        <f t="shared" si="7"/>
        <v>114573</v>
      </c>
      <c r="BO70" s="929">
        <f t="shared" si="7"/>
        <v>808540</v>
      </c>
      <c r="BP70" s="929">
        <f t="shared" si="7"/>
        <v>238312</v>
      </c>
      <c r="BQ70" s="929">
        <f t="shared" si="7"/>
        <v>2072448</v>
      </c>
      <c r="BR70" s="929">
        <f t="shared" si="7"/>
        <v>220569</v>
      </c>
      <c r="BS70" s="929">
        <f t="shared" si="7"/>
        <v>301369</v>
      </c>
      <c r="BT70" s="929">
        <f t="shared" si="7"/>
        <v>17585</v>
      </c>
      <c r="BU70" s="929">
        <f t="shared" si="7"/>
        <v>2854</v>
      </c>
      <c r="BV70" s="930">
        <f>SUM(BH70:BU70)</f>
        <v>7478338</v>
      </c>
    </row>
    <row r="71" spans="2:74" s="567" customFormat="1" ht="12.75" customHeight="1">
      <c r="B71" s="399"/>
      <c r="C71" s="924"/>
      <c r="D71" s="924"/>
      <c r="E71" s="928"/>
      <c r="F71" s="924"/>
      <c r="G71" s="928"/>
      <c r="H71" s="924"/>
      <c r="I71" s="924"/>
      <c r="J71" s="924"/>
      <c r="K71" s="924"/>
      <c r="L71" s="924"/>
      <c r="M71" s="924"/>
      <c r="N71" s="924"/>
      <c r="O71" s="924"/>
      <c r="P71" s="924"/>
      <c r="Q71" s="924"/>
      <c r="R71" s="924"/>
      <c r="S71" s="924"/>
      <c r="T71" s="924"/>
      <c r="U71" s="924"/>
      <c r="V71" s="924"/>
      <c r="W71" s="926"/>
      <c r="X71" s="927"/>
      <c r="Y71" s="924"/>
      <c r="Z71" s="924"/>
      <c r="AA71" s="924"/>
      <c r="AB71" s="924"/>
      <c r="AC71" s="924"/>
      <c r="AD71" s="924"/>
      <c r="AE71" s="924"/>
      <c r="AF71" s="924"/>
      <c r="AG71" s="924"/>
      <c r="AH71" s="924"/>
      <c r="AI71" s="924"/>
      <c r="AJ71" s="924"/>
      <c r="AK71" s="924"/>
      <c r="AL71" s="926"/>
      <c r="AM71" s="927"/>
      <c r="AN71" s="924"/>
      <c r="AO71" s="928"/>
      <c r="AP71" s="924"/>
      <c r="AQ71" s="928"/>
      <c r="AR71" s="924"/>
      <c r="AS71" s="924"/>
      <c r="AT71" s="924"/>
      <c r="AU71" s="924"/>
      <c r="AV71" s="924"/>
      <c r="AW71" s="924"/>
      <c r="AX71" s="924"/>
      <c r="AY71" s="924"/>
      <c r="AZ71" s="924"/>
      <c r="BA71" s="924"/>
      <c r="BB71" s="924"/>
      <c r="BC71" s="924"/>
      <c r="BD71" s="924"/>
      <c r="BE71" s="924"/>
      <c r="BF71" s="924"/>
      <c r="BG71" s="924"/>
      <c r="BH71" s="924"/>
      <c r="BI71" s="924"/>
      <c r="BJ71" s="924"/>
      <c r="BK71" s="924"/>
      <c r="BL71" s="924"/>
      <c r="BM71" s="924"/>
      <c r="BN71" s="924"/>
      <c r="BO71" s="924"/>
      <c r="BP71" s="924"/>
      <c r="BQ71" s="924"/>
      <c r="BR71" s="924"/>
      <c r="BS71" s="924"/>
      <c r="BT71" s="924"/>
      <c r="BU71" s="924"/>
      <c r="BV71" s="926"/>
    </row>
    <row r="72" spans="2:74" s="667" customFormat="1" ht="12.75" customHeight="1">
      <c r="B72" s="608" t="s">
        <v>596</v>
      </c>
      <c r="C72" s="929">
        <f aca="true" t="shared" si="8" ref="C72:AK72">SUM(C25+C70)</f>
        <v>18189202</v>
      </c>
      <c r="D72" s="929">
        <f t="shared" si="8"/>
        <v>17641161</v>
      </c>
      <c r="E72" s="929">
        <f t="shared" si="8"/>
        <v>548041</v>
      </c>
      <c r="F72" s="929">
        <f t="shared" si="8"/>
        <v>59662</v>
      </c>
      <c r="G72" s="929">
        <f t="shared" si="8"/>
        <v>488379</v>
      </c>
      <c r="H72" s="929">
        <f t="shared" si="8"/>
        <v>6649477</v>
      </c>
      <c r="I72" s="929">
        <f t="shared" si="8"/>
        <v>6807</v>
      </c>
      <c r="J72" s="929">
        <f t="shared" si="8"/>
        <v>4663445</v>
      </c>
      <c r="K72" s="929">
        <f t="shared" si="8"/>
        <v>84700</v>
      </c>
      <c r="L72" s="929">
        <f t="shared" si="8"/>
        <v>268987</v>
      </c>
      <c r="M72" s="929">
        <f t="shared" si="8"/>
        <v>129779</v>
      </c>
      <c r="N72" s="929">
        <f t="shared" si="8"/>
        <v>1806917</v>
      </c>
      <c r="O72" s="929">
        <f t="shared" si="8"/>
        <v>4503</v>
      </c>
      <c r="P72" s="929">
        <f t="shared" si="8"/>
        <v>804442</v>
      </c>
      <c r="Q72" s="929">
        <f t="shared" si="8"/>
        <v>437052</v>
      </c>
      <c r="R72" s="929">
        <f t="shared" si="8"/>
        <v>311358</v>
      </c>
      <c r="S72" s="929">
        <f t="shared" si="8"/>
        <v>152893</v>
      </c>
      <c r="T72" s="929">
        <f t="shared" si="8"/>
        <v>415399</v>
      </c>
      <c r="U72" s="929">
        <f t="shared" si="8"/>
        <v>487544</v>
      </c>
      <c r="V72" s="929">
        <f t="shared" si="8"/>
        <v>1965900</v>
      </c>
      <c r="W72" s="930">
        <f t="shared" si="8"/>
        <v>18189202</v>
      </c>
      <c r="X72" s="931">
        <f t="shared" si="8"/>
        <v>396947</v>
      </c>
      <c r="Y72" s="929">
        <f t="shared" si="8"/>
        <v>3535330</v>
      </c>
      <c r="Z72" s="929">
        <f t="shared" si="8"/>
        <v>1816538</v>
      </c>
      <c r="AA72" s="929">
        <f t="shared" si="8"/>
        <v>1238704</v>
      </c>
      <c r="AB72" s="929">
        <f t="shared" si="8"/>
        <v>289145</v>
      </c>
      <c r="AC72" s="929">
        <f t="shared" si="8"/>
        <v>1575465</v>
      </c>
      <c r="AD72" s="929">
        <f t="shared" si="8"/>
        <v>507112</v>
      </c>
      <c r="AE72" s="929">
        <f t="shared" si="8"/>
        <v>2185358</v>
      </c>
      <c r="AF72" s="929">
        <f t="shared" si="8"/>
        <v>662863</v>
      </c>
      <c r="AG72" s="929">
        <f t="shared" si="8"/>
        <v>4119368</v>
      </c>
      <c r="AH72" s="929">
        <f t="shared" si="8"/>
        <v>424080</v>
      </c>
      <c r="AI72" s="929">
        <f t="shared" si="8"/>
        <v>643448</v>
      </c>
      <c r="AJ72" s="929">
        <f t="shared" si="8"/>
        <v>193460</v>
      </c>
      <c r="AK72" s="929">
        <f t="shared" si="8"/>
        <v>53343</v>
      </c>
      <c r="AL72" s="930">
        <f>SUM(X72:AK72)</f>
        <v>17641161</v>
      </c>
      <c r="AM72" s="931">
        <f aca="true" t="shared" si="9" ref="AM72:BF72">SUM(AM25+AM70)</f>
        <v>20251233</v>
      </c>
      <c r="AN72" s="929">
        <f t="shared" si="9"/>
        <v>19710808</v>
      </c>
      <c r="AO72" s="929">
        <f t="shared" si="9"/>
        <v>540425</v>
      </c>
      <c r="AP72" s="929">
        <f t="shared" si="9"/>
        <v>45394</v>
      </c>
      <c r="AQ72" s="929">
        <f t="shared" si="9"/>
        <v>495031</v>
      </c>
      <c r="AR72" s="929">
        <f t="shared" si="9"/>
        <v>6878607</v>
      </c>
      <c r="AS72" s="929">
        <f t="shared" si="9"/>
        <v>6440</v>
      </c>
      <c r="AT72" s="929">
        <f t="shared" si="9"/>
        <v>5294842</v>
      </c>
      <c r="AU72" s="929">
        <f t="shared" si="9"/>
        <v>105641</v>
      </c>
      <c r="AV72" s="929">
        <f t="shared" si="9"/>
        <v>317918</v>
      </c>
      <c r="AW72" s="929">
        <f t="shared" si="9"/>
        <v>150737</v>
      </c>
      <c r="AX72" s="929">
        <f t="shared" si="9"/>
        <v>2146966</v>
      </c>
      <c r="AY72" s="929">
        <f t="shared" si="9"/>
        <v>4517</v>
      </c>
      <c r="AZ72" s="929">
        <f t="shared" si="9"/>
        <v>1001138</v>
      </c>
      <c r="BA72" s="929">
        <f t="shared" si="9"/>
        <v>448149</v>
      </c>
      <c r="BB72" s="929">
        <f t="shared" si="9"/>
        <v>250758</v>
      </c>
      <c r="BC72" s="929">
        <f t="shared" si="9"/>
        <v>156741</v>
      </c>
      <c r="BD72" s="929">
        <f t="shared" si="9"/>
        <v>540500</v>
      </c>
      <c r="BE72" s="929">
        <f t="shared" si="9"/>
        <v>569879</v>
      </c>
      <c r="BF72" s="929">
        <f t="shared" si="9"/>
        <v>2378400</v>
      </c>
      <c r="BG72" s="929">
        <f>SUM(AR72:BF72)</f>
        <v>20251233</v>
      </c>
      <c r="BH72" s="929">
        <f aca="true" t="shared" si="10" ref="BH72:BU72">SUM(BH25+BH70)</f>
        <v>451651</v>
      </c>
      <c r="BI72" s="929">
        <f t="shared" si="10"/>
        <v>3912601</v>
      </c>
      <c r="BJ72" s="929">
        <f t="shared" si="10"/>
        <v>1972885</v>
      </c>
      <c r="BK72" s="929">
        <f t="shared" si="10"/>
        <v>1584412</v>
      </c>
      <c r="BL72" s="929">
        <f t="shared" si="10"/>
        <v>327136</v>
      </c>
      <c r="BM72" s="929">
        <f t="shared" si="10"/>
        <v>1763135</v>
      </c>
      <c r="BN72" s="929">
        <f t="shared" si="10"/>
        <v>515728</v>
      </c>
      <c r="BO72" s="929">
        <f t="shared" si="10"/>
        <v>2375444</v>
      </c>
      <c r="BP72" s="929">
        <f t="shared" si="10"/>
        <v>752374</v>
      </c>
      <c r="BQ72" s="929">
        <f t="shared" si="10"/>
        <v>4667381</v>
      </c>
      <c r="BR72" s="929">
        <f t="shared" si="10"/>
        <v>413079</v>
      </c>
      <c r="BS72" s="929">
        <f t="shared" si="10"/>
        <v>865180</v>
      </c>
      <c r="BT72" s="929">
        <f t="shared" si="10"/>
        <v>96370</v>
      </c>
      <c r="BU72" s="929">
        <f t="shared" si="10"/>
        <v>13432</v>
      </c>
      <c r="BV72" s="930">
        <f>SUM(BH72:BU72)</f>
        <v>19710808</v>
      </c>
    </row>
    <row r="73" spans="2:74" s="567" customFormat="1" ht="12.75" customHeight="1">
      <c r="B73" s="402"/>
      <c r="C73" s="932"/>
      <c r="D73" s="932"/>
      <c r="E73" s="933"/>
      <c r="F73" s="932"/>
      <c r="G73" s="933"/>
      <c r="H73" s="932"/>
      <c r="I73" s="932"/>
      <c r="J73" s="932"/>
      <c r="K73" s="932"/>
      <c r="L73" s="932"/>
      <c r="M73" s="932"/>
      <c r="N73" s="932"/>
      <c r="O73" s="932"/>
      <c r="P73" s="932"/>
      <c r="Q73" s="932"/>
      <c r="R73" s="932"/>
      <c r="S73" s="932"/>
      <c r="T73" s="932"/>
      <c r="U73" s="932"/>
      <c r="V73" s="932"/>
      <c r="W73" s="934"/>
      <c r="X73" s="935"/>
      <c r="Y73" s="932"/>
      <c r="Z73" s="932"/>
      <c r="AA73" s="932"/>
      <c r="AB73" s="932"/>
      <c r="AC73" s="932"/>
      <c r="AD73" s="932"/>
      <c r="AE73" s="932"/>
      <c r="AF73" s="932"/>
      <c r="AG73" s="932"/>
      <c r="AH73" s="932"/>
      <c r="AI73" s="932"/>
      <c r="AJ73" s="932"/>
      <c r="AK73" s="932"/>
      <c r="AL73" s="934"/>
      <c r="AM73" s="935"/>
      <c r="AN73" s="932"/>
      <c r="AO73" s="933"/>
      <c r="AP73" s="932"/>
      <c r="AQ73" s="933"/>
      <c r="AR73" s="932"/>
      <c r="AS73" s="932"/>
      <c r="AT73" s="932"/>
      <c r="AU73" s="932"/>
      <c r="AV73" s="932"/>
      <c r="AW73" s="932"/>
      <c r="AX73" s="932"/>
      <c r="AY73" s="932"/>
      <c r="AZ73" s="932"/>
      <c r="BA73" s="932"/>
      <c r="BB73" s="932"/>
      <c r="BC73" s="932"/>
      <c r="BD73" s="932"/>
      <c r="BE73" s="932"/>
      <c r="BF73" s="932"/>
      <c r="BG73" s="932"/>
      <c r="BH73" s="932"/>
      <c r="BI73" s="932"/>
      <c r="BJ73" s="932"/>
      <c r="BK73" s="932"/>
      <c r="BL73" s="932"/>
      <c r="BM73" s="932"/>
      <c r="BN73" s="932"/>
      <c r="BO73" s="932"/>
      <c r="BP73" s="932"/>
      <c r="BQ73" s="932"/>
      <c r="BR73" s="932"/>
      <c r="BS73" s="932"/>
      <c r="BT73" s="932"/>
      <c r="BU73" s="932"/>
      <c r="BV73" s="934"/>
    </row>
    <row r="74" spans="2:52" ht="12">
      <c r="B74" s="892" t="s">
        <v>597</v>
      </c>
      <c r="N74" s="894"/>
      <c r="P74" s="894"/>
      <c r="AZ74" s="894"/>
    </row>
    <row r="75" spans="14:52" ht="12">
      <c r="N75" s="894"/>
      <c r="P75" s="894"/>
      <c r="AZ75" s="894"/>
    </row>
    <row r="76" spans="14:52" ht="12">
      <c r="N76" s="894"/>
      <c r="P76" s="894"/>
      <c r="AZ76" s="894"/>
    </row>
    <row r="77" spans="14:52" ht="12">
      <c r="N77" s="894"/>
      <c r="P77" s="894"/>
      <c r="AZ77" s="894"/>
    </row>
    <row r="78" spans="14:52" ht="12">
      <c r="N78" s="894"/>
      <c r="P78" s="894"/>
      <c r="AZ78" s="894"/>
    </row>
  </sheetData>
  <mergeCells count="34">
    <mergeCell ref="BR6:BR8"/>
    <mergeCell ref="BS6:BS8"/>
    <mergeCell ref="BT6:BT8"/>
    <mergeCell ref="C4:W4"/>
    <mergeCell ref="AM4:BG4"/>
    <mergeCell ref="BH4:BV4"/>
    <mergeCell ref="BN6:BN8"/>
    <mergeCell ref="BO6:BO8"/>
    <mergeCell ref="BP6:BP8"/>
    <mergeCell ref="BQ6:BQ8"/>
    <mergeCell ref="AP5:AP7"/>
    <mergeCell ref="BE6:BE8"/>
    <mergeCell ref="BH6:BH8"/>
    <mergeCell ref="BI6:BI8"/>
    <mergeCell ref="BJ6:BJ8"/>
    <mergeCell ref="BK6:BK8"/>
    <mergeCell ref="BL6:BL8"/>
    <mergeCell ref="BM6:BM8"/>
    <mergeCell ref="Y6:Y8"/>
    <mergeCell ref="X4:AL4"/>
    <mergeCell ref="Z6:Z8"/>
    <mergeCell ref="AA6:AA8"/>
    <mergeCell ref="AB6:AB8"/>
    <mergeCell ref="AC6:AC8"/>
    <mergeCell ref="F5:F7"/>
    <mergeCell ref="AH6:AH8"/>
    <mergeCell ref="AI6:AI8"/>
    <mergeCell ref="AJ6:AJ8"/>
    <mergeCell ref="AD6:AD8"/>
    <mergeCell ref="AE6:AE8"/>
    <mergeCell ref="AF6:AF8"/>
    <mergeCell ref="AG6:AG8"/>
    <mergeCell ref="U6:U8"/>
    <mergeCell ref="X6:X8"/>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AN41"/>
  <sheetViews>
    <sheetView workbookViewId="0" topLeftCell="A1">
      <selection activeCell="A1" sqref="A1"/>
    </sheetView>
  </sheetViews>
  <sheetFormatPr defaultColWidth="9.00390625" defaultRowHeight="13.5"/>
  <cols>
    <col min="1" max="2" width="4.25390625" style="936" customWidth="1"/>
    <col min="3" max="3" width="8.125" style="936" customWidth="1"/>
    <col min="4" max="4" width="2.625" style="936" customWidth="1"/>
    <col min="5" max="6" width="9.00390625" style="936" customWidth="1"/>
    <col min="7" max="20" width="5.625" style="936" customWidth="1"/>
    <col min="21" max="21" width="7.875" style="936" customWidth="1"/>
    <col min="22" max="22" width="7.625" style="936" customWidth="1"/>
    <col min="23" max="24" width="5.625" style="936" customWidth="1"/>
    <col min="25" max="26" width="6.875" style="936" customWidth="1"/>
    <col min="27" max="38" width="5.625" style="936" customWidth="1"/>
    <col min="39" max="39" width="6.75390625" style="936" customWidth="1"/>
    <col min="40" max="40" width="7.125" style="936" customWidth="1"/>
    <col min="41" max="16384" width="9.00390625" style="936" customWidth="1"/>
  </cols>
  <sheetData>
    <row r="1" spans="2:40" ht="14.25">
      <c r="B1" s="937" t="s">
        <v>642</v>
      </c>
      <c r="C1" s="937"/>
      <c r="D1" s="937"/>
      <c r="E1" s="937"/>
      <c r="F1" s="937"/>
      <c r="H1" s="937"/>
      <c r="I1" s="937"/>
      <c r="J1" s="937"/>
      <c r="K1" s="937"/>
      <c r="L1" s="937"/>
      <c r="M1" s="937"/>
      <c r="S1" s="937"/>
      <c r="T1" s="937"/>
      <c r="U1" s="937"/>
      <c r="V1" s="937"/>
      <c r="W1" s="937"/>
      <c r="X1" s="937"/>
      <c r="Y1" s="937"/>
      <c r="Z1" s="937"/>
      <c r="AA1" s="937"/>
      <c r="AB1" s="937"/>
      <c r="AC1" s="937"/>
      <c r="AD1" s="937"/>
      <c r="AE1" s="937"/>
      <c r="AK1" s="937"/>
      <c r="AL1" s="937"/>
      <c r="AM1" s="937"/>
      <c r="AN1" s="937"/>
    </row>
    <row r="2" s="938" customFormat="1" ht="12.75" thickBot="1"/>
    <row r="3" spans="2:40" s="938" customFormat="1" ht="27.75" customHeight="1" thickTop="1">
      <c r="B3" s="1548" t="s">
        <v>599</v>
      </c>
      <c r="C3" s="1549"/>
      <c r="D3" s="1550"/>
      <c r="E3" s="1534" t="s">
        <v>176</v>
      </c>
      <c r="F3" s="1537"/>
      <c r="G3" s="1536" t="s">
        <v>600</v>
      </c>
      <c r="H3" s="1537"/>
      <c r="I3" s="1536" t="s">
        <v>601</v>
      </c>
      <c r="J3" s="1537"/>
      <c r="K3" s="1536" t="s">
        <v>602</v>
      </c>
      <c r="L3" s="1537"/>
      <c r="M3" s="1536" t="s">
        <v>603</v>
      </c>
      <c r="N3" s="1537"/>
      <c r="O3" s="1536" t="s">
        <v>604</v>
      </c>
      <c r="P3" s="1537"/>
      <c r="Q3" s="1536" t="s">
        <v>605</v>
      </c>
      <c r="R3" s="1540"/>
      <c r="S3" s="1536" t="s">
        <v>606</v>
      </c>
      <c r="T3" s="1535"/>
      <c r="U3" s="1534" t="s">
        <v>607</v>
      </c>
      <c r="V3" s="1535"/>
      <c r="W3" s="1534" t="s">
        <v>608</v>
      </c>
      <c r="X3" s="1535"/>
      <c r="Y3" s="1536" t="s">
        <v>609</v>
      </c>
      <c r="Z3" s="1537"/>
      <c r="AA3" s="1536" t="s">
        <v>610</v>
      </c>
      <c r="AB3" s="1537"/>
      <c r="AC3" s="1536" t="s">
        <v>611</v>
      </c>
      <c r="AD3" s="1537"/>
      <c r="AE3" s="1541" t="s">
        <v>612</v>
      </c>
      <c r="AF3" s="1535"/>
      <c r="AG3" s="1536" t="s">
        <v>613</v>
      </c>
      <c r="AH3" s="1537"/>
      <c r="AI3" s="1536" t="s">
        <v>614</v>
      </c>
      <c r="AJ3" s="1540"/>
      <c r="AK3" s="1536" t="s">
        <v>615</v>
      </c>
      <c r="AL3" s="1535"/>
      <c r="AM3" s="1534" t="s">
        <v>1096</v>
      </c>
      <c r="AN3" s="1535"/>
    </row>
    <row r="4" spans="2:40" s="938" customFormat="1" ht="15.75" customHeight="1">
      <c r="B4" s="1551"/>
      <c r="C4" s="1552"/>
      <c r="D4" s="1553"/>
      <c r="E4" s="939" t="s">
        <v>616</v>
      </c>
      <c r="F4" s="940" t="s">
        <v>617</v>
      </c>
      <c r="G4" s="940" t="s">
        <v>616</v>
      </c>
      <c r="H4" s="940" t="s">
        <v>617</v>
      </c>
      <c r="I4" s="940" t="s">
        <v>616</v>
      </c>
      <c r="J4" s="940" t="s">
        <v>617</v>
      </c>
      <c r="K4" s="940" t="s">
        <v>616</v>
      </c>
      <c r="L4" s="940" t="s">
        <v>617</v>
      </c>
      <c r="M4" s="940" t="s">
        <v>616</v>
      </c>
      <c r="N4" s="940" t="s">
        <v>617</v>
      </c>
      <c r="O4" s="940" t="s">
        <v>616</v>
      </c>
      <c r="P4" s="940" t="s">
        <v>617</v>
      </c>
      <c r="Q4" s="940" t="s">
        <v>616</v>
      </c>
      <c r="R4" s="941" t="s">
        <v>617</v>
      </c>
      <c r="S4" s="940" t="s">
        <v>616</v>
      </c>
      <c r="T4" s="940" t="s">
        <v>617</v>
      </c>
      <c r="U4" s="939" t="s">
        <v>616</v>
      </c>
      <c r="V4" s="940" t="s">
        <v>617</v>
      </c>
      <c r="W4" s="939" t="s">
        <v>616</v>
      </c>
      <c r="X4" s="940" t="s">
        <v>617</v>
      </c>
      <c r="Y4" s="940" t="s">
        <v>616</v>
      </c>
      <c r="Z4" s="940" t="s">
        <v>617</v>
      </c>
      <c r="AA4" s="940" t="s">
        <v>616</v>
      </c>
      <c r="AB4" s="940" t="s">
        <v>617</v>
      </c>
      <c r="AC4" s="940" t="s">
        <v>616</v>
      </c>
      <c r="AD4" s="940" t="s">
        <v>617</v>
      </c>
      <c r="AE4" s="940" t="s">
        <v>616</v>
      </c>
      <c r="AF4" s="940" t="s">
        <v>617</v>
      </c>
      <c r="AG4" s="940" t="s">
        <v>616</v>
      </c>
      <c r="AH4" s="940" t="s">
        <v>617</v>
      </c>
      <c r="AI4" s="940" t="s">
        <v>616</v>
      </c>
      <c r="AJ4" s="941" t="s">
        <v>617</v>
      </c>
      <c r="AK4" s="940" t="s">
        <v>616</v>
      </c>
      <c r="AL4" s="940" t="s">
        <v>617</v>
      </c>
      <c r="AM4" s="939" t="s">
        <v>616</v>
      </c>
      <c r="AN4" s="940" t="s">
        <v>617</v>
      </c>
    </row>
    <row r="5" spans="2:40" s="938" customFormat="1" ht="12">
      <c r="B5" s="942"/>
      <c r="C5" s="943"/>
      <c r="D5" s="944"/>
      <c r="E5" s="945"/>
      <c r="F5" s="945"/>
      <c r="G5" s="945"/>
      <c r="H5" s="945"/>
      <c r="I5" s="945"/>
      <c r="J5" s="945"/>
      <c r="K5" s="945"/>
      <c r="L5" s="945"/>
      <c r="M5" s="945"/>
      <c r="N5" s="945"/>
      <c r="O5" s="945"/>
      <c r="P5" s="945"/>
      <c r="Q5" s="945"/>
      <c r="R5" s="945"/>
      <c r="S5" s="945"/>
      <c r="T5" s="945"/>
      <c r="U5" s="945"/>
      <c r="V5" s="946"/>
      <c r="W5" s="945"/>
      <c r="X5" s="946"/>
      <c r="Y5" s="945"/>
      <c r="Z5" s="945"/>
      <c r="AA5" s="945"/>
      <c r="AB5" s="945"/>
      <c r="AC5" s="945"/>
      <c r="AD5" s="945"/>
      <c r="AE5" s="945"/>
      <c r="AF5" s="945"/>
      <c r="AG5" s="945"/>
      <c r="AH5" s="945"/>
      <c r="AI5" s="945"/>
      <c r="AJ5" s="945"/>
      <c r="AK5" s="945"/>
      <c r="AL5" s="945"/>
      <c r="AM5" s="945"/>
      <c r="AN5" s="947"/>
    </row>
    <row r="6" spans="2:40" s="938" customFormat="1" ht="12">
      <c r="B6" s="1542" t="s">
        <v>618</v>
      </c>
      <c r="C6" s="1543"/>
      <c r="D6" s="948" t="s">
        <v>619</v>
      </c>
      <c r="E6" s="945">
        <f>SUM(G6,I6,K6,M6,O6,Q6,S6,U6,W6,Y6,AA6,AC6,AE6,AG6,AI6,AK6,AM6)</f>
        <v>18083</v>
      </c>
      <c r="F6" s="945">
        <f>SUM(H6,J6,L6,N6,P6,R6,T6,V6,X6,Z6,AB6,AD6,AF6,AH6,AJ6,AL6,AN6)</f>
        <v>14517</v>
      </c>
      <c r="G6" s="945">
        <v>10</v>
      </c>
      <c r="H6" s="945">
        <v>10</v>
      </c>
      <c r="I6" s="945">
        <v>13</v>
      </c>
      <c r="J6" s="945">
        <v>6</v>
      </c>
      <c r="K6" s="945">
        <v>5</v>
      </c>
      <c r="L6" s="945">
        <v>4</v>
      </c>
      <c r="M6" s="945">
        <v>78</v>
      </c>
      <c r="N6" s="945">
        <v>75</v>
      </c>
      <c r="O6" s="945">
        <v>601</v>
      </c>
      <c r="P6" s="945">
        <v>594</v>
      </c>
      <c r="Q6" s="945">
        <v>640</v>
      </c>
      <c r="R6" s="945">
        <v>632</v>
      </c>
      <c r="S6" s="945">
        <v>434</v>
      </c>
      <c r="T6" s="945">
        <v>421</v>
      </c>
      <c r="U6" s="945">
        <v>11047</v>
      </c>
      <c r="V6" s="945">
        <v>7593</v>
      </c>
      <c r="W6" s="945">
        <v>316</v>
      </c>
      <c r="X6" s="945">
        <v>316</v>
      </c>
      <c r="Y6" s="945">
        <v>1669</v>
      </c>
      <c r="Z6" s="945">
        <v>1628</v>
      </c>
      <c r="AA6" s="945">
        <v>360</v>
      </c>
      <c r="AB6" s="945">
        <v>359</v>
      </c>
      <c r="AC6" s="945">
        <v>113</v>
      </c>
      <c r="AD6" s="945">
        <v>113</v>
      </c>
      <c r="AE6" s="945">
        <v>25</v>
      </c>
      <c r="AF6" s="945">
        <v>25</v>
      </c>
      <c r="AG6" s="945">
        <v>15</v>
      </c>
      <c r="AH6" s="945">
        <v>15</v>
      </c>
      <c r="AI6" s="945">
        <v>37</v>
      </c>
      <c r="AJ6" s="945">
        <v>37</v>
      </c>
      <c r="AK6" s="945">
        <v>69</v>
      </c>
      <c r="AL6" s="945">
        <v>69</v>
      </c>
      <c r="AM6" s="945">
        <v>2651</v>
      </c>
      <c r="AN6" s="949">
        <v>2620</v>
      </c>
    </row>
    <row r="7" spans="2:40" s="950" customFormat="1" ht="13.5">
      <c r="B7" s="1544" t="s">
        <v>620</v>
      </c>
      <c r="C7" s="1545"/>
      <c r="D7" s="951" t="s">
        <v>619</v>
      </c>
      <c r="E7" s="952">
        <f aca="true" t="shared" si="0" ref="E7:AN7">SUM(E9:E20)</f>
        <v>18029</v>
      </c>
      <c r="F7" s="952">
        <f t="shared" si="0"/>
        <v>14410</v>
      </c>
      <c r="G7" s="952">
        <f t="shared" si="0"/>
        <v>16</v>
      </c>
      <c r="H7" s="952">
        <f t="shared" si="0"/>
        <v>16</v>
      </c>
      <c r="I7" s="952">
        <f t="shared" si="0"/>
        <v>8</v>
      </c>
      <c r="J7" s="952">
        <f t="shared" si="0"/>
        <v>9</v>
      </c>
      <c r="K7" s="952">
        <f t="shared" si="0"/>
        <v>9</v>
      </c>
      <c r="L7" s="952">
        <f t="shared" si="0"/>
        <v>10</v>
      </c>
      <c r="M7" s="952">
        <f t="shared" si="0"/>
        <v>80</v>
      </c>
      <c r="N7" s="952">
        <f t="shared" si="0"/>
        <v>72</v>
      </c>
      <c r="O7" s="952">
        <f t="shared" si="0"/>
        <v>580</v>
      </c>
      <c r="P7" s="952">
        <f t="shared" si="0"/>
        <v>567</v>
      </c>
      <c r="Q7" s="952">
        <f t="shared" si="0"/>
        <v>599</v>
      </c>
      <c r="R7" s="952">
        <f t="shared" si="0"/>
        <v>584</v>
      </c>
      <c r="S7" s="952">
        <f t="shared" si="0"/>
        <v>513</v>
      </c>
      <c r="T7" s="952">
        <f t="shared" si="0"/>
        <v>504</v>
      </c>
      <c r="U7" s="952">
        <f t="shared" si="0"/>
        <v>10729</v>
      </c>
      <c r="V7" s="952">
        <f t="shared" si="0"/>
        <v>7206</v>
      </c>
      <c r="W7" s="952">
        <f t="shared" si="0"/>
        <v>221</v>
      </c>
      <c r="X7" s="952">
        <f t="shared" si="0"/>
        <v>221</v>
      </c>
      <c r="Y7" s="952">
        <f t="shared" si="0"/>
        <v>1781</v>
      </c>
      <c r="Z7" s="952">
        <f t="shared" si="0"/>
        <v>1762</v>
      </c>
      <c r="AA7" s="952">
        <f t="shared" si="0"/>
        <v>255</v>
      </c>
      <c r="AB7" s="952">
        <f t="shared" si="0"/>
        <v>256</v>
      </c>
      <c r="AC7" s="952">
        <f t="shared" si="0"/>
        <v>118</v>
      </c>
      <c r="AD7" s="952">
        <f t="shared" si="0"/>
        <v>118</v>
      </c>
      <c r="AE7" s="952">
        <f t="shared" si="0"/>
        <v>18</v>
      </c>
      <c r="AF7" s="952">
        <f t="shared" si="0"/>
        <v>18</v>
      </c>
      <c r="AG7" s="952">
        <f t="shared" si="0"/>
        <v>5</v>
      </c>
      <c r="AH7" s="952">
        <f t="shared" si="0"/>
        <v>5</v>
      </c>
      <c r="AI7" s="952">
        <f t="shared" si="0"/>
        <v>41</v>
      </c>
      <c r="AJ7" s="952">
        <f t="shared" si="0"/>
        <v>41</v>
      </c>
      <c r="AK7" s="952">
        <f t="shared" si="0"/>
        <v>142</v>
      </c>
      <c r="AL7" s="952">
        <f t="shared" si="0"/>
        <v>139</v>
      </c>
      <c r="AM7" s="952">
        <f t="shared" si="0"/>
        <v>2914</v>
      </c>
      <c r="AN7" s="953">
        <f t="shared" si="0"/>
        <v>2882</v>
      </c>
    </row>
    <row r="8" spans="2:40" s="938" customFormat="1" ht="12">
      <c r="B8" s="942"/>
      <c r="C8" s="943"/>
      <c r="D8" s="944"/>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9"/>
    </row>
    <row r="9" spans="2:40" s="938" customFormat="1" ht="12">
      <c r="B9" s="1546" t="s">
        <v>621</v>
      </c>
      <c r="C9" s="954">
        <v>1</v>
      </c>
      <c r="D9" s="955" t="s">
        <v>622</v>
      </c>
      <c r="E9" s="945">
        <f aca="true" t="shared" si="1" ref="E9:E20">SUM(G9,I9,K9,M9,O9,Q9,S9,U9,W9,Y9,AA9,AC9,AE9,AG9,AI9,AK9,AM9)</f>
        <v>1402</v>
      </c>
      <c r="F9" s="945">
        <f aca="true" t="shared" si="2" ref="F9:F20">SUM(H9,J9,L9,N9,P9,R9,T9,V9,X9,Z9,AB9,AD9,AF9,AH9,AJ9,AL9,AN9)</f>
        <v>1092</v>
      </c>
      <c r="G9" s="945">
        <v>0</v>
      </c>
      <c r="H9" s="945">
        <v>0</v>
      </c>
      <c r="I9" s="945">
        <v>1</v>
      </c>
      <c r="J9" s="945">
        <v>2</v>
      </c>
      <c r="K9" s="945">
        <v>0</v>
      </c>
      <c r="L9" s="945">
        <v>0</v>
      </c>
      <c r="M9" s="945">
        <v>6</v>
      </c>
      <c r="N9" s="945">
        <v>5</v>
      </c>
      <c r="O9" s="945">
        <v>57</v>
      </c>
      <c r="P9" s="945">
        <v>56</v>
      </c>
      <c r="Q9" s="945">
        <v>43</v>
      </c>
      <c r="R9" s="945">
        <v>43</v>
      </c>
      <c r="S9" s="945">
        <v>28</v>
      </c>
      <c r="T9" s="945">
        <v>28</v>
      </c>
      <c r="U9" s="945">
        <v>887</v>
      </c>
      <c r="V9" s="945">
        <v>584</v>
      </c>
      <c r="W9" s="945">
        <v>26</v>
      </c>
      <c r="X9" s="945">
        <v>26</v>
      </c>
      <c r="Y9" s="945">
        <v>118</v>
      </c>
      <c r="Z9" s="945">
        <v>116</v>
      </c>
      <c r="AA9" s="945">
        <v>15</v>
      </c>
      <c r="AB9" s="945">
        <v>15</v>
      </c>
      <c r="AC9" s="945">
        <v>10</v>
      </c>
      <c r="AD9" s="945">
        <v>10</v>
      </c>
      <c r="AE9" s="945">
        <v>8</v>
      </c>
      <c r="AF9" s="945">
        <v>8</v>
      </c>
      <c r="AG9" s="945">
        <v>0</v>
      </c>
      <c r="AH9" s="945">
        <v>0</v>
      </c>
      <c r="AI9" s="945">
        <v>0</v>
      </c>
      <c r="AJ9" s="945">
        <v>0</v>
      </c>
      <c r="AK9" s="945">
        <v>2</v>
      </c>
      <c r="AL9" s="945">
        <v>2</v>
      </c>
      <c r="AM9" s="945">
        <v>201</v>
      </c>
      <c r="AN9" s="949">
        <v>197</v>
      </c>
    </row>
    <row r="10" spans="2:40" s="938" customFormat="1" ht="12">
      <c r="B10" s="1546"/>
      <c r="C10" s="954">
        <v>2</v>
      </c>
      <c r="D10" s="955" t="s">
        <v>622</v>
      </c>
      <c r="E10" s="945">
        <f t="shared" si="1"/>
        <v>1362</v>
      </c>
      <c r="F10" s="945">
        <f t="shared" si="2"/>
        <v>1162</v>
      </c>
      <c r="G10" s="945">
        <v>3</v>
      </c>
      <c r="H10" s="956">
        <v>3</v>
      </c>
      <c r="I10" s="945">
        <v>2</v>
      </c>
      <c r="J10" s="945">
        <v>2</v>
      </c>
      <c r="K10" s="945">
        <v>2</v>
      </c>
      <c r="L10" s="945">
        <v>1</v>
      </c>
      <c r="M10" s="945">
        <v>12</v>
      </c>
      <c r="N10" s="945">
        <v>12</v>
      </c>
      <c r="O10" s="945">
        <v>38</v>
      </c>
      <c r="P10" s="945">
        <v>31</v>
      </c>
      <c r="Q10" s="945">
        <v>33</v>
      </c>
      <c r="R10" s="945">
        <v>30</v>
      </c>
      <c r="S10" s="945">
        <v>26</v>
      </c>
      <c r="T10" s="945">
        <v>25</v>
      </c>
      <c r="U10" s="945">
        <v>909</v>
      </c>
      <c r="V10" s="945">
        <v>727</v>
      </c>
      <c r="W10" s="945">
        <v>14</v>
      </c>
      <c r="X10" s="945">
        <v>14</v>
      </c>
      <c r="Y10" s="945">
        <v>120</v>
      </c>
      <c r="Z10" s="945">
        <v>117</v>
      </c>
      <c r="AA10" s="945">
        <v>15</v>
      </c>
      <c r="AB10" s="945">
        <v>15</v>
      </c>
      <c r="AC10" s="945">
        <v>6</v>
      </c>
      <c r="AD10" s="945">
        <v>6</v>
      </c>
      <c r="AE10" s="945">
        <v>1</v>
      </c>
      <c r="AF10" s="945">
        <v>1</v>
      </c>
      <c r="AG10" s="945">
        <v>1</v>
      </c>
      <c r="AH10" s="945">
        <v>1</v>
      </c>
      <c r="AI10" s="945">
        <v>4</v>
      </c>
      <c r="AJ10" s="945">
        <v>4</v>
      </c>
      <c r="AK10" s="945">
        <v>4</v>
      </c>
      <c r="AL10" s="945">
        <v>4</v>
      </c>
      <c r="AM10" s="945">
        <v>172</v>
      </c>
      <c r="AN10" s="949">
        <v>169</v>
      </c>
    </row>
    <row r="11" spans="2:40" s="938" customFormat="1" ht="12">
      <c r="B11" s="1546"/>
      <c r="C11" s="954">
        <v>3</v>
      </c>
      <c r="D11" s="955" t="s">
        <v>622</v>
      </c>
      <c r="E11" s="945">
        <f t="shared" si="1"/>
        <v>1506</v>
      </c>
      <c r="F11" s="945">
        <f t="shared" si="2"/>
        <v>1241</v>
      </c>
      <c r="G11" s="945">
        <v>0</v>
      </c>
      <c r="H11" s="945">
        <v>0</v>
      </c>
      <c r="I11" s="945">
        <v>0</v>
      </c>
      <c r="J11" s="945">
        <v>0</v>
      </c>
      <c r="K11" s="945">
        <v>0</v>
      </c>
      <c r="L11" s="945">
        <v>0</v>
      </c>
      <c r="M11" s="945">
        <v>8</v>
      </c>
      <c r="N11" s="945">
        <v>7</v>
      </c>
      <c r="O11" s="945">
        <v>37</v>
      </c>
      <c r="P11" s="945">
        <v>35</v>
      </c>
      <c r="Q11" s="945">
        <v>42</v>
      </c>
      <c r="R11" s="945">
        <v>43</v>
      </c>
      <c r="S11" s="945">
        <v>16</v>
      </c>
      <c r="T11" s="945">
        <v>16</v>
      </c>
      <c r="U11" s="945">
        <v>953</v>
      </c>
      <c r="V11" s="945">
        <v>694</v>
      </c>
      <c r="W11" s="945">
        <v>12</v>
      </c>
      <c r="X11" s="945">
        <v>12</v>
      </c>
      <c r="Y11" s="945">
        <v>169</v>
      </c>
      <c r="Z11" s="945">
        <v>169</v>
      </c>
      <c r="AA11" s="945">
        <v>20</v>
      </c>
      <c r="AB11" s="945">
        <v>20</v>
      </c>
      <c r="AC11" s="945">
        <v>5</v>
      </c>
      <c r="AD11" s="945">
        <v>5</v>
      </c>
      <c r="AE11" s="945">
        <v>1</v>
      </c>
      <c r="AF11" s="945">
        <v>1</v>
      </c>
      <c r="AG11" s="945">
        <v>1</v>
      </c>
      <c r="AH11" s="945">
        <v>1</v>
      </c>
      <c r="AI11" s="945">
        <v>22</v>
      </c>
      <c r="AJ11" s="945">
        <v>22</v>
      </c>
      <c r="AK11" s="945">
        <v>9</v>
      </c>
      <c r="AL11" s="945">
        <v>9</v>
      </c>
      <c r="AM11" s="945">
        <v>211</v>
      </c>
      <c r="AN11" s="949">
        <v>207</v>
      </c>
    </row>
    <row r="12" spans="2:40" s="938" customFormat="1" ht="12">
      <c r="B12" s="1546"/>
      <c r="C12" s="954">
        <v>4</v>
      </c>
      <c r="D12" s="955" t="s">
        <v>622</v>
      </c>
      <c r="E12" s="945">
        <f t="shared" si="1"/>
        <v>1513</v>
      </c>
      <c r="F12" s="945">
        <f t="shared" si="2"/>
        <v>1200</v>
      </c>
      <c r="G12" s="945">
        <v>1</v>
      </c>
      <c r="H12" s="945">
        <v>1</v>
      </c>
      <c r="I12" s="945">
        <v>1</v>
      </c>
      <c r="J12" s="945">
        <v>0</v>
      </c>
      <c r="K12" s="945">
        <v>1</v>
      </c>
      <c r="L12" s="945">
        <v>1</v>
      </c>
      <c r="M12" s="945">
        <v>3</v>
      </c>
      <c r="N12" s="945">
        <v>3</v>
      </c>
      <c r="O12" s="945">
        <v>44</v>
      </c>
      <c r="P12" s="945">
        <v>45</v>
      </c>
      <c r="Q12" s="945">
        <v>31</v>
      </c>
      <c r="R12" s="945">
        <v>28</v>
      </c>
      <c r="S12" s="945">
        <v>23</v>
      </c>
      <c r="T12" s="945">
        <v>22</v>
      </c>
      <c r="U12" s="945">
        <v>1057</v>
      </c>
      <c r="V12" s="945">
        <v>754</v>
      </c>
      <c r="W12" s="945">
        <v>18</v>
      </c>
      <c r="X12" s="945">
        <v>18</v>
      </c>
      <c r="Y12" s="945">
        <v>105</v>
      </c>
      <c r="Z12" s="945">
        <v>100</v>
      </c>
      <c r="AA12" s="945">
        <v>23</v>
      </c>
      <c r="AB12" s="945">
        <v>23</v>
      </c>
      <c r="AC12" s="945">
        <v>23</v>
      </c>
      <c r="AD12" s="945">
        <v>23</v>
      </c>
      <c r="AE12" s="945">
        <v>3</v>
      </c>
      <c r="AF12" s="945">
        <v>3</v>
      </c>
      <c r="AG12" s="945">
        <v>1</v>
      </c>
      <c r="AH12" s="945">
        <v>1</v>
      </c>
      <c r="AI12" s="945">
        <v>1</v>
      </c>
      <c r="AJ12" s="945">
        <v>1</v>
      </c>
      <c r="AK12" s="945">
        <v>14</v>
      </c>
      <c r="AL12" s="945">
        <v>14</v>
      </c>
      <c r="AM12" s="945">
        <v>164</v>
      </c>
      <c r="AN12" s="949">
        <v>163</v>
      </c>
    </row>
    <row r="13" spans="2:40" s="938" customFormat="1" ht="12">
      <c r="B13" s="1546"/>
      <c r="C13" s="954">
        <v>5</v>
      </c>
      <c r="D13" s="955" t="s">
        <v>622</v>
      </c>
      <c r="E13" s="945">
        <f t="shared" si="1"/>
        <v>1314</v>
      </c>
      <c r="F13" s="945">
        <f t="shared" si="2"/>
        <v>1002</v>
      </c>
      <c r="G13" s="945">
        <v>1</v>
      </c>
      <c r="H13" s="945">
        <v>1</v>
      </c>
      <c r="I13" s="945">
        <v>0</v>
      </c>
      <c r="J13" s="945">
        <v>1</v>
      </c>
      <c r="K13" s="945">
        <v>1</v>
      </c>
      <c r="L13" s="945">
        <v>1</v>
      </c>
      <c r="M13" s="945">
        <v>2</v>
      </c>
      <c r="N13" s="945">
        <v>1</v>
      </c>
      <c r="O13" s="945">
        <v>41</v>
      </c>
      <c r="P13" s="945">
        <v>40</v>
      </c>
      <c r="Q13" s="945">
        <v>41</v>
      </c>
      <c r="R13" s="945">
        <v>42</v>
      </c>
      <c r="S13" s="945">
        <v>19</v>
      </c>
      <c r="T13" s="945">
        <v>19</v>
      </c>
      <c r="U13" s="945">
        <v>805</v>
      </c>
      <c r="V13" s="945">
        <v>489</v>
      </c>
      <c r="W13" s="945">
        <v>25</v>
      </c>
      <c r="X13" s="945">
        <v>25</v>
      </c>
      <c r="Y13" s="945">
        <v>148</v>
      </c>
      <c r="Z13" s="945">
        <v>151</v>
      </c>
      <c r="AA13" s="945">
        <v>15</v>
      </c>
      <c r="AB13" s="945">
        <v>15</v>
      </c>
      <c r="AC13" s="945">
        <v>6</v>
      </c>
      <c r="AD13" s="945">
        <v>6</v>
      </c>
      <c r="AE13" s="945">
        <v>0</v>
      </c>
      <c r="AF13" s="945">
        <v>0</v>
      </c>
      <c r="AG13" s="945">
        <v>1</v>
      </c>
      <c r="AH13" s="945">
        <v>1</v>
      </c>
      <c r="AI13" s="945">
        <v>1</v>
      </c>
      <c r="AJ13" s="945">
        <v>1</v>
      </c>
      <c r="AK13" s="945">
        <v>29</v>
      </c>
      <c r="AL13" s="945">
        <v>29</v>
      </c>
      <c r="AM13" s="945">
        <v>179</v>
      </c>
      <c r="AN13" s="949">
        <v>180</v>
      </c>
    </row>
    <row r="14" spans="2:40" s="938" customFormat="1" ht="12">
      <c r="B14" s="1546"/>
      <c r="C14" s="954">
        <v>6</v>
      </c>
      <c r="D14" s="955" t="s">
        <v>622</v>
      </c>
      <c r="E14" s="945">
        <f t="shared" si="1"/>
        <v>1586</v>
      </c>
      <c r="F14" s="945">
        <f t="shared" si="2"/>
        <v>1264</v>
      </c>
      <c r="G14" s="945">
        <v>0</v>
      </c>
      <c r="H14" s="945">
        <v>0</v>
      </c>
      <c r="I14" s="945">
        <v>1</v>
      </c>
      <c r="J14" s="945">
        <v>1</v>
      </c>
      <c r="K14" s="945">
        <v>0</v>
      </c>
      <c r="L14" s="945">
        <v>0</v>
      </c>
      <c r="M14" s="945">
        <v>6</v>
      </c>
      <c r="N14" s="945">
        <v>4</v>
      </c>
      <c r="O14" s="945">
        <v>34</v>
      </c>
      <c r="P14" s="945">
        <v>34</v>
      </c>
      <c r="Q14" s="945">
        <v>49</v>
      </c>
      <c r="R14" s="945">
        <v>50</v>
      </c>
      <c r="S14" s="945">
        <v>22</v>
      </c>
      <c r="T14" s="945">
        <v>22</v>
      </c>
      <c r="U14" s="945">
        <v>856</v>
      </c>
      <c r="V14" s="945">
        <v>542</v>
      </c>
      <c r="W14" s="945">
        <v>24</v>
      </c>
      <c r="X14" s="945">
        <v>24</v>
      </c>
      <c r="Y14" s="945">
        <v>272</v>
      </c>
      <c r="Z14" s="945">
        <v>269</v>
      </c>
      <c r="AA14" s="945">
        <v>24</v>
      </c>
      <c r="AB14" s="945">
        <v>24</v>
      </c>
      <c r="AC14" s="945">
        <v>1</v>
      </c>
      <c r="AD14" s="945">
        <v>1</v>
      </c>
      <c r="AE14" s="945">
        <v>0</v>
      </c>
      <c r="AF14" s="945">
        <v>0</v>
      </c>
      <c r="AG14" s="945">
        <v>1</v>
      </c>
      <c r="AH14" s="945">
        <v>1</v>
      </c>
      <c r="AI14" s="945">
        <v>7</v>
      </c>
      <c r="AJ14" s="945">
        <v>7</v>
      </c>
      <c r="AK14" s="945">
        <v>10</v>
      </c>
      <c r="AL14" s="945">
        <v>10</v>
      </c>
      <c r="AM14" s="945">
        <v>279</v>
      </c>
      <c r="AN14" s="949">
        <v>275</v>
      </c>
    </row>
    <row r="15" spans="2:40" s="938" customFormat="1" ht="12">
      <c r="B15" s="1546"/>
      <c r="C15" s="954">
        <v>7</v>
      </c>
      <c r="D15" s="955" t="s">
        <v>622</v>
      </c>
      <c r="E15" s="945">
        <f t="shared" si="1"/>
        <v>1292</v>
      </c>
      <c r="F15" s="945">
        <f t="shared" si="2"/>
        <v>930</v>
      </c>
      <c r="G15" s="945">
        <v>1</v>
      </c>
      <c r="H15" s="945">
        <v>1</v>
      </c>
      <c r="I15" s="945">
        <v>0</v>
      </c>
      <c r="J15" s="945">
        <v>0</v>
      </c>
      <c r="K15" s="945">
        <v>0</v>
      </c>
      <c r="L15" s="945">
        <v>1</v>
      </c>
      <c r="M15" s="945">
        <v>8</v>
      </c>
      <c r="N15" s="945">
        <v>9</v>
      </c>
      <c r="O15" s="945">
        <v>54</v>
      </c>
      <c r="P15" s="945">
        <v>54</v>
      </c>
      <c r="Q15" s="945">
        <v>36</v>
      </c>
      <c r="R15" s="945">
        <v>37</v>
      </c>
      <c r="S15" s="945">
        <v>52</v>
      </c>
      <c r="T15" s="945">
        <v>50</v>
      </c>
      <c r="U15" s="945">
        <v>805</v>
      </c>
      <c r="V15" s="945">
        <v>452</v>
      </c>
      <c r="W15" s="945">
        <v>16</v>
      </c>
      <c r="X15" s="945">
        <v>16</v>
      </c>
      <c r="Y15" s="945">
        <v>64</v>
      </c>
      <c r="Z15" s="945">
        <v>58</v>
      </c>
      <c r="AA15" s="945">
        <v>14</v>
      </c>
      <c r="AB15" s="945">
        <v>14</v>
      </c>
      <c r="AC15" s="945">
        <v>4</v>
      </c>
      <c r="AD15" s="945">
        <v>4</v>
      </c>
      <c r="AE15" s="945">
        <v>1</v>
      </c>
      <c r="AF15" s="945">
        <v>1</v>
      </c>
      <c r="AG15" s="945">
        <v>0</v>
      </c>
      <c r="AH15" s="945">
        <v>0</v>
      </c>
      <c r="AI15" s="945">
        <v>0</v>
      </c>
      <c r="AJ15" s="945">
        <v>0</v>
      </c>
      <c r="AK15" s="945">
        <v>4</v>
      </c>
      <c r="AL15" s="945">
        <v>3</v>
      </c>
      <c r="AM15" s="945">
        <v>233</v>
      </c>
      <c r="AN15" s="949">
        <v>230</v>
      </c>
    </row>
    <row r="16" spans="2:40" s="938" customFormat="1" ht="12">
      <c r="B16" s="1546"/>
      <c r="C16" s="954">
        <v>8</v>
      </c>
      <c r="D16" s="955" t="s">
        <v>622</v>
      </c>
      <c r="E16" s="945">
        <f t="shared" si="1"/>
        <v>1638</v>
      </c>
      <c r="F16" s="945">
        <f t="shared" si="2"/>
        <v>1334</v>
      </c>
      <c r="G16" s="945">
        <v>4</v>
      </c>
      <c r="H16" s="945">
        <v>4</v>
      </c>
      <c r="I16" s="945">
        <v>2</v>
      </c>
      <c r="J16" s="945">
        <v>2</v>
      </c>
      <c r="K16" s="945">
        <v>2</v>
      </c>
      <c r="L16" s="945">
        <v>3</v>
      </c>
      <c r="M16" s="945">
        <v>13</v>
      </c>
      <c r="N16" s="945">
        <v>11</v>
      </c>
      <c r="O16" s="945">
        <v>55</v>
      </c>
      <c r="P16" s="945">
        <v>55</v>
      </c>
      <c r="Q16" s="945">
        <v>71</v>
      </c>
      <c r="R16" s="945">
        <v>70</v>
      </c>
      <c r="S16" s="945">
        <v>42</v>
      </c>
      <c r="T16" s="945">
        <v>41</v>
      </c>
      <c r="U16" s="945">
        <v>993</v>
      </c>
      <c r="V16" s="945">
        <v>701</v>
      </c>
      <c r="W16" s="945">
        <v>5</v>
      </c>
      <c r="X16" s="945">
        <v>5</v>
      </c>
      <c r="Y16" s="945">
        <v>128</v>
      </c>
      <c r="Z16" s="945">
        <v>122</v>
      </c>
      <c r="AA16" s="945">
        <v>23</v>
      </c>
      <c r="AB16" s="945">
        <v>23</v>
      </c>
      <c r="AC16" s="945">
        <v>12</v>
      </c>
      <c r="AD16" s="945">
        <v>12</v>
      </c>
      <c r="AE16" s="945">
        <v>3</v>
      </c>
      <c r="AF16" s="945">
        <v>3</v>
      </c>
      <c r="AG16" s="945">
        <v>0</v>
      </c>
      <c r="AH16" s="945">
        <v>0</v>
      </c>
      <c r="AI16" s="945">
        <v>0</v>
      </c>
      <c r="AJ16" s="945">
        <v>0</v>
      </c>
      <c r="AK16" s="945">
        <v>25</v>
      </c>
      <c r="AL16" s="945">
        <v>26</v>
      </c>
      <c r="AM16" s="945">
        <v>260</v>
      </c>
      <c r="AN16" s="949">
        <v>256</v>
      </c>
    </row>
    <row r="17" spans="2:40" s="938" customFormat="1" ht="12">
      <c r="B17" s="1546"/>
      <c r="C17" s="954">
        <v>9</v>
      </c>
      <c r="D17" s="955" t="s">
        <v>622</v>
      </c>
      <c r="E17" s="945">
        <f t="shared" si="1"/>
        <v>1336</v>
      </c>
      <c r="F17" s="945">
        <f t="shared" si="2"/>
        <v>1024</v>
      </c>
      <c r="G17" s="945">
        <v>1</v>
      </c>
      <c r="H17" s="945">
        <v>1</v>
      </c>
      <c r="I17" s="945">
        <v>0</v>
      </c>
      <c r="J17" s="945">
        <v>0</v>
      </c>
      <c r="K17" s="945">
        <v>0</v>
      </c>
      <c r="L17" s="945">
        <v>0</v>
      </c>
      <c r="M17" s="945">
        <v>12</v>
      </c>
      <c r="N17" s="945">
        <v>10</v>
      </c>
      <c r="O17" s="945">
        <v>65</v>
      </c>
      <c r="P17" s="945">
        <v>64</v>
      </c>
      <c r="Q17" s="945">
        <v>53</v>
      </c>
      <c r="R17" s="945">
        <v>51</v>
      </c>
      <c r="S17" s="945">
        <v>52</v>
      </c>
      <c r="T17" s="945">
        <v>53</v>
      </c>
      <c r="U17" s="945">
        <v>760</v>
      </c>
      <c r="V17" s="945">
        <v>456</v>
      </c>
      <c r="W17" s="945">
        <v>17</v>
      </c>
      <c r="X17" s="945">
        <v>17</v>
      </c>
      <c r="Y17" s="945">
        <v>130</v>
      </c>
      <c r="Z17" s="945">
        <v>129</v>
      </c>
      <c r="AA17" s="945">
        <v>18</v>
      </c>
      <c r="AB17" s="945">
        <v>18</v>
      </c>
      <c r="AC17" s="945">
        <v>8</v>
      </c>
      <c r="AD17" s="945">
        <v>8</v>
      </c>
      <c r="AE17" s="945">
        <v>1</v>
      </c>
      <c r="AF17" s="945">
        <v>1</v>
      </c>
      <c r="AG17" s="945">
        <v>0</v>
      </c>
      <c r="AH17" s="945">
        <v>0</v>
      </c>
      <c r="AI17" s="945">
        <v>0</v>
      </c>
      <c r="AJ17" s="945">
        <v>0</v>
      </c>
      <c r="AK17" s="945">
        <v>6</v>
      </c>
      <c r="AL17" s="945">
        <v>4</v>
      </c>
      <c r="AM17" s="945">
        <v>213</v>
      </c>
      <c r="AN17" s="949">
        <v>212</v>
      </c>
    </row>
    <row r="18" spans="2:40" s="938" customFormat="1" ht="12">
      <c r="B18" s="1546"/>
      <c r="C18" s="954">
        <v>10</v>
      </c>
      <c r="D18" s="955" t="s">
        <v>622</v>
      </c>
      <c r="E18" s="945">
        <f t="shared" si="1"/>
        <v>1533</v>
      </c>
      <c r="F18" s="945">
        <f t="shared" si="2"/>
        <v>1204</v>
      </c>
      <c r="G18" s="945">
        <v>1</v>
      </c>
      <c r="H18" s="945">
        <v>1</v>
      </c>
      <c r="I18" s="945">
        <v>0</v>
      </c>
      <c r="J18" s="945">
        <v>0</v>
      </c>
      <c r="K18" s="945">
        <v>0</v>
      </c>
      <c r="L18" s="945">
        <v>0</v>
      </c>
      <c r="M18" s="945">
        <v>4</v>
      </c>
      <c r="N18" s="945">
        <v>4</v>
      </c>
      <c r="O18" s="945">
        <v>53</v>
      </c>
      <c r="P18" s="945">
        <v>54</v>
      </c>
      <c r="Q18" s="945">
        <v>79</v>
      </c>
      <c r="R18" s="945">
        <v>76</v>
      </c>
      <c r="S18" s="945">
        <v>95</v>
      </c>
      <c r="T18" s="945">
        <v>92</v>
      </c>
      <c r="U18" s="945">
        <v>797</v>
      </c>
      <c r="V18" s="945">
        <v>483</v>
      </c>
      <c r="W18" s="945">
        <v>15</v>
      </c>
      <c r="X18" s="945">
        <v>15</v>
      </c>
      <c r="Y18" s="945">
        <v>210</v>
      </c>
      <c r="Z18" s="945">
        <v>198</v>
      </c>
      <c r="AA18" s="945">
        <v>28</v>
      </c>
      <c r="AB18" s="945">
        <v>29</v>
      </c>
      <c r="AC18" s="945">
        <v>5</v>
      </c>
      <c r="AD18" s="945">
        <v>5</v>
      </c>
      <c r="AE18" s="945">
        <v>0</v>
      </c>
      <c r="AF18" s="945">
        <v>0</v>
      </c>
      <c r="AG18" s="945">
        <v>0</v>
      </c>
      <c r="AH18" s="945">
        <v>0</v>
      </c>
      <c r="AI18" s="945">
        <v>6</v>
      </c>
      <c r="AJ18" s="945">
        <v>6</v>
      </c>
      <c r="AK18" s="945">
        <v>7</v>
      </c>
      <c r="AL18" s="945">
        <v>7</v>
      </c>
      <c r="AM18" s="945">
        <v>233</v>
      </c>
      <c r="AN18" s="949">
        <v>234</v>
      </c>
    </row>
    <row r="19" spans="2:40" s="938" customFormat="1" ht="12">
      <c r="B19" s="1546"/>
      <c r="C19" s="954">
        <v>11</v>
      </c>
      <c r="D19" s="955" t="s">
        <v>622</v>
      </c>
      <c r="E19" s="945">
        <f t="shared" si="1"/>
        <v>1641</v>
      </c>
      <c r="F19" s="945">
        <f t="shared" si="2"/>
        <v>1347</v>
      </c>
      <c r="G19" s="945">
        <v>2</v>
      </c>
      <c r="H19" s="945">
        <v>2</v>
      </c>
      <c r="I19" s="945">
        <v>1</v>
      </c>
      <c r="J19" s="945">
        <v>1</v>
      </c>
      <c r="K19" s="945">
        <v>2</v>
      </c>
      <c r="L19" s="945">
        <v>2</v>
      </c>
      <c r="M19" s="945">
        <v>2</v>
      </c>
      <c r="N19" s="945">
        <v>2</v>
      </c>
      <c r="O19" s="945">
        <v>43</v>
      </c>
      <c r="P19" s="945">
        <v>44</v>
      </c>
      <c r="Q19" s="945">
        <v>56</v>
      </c>
      <c r="R19" s="945">
        <v>56</v>
      </c>
      <c r="S19" s="945">
        <v>103</v>
      </c>
      <c r="T19" s="945">
        <v>102</v>
      </c>
      <c r="U19" s="945">
        <v>903</v>
      </c>
      <c r="V19" s="945">
        <v>603</v>
      </c>
      <c r="W19" s="945">
        <v>17</v>
      </c>
      <c r="X19" s="945">
        <v>17</v>
      </c>
      <c r="Y19" s="945">
        <v>134</v>
      </c>
      <c r="Z19" s="945">
        <v>148</v>
      </c>
      <c r="AA19" s="945">
        <v>20</v>
      </c>
      <c r="AB19" s="945">
        <v>20</v>
      </c>
      <c r="AC19" s="945">
        <v>9</v>
      </c>
      <c r="AD19" s="945">
        <v>9</v>
      </c>
      <c r="AE19" s="945">
        <v>0</v>
      </c>
      <c r="AF19" s="945">
        <v>0</v>
      </c>
      <c r="AG19" s="945">
        <v>0</v>
      </c>
      <c r="AH19" s="945">
        <v>0</v>
      </c>
      <c r="AI19" s="945">
        <v>0</v>
      </c>
      <c r="AJ19" s="945">
        <v>0</v>
      </c>
      <c r="AK19" s="945">
        <v>21</v>
      </c>
      <c r="AL19" s="945">
        <v>20</v>
      </c>
      <c r="AM19" s="945">
        <v>328</v>
      </c>
      <c r="AN19" s="949">
        <v>321</v>
      </c>
    </row>
    <row r="20" spans="2:40" s="938" customFormat="1" ht="12">
      <c r="B20" s="1546"/>
      <c r="C20" s="954">
        <v>12</v>
      </c>
      <c r="D20" s="955" t="s">
        <v>622</v>
      </c>
      <c r="E20" s="945">
        <f t="shared" si="1"/>
        <v>1906</v>
      </c>
      <c r="F20" s="945">
        <f t="shared" si="2"/>
        <v>1610</v>
      </c>
      <c r="G20" s="945">
        <v>2</v>
      </c>
      <c r="H20" s="945">
        <v>2</v>
      </c>
      <c r="I20" s="945">
        <v>0</v>
      </c>
      <c r="J20" s="945">
        <v>0</v>
      </c>
      <c r="K20" s="945">
        <v>1</v>
      </c>
      <c r="L20" s="945">
        <v>1</v>
      </c>
      <c r="M20" s="945">
        <v>4</v>
      </c>
      <c r="N20" s="945">
        <v>4</v>
      </c>
      <c r="O20" s="945">
        <v>59</v>
      </c>
      <c r="P20" s="945">
        <v>55</v>
      </c>
      <c r="Q20" s="945">
        <v>65</v>
      </c>
      <c r="R20" s="945">
        <v>58</v>
      </c>
      <c r="S20" s="945">
        <v>35</v>
      </c>
      <c r="T20" s="945">
        <v>34</v>
      </c>
      <c r="U20" s="945">
        <v>1004</v>
      </c>
      <c r="V20" s="945">
        <v>721</v>
      </c>
      <c r="W20" s="945">
        <v>32</v>
      </c>
      <c r="X20" s="945">
        <v>32</v>
      </c>
      <c r="Y20" s="945">
        <v>183</v>
      </c>
      <c r="Z20" s="945">
        <v>185</v>
      </c>
      <c r="AA20" s="945">
        <v>40</v>
      </c>
      <c r="AB20" s="945">
        <v>40</v>
      </c>
      <c r="AC20" s="945">
        <v>29</v>
      </c>
      <c r="AD20" s="945">
        <v>29</v>
      </c>
      <c r="AE20" s="945">
        <v>0</v>
      </c>
      <c r="AF20" s="945">
        <v>0</v>
      </c>
      <c r="AG20" s="945">
        <v>0</v>
      </c>
      <c r="AH20" s="945">
        <v>0</v>
      </c>
      <c r="AI20" s="945">
        <v>0</v>
      </c>
      <c r="AJ20" s="945">
        <v>0</v>
      </c>
      <c r="AK20" s="945">
        <v>11</v>
      </c>
      <c r="AL20" s="945">
        <v>11</v>
      </c>
      <c r="AM20" s="945">
        <v>441</v>
      </c>
      <c r="AN20" s="949">
        <v>438</v>
      </c>
    </row>
    <row r="21" spans="2:40" s="938" customFormat="1" ht="12.75" customHeight="1">
      <c r="B21" s="942"/>
      <c r="C21" s="943"/>
      <c r="D21" s="944"/>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9"/>
    </row>
    <row r="22" spans="2:40" s="938" customFormat="1" ht="12">
      <c r="B22" s="1546" t="s">
        <v>623</v>
      </c>
      <c r="C22" s="957" t="s">
        <v>624</v>
      </c>
      <c r="D22" s="948"/>
      <c r="E22" s="945">
        <f aca="true" t="shared" si="3" ref="E22:F29">SUM(G22,I22,K22,M22,O22,Q22,S22,U22,W22,Y22,AA22,AC22,AE22,AG22,AI22,AK22,AM22)</f>
        <v>4378</v>
      </c>
      <c r="F22" s="945">
        <f t="shared" si="3"/>
        <v>3161</v>
      </c>
      <c r="G22" s="945">
        <v>5</v>
      </c>
      <c r="H22" s="945">
        <v>5</v>
      </c>
      <c r="I22" s="945">
        <v>2</v>
      </c>
      <c r="J22" s="945">
        <v>2</v>
      </c>
      <c r="K22" s="945">
        <v>3</v>
      </c>
      <c r="L22" s="945">
        <v>3</v>
      </c>
      <c r="M22" s="945">
        <v>13</v>
      </c>
      <c r="N22" s="945">
        <v>10</v>
      </c>
      <c r="O22" s="945">
        <v>119</v>
      </c>
      <c r="P22" s="945">
        <v>116</v>
      </c>
      <c r="Q22" s="945">
        <v>118</v>
      </c>
      <c r="R22" s="945">
        <v>112</v>
      </c>
      <c r="S22" s="945">
        <v>110</v>
      </c>
      <c r="T22" s="945">
        <v>108</v>
      </c>
      <c r="U22" s="945">
        <v>3012</v>
      </c>
      <c r="V22" s="945">
        <v>1832</v>
      </c>
      <c r="W22" s="945">
        <v>48</v>
      </c>
      <c r="X22" s="945">
        <v>48</v>
      </c>
      <c r="Y22" s="945">
        <v>370</v>
      </c>
      <c r="Z22" s="945">
        <v>364</v>
      </c>
      <c r="AA22" s="945">
        <v>43</v>
      </c>
      <c r="AB22" s="945">
        <v>43</v>
      </c>
      <c r="AC22" s="945">
        <v>14</v>
      </c>
      <c r="AD22" s="945">
        <v>14</v>
      </c>
      <c r="AE22" s="945">
        <v>0</v>
      </c>
      <c r="AF22" s="945">
        <v>0</v>
      </c>
      <c r="AG22" s="945">
        <v>0</v>
      </c>
      <c r="AH22" s="945">
        <v>0</v>
      </c>
      <c r="AI22" s="945">
        <v>7</v>
      </c>
      <c r="AJ22" s="945">
        <v>7</v>
      </c>
      <c r="AK22" s="945">
        <v>17</v>
      </c>
      <c r="AL22" s="945">
        <v>16</v>
      </c>
      <c r="AM22" s="945">
        <v>497</v>
      </c>
      <c r="AN22" s="949">
        <v>481</v>
      </c>
    </row>
    <row r="23" spans="2:40" s="938" customFormat="1" ht="12">
      <c r="B23" s="1547"/>
      <c r="C23" s="957" t="s">
        <v>625</v>
      </c>
      <c r="D23" s="948"/>
      <c r="E23" s="945">
        <f t="shared" si="3"/>
        <v>2089</v>
      </c>
      <c r="F23" s="945">
        <f t="shared" si="3"/>
        <v>1575</v>
      </c>
      <c r="G23" s="945">
        <v>2</v>
      </c>
      <c r="H23" s="945">
        <v>2</v>
      </c>
      <c r="I23" s="945">
        <v>0</v>
      </c>
      <c r="J23" s="945">
        <v>0</v>
      </c>
      <c r="K23" s="945">
        <v>1</v>
      </c>
      <c r="L23" s="945">
        <v>1</v>
      </c>
      <c r="M23" s="945">
        <v>8</v>
      </c>
      <c r="N23" s="945">
        <v>8</v>
      </c>
      <c r="O23" s="945">
        <v>58</v>
      </c>
      <c r="P23" s="945">
        <v>56</v>
      </c>
      <c r="Q23" s="945">
        <v>72</v>
      </c>
      <c r="R23" s="945">
        <v>70</v>
      </c>
      <c r="S23" s="945">
        <v>27</v>
      </c>
      <c r="T23" s="945">
        <v>25</v>
      </c>
      <c r="U23" s="945">
        <v>1285</v>
      </c>
      <c r="V23" s="945">
        <v>789</v>
      </c>
      <c r="W23" s="945">
        <v>9</v>
      </c>
      <c r="X23" s="945">
        <v>9</v>
      </c>
      <c r="Y23" s="945">
        <v>222</v>
      </c>
      <c r="Z23" s="945">
        <v>218</v>
      </c>
      <c r="AA23" s="945">
        <v>23</v>
      </c>
      <c r="AB23" s="945">
        <v>24</v>
      </c>
      <c r="AC23" s="945">
        <v>11</v>
      </c>
      <c r="AD23" s="945">
        <v>11</v>
      </c>
      <c r="AE23" s="945">
        <v>0</v>
      </c>
      <c r="AF23" s="945">
        <v>0</v>
      </c>
      <c r="AG23" s="945">
        <v>0</v>
      </c>
      <c r="AH23" s="945">
        <v>0</v>
      </c>
      <c r="AI23" s="945">
        <v>4</v>
      </c>
      <c r="AJ23" s="945">
        <v>4</v>
      </c>
      <c r="AK23" s="945">
        <v>12</v>
      </c>
      <c r="AL23" s="945">
        <v>11</v>
      </c>
      <c r="AM23" s="945">
        <v>355</v>
      </c>
      <c r="AN23" s="949">
        <v>347</v>
      </c>
    </row>
    <row r="24" spans="2:40" s="938" customFormat="1" ht="12">
      <c r="B24" s="1547"/>
      <c r="C24" s="957" t="s">
        <v>626</v>
      </c>
      <c r="D24" s="948"/>
      <c r="E24" s="945">
        <f t="shared" si="3"/>
        <v>2053</v>
      </c>
      <c r="F24" s="945">
        <f t="shared" si="3"/>
        <v>1394</v>
      </c>
      <c r="G24" s="945">
        <v>3</v>
      </c>
      <c r="H24" s="945">
        <v>3</v>
      </c>
      <c r="I24" s="945">
        <v>4</v>
      </c>
      <c r="J24" s="945">
        <v>4</v>
      </c>
      <c r="K24" s="945">
        <v>1</v>
      </c>
      <c r="L24" s="945">
        <v>1</v>
      </c>
      <c r="M24" s="945">
        <v>9</v>
      </c>
      <c r="N24" s="945">
        <v>9</v>
      </c>
      <c r="O24" s="945">
        <v>18</v>
      </c>
      <c r="P24" s="945">
        <v>18</v>
      </c>
      <c r="Q24" s="945">
        <v>52</v>
      </c>
      <c r="R24" s="945">
        <v>52</v>
      </c>
      <c r="S24" s="945">
        <v>59</v>
      </c>
      <c r="T24" s="945">
        <v>57</v>
      </c>
      <c r="U24" s="945">
        <v>1424</v>
      </c>
      <c r="V24" s="945">
        <v>767</v>
      </c>
      <c r="W24" s="945">
        <v>10</v>
      </c>
      <c r="X24" s="945">
        <v>10</v>
      </c>
      <c r="Y24" s="945">
        <v>160</v>
      </c>
      <c r="Z24" s="945">
        <v>160</v>
      </c>
      <c r="AA24" s="945">
        <v>19</v>
      </c>
      <c r="AB24" s="945">
        <v>19</v>
      </c>
      <c r="AC24" s="945">
        <v>16</v>
      </c>
      <c r="AD24" s="945">
        <v>16</v>
      </c>
      <c r="AE24" s="945">
        <v>0</v>
      </c>
      <c r="AF24" s="945">
        <v>0</v>
      </c>
      <c r="AG24" s="945">
        <v>0</v>
      </c>
      <c r="AH24" s="945">
        <v>0</v>
      </c>
      <c r="AI24" s="945">
        <v>0</v>
      </c>
      <c r="AJ24" s="945">
        <v>0</v>
      </c>
      <c r="AK24" s="945">
        <v>7</v>
      </c>
      <c r="AL24" s="945">
        <v>7</v>
      </c>
      <c r="AM24" s="945">
        <v>271</v>
      </c>
      <c r="AN24" s="949">
        <v>271</v>
      </c>
    </row>
    <row r="25" spans="2:40" s="938" customFormat="1" ht="12">
      <c r="B25" s="1547"/>
      <c r="C25" s="957" t="s">
        <v>627</v>
      </c>
      <c r="D25" s="948"/>
      <c r="E25" s="945">
        <f t="shared" si="3"/>
        <v>2334</v>
      </c>
      <c r="F25" s="945">
        <f t="shared" si="3"/>
        <v>1787</v>
      </c>
      <c r="G25" s="945">
        <v>0</v>
      </c>
      <c r="H25" s="945">
        <v>0</v>
      </c>
      <c r="I25" s="945">
        <v>0</v>
      </c>
      <c r="J25" s="945">
        <v>0</v>
      </c>
      <c r="K25" s="945">
        <v>2</v>
      </c>
      <c r="L25" s="945">
        <v>3</v>
      </c>
      <c r="M25" s="945">
        <v>9</v>
      </c>
      <c r="N25" s="945">
        <v>9</v>
      </c>
      <c r="O25" s="945">
        <v>31</v>
      </c>
      <c r="P25" s="945">
        <v>24</v>
      </c>
      <c r="Q25" s="945">
        <v>57</v>
      </c>
      <c r="R25" s="945">
        <v>54</v>
      </c>
      <c r="S25" s="945">
        <v>22</v>
      </c>
      <c r="T25" s="945">
        <v>22</v>
      </c>
      <c r="U25" s="945">
        <v>1570</v>
      </c>
      <c r="V25" s="945">
        <v>1044</v>
      </c>
      <c r="W25" s="945">
        <v>55</v>
      </c>
      <c r="X25" s="945">
        <v>55</v>
      </c>
      <c r="Y25" s="945">
        <v>164</v>
      </c>
      <c r="Z25" s="945">
        <v>155</v>
      </c>
      <c r="AA25" s="945">
        <v>42</v>
      </c>
      <c r="AB25" s="945">
        <v>42</v>
      </c>
      <c r="AC25" s="945">
        <v>15</v>
      </c>
      <c r="AD25" s="945">
        <v>15</v>
      </c>
      <c r="AE25" s="945">
        <v>0</v>
      </c>
      <c r="AF25" s="945">
        <v>0</v>
      </c>
      <c r="AG25" s="945">
        <v>1</v>
      </c>
      <c r="AH25" s="945">
        <v>1</v>
      </c>
      <c r="AI25" s="945">
        <v>11</v>
      </c>
      <c r="AJ25" s="945">
        <v>11</v>
      </c>
      <c r="AK25" s="945">
        <v>14</v>
      </c>
      <c r="AL25" s="945">
        <v>14</v>
      </c>
      <c r="AM25" s="945">
        <v>341</v>
      </c>
      <c r="AN25" s="949">
        <v>338</v>
      </c>
    </row>
    <row r="26" spans="2:40" s="938" customFormat="1" ht="12">
      <c r="B26" s="1547"/>
      <c r="C26" s="957" t="s">
        <v>628</v>
      </c>
      <c r="D26" s="948"/>
      <c r="E26" s="945">
        <f t="shared" si="3"/>
        <v>1050</v>
      </c>
      <c r="F26" s="945">
        <f t="shared" si="3"/>
        <v>905</v>
      </c>
      <c r="G26" s="945">
        <v>2</v>
      </c>
      <c r="H26" s="945">
        <v>2</v>
      </c>
      <c r="I26" s="945">
        <v>1</v>
      </c>
      <c r="J26" s="945">
        <v>2</v>
      </c>
      <c r="K26" s="945">
        <v>1</v>
      </c>
      <c r="L26" s="945">
        <v>1</v>
      </c>
      <c r="M26" s="945">
        <v>4</v>
      </c>
      <c r="N26" s="945">
        <v>4</v>
      </c>
      <c r="O26" s="945">
        <v>46</v>
      </c>
      <c r="P26" s="945">
        <v>46</v>
      </c>
      <c r="Q26" s="945">
        <v>35</v>
      </c>
      <c r="R26" s="945">
        <v>34</v>
      </c>
      <c r="S26" s="945">
        <v>101</v>
      </c>
      <c r="T26" s="945">
        <v>100</v>
      </c>
      <c r="U26" s="945">
        <v>557</v>
      </c>
      <c r="V26" s="945">
        <v>410</v>
      </c>
      <c r="W26" s="945">
        <v>12</v>
      </c>
      <c r="X26" s="945">
        <v>12</v>
      </c>
      <c r="Y26" s="945">
        <v>78</v>
      </c>
      <c r="Z26" s="945">
        <v>80</v>
      </c>
      <c r="AA26" s="945">
        <v>18</v>
      </c>
      <c r="AB26" s="945">
        <v>19</v>
      </c>
      <c r="AC26" s="945">
        <v>6</v>
      </c>
      <c r="AD26" s="945">
        <v>6</v>
      </c>
      <c r="AE26" s="945">
        <v>1</v>
      </c>
      <c r="AF26" s="945">
        <v>1</v>
      </c>
      <c r="AG26" s="945">
        <v>0</v>
      </c>
      <c r="AH26" s="945">
        <v>0</v>
      </c>
      <c r="AI26" s="945">
        <v>4</v>
      </c>
      <c r="AJ26" s="945">
        <v>4</v>
      </c>
      <c r="AK26" s="945">
        <v>1</v>
      </c>
      <c r="AL26" s="945">
        <v>1</v>
      </c>
      <c r="AM26" s="945">
        <v>183</v>
      </c>
      <c r="AN26" s="949">
        <v>183</v>
      </c>
    </row>
    <row r="27" spans="2:40" s="938" customFormat="1" ht="12">
      <c r="B27" s="1547"/>
      <c r="C27" s="957" t="s">
        <v>629</v>
      </c>
      <c r="D27" s="948"/>
      <c r="E27" s="945">
        <f t="shared" si="3"/>
        <v>940</v>
      </c>
      <c r="F27" s="945">
        <f t="shared" si="3"/>
        <v>857</v>
      </c>
      <c r="G27" s="945">
        <v>1</v>
      </c>
      <c r="H27" s="945">
        <v>1</v>
      </c>
      <c r="I27" s="945">
        <v>0</v>
      </c>
      <c r="J27" s="945">
        <v>0</v>
      </c>
      <c r="K27" s="945">
        <v>0</v>
      </c>
      <c r="L27" s="945">
        <v>0</v>
      </c>
      <c r="M27" s="945">
        <v>1</v>
      </c>
      <c r="N27" s="945">
        <v>1</v>
      </c>
      <c r="O27" s="945">
        <v>30</v>
      </c>
      <c r="P27" s="945">
        <v>30</v>
      </c>
      <c r="Q27" s="945">
        <v>42</v>
      </c>
      <c r="R27" s="945">
        <v>42</v>
      </c>
      <c r="S27" s="945">
        <v>10</v>
      </c>
      <c r="T27" s="945">
        <v>9</v>
      </c>
      <c r="U27" s="945">
        <v>530</v>
      </c>
      <c r="V27" s="945">
        <v>450</v>
      </c>
      <c r="W27" s="945">
        <v>1</v>
      </c>
      <c r="X27" s="945">
        <v>1</v>
      </c>
      <c r="Y27" s="945">
        <v>69</v>
      </c>
      <c r="Z27" s="945">
        <v>69</v>
      </c>
      <c r="AA27" s="945">
        <v>17</v>
      </c>
      <c r="AB27" s="945">
        <v>17</v>
      </c>
      <c r="AC27" s="945">
        <v>1</v>
      </c>
      <c r="AD27" s="945">
        <v>1</v>
      </c>
      <c r="AE27" s="945">
        <v>4</v>
      </c>
      <c r="AF27" s="945">
        <v>4</v>
      </c>
      <c r="AG27" s="945">
        <v>0</v>
      </c>
      <c r="AH27" s="945">
        <v>0</v>
      </c>
      <c r="AI27" s="945">
        <v>1</v>
      </c>
      <c r="AJ27" s="945">
        <v>1</v>
      </c>
      <c r="AK27" s="945">
        <v>0</v>
      </c>
      <c r="AL27" s="945">
        <v>0</v>
      </c>
      <c r="AM27" s="945">
        <v>233</v>
      </c>
      <c r="AN27" s="949">
        <v>231</v>
      </c>
    </row>
    <row r="28" spans="2:40" s="938" customFormat="1" ht="12">
      <c r="B28" s="1547"/>
      <c r="C28" s="957" t="s">
        <v>630</v>
      </c>
      <c r="D28" s="948"/>
      <c r="E28" s="945">
        <f t="shared" si="3"/>
        <v>802</v>
      </c>
      <c r="F28" s="945">
        <f t="shared" si="3"/>
        <v>731</v>
      </c>
      <c r="G28" s="945">
        <v>1</v>
      </c>
      <c r="H28" s="945">
        <v>1</v>
      </c>
      <c r="I28" s="945">
        <v>0</v>
      </c>
      <c r="J28" s="945">
        <v>0</v>
      </c>
      <c r="K28" s="945">
        <v>1</v>
      </c>
      <c r="L28" s="945">
        <v>1</v>
      </c>
      <c r="M28" s="945">
        <v>2</v>
      </c>
      <c r="N28" s="945">
        <v>2</v>
      </c>
      <c r="O28" s="945">
        <v>34</v>
      </c>
      <c r="P28" s="945">
        <v>34</v>
      </c>
      <c r="Q28" s="945">
        <v>33</v>
      </c>
      <c r="R28" s="945">
        <v>33</v>
      </c>
      <c r="S28" s="945">
        <v>11</v>
      </c>
      <c r="T28" s="945">
        <v>11</v>
      </c>
      <c r="U28" s="945">
        <v>322</v>
      </c>
      <c r="V28" s="945">
        <v>252</v>
      </c>
      <c r="W28" s="945">
        <v>25</v>
      </c>
      <c r="X28" s="945">
        <v>25</v>
      </c>
      <c r="Y28" s="945">
        <v>121</v>
      </c>
      <c r="Z28" s="945">
        <v>120</v>
      </c>
      <c r="AA28" s="945">
        <v>16</v>
      </c>
      <c r="AB28" s="945">
        <v>16</v>
      </c>
      <c r="AC28" s="945">
        <v>10</v>
      </c>
      <c r="AD28" s="945">
        <v>10</v>
      </c>
      <c r="AE28" s="945">
        <v>3</v>
      </c>
      <c r="AF28" s="945">
        <v>3</v>
      </c>
      <c r="AG28" s="945">
        <v>1</v>
      </c>
      <c r="AH28" s="945">
        <v>1</v>
      </c>
      <c r="AI28" s="945">
        <v>5</v>
      </c>
      <c r="AJ28" s="945">
        <v>5</v>
      </c>
      <c r="AK28" s="945">
        <v>6</v>
      </c>
      <c r="AL28" s="945">
        <v>6</v>
      </c>
      <c r="AM28" s="945">
        <v>211</v>
      </c>
      <c r="AN28" s="949">
        <v>211</v>
      </c>
    </row>
    <row r="29" spans="2:40" s="938" customFormat="1" ht="12">
      <c r="B29" s="1547"/>
      <c r="C29" s="957" t="s">
        <v>631</v>
      </c>
      <c r="D29" s="948"/>
      <c r="E29" s="945">
        <f t="shared" si="3"/>
        <v>843</v>
      </c>
      <c r="F29" s="945">
        <f t="shared" si="3"/>
        <v>748</v>
      </c>
      <c r="G29" s="945">
        <v>0</v>
      </c>
      <c r="H29" s="945">
        <v>0</v>
      </c>
      <c r="I29" s="945">
        <v>0</v>
      </c>
      <c r="J29" s="945">
        <v>0</v>
      </c>
      <c r="K29" s="945">
        <v>0</v>
      </c>
      <c r="L29" s="945">
        <v>0</v>
      </c>
      <c r="M29" s="945">
        <v>19</v>
      </c>
      <c r="N29" s="945">
        <v>16</v>
      </c>
      <c r="O29" s="945">
        <v>26</v>
      </c>
      <c r="P29" s="945">
        <v>26</v>
      </c>
      <c r="Q29" s="945">
        <v>36</v>
      </c>
      <c r="R29" s="945">
        <v>36</v>
      </c>
      <c r="S29" s="945">
        <v>6</v>
      </c>
      <c r="T29" s="945">
        <v>5</v>
      </c>
      <c r="U29" s="945">
        <v>436</v>
      </c>
      <c r="V29" s="945">
        <v>347</v>
      </c>
      <c r="W29" s="945">
        <v>1</v>
      </c>
      <c r="X29" s="945">
        <v>1</v>
      </c>
      <c r="Y29" s="945">
        <v>103</v>
      </c>
      <c r="Z29" s="945">
        <v>102</v>
      </c>
      <c r="AA29" s="945">
        <v>25</v>
      </c>
      <c r="AB29" s="945">
        <v>25</v>
      </c>
      <c r="AC29" s="945">
        <v>2</v>
      </c>
      <c r="AD29" s="945">
        <v>2</v>
      </c>
      <c r="AE29" s="945">
        <v>9</v>
      </c>
      <c r="AF29" s="945">
        <v>9</v>
      </c>
      <c r="AG29" s="945">
        <v>3</v>
      </c>
      <c r="AH29" s="945">
        <v>3</v>
      </c>
      <c r="AI29" s="945">
        <v>0</v>
      </c>
      <c r="AJ29" s="945">
        <v>0</v>
      </c>
      <c r="AK29" s="945">
        <v>5</v>
      </c>
      <c r="AL29" s="945">
        <v>4</v>
      </c>
      <c r="AM29" s="945">
        <v>172</v>
      </c>
      <c r="AN29" s="949">
        <v>172</v>
      </c>
    </row>
    <row r="30" spans="2:40" s="938" customFormat="1" ht="12.75" customHeight="1">
      <c r="B30" s="1547"/>
      <c r="C30" s="957"/>
      <c r="D30" s="948"/>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945"/>
      <c r="AN30" s="949"/>
    </row>
    <row r="31" spans="2:40" s="938" customFormat="1" ht="12">
      <c r="B31" s="1547"/>
      <c r="C31" s="957" t="s">
        <v>632</v>
      </c>
      <c r="D31" s="948"/>
      <c r="E31" s="945">
        <f aca="true" t="shared" si="4" ref="E31:E39">SUM(G31,I31,K31,M31,O31,Q31,S31,U31,W31,Y31,AA31,AC31,AE31,AG31,AI31,AK31,AM31)</f>
        <v>759</v>
      </c>
      <c r="F31" s="945">
        <f aca="true" t="shared" si="5" ref="F31:F39">SUM(H31,J31,L31,N31,P31,R31,T31,V31,X31,Z31,AB31,AD31,AF31,AH31,AJ31,AL31,AN31)</f>
        <v>694</v>
      </c>
      <c r="G31" s="945">
        <v>1</v>
      </c>
      <c r="H31" s="945">
        <v>1</v>
      </c>
      <c r="I31" s="945">
        <v>0</v>
      </c>
      <c r="J31" s="945">
        <v>0</v>
      </c>
      <c r="K31" s="945">
        <v>0</v>
      </c>
      <c r="L31" s="945">
        <v>0</v>
      </c>
      <c r="M31" s="945">
        <v>3</v>
      </c>
      <c r="N31" s="945">
        <v>2</v>
      </c>
      <c r="O31" s="945">
        <v>57</v>
      </c>
      <c r="P31" s="945">
        <v>56</v>
      </c>
      <c r="Q31" s="945">
        <v>30</v>
      </c>
      <c r="R31" s="945">
        <v>28</v>
      </c>
      <c r="S31" s="945">
        <v>39</v>
      </c>
      <c r="T31" s="945">
        <v>39</v>
      </c>
      <c r="U31" s="945">
        <v>408</v>
      </c>
      <c r="V31" s="945">
        <v>352</v>
      </c>
      <c r="W31" s="945">
        <v>14</v>
      </c>
      <c r="X31" s="945">
        <v>14</v>
      </c>
      <c r="Y31" s="945">
        <v>58</v>
      </c>
      <c r="Z31" s="945">
        <v>55</v>
      </c>
      <c r="AA31" s="945">
        <v>2</v>
      </c>
      <c r="AB31" s="945">
        <v>2</v>
      </c>
      <c r="AC31" s="945">
        <v>9</v>
      </c>
      <c r="AD31" s="945">
        <v>9</v>
      </c>
      <c r="AE31" s="945">
        <v>0</v>
      </c>
      <c r="AF31" s="945">
        <v>0</v>
      </c>
      <c r="AG31" s="945">
        <v>0</v>
      </c>
      <c r="AH31" s="945">
        <v>0</v>
      </c>
      <c r="AI31" s="945">
        <v>0</v>
      </c>
      <c r="AJ31" s="945">
        <v>0</v>
      </c>
      <c r="AK31" s="945">
        <v>0</v>
      </c>
      <c r="AL31" s="945">
        <v>0</v>
      </c>
      <c r="AM31" s="945">
        <v>138</v>
      </c>
      <c r="AN31" s="949">
        <v>136</v>
      </c>
    </row>
    <row r="32" spans="2:40" s="938" customFormat="1" ht="12">
      <c r="B32" s="1547"/>
      <c r="C32" s="957" t="s">
        <v>633</v>
      </c>
      <c r="D32" s="948"/>
      <c r="E32" s="945">
        <f t="shared" si="4"/>
        <v>574</v>
      </c>
      <c r="F32" s="945">
        <f t="shared" si="5"/>
        <v>479</v>
      </c>
      <c r="G32" s="945">
        <v>0</v>
      </c>
      <c r="H32" s="945">
        <v>0</v>
      </c>
      <c r="I32" s="945">
        <v>1</v>
      </c>
      <c r="J32" s="945">
        <v>1</v>
      </c>
      <c r="K32" s="945">
        <v>0</v>
      </c>
      <c r="L32" s="945">
        <v>0</v>
      </c>
      <c r="M32" s="945">
        <v>2</v>
      </c>
      <c r="N32" s="945">
        <v>1</v>
      </c>
      <c r="O32" s="945">
        <v>35</v>
      </c>
      <c r="P32" s="945">
        <v>35</v>
      </c>
      <c r="Q32" s="945">
        <v>21</v>
      </c>
      <c r="R32" s="945">
        <v>21</v>
      </c>
      <c r="S32" s="945">
        <v>11</v>
      </c>
      <c r="T32" s="945">
        <v>11</v>
      </c>
      <c r="U32" s="945">
        <v>237</v>
      </c>
      <c r="V32" s="945">
        <v>141</v>
      </c>
      <c r="W32" s="945">
        <v>2</v>
      </c>
      <c r="X32" s="945">
        <v>2</v>
      </c>
      <c r="Y32" s="945">
        <v>99</v>
      </c>
      <c r="Z32" s="945">
        <v>101</v>
      </c>
      <c r="AA32" s="945">
        <v>9</v>
      </c>
      <c r="AB32" s="945">
        <v>9</v>
      </c>
      <c r="AC32" s="945">
        <v>6</v>
      </c>
      <c r="AD32" s="945">
        <v>6</v>
      </c>
      <c r="AE32" s="945">
        <v>0</v>
      </c>
      <c r="AF32" s="945">
        <v>0</v>
      </c>
      <c r="AG32" s="945">
        <v>0</v>
      </c>
      <c r="AH32" s="945">
        <v>0</v>
      </c>
      <c r="AI32" s="945">
        <v>0</v>
      </c>
      <c r="AJ32" s="945">
        <v>0</v>
      </c>
      <c r="AK32" s="945">
        <v>17</v>
      </c>
      <c r="AL32" s="945">
        <v>17</v>
      </c>
      <c r="AM32" s="945">
        <v>134</v>
      </c>
      <c r="AN32" s="949">
        <v>134</v>
      </c>
    </row>
    <row r="33" spans="2:40" s="938" customFormat="1" ht="12">
      <c r="B33" s="1547"/>
      <c r="C33" s="957" t="s">
        <v>634</v>
      </c>
      <c r="D33" s="948"/>
      <c r="E33" s="945">
        <f t="shared" si="4"/>
        <v>630</v>
      </c>
      <c r="F33" s="945">
        <f t="shared" si="5"/>
        <v>584</v>
      </c>
      <c r="G33" s="945">
        <v>0</v>
      </c>
      <c r="H33" s="945">
        <v>0</v>
      </c>
      <c r="I33" s="945">
        <v>0</v>
      </c>
      <c r="J33" s="945">
        <v>0</v>
      </c>
      <c r="K33" s="945">
        <v>0</v>
      </c>
      <c r="L33" s="945">
        <v>0</v>
      </c>
      <c r="M33" s="945">
        <v>3</v>
      </c>
      <c r="N33" s="945">
        <v>3</v>
      </c>
      <c r="O33" s="945">
        <v>29</v>
      </c>
      <c r="P33" s="945">
        <v>29</v>
      </c>
      <c r="Q33" s="945">
        <v>27</v>
      </c>
      <c r="R33" s="945">
        <v>25</v>
      </c>
      <c r="S33" s="945">
        <v>8</v>
      </c>
      <c r="T33" s="945">
        <v>8</v>
      </c>
      <c r="U33" s="945">
        <v>317</v>
      </c>
      <c r="V33" s="945">
        <v>274</v>
      </c>
      <c r="W33" s="945">
        <v>17</v>
      </c>
      <c r="X33" s="945">
        <v>17</v>
      </c>
      <c r="Y33" s="945">
        <v>82</v>
      </c>
      <c r="Z33" s="945">
        <v>81</v>
      </c>
      <c r="AA33" s="945">
        <v>6</v>
      </c>
      <c r="AB33" s="945">
        <v>6</v>
      </c>
      <c r="AC33" s="945">
        <v>1</v>
      </c>
      <c r="AD33" s="945">
        <v>1</v>
      </c>
      <c r="AE33" s="945">
        <v>0</v>
      </c>
      <c r="AF33" s="945">
        <v>0</v>
      </c>
      <c r="AG33" s="945">
        <v>0</v>
      </c>
      <c r="AH33" s="945">
        <v>0</v>
      </c>
      <c r="AI33" s="945">
        <v>8</v>
      </c>
      <c r="AJ33" s="945">
        <v>8</v>
      </c>
      <c r="AK33" s="945">
        <v>48</v>
      </c>
      <c r="AL33" s="945">
        <v>48</v>
      </c>
      <c r="AM33" s="945">
        <v>84</v>
      </c>
      <c r="AN33" s="949">
        <v>84</v>
      </c>
    </row>
    <row r="34" spans="2:40" s="938" customFormat="1" ht="12">
      <c r="B34" s="1547"/>
      <c r="C34" s="957" t="s">
        <v>635</v>
      </c>
      <c r="D34" s="948"/>
      <c r="E34" s="945">
        <f t="shared" si="4"/>
        <v>384</v>
      </c>
      <c r="F34" s="945">
        <f t="shared" si="5"/>
        <v>372</v>
      </c>
      <c r="G34" s="945">
        <v>0</v>
      </c>
      <c r="H34" s="945">
        <v>0</v>
      </c>
      <c r="I34" s="945">
        <v>0</v>
      </c>
      <c r="J34" s="945">
        <v>0</v>
      </c>
      <c r="K34" s="945">
        <v>0</v>
      </c>
      <c r="L34" s="945">
        <v>0</v>
      </c>
      <c r="M34" s="945">
        <v>1</v>
      </c>
      <c r="N34" s="945">
        <v>1</v>
      </c>
      <c r="O34" s="945">
        <v>20</v>
      </c>
      <c r="P34" s="945">
        <v>20</v>
      </c>
      <c r="Q34" s="945">
        <v>23</v>
      </c>
      <c r="R34" s="945">
        <v>23</v>
      </c>
      <c r="S34" s="945">
        <v>42</v>
      </c>
      <c r="T34" s="945">
        <v>42</v>
      </c>
      <c r="U34" s="945">
        <v>146</v>
      </c>
      <c r="V34" s="945">
        <v>135</v>
      </c>
      <c r="W34" s="945">
        <v>2</v>
      </c>
      <c r="X34" s="945">
        <v>2</v>
      </c>
      <c r="Y34" s="945">
        <v>57</v>
      </c>
      <c r="Z34" s="945">
        <v>56</v>
      </c>
      <c r="AA34" s="945">
        <v>4</v>
      </c>
      <c r="AB34" s="945">
        <v>4</v>
      </c>
      <c r="AC34" s="945">
        <v>0</v>
      </c>
      <c r="AD34" s="945">
        <v>0</v>
      </c>
      <c r="AE34" s="945">
        <v>0</v>
      </c>
      <c r="AF34" s="945">
        <v>0</v>
      </c>
      <c r="AG34" s="945">
        <v>0</v>
      </c>
      <c r="AH34" s="945">
        <v>0</v>
      </c>
      <c r="AI34" s="945">
        <v>1</v>
      </c>
      <c r="AJ34" s="945">
        <v>1</v>
      </c>
      <c r="AK34" s="945">
        <v>1</v>
      </c>
      <c r="AL34" s="945">
        <v>1</v>
      </c>
      <c r="AM34" s="945">
        <v>87</v>
      </c>
      <c r="AN34" s="949">
        <v>87</v>
      </c>
    </row>
    <row r="35" spans="2:40" s="938" customFormat="1" ht="12">
      <c r="B35" s="1547"/>
      <c r="C35" s="957" t="s">
        <v>636</v>
      </c>
      <c r="D35" s="948"/>
      <c r="E35" s="945">
        <f t="shared" si="4"/>
        <v>300</v>
      </c>
      <c r="F35" s="945">
        <f t="shared" si="5"/>
        <v>272</v>
      </c>
      <c r="G35" s="945">
        <v>0</v>
      </c>
      <c r="H35" s="945">
        <v>0</v>
      </c>
      <c r="I35" s="945">
        <v>0</v>
      </c>
      <c r="J35" s="945">
        <v>0</v>
      </c>
      <c r="K35" s="945">
        <v>0</v>
      </c>
      <c r="L35" s="945">
        <v>0</v>
      </c>
      <c r="M35" s="945">
        <v>2</v>
      </c>
      <c r="N35" s="945">
        <v>2</v>
      </c>
      <c r="O35" s="945">
        <v>36</v>
      </c>
      <c r="P35" s="945">
        <v>36</v>
      </c>
      <c r="Q35" s="945">
        <v>10</v>
      </c>
      <c r="R35" s="945">
        <v>10</v>
      </c>
      <c r="S35" s="945">
        <v>29</v>
      </c>
      <c r="T35" s="945">
        <v>29</v>
      </c>
      <c r="U35" s="945">
        <v>126</v>
      </c>
      <c r="V35" s="945">
        <v>97</v>
      </c>
      <c r="W35" s="945">
        <v>2</v>
      </c>
      <c r="X35" s="945">
        <v>2</v>
      </c>
      <c r="Y35" s="945">
        <v>23</v>
      </c>
      <c r="Z35" s="945">
        <v>24</v>
      </c>
      <c r="AA35" s="945">
        <v>9</v>
      </c>
      <c r="AB35" s="945">
        <v>9</v>
      </c>
      <c r="AC35" s="945">
        <v>2</v>
      </c>
      <c r="AD35" s="945">
        <v>2</v>
      </c>
      <c r="AE35" s="945">
        <v>0</v>
      </c>
      <c r="AF35" s="945">
        <v>0</v>
      </c>
      <c r="AG35" s="945">
        <v>0</v>
      </c>
      <c r="AH35" s="945">
        <v>0</v>
      </c>
      <c r="AI35" s="945">
        <v>0</v>
      </c>
      <c r="AJ35" s="945">
        <v>0</v>
      </c>
      <c r="AK35" s="945">
        <v>1</v>
      </c>
      <c r="AL35" s="945">
        <v>1</v>
      </c>
      <c r="AM35" s="945">
        <v>60</v>
      </c>
      <c r="AN35" s="949">
        <v>60</v>
      </c>
    </row>
    <row r="36" spans="2:40" s="938" customFormat="1" ht="12">
      <c r="B36" s="1547"/>
      <c r="C36" s="957" t="s">
        <v>637</v>
      </c>
      <c r="D36" s="948"/>
      <c r="E36" s="945">
        <f t="shared" si="4"/>
        <v>199</v>
      </c>
      <c r="F36" s="945">
        <f t="shared" si="5"/>
        <v>193</v>
      </c>
      <c r="G36" s="945">
        <v>0</v>
      </c>
      <c r="H36" s="945">
        <v>0</v>
      </c>
      <c r="I36" s="945">
        <v>0</v>
      </c>
      <c r="J36" s="945">
        <v>0</v>
      </c>
      <c r="K36" s="945">
        <v>0</v>
      </c>
      <c r="L36" s="945">
        <v>0</v>
      </c>
      <c r="M36" s="945">
        <v>1</v>
      </c>
      <c r="N36" s="945">
        <v>1</v>
      </c>
      <c r="O36" s="945">
        <v>16</v>
      </c>
      <c r="P36" s="945">
        <v>16</v>
      </c>
      <c r="Q36" s="945">
        <v>5</v>
      </c>
      <c r="R36" s="945">
        <v>5</v>
      </c>
      <c r="S36" s="945">
        <v>5</v>
      </c>
      <c r="T36" s="945">
        <v>5</v>
      </c>
      <c r="U36" s="945">
        <v>69</v>
      </c>
      <c r="V36" s="945">
        <v>62</v>
      </c>
      <c r="W36" s="945">
        <v>1</v>
      </c>
      <c r="X36" s="945">
        <v>1</v>
      </c>
      <c r="Y36" s="945">
        <v>64</v>
      </c>
      <c r="Z36" s="945">
        <v>65</v>
      </c>
      <c r="AA36" s="945">
        <v>0</v>
      </c>
      <c r="AB36" s="945">
        <v>0</v>
      </c>
      <c r="AC36" s="945">
        <v>4</v>
      </c>
      <c r="AD36" s="945">
        <v>4</v>
      </c>
      <c r="AE36" s="945">
        <v>0</v>
      </c>
      <c r="AF36" s="945">
        <v>0</v>
      </c>
      <c r="AG36" s="945">
        <v>0</v>
      </c>
      <c r="AH36" s="945">
        <v>0</v>
      </c>
      <c r="AI36" s="945">
        <v>0</v>
      </c>
      <c r="AJ36" s="945">
        <v>0</v>
      </c>
      <c r="AK36" s="945">
        <v>0</v>
      </c>
      <c r="AL36" s="945">
        <v>0</v>
      </c>
      <c r="AM36" s="945">
        <v>34</v>
      </c>
      <c r="AN36" s="949">
        <v>34</v>
      </c>
    </row>
    <row r="37" spans="2:40" s="938" customFormat="1" ht="12">
      <c r="B37" s="1547"/>
      <c r="C37" s="957" t="s">
        <v>638</v>
      </c>
      <c r="D37" s="948"/>
      <c r="E37" s="945">
        <f t="shared" si="4"/>
        <v>228</v>
      </c>
      <c r="F37" s="945">
        <f t="shared" si="5"/>
        <v>231</v>
      </c>
      <c r="G37" s="945">
        <v>0</v>
      </c>
      <c r="H37" s="945">
        <v>0</v>
      </c>
      <c r="I37" s="945">
        <v>0</v>
      </c>
      <c r="J37" s="945">
        <v>0</v>
      </c>
      <c r="K37" s="945">
        <v>0</v>
      </c>
      <c r="L37" s="945">
        <v>0</v>
      </c>
      <c r="M37" s="945">
        <v>2</v>
      </c>
      <c r="N37" s="945">
        <v>2</v>
      </c>
      <c r="O37" s="945">
        <v>11</v>
      </c>
      <c r="P37" s="945">
        <v>11</v>
      </c>
      <c r="Q37" s="945">
        <v>8</v>
      </c>
      <c r="R37" s="945">
        <v>8</v>
      </c>
      <c r="S37" s="945">
        <v>31</v>
      </c>
      <c r="T37" s="945">
        <v>31</v>
      </c>
      <c r="U37" s="945">
        <v>75</v>
      </c>
      <c r="V37" s="945">
        <v>78</v>
      </c>
      <c r="W37" s="945">
        <v>0</v>
      </c>
      <c r="X37" s="945">
        <v>0</v>
      </c>
      <c r="Y37" s="945">
        <v>27</v>
      </c>
      <c r="Z37" s="945">
        <v>27</v>
      </c>
      <c r="AA37" s="945">
        <v>7</v>
      </c>
      <c r="AB37" s="945">
        <v>7</v>
      </c>
      <c r="AC37" s="945">
        <v>18</v>
      </c>
      <c r="AD37" s="945">
        <v>18</v>
      </c>
      <c r="AE37" s="945">
        <v>0</v>
      </c>
      <c r="AF37" s="945">
        <v>0</v>
      </c>
      <c r="AG37" s="945">
        <v>0</v>
      </c>
      <c r="AH37" s="945">
        <v>0</v>
      </c>
      <c r="AI37" s="945">
        <v>0</v>
      </c>
      <c r="AJ37" s="945">
        <v>0</v>
      </c>
      <c r="AK37" s="945">
        <v>0</v>
      </c>
      <c r="AL37" s="945">
        <v>0</v>
      </c>
      <c r="AM37" s="945">
        <v>49</v>
      </c>
      <c r="AN37" s="949">
        <v>49</v>
      </c>
    </row>
    <row r="38" spans="2:40" s="938" customFormat="1" ht="12">
      <c r="B38" s="1547"/>
      <c r="C38" s="957" t="s">
        <v>639</v>
      </c>
      <c r="D38" s="948"/>
      <c r="E38" s="945">
        <f t="shared" si="4"/>
        <v>197</v>
      </c>
      <c r="F38" s="945">
        <f t="shared" si="5"/>
        <v>196</v>
      </c>
      <c r="G38" s="945">
        <v>0</v>
      </c>
      <c r="H38" s="945">
        <v>0</v>
      </c>
      <c r="I38" s="945">
        <v>0</v>
      </c>
      <c r="J38" s="945">
        <v>0</v>
      </c>
      <c r="K38" s="945">
        <v>0</v>
      </c>
      <c r="L38" s="945">
        <v>0</v>
      </c>
      <c r="M38" s="945">
        <v>1</v>
      </c>
      <c r="N38" s="945">
        <v>1</v>
      </c>
      <c r="O38" s="945">
        <v>9</v>
      </c>
      <c r="P38" s="945">
        <v>9</v>
      </c>
      <c r="Q38" s="945">
        <v>15</v>
      </c>
      <c r="R38" s="945">
        <v>15</v>
      </c>
      <c r="S38" s="945">
        <v>2</v>
      </c>
      <c r="T38" s="945">
        <v>2</v>
      </c>
      <c r="U38" s="945">
        <v>48</v>
      </c>
      <c r="V38" s="945">
        <v>46</v>
      </c>
      <c r="W38" s="945">
        <v>4</v>
      </c>
      <c r="X38" s="945">
        <v>4</v>
      </c>
      <c r="Y38" s="945">
        <v>70</v>
      </c>
      <c r="Z38" s="945">
        <v>71</v>
      </c>
      <c r="AA38" s="945">
        <v>5</v>
      </c>
      <c r="AB38" s="945">
        <v>5</v>
      </c>
      <c r="AC38" s="945">
        <v>0</v>
      </c>
      <c r="AD38" s="945">
        <v>0</v>
      </c>
      <c r="AE38" s="945">
        <v>0</v>
      </c>
      <c r="AF38" s="945">
        <v>0</v>
      </c>
      <c r="AG38" s="945">
        <v>0</v>
      </c>
      <c r="AH38" s="945">
        <v>0</v>
      </c>
      <c r="AI38" s="945">
        <v>0</v>
      </c>
      <c r="AJ38" s="945">
        <v>0</v>
      </c>
      <c r="AK38" s="945">
        <v>12</v>
      </c>
      <c r="AL38" s="945">
        <v>12</v>
      </c>
      <c r="AM38" s="945">
        <v>31</v>
      </c>
      <c r="AN38" s="949">
        <v>31</v>
      </c>
    </row>
    <row r="39" spans="2:40" s="938" customFormat="1" ht="12">
      <c r="B39" s="1547"/>
      <c r="C39" s="957" t="s">
        <v>640</v>
      </c>
      <c r="D39" s="948"/>
      <c r="E39" s="945">
        <f t="shared" si="4"/>
        <v>269</v>
      </c>
      <c r="F39" s="945">
        <f t="shared" si="5"/>
        <v>231</v>
      </c>
      <c r="G39" s="945">
        <v>1</v>
      </c>
      <c r="H39" s="945">
        <v>1</v>
      </c>
      <c r="I39" s="945">
        <v>0</v>
      </c>
      <c r="J39" s="945">
        <v>0</v>
      </c>
      <c r="K39" s="945">
        <v>0</v>
      </c>
      <c r="L39" s="945">
        <v>0</v>
      </c>
      <c r="M39" s="945">
        <v>0</v>
      </c>
      <c r="N39" s="945">
        <v>0</v>
      </c>
      <c r="O39" s="945">
        <v>5</v>
      </c>
      <c r="P39" s="945">
        <v>5</v>
      </c>
      <c r="Q39" s="945">
        <v>15</v>
      </c>
      <c r="R39" s="945">
        <v>16</v>
      </c>
      <c r="S39" s="945">
        <v>0</v>
      </c>
      <c r="T39" s="945">
        <v>0</v>
      </c>
      <c r="U39" s="945">
        <v>167</v>
      </c>
      <c r="V39" s="945">
        <v>130</v>
      </c>
      <c r="W39" s="945">
        <v>18</v>
      </c>
      <c r="X39" s="945">
        <v>18</v>
      </c>
      <c r="Y39" s="945">
        <v>14</v>
      </c>
      <c r="Z39" s="945">
        <v>14</v>
      </c>
      <c r="AA39" s="945">
        <v>10</v>
      </c>
      <c r="AB39" s="945">
        <v>9</v>
      </c>
      <c r="AC39" s="945">
        <v>3</v>
      </c>
      <c r="AD39" s="945">
        <v>3</v>
      </c>
      <c r="AE39" s="945">
        <v>1</v>
      </c>
      <c r="AF39" s="945">
        <v>1</v>
      </c>
      <c r="AG39" s="945">
        <v>0</v>
      </c>
      <c r="AH39" s="945">
        <v>0</v>
      </c>
      <c r="AI39" s="945">
        <v>0</v>
      </c>
      <c r="AJ39" s="945">
        <v>0</v>
      </c>
      <c r="AK39" s="945">
        <v>1</v>
      </c>
      <c r="AL39" s="945">
        <v>1</v>
      </c>
      <c r="AM39" s="945">
        <v>34</v>
      </c>
      <c r="AN39" s="949">
        <v>33</v>
      </c>
    </row>
    <row r="40" spans="2:40" s="938" customFormat="1" ht="12">
      <c r="B40" s="958"/>
      <c r="C40" s="959"/>
      <c r="D40" s="960"/>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2"/>
    </row>
    <row r="41" spans="3:17" ht="14.25" customHeight="1">
      <c r="C41" s="1538" t="s">
        <v>641</v>
      </c>
      <c r="D41" s="1538"/>
      <c r="E41" s="1538"/>
      <c r="F41" s="1539"/>
      <c r="G41" s="1539"/>
      <c r="H41" s="1539"/>
      <c r="I41" s="1539"/>
      <c r="J41" s="1539"/>
      <c r="K41" s="1539"/>
      <c r="L41" s="1539"/>
      <c r="M41" s="1539"/>
      <c r="N41" s="1539"/>
      <c r="O41" s="1539"/>
      <c r="P41" s="1539"/>
      <c r="Q41" s="1539"/>
    </row>
  </sheetData>
  <mergeCells count="24">
    <mergeCell ref="B6:C6"/>
    <mergeCell ref="B7:C7"/>
    <mergeCell ref="B22:B39"/>
    <mergeCell ref="B3:D4"/>
    <mergeCell ref="B9:B20"/>
    <mergeCell ref="AA3:AB3"/>
    <mergeCell ref="AK3:AL3"/>
    <mergeCell ref="E3:F3"/>
    <mergeCell ref="G3:H3"/>
    <mergeCell ref="I3:J3"/>
    <mergeCell ref="AE3:AF3"/>
    <mergeCell ref="AG3:AH3"/>
    <mergeCell ref="AI3:AJ3"/>
    <mergeCell ref="Y3:Z3"/>
    <mergeCell ref="AM3:AN3"/>
    <mergeCell ref="K3:L3"/>
    <mergeCell ref="W3:X3"/>
    <mergeCell ref="C41:Q41"/>
    <mergeCell ref="AC3:AD3"/>
    <mergeCell ref="U3:V3"/>
    <mergeCell ref="M3:N3"/>
    <mergeCell ref="O3:P3"/>
    <mergeCell ref="Q3:R3"/>
    <mergeCell ref="S3:T3"/>
  </mergeCells>
  <printOptions/>
  <pageMargins left="0.75" right="0.75" top="1" bottom="1" header="0.512" footer="0.512"/>
  <pageSetup orientation="portrait" paperSize="9"/>
  <drawing r:id="rId1"/>
</worksheet>
</file>

<file path=xl/worksheets/sheet25.xml><?xml version="1.0" encoding="utf-8"?>
<worksheet xmlns="http://schemas.openxmlformats.org/spreadsheetml/2006/main" xmlns:r="http://schemas.openxmlformats.org/officeDocument/2006/relationships">
  <dimension ref="A1:P20"/>
  <sheetViews>
    <sheetView workbookViewId="0" topLeftCell="A1">
      <selection activeCell="A1" sqref="A1"/>
    </sheetView>
  </sheetViews>
  <sheetFormatPr defaultColWidth="9.00390625" defaultRowHeight="13.5"/>
  <cols>
    <col min="1" max="1" width="2.625" style="147" customWidth="1"/>
    <col min="2" max="2" width="13.625" style="147" customWidth="1"/>
    <col min="3" max="8" width="7.625" style="147" customWidth="1"/>
    <col min="9" max="9" width="13.625" style="147" customWidth="1"/>
    <col min="10" max="15" width="7.625" style="147" customWidth="1"/>
    <col min="16" max="16384" width="9.00390625" style="147" customWidth="1"/>
  </cols>
  <sheetData>
    <row r="1" spans="2:10" ht="14.25">
      <c r="B1" s="963" t="s">
        <v>648</v>
      </c>
      <c r="C1" s="964"/>
      <c r="I1" s="963"/>
      <c r="J1" s="964"/>
    </row>
    <row r="2" spans="2:16" ht="14.25">
      <c r="B2" s="963"/>
      <c r="C2" s="964"/>
      <c r="I2" s="963"/>
      <c r="J2" s="964"/>
      <c r="M2" s="965"/>
      <c r="N2" s="964"/>
      <c r="O2" s="964"/>
      <c r="P2" s="964"/>
    </row>
    <row r="3" spans="2:16" ht="12.75" customHeight="1" thickBot="1">
      <c r="B3" s="85" t="s">
        <v>643</v>
      </c>
      <c r="C3" s="85"/>
      <c r="D3" s="85"/>
      <c r="E3" s="85"/>
      <c r="F3" s="85"/>
      <c r="G3" s="85"/>
      <c r="H3" s="85"/>
      <c r="I3" s="85"/>
      <c r="J3" s="85"/>
      <c r="K3" s="85"/>
      <c r="L3" s="964"/>
      <c r="M3" s="964"/>
      <c r="N3" s="966"/>
      <c r="O3" s="966"/>
      <c r="P3" s="966"/>
    </row>
    <row r="4" spans="1:15" ht="24.75" customHeight="1" thickTop="1">
      <c r="A4" s="86"/>
      <c r="B4" s="1554" t="s">
        <v>644</v>
      </c>
      <c r="C4" s="837" t="s">
        <v>1063</v>
      </c>
      <c r="D4" s="967"/>
      <c r="E4" s="837"/>
      <c r="F4" s="837" t="s">
        <v>645</v>
      </c>
      <c r="G4" s="967"/>
      <c r="H4" s="837"/>
      <c r="I4" s="1158" t="s">
        <v>644</v>
      </c>
      <c r="J4" s="837" t="s">
        <v>1063</v>
      </c>
      <c r="K4" s="967"/>
      <c r="L4" s="837"/>
      <c r="M4" s="837" t="s">
        <v>645</v>
      </c>
      <c r="N4" s="967"/>
      <c r="O4" s="837"/>
    </row>
    <row r="5" spans="1:15" ht="24.75" customHeight="1">
      <c r="A5" s="86"/>
      <c r="B5" s="1555"/>
      <c r="C5" s="968" t="s">
        <v>646</v>
      </c>
      <c r="D5" s="593" t="s">
        <v>1172</v>
      </c>
      <c r="E5" s="105" t="s">
        <v>1173</v>
      </c>
      <c r="F5" s="968" t="s">
        <v>646</v>
      </c>
      <c r="G5" s="593" t="s">
        <v>1172</v>
      </c>
      <c r="H5" s="105" t="s">
        <v>1173</v>
      </c>
      <c r="I5" s="1556"/>
      <c r="J5" s="968" t="s">
        <v>646</v>
      </c>
      <c r="K5" s="593" t="s">
        <v>1172</v>
      </c>
      <c r="L5" s="105" t="s">
        <v>1173</v>
      </c>
      <c r="M5" s="968" t="s">
        <v>646</v>
      </c>
      <c r="N5" s="593" t="s">
        <v>1172</v>
      </c>
      <c r="O5" s="105" t="s">
        <v>1173</v>
      </c>
    </row>
    <row r="6" spans="1:15" ht="15" customHeight="1">
      <c r="A6" s="86"/>
      <c r="B6" s="86"/>
      <c r="C6" s="969"/>
      <c r="D6" s="969"/>
      <c r="E6" s="969"/>
      <c r="F6" s="969"/>
      <c r="G6" s="969"/>
      <c r="H6" s="970"/>
      <c r="I6" s="86"/>
      <c r="J6" s="969"/>
      <c r="K6" s="969"/>
      <c r="L6" s="969"/>
      <c r="M6" s="969"/>
      <c r="N6" s="969"/>
      <c r="O6" s="970"/>
    </row>
    <row r="7" spans="1:15" ht="15" customHeight="1">
      <c r="A7" s="86"/>
      <c r="B7" s="173" t="s">
        <v>176</v>
      </c>
      <c r="C7" s="133">
        <f>SUM(C9:C12,C14:C17,J7:J9,J11:J13,J15:J17)</f>
        <v>3093</v>
      </c>
      <c r="D7" s="132">
        <v>114</v>
      </c>
      <c r="E7" s="132">
        <f>SUM(E9:E12,E14:E17,L7:L9,L11:L13,L15:L17)</f>
        <v>3137</v>
      </c>
      <c r="F7" s="132">
        <f>SUM(F9:F12,F14:F17,M7:M9,M11:M13,M15:M17)</f>
        <v>2921</v>
      </c>
      <c r="G7" s="132">
        <f>SUM(G9:G12,G14:G17,N7:N9,N11:N13,N15:N17)</f>
        <v>107</v>
      </c>
      <c r="H7" s="412">
        <f>SUM(H9:H12,H14:H17,O7:O9,O11:O13,O15:O17)</f>
        <v>3122</v>
      </c>
      <c r="I7" s="125" t="s">
        <v>636</v>
      </c>
      <c r="J7" s="411">
        <v>69</v>
      </c>
      <c r="K7" s="411">
        <v>8</v>
      </c>
      <c r="L7" s="411">
        <v>52</v>
      </c>
      <c r="M7" s="411">
        <v>62</v>
      </c>
      <c r="N7" s="411">
        <v>3</v>
      </c>
      <c r="O7" s="971">
        <v>49</v>
      </c>
    </row>
    <row r="8" spans="1:15" ht="15" customHeight="1">
      <c r="A8" s="86"/>
      <c r="B8" s="125"/>
      <c r="C8" s="128"/>
      <c r="D8" s="128"/>
      <c r="E8" s="972"/>
      <c r="F8" s="128"/>
      <c r="G8" s="128"/>
      <c r="H8" s="973"/>
      <c r="I8" s="125" t="s">
        <v>626</v>
      </c>
      <c r="J8" s="137">
        <v>276</v>
      </c>
      <c r="K8" s="137">
        <v>14</v>
      </c>
      <c r="L8" s="137">
        <v>280</v>
      </c>
      <c r="M8" s="137">
        <v>334</v>
      </c>
      <c r="N8" s="137">
        <v>11</v>
      </c>
      <c r="O8" s="577">
        <v>350</v>
      </c>
    </row>
    <row r="9" spans="1:15" ht="15" customHeight="1">
      <c r="A9" s="86"/>
      <c r="B9" s="125" t="s">
        <v>624</v>
      </c>
      <c r="C9" s="137">
        <v>570</v>
      </c>
      <c r="D9" s="137">
        <v>9</v>
      </c>
      <c r="E9" s="137">
        <v>599</v>
      </c>
      <c r="F9" s="137">
        <v>622</v>
      </c>
      <c r="G9" s="137">
        <v>10</v>
      </c>
      <c r="H9" s="577">
        <v>647</v>
      </c>
      <c r="I9" s="125" t="s">
        <v>638</v>
      </c>
      <c r="J9" s="137">
        <v>51</v>
      </c>
      <c r="K9" s="137">
        <v>4</v>
      </c>
      <c r="L9" s="137">
        <v>44</v>
      </c>
      <c r="M9" s="137">
        <v>72</v>
      </c>
      <c r="N9" s="137">
        <v>4</v>
      </c>
      <c r="O9" s="577">
        <v>61</v>
      </c>
    </row>
    <row r="10" spans="1:15" ht="15" customHeight="1">
      <c r="A10" s="86"/>
      <c r="B10" s="125" t="s">
        <v>634</v>
      </c>
      <c r="C10" s="137">
        <v>137</v>
      </c>
      <c r="D10" s="137">
        <v>1</v>
      </c>
      <c r="E10" s="137">
        <v>149</v>
      </c>
      <c r="F10" s="137">
        <v>123</v>
      </c>
      <c r="G10" s="137">
        <v>2</v>
      </c>
      <c r="H10" s="577">
        <v>147</v>
      </c>
      <c r="I10" s="125"/>
      <c r="J10" s="137"/>
      <c r="K10" s="137"/>
      <c r="L10" s="137"/>
      <c r="M10" s="137"/>
      <c r="N10" s="137"/>
      <c r="O10" s="577"/>
    </row>
    <row r="11" spans="1:15" ht="15" customHeight="1">
      <c r="A11" s="86"/>
      <c r="B11" s="125" t="s">
        <v>633</v>
      </c>
      <c r="C11" s="137">
        <v>180</v>
      </c>
      <c r="D11" s="137">
        <v>4</v>
      </c>
      <c r="E11" s="137">
        <v>188</v>
      </c>
      <c r="F11" s="137">
        <v>199</v>
      </c>
      <c r="G11" s="137">
        <v>6</v>
      </c>
      <c r="H11" s="577">
        <v>175</v>
      </c>
      <c r="I11" s="125" t="s">
        <v>625</v>
      </c>
      <c r="J11" s="137">
        <v>309</v>
      </c>
      <c r="K11" s="137">
        <v>11</v>
      </c>
      <c r="L11" s="137">
        <v>326</v>
      </c>
      <c r="M11" s="137">
        <v>325</v>
      </c>
      <c r="N11" s="137">
        <v>21</v>
      </c>
      <c r="O11" s="577">
        <v>405</v>
      </c>
    </row>
    <row r="12" spans="1:15" ht="15" customHeight="1">
      <c r="A12" s="86"/>
      <c r="B12" s="125" t="s">
        <v>632</v>
      </c>
      <c r="C12" s="137">
        <v>174</v>
      </c>
      <c r="D12" s="137">
        <v>6</v>
      </c>
      <c r="E12" s="137">
        <v>163</v>
      </c>
      <c r="F12" s="137">
        <v>156</v>
      </c>
      <c r="G12" s="137">
        <v>5</v>
      </c>
      <c r="H12" s="577">
        <v>175</v>
      </c>
      <c r="I12" s="125" t="s">
        <v>639</v>
      </c>
      <c r="J12" s="137">
        <v>33</v>
      </c>
      <c r="K12" s="128">
        <v>2</v>
      </c>
      <c r="L12" s="137">
        <v>31</v>
      </c>
      <c r="M12" s="137">
        <v>38</v>
      </c>
      <c r="N12" s="128">
        <v>0</v>
      </c>
      <c r="O12" s="577">
        <v>33</v>
      </c>
    </row>
    <row r="13" spans="1:15" ht="15" customHeight="1">
      <c r="A13" s="86"/>
      <c r="B13" s="125"/>
      <c r="C13" s="128"/>
      <c r="D13" s="128"/>
      <c r="E13" s="972"/>
      <c r="F13" s="128"/>
      <c r="G13" s="128"/>
      <c r="H13" s="973"/>
      <c r="I13" s="125" t="s">
        <v>631</v>
      </c>
      <c r="J13" s="137">
        <v>128</v>
      </c>
      <c r="K13" s="137">
        <v>6</v>
      </c>
      <c r="L13" s="137">
        <v>145</v>
      </c>
      <c r="M13" s="137">
        <v>91</v>
      </c>
      <c r="N13" s="137">
        <v>6</v>
      </c>
      <c r="O13" s="577">
        <v>99</v>
      </c>
    </row>
    <row r="14" spans="1:15" ht="15" customHeight="1">
      <c r="A14" s="86"/>
      <c r="B14" s="125" t="s">
        <v>637</v>
      </c>
      <c r="C14" s="137">
        <v>39</v>
      </c>
      <c r="D14" s="128">
        <v>3</v>
      </c>
      <c r="E14" s="137">
        <v>33</v>
      </c>
      <c r="F14" s="137">
        <v>42</v>
      </c>
      <c r="G14" s="128">
        <v>0</v>
      </c>
      <c r="H14" s="577">
        <v>32</v>
      </c>
      <c r="I14" s="125"/>
      <c r="J14" s="137"/>
      <c r="K14" s="137"/>
      <c r="L14" s="137"/>
      <c r="M14" s="137"/>
      <c r="N14" s="137"/>
      <c r="O14" s="577"/>
    </row>
    <row r="15" spans="1:15" ht="15" customHeight="1">
      <c r="A15" s="86"/>
      <c r="B15" s="125" t="s">
        <v>629</v>
      </c>
      <c r="C15" s="137">
        <v>227</v>
      </c>
      <c r="D15" s="137">
        <v>4</v>
      </c>
      <c r="E15" s="137">
        <v>251</v>
      </c>
      <c r="F15" s="137">
        <v>101</v>
      </c>
      <c r="G15" s="137">
        <v>6</v>
      </c>
      <c r="H15" s="577">
        <v>111</v>
      </c>
      <c r="I15" s="125" t="s">
        <v>640</v>
      </c>
      <c r="J15" s="137">
        <v>24</v>
      </c>
      <c r="K15" s="434">
        <v>2</v>
      </c>
      <c r="L15" s="137">
        <v>23</v>
      </c>
      <c r="M15" s="137">
        <v>21</v>
      </c>
      <c r="N15" s="434">
        <v>2</v>
      </c>
      <c r="O15" s="577">
        <v>27</v>
      </c>
    </row>
    <row r="16" spans="1:15" ht="15" customHeight="1">
      <c r="A16" s="86"/>
      <c r="B16" s="125" t="s">
        <v>635</v>
      </c>
      <c r="C16" s="137">
        <v>101</v>
      </c>
      <c r="D16" s="137">
        <v>6</v>
      </c>
      <c r="E16" s="137">
        <v>106</v>
      </c>
      <c r="F16" s="137">
        <v>85</v>
      </c>
      <c r="G16" s="137">
        <v>5</v>
      </c>
      <c r="H16" s="577">
        <v>107</v>
      </c>
      <c r="I16" s="125" t="s">
        <v>630</v>
      </c>
      <c r="J16" s="137">
        <v>228</v>
      </c>
      <c r="K16" s="137">
        <v>9</v>
      </c>
      <c r="L16" s="137">
        <v>213</v>
      </c>
      <c r="M16" s="137">
        <v>198</v>
      </c>
      <c r="N16" s="137">
        <v>5</v>
      </c>
      <c r="O16" s="577">
        <v>234</v>
      </c>
    </row>
    <row r="17" spans="1:15" ht="15" customHeight="1">
      <c r="A17" s="86"/>
      <c r="B17" s="125" t="s">
        <v>628</v>
      </c>
      <c r="C17" s="137">
        <v>216</v>
      </c>
      <c r="D17" s="137">
        <v>13</v>
      </c>
      <c r="E17" s="137">
        <v>201</v>
      </c>
      <c r="F17" s="137">
        <v>232</v>
      </c>
      <c r="G17" s="137">
        <v>10</v>
      </c>
      <c r="H17" s="577">
        <v>236</v>
      </c>
      <c r="I17" s="125" t="s">
        <v>627</v>
      </c>
      <c r="J17" s="137">
        <v>331</v>
      </c>
      <c r="K17" s="137">
        <v>15</v>
      </c>
      <c r="L17" s="137">
        <v>333</v>
      </c>
      <c r="M17" s="137">
        <v>220</v>
      </c>
      <c r="N17" s="137">
        <v>11</v>
      </c>
      <c r="O17" s="577">
        <v>234</v>
      </c>
    </row>
    <row r="18" spans="1:15" ht="15" customHeight="1">
      <c r="A18" s="86"/>
      <c r="B18" s="402"/>
      <c r="C18" s="140"/>
      <c r="D18" s="140"/>
      <c r="E18" s="974"/>
      <c r="F18" s="140"/>
      <c r="G18" s="140"/>
      <c r="H18" s="975"/>
      <c r="I18" s="143"/>
      <c r="J18" s="140"/>
      <c r="K18" s="140"/>
      <c r="L18" s="974"/>
      <c r="M18" s="140"/>
      <c r="N18" s="140"/>
      <c r="O18" s="975"/>
    </row>
    <row r="19" spans="2:15" ht="12">
      <c r="B19" s="964" t="s">
        <v>647</v>
      </c>
      <c r="C19" s="85"/>
      <c r="D19" s="85"/>
      <c r="E19" s="85"/>
      <c r="F19" s="85"/>
      <c r="G19" s="85"/>
      <c r="H19" s="85"/>
      <c r="J19" s="85"/>
      <c r="K19" s="85"/>
      <c r="L19" s="85"/>
      <c r="M19" s="85"/>
      <c r="N19" s="85"/>
      <c r="O19" s="85"/>
    </row>
    <row r="20" spans="3:15" ht="12">
      <c r="C20" s="85"/>
      <c r="D20" s="85"/>
      <c r="E20" s="85"/>
      <c r="F20" s="85"/>
      <c r="G20" s="85"/>
      <c r="H20" s="85"/>
      <c r="J20" s="85"/>
      <c r="K20" s="85"/>
      <c r="L20" s="85"/>
      <c r="M20" s="85"/>
      <c r="N20" s="85"/>
      <c r="O20" s="85"/>
    </row>
  </sheetData>
  <mergeCells count="2">
    <mergeCell ref="B4:B5"/>
    <mergeCell ref="I4:I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00390625" defaultRowHeight="16.5" customHeight="1"/>
  <cols>
    <col min="1" max="1" width="2.625" style="147" customWidth="1"/>
    <col min="2" max="2" width="7.625" style="147" customWidth="1"/>
    <col min="3" max="3" width="2.625" style="147" customWidth="1"/>
    <col min="4" max="4" width="8.375" style="147" bestFit="1" customWidth="1"/>
    <col min="5" max="5" width="7.875" style="147" bestFit="1" customWidth="1"/>
    <col min="6" max="7" width="6.375" style="147" bestFit="1" customWidth="1"/>
    <col min="8" max="8" width="8.00390625" style="147" bestFit="1" customWidth="1"/>
    <col min="9" max="9" width="6.00390625" style="147" customWidth="1"/>
    <col min="10" max="11" width="6.125" style="147" customWidth="1"/>
    <col min="12" max="12" width="5.875" style="147" customWidth="1"/>
    <col min="13" max="14" width="6.125" style="147" customWidth="1"/>
    <col min="15" max="15" width="9.875" style="147" customWidth="1"/>
    <col min="16" max="16" width="9.375" style="147" customWidth="1"/>
    <col min="17" max="17" width="6.375" style="147" bestFit="1" customWidth="1"/>
    <col min="18" max="16384" width="9.00390625" style="147" customWidth="1"/>
  </cols>
  <sheetData>
    <row r="1" ht="12"/>
    <row r="2" spans="2:3" ht="14.25">
      <c r="B2" s="976" t="s">
        <v>667</v>
      </c>
      <c r="C2" s="976"/>
    </row>
    <row r="3" ht="12"/>
    <row r="4" spans="2:16" ht="12.75" thickBot="1">
      <c r="B4" s="85" t="s">
        <v>654</v>
      </c>
      <c r="C4" s="85"/>
      <c r="E4" s="85"/>
      <c r="F4" s="85"/>
      <c r="G4" s="85"/>
      <c r="H4" s="85"/>
      <c r="I4" s="85"/>
      <c r="J4" s="85"/>
      <c r="K4" s="85"/>
      <c r="L4" s="85"/>
      <c r="M4" s="85"/>
      <c r="O4" s="85"/>
      <c r="P4" s="85"/>
    </row>
    <row r="5" spans="1:17" ht="12.75" thickTop="1">
      <c r="A5" s="86"/>
      <c r="B5" s="1561" t="s">
        <v>655</v>
      </c>
      <c r="C5" s="1567"/>
      <c r="D5" s="1568"/>
      <c r="E5" s="1561" t="s">
        <v>649</v>
      </c>
      <c r="F5" s="1562"/>
      <c r="G5" s="1562"/>
      <c r="H5" s="1563"/>
      <c r="I5" s="1581" t="s">
        <v>656</v>
      </c>
      <c r="J5" s="1582"/>
      <c r="K5" s="1582"/>
      <c r="L5" s="1582"/>
      <c r="M5" s="1582"/>
      <c r="N5" s="1582"/>
      <c r="O5" s="1361" t="s">
        <v>657</v>
      </c>
      <c r="P5" s="1575"/>
      <c r="Q5" s="1576" t="s">
        <v>1045</v>
      </c>
    </row>
    <row r="6" spans="1:17" ht="12">
      <c r="A6" s="86"/>
      <c r="B6" s="1569"/>
      <c r="C6" s="1570"/>
      <c r="D6" s="1571"/>
      <c r="E6" s="1564"/>
      <c r="F6" s="1565"/>
      <c r="G6" s="1565"/>
      <c r="H6" s="1566"/>
      <c r="I6" s="1578" t="s">
        <v>650</v>
      </c>
      <c r="J6" s="1579"/>
      <c r="K6" s="1580"/>
      <c r="L6" s="1578" t="s">
        <v>651</v>
      </c>
      <c r="M6" s="1579"/>
      <c r="N6" s="1580"/>
      <c r="O6" s="1564"/>
      <c r="P6" s="1566"/>
      <c r="Q6" s="1577"/>
    </row>
    <row r="7" spans="1:17" ht="12">
      <c r="A7" s="86"/>
      <c r="B7" s="1569"/>
      <c r="C7" s="1570"/>
      <c r="D7" s="1571"/>
      <c r="E7" s="1356" t="s">
        <v>652</v>
      </c>
      <c r="F7" s="1356" t="s">
        <v>653</v>
      </c>
      <c r="G7" s="1356" t="s">
        <v>658</v>
      </c>
      <c r="H7" s="1222" t="s">
        <v>659</v>
      </c>
      <c r="I7" s="1356" t="s">
        <v>1097</v>
      </c>
      <c r="J7" s="1356" t="s">
        <v>660</v>
      </c>
      <c r="K7" s="1356" t="s">
        <v>658</v>
      </c>
      <c r="L7" s="1356" t="s">
        <v>1097</v>
      </c>
      <c r="M7" s="1356" t="s">
        <v>660</v>
      </c>
      <c r="N7" s="1356" t="s">
        <v>658</v>
      </c>
      <c r="O7" s="1222" t="s">
        <v>661</v>
      </c>
      <c r="P7" s="1345" t="s">
        <v>662</v>
      </c>
      <c r="Q7" s="1577"/>
    </row>
    <row r="8" spans="1:17" ht="26.25" customHeight="1">
      <c r="A8" s="86"/>
      <c r="B8" s="1572"/>
      <c r="C8" s="1573"/>
      <c r="D8" s="1574"/>
      <c r="E8" s="1557"/>
      <c r="F8" s="1557"/>
      <c r="G8" s="1557"/>
      <c r="H8" s="1558"/>
      <c r="I8" s="1557"/>
      <c r="J8" s="1557"/>
      <c r="K8" s="1557"/>
      <c r="L8" s="1557"/>
      <c r="M8" s="1557"/>
      <c r="N8" s="1557"/>
      <c r="O8" s="1226"/>
      <c r="P8" s="1411"/>
      <c r="Q8" s="1557"/>
    </row>
    <row r="9" spans="1:17" ht="16.5" customHeight="1">
      <c r="A9" s="86"/>
      <c r="B9" s="189"/>
      <c r="C9" s="85"/>
      <c r="E9" s="977"/>
      <c r="F9" s="145"/>
      <c r="G9" s="145"/>
      <c r="H9" s="145"/>
      <c r="I9" s="145"/>
      <c r="J9" s="145"/>
      <c r="K9" s="145"/>
      <c r="L9" s="145"/>
      <c r="M9" s="145"/>
      <c r="N9" s="145"/>
      <c r="O9" s="145"/>
      <c r="P9" s="145"/>
      <c r="Q9" s="816"/>
    </row>
    <row r="10" spans="1:17" ht="16.5" customHeight="1">
      <c r="A10" s="86"/>
      <c r="B10" s="1559" t="s">
        <v>663</v>
      </c>
      <c r="C10" s="978"/>
      <c r="D10" s="979" t="s">
        <v>1063</v>
      </c>
      <c r="E10" s="126">
        <f>SUM(F10:H10)</f>
        <v>1068</v>
      </c>
      <c r="F10" s="128">
        <v>326</v>
      </c>
      <c r="G10" s="128">
        <v>693</v>
      </c>
      <c r="H10" s="128">
        <v>49</v>
      </c>
      <c r="I10" s="128">
        <f>SUM(J10:K10)</f>
        <v>567</v>
      </c>
      <c r="J10" s="128">
        <v>9</v>
      </c>
      <c r="K10" s="128">
        <v>558</v>
      </c>
      <c r="L10" s="128">
        <f>SUM(M10:N10)</f>
        <v>452</v>
      </c>
      <c r="M10" s="128">
        <v>317</v>
      </c>
      <c r="N10" s="128">
        <v>135</v>
      </c>
      <c r="O10" s="128">
        <v>1</v>
      </c>
      <c r="P10" s="128">
        <v>20</v>
      </c>
      <c r="Q10" s="410">
        <v>28</v>
      </c>
    </row>
    <row r="11" spans="1:17" s="178" customFormat="1" ht="16.5" customHeight="1">
      <c r="A11" s="980"/>
      <c r="B11" s="1559"/>
      <c r="C11" s="978"/>
      <c r="D11" s="981" t="s">
        <v>664</v>
      </c>
      <c r="E11" s="133">
        <f>SUM(F11:H11)</f>
        <v>1051</v>
      </c>
      <c r="F11" s="132">
        <v>326</v>
      </c>
      <c r="G11" s="132">
        <v>680</v>
      </c>
      <c r="H11" s="132">
        <v>45</v>
      </c>
      <c r="I11" s="132">
        <f>SUM(J11:K11)</f>
        <v>572</v>
      </c>
      <c r="J11" s="132">
        <v>10</v>
      </c>
      <c r="K11" s="132">
        <v>562</v>
      </c>
      <c r="L11" s="132">
        <f>SUM(M11:N11)</f>
        <v>434</v>
      </c>
      <c r="M11" s="132">
        <v>316</v>
      </c>
      <c r="N11" s="132">
        <v>118</v>
      </c>
      <c r="O11" s="132">
        <v>3</v>
      </c>
      <c r="P11" s="132">
        <v>18</v>
      </c>
      <c r="Q11" s="412">
        <v>24</v>
      </c>
    </row>
    <row r="12" spans="1:17" ht="16.5" customHeight="1">
      <c r="A12" s="86"/>
      <c r="B12" s="982"/>
      <c r="C12" s="983"/>
      <c r="D12" s="979"/>
      <c r="E12" s="126"/>
      <c r="F12" s="128"/>
      <c r="G12" s="128"/>
      <c r="H12" s="128"/>
      <c r="I12" s="128"/>
      <c r="J12" s="128"/>
      <c r="K12" s="128"/>
      <c r="L12" s="128"/>
      <c r="M12" s="128"/>
      <c r="N12" s="128"/>
      <c r="O12" s="128"/>
      <c r="P12" s="128"/>
      <c r="Q12" s="410"/>
    </row>
    <row r="13" spans="1:17" ht="16.5" customHeight="1">
      <c r="A13" s="86"/>
      <c r="B13" s="1559" t="s">
        <v>665</v>
      </c>
      <c r="C13" s="978"/>
      <c r="D13" s="979" t="s">
        <v>1063</v>
      </c>
      <c r="E13" s="126">
        <f>SUM(F13:H13)</f>
        <v>332</v>
      </c>
      <c r="F13" s="128">
        <v>6</v>
      </c>
      <c r="G13" s="128">
        <v>312</v>
      </c>
      <c r="H13" s="128">
        <v>14</v>
      </c>
      <c r="I13" s="128">
        <f>SUM(J13:K13)</f>
        <v>261</v>
      </c>
      <c r="J13" s="128">
        <v>0</v>
      </c>
      <c r="K13" s="128">
        <v>261</v>
      </c>
      <c r="L13" s="128">
        <f>SUM(M13:N13)</f>
        <v>57</v>
      </c>
      <c r="M13" s="128">
        <v>6</v>
      </c>
      <c r="N13" s="128">
        <v>51</v>
      </c>
      <c r="O13" s="128">
        <v>0</v>
      </c>
      <c r="P13" s="128">
        <v>0</v>
      </c>
      <c r="Q13" s="410">
        <v>14</v>
      </c>
    </row>
    <row r="14" spans="1:17" s="178" customFormat="1" ht="16.5" customHeight="1">
      <c r="A14" s="980"/>
      <c r="B14" s="1560"/>
      <c r="C14" s="984"/>
      <c r="D14" s="985" t="s">
        <v>664</v>
      </c>
      <c r="E14" s="986">
        <f>SUM(F14:H14)</f>
        <v>330</v>
      </c>
      <c r="F14" s="761">
        <v>5</v>
      </c>
      <c r="G14" s="761">
        <v>311</v>
      </c>
      <c r="H14" s="761">
        <v>14</v>
      </c>
      <c r="I14" s="761">
        <f>SUM(J14:K14)</f>
        <v>260</v>
      </c>
      <c r="J14" s="761">
        <v>0</v>
      </c>
      <c r="K14" s="761">
        <v>260</v>
      </c>
      <c r="L14" s="761">
        <f>SUM(M14:N14)</f>
        <v>56</v>
      </c>
      <c r="M14" s="761">
        <v>5</v>
      </c>
      <c r="N14" s="761">
        <v>51</v>
      </c>
      <c r="O14" s="761">
        <v>0</v>
      </c>
      <c r="P14" s="761">
        <v>1</v>
      </c>
      <c r="Q14" s="847">
        <v>13</v>
      </c>
    </row>
    <row r="15" spans="1:17" ht="16.5" customHeight="1">
      <c r="A15" s="85"/>
      <c r="B15" s="85" t="s">
        <v>666</v>
      </c>
      <c r="C15" s="85"/>
      <c r="D15" s="987"/>
      <c r="E15" s="988"/>
      <c r="F15" s="988"/>
      <c r="G15" s="988"/>
      <c r="H15" s="988"/>
      <c r="I15" s="988"/>
      <c r="J15" s="988"/>
      <c r="K15" s="988"/>
      <c r="L15" s="988"/>
      <c r="M15" s="988"/>
      <c r="N15" s="988"/>
      <c r="O15" s="988"/>
      <c r="P15" s="988"/>
      <c r="Q15" s="988"/>
    </row>
  </sheetData>
  <mergeCells count="21">
    <mergeCell ref="O5:P6"/>
    <mergeCell ref="Q5:Q8"/>
    <mergeCell ref="J7:J8"/>
    <mergeCell ref="K7:K8"/>
    <mergeCell ref="M7:M8"/>
    <mergeCell ref="P7:P8"/>
    <mergeCell ref="I6:K6"/>
    <mergeCell ref="L7:L8"/>
    <mergeCell ref="L6:N6"/>
    <mergeCell ref="I5:N5"/>
    <mergeCell ref="B13:B14"/>
    <mergeCell ref="E5:H6"/>
    <mergeCell ref="N7:N8"/>
    <mergeCell ref="B10:B11"/>
    <mergeCell ref="B5:D8"/>
    <mergeCell ref="O7:O8"/>
    <mergeCell ref="E7:E8"/>
    <mergeCell ref="F7:F8"/>
    <mergeCell ref="G7:G8"/>
    <mergeCell ref="H7:H8"/>
    <mergeCell ref="I7:I8"/>
  </mergeCells>
  <printOptions/>
  <pageMargins left="0.75" right="0.75" top="1" bottom="1"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9.00390625" defaultRowHeight="16.5" customHeight="1"/>
  <cols>
    <col min="1" max="1" width="2.625" style="147" customWidth="1"/>
    <col min="2" max="2" width="5.875" style="147" customWidth="1"/>
    <col min="3" max="3" width="2.625" style="147" customWidth="1"/>
    <col min="4" max="4" width="8.375" style="147" bestFit="1" customWidth="1"/>
    <col min="5" max="5" width="8.00390625" style="147" bestFit="1" customWidth="1"/>
    <col min="6" max="7" width="6.00390625" style="147" bestFit="1" customWidth="1"/>
    <col min="8" max="8" width="8.125" style="147" customWidth="1"/>
    <col min="9" max="9" width="13.375" style="147" customWidth="1"/>
    <col min="10" max="10" width="11.875" style="147" customWidth="1"/>
    <col min="11" max="11" width="11.25390625" style="147" customWidth="1"/>
    <col min="12" max="12" width="12.00390625" style="147" customWidth="1"/>
    <col min="13" max="13" width="6.625" style="147" customWidth="1"/>
    <col min="14" max="14" width="7.625" style="147" bestFit="1" customWidth="1"/>
    <col min="15" max="16384" width="9.00390625" style="147" customWidth="1"/>
  </cols>
  <sheetData>
    <row r="1" ht="12"/>
    <row r="2" spans="2:3" ht="14.25">
      <c r="B2" s="148" t="s">
        <v>681</v>
      </c>
      <c r="C2" s="148"/>
    </row>
    <row r="3" ht="12"/>
    <row r="4" spans="2:14" ht="12.75" thickBot="1">
      <c r="B4" s="85" t="s">
        <v>668</v>
      </c>
      <c r="C4" s="85"/>
      <c r="E4" s="85"/>
      <c r="F4" s="85"/>
      <c r="G4" s="85"/>
      <c r="H4" s="85"/>
      <c r="I4" s="85"/>
      <c r="N4" s="396"/>
    </row>
    <row r="5" spans="1:14" ht="18.75" customHeight="1" thickTop="1">
      <c r="A5" s="86"/>
      <c r="B5" s="1229" t="s">
        <v>669</v>
      </c>
      <c r="C5" s="1587"/>
      <c r="D5" s="1385"/>
      <c r="E5" s="1576" t="s">
        <v>670</v>
      </c>
      <c r="F5" s="1588" t="s">
        <v>671</v>
      </c>
      <c r="G5" s="1588" t="s">
        <v>672</v>
      </c>
      <c r="H5" s="1585" t="s">
        <v>673</v>
      </c>
      <c r="I5" s="1585" t="s">
        <v>674</v>
      </c>
      <c r="J5" s="1585" t="s">
        <v>675</v>
      </c>
      <c r="K5" s="1585" t="s">
        <v>676</v>
      </c>
      <c r="L5" s="1585" t="s">
        <v>677</v>
      </c>
      <c r="M5" s="1585" t="s">
        <v>678</v>
      </c>
      <c r="N5" s="1588" t="s">
        <v>1045</v>
      </c>
    </row>
    <row r="6" spans="1:14" ht="18.75" customHeight="1">
      <c r="A6" s="86"/>
      <c r="B6" s="1388"/>
      <c r="C6" s="1411"/>
      <c r="D6" s="1389"/>
      <c r="E6" s="1357"/>
      <c r="F6" s="1589"/>
      <c r="G6" s="1589"/>
      <c r="H6" s="1586"/>
      <c r="I6" s="1586"/>
      <c r="J6" s="1586" t="s">
        <v>679</v>
      </c>
      <c r="K6" s="1586" t="s">
        <v>679</v>
      </c>
      <c r="L6" s="1586" t="s">
        <v>679</v>
      </c>
      <c r="M6" s="1586" t="s">
        <v>679</v>
      </c>
      <c r="N6" s="1589" t="s">
        <v>679</v>
      </c>
    </row>
    <row r="7" spans="1:14" ht="16.5" customHeight="1">
      <c r="A7" s="86"/>
      <c r="B7" s="189"/>
      <c r="C7" s="85"/>
      <c r="E7" s="126"/>
      <c r="F7" s="128"/>
      <c r="G7" s="128"/>
      <c r="H7" s="128"/>
      <c r="I7" s="128"/>
      <c r="J7" s="128"/>
      <c r="K7" s="128"/>
      <c r="L7" s="128"/>
      <c r="M7" s="128"/>
      <c r="N7" s="410"/>
    </row>
    <row r="8" spans="1:14" ht="16.5" customHeight="1">
      <c r="A8" s="86"/>
      <c r="B8" s="1583" t="s">
        <v>680</v>
      </c>
      <c r="C8" s="987"/>
      <c r="D8" s="125" t="s">
        <v>1063</v>
      </c>
      <c r="E8" s="409">
        <f>SUM(F8:N8)</f>
        <v>430</v>
      </c>
      <c r="F8" s="166">
        <v>87</v>
      </c>
      <c r="G8" s="166">
        <v>80</v>
      </c>
      <c r="H8" s="166">
        <v>111</v>
      </c>
      <c r="I8" s="166">
        <v>1</v>
      </c>
      <c r="J8" s="166">
        <v>23</v>
      </c>
      <c r="K8" s="128">
        <v>68</v>
      </c>
      <c r="L8" s="128">
        <v>3</v>
      </c>
      <c r="M8" s="128">
        <v>2</v>
      </c>
      <c r="N8" s="410">
        <v>55</v>
      </c>
    </row>
    <row r="9" spans="1:14" s="178" customFormat="1" ht="16.5" customHeight="1">
      <c r="A9" s="980"/>
      <c r="B9" s="1584"/>
      <c r="C9" s="989"/>
      <c r="D9" s="583" t="s">
        <v>664</v>
      </c>
      <c r="E9" s="990">
        <f>SUM(F9:N9)</f>
        <v>445</v>
      </c>
      <c r="F9" s="991">
        <v>85</v>
      </c>
      <c r="G9" s="991">
        <v>85</v>
      </c>
      <c r="H9" s="991">
        <v>115</v>
      </c>
      <c r="I9" s="991">
        <v>1</v>
      </c>
      <c r="J9" s="991">
        <v>26</v>
      </c>
      <c r="K9" s="761">
        <v>78</v>
      </c>
      <c r="L9" s="761">
        <v>3</v>
      </c>
      <c r="M9" s="761">
        <v>2</v>
      </c>
      <c r="N9" s="847">
        <v>50</v>
      </c>
    </row>
    <row r="10" spans="1:10" ht="16.5" customHeight="1">
      <c r="A10" s="85"/>
      <c r="B10" s="85"/>
      <c r="C10" s="85"/>
      <c r="D10" s="987"/>
      <c r="E10" s="988"/>
      <c r="F10" s="988"/>
      <c r="G10" s="988"/>
      <c r="H10" s="988"/>
      <c r="I10" s="988"/>
      <c r="J10" s="988"/>
    </row>
  </sheetData>
  <mergeCells count="12">
    <mergeCell ref="N5:N6"/>
    <mergeCell ref="E5:E6"/>
    <mergeCell ref="J5:J6"/>
    <mergeCell ref="K5:K6"/>
    <mergeCell ref="L5:L6"/>
    <mergeCell ref="M5:M6"/>
    <mergeCell ref="I5:I6"/>
    <mergeCell ref="B8:B9"/>
    <mergeCell ref="H5:H6"/>
    <mergeCell ref="B5:D6"/>
    <mergeCell ref="G5:G6"/>
    <mergeCell ref="F5:F6"/>
  </mergeCells>
  <printOptions/>
  <pageMargins left="0.75" right="0.75" top="1" bottom="1" header="0.512" footer="0.512"/>
  <pageSetup orientation="portrait" paperSize="9"/>
  <drawing r:id="rId1"/>
</worksheet>
</file>

<file path=xl/worksheets/sheet28.xml><?xml version="1.0" encoding="utf-8"?>
<worksheet xmlns="http://schemas.openxmlformats.org/spreadsheetml/2006/main" xmlns:r="http://schemas.openxmlformats.org/officeDocument/2006/relationships">
  <dimension ref="B2:S72"/>
  <sheetViews>
    <sheetView workbookViewId="0" topLeftCell="A1">
      <selection activeCell="A1" sqref="A1"/>
    </sheetView>
  </sheetViews>
  <sheetFormatPr defaultColWidth="9.00390625" defaultRowHeight="19.5" customHeight="1"/>
  <cols>
    <col min="1" max="2" width="2.625" style="147" customWidth="1"/>
    <col min="3" max="3" width="2.00390625" style="147" customWidth="1"/>
    <col min="4" max="4" width="7.625" style="147" customWidth="1"/>
    <col min="5" max="5" width="2.625" style="147" customWidth="1"/>
    <col min="6" max="6" width="9.625" style="147" customWidth="1"/>
    <col min="7" max="7" width="9.125" style="147" customWidth="1"/>
    <col min="8" max="12" width="8.375" style="147" customWidth="1"/>
    <col min="13" max="13" width="7.50390625" style="147" customWidth="1"/>
    <col min="14" max="18" width="7.625" style="147" customWidth="1"/>
    <col min="19" max="16384" width="9.00390625" style="147" customWidth="1"/>
  </cols>
  <sheetData>
    <row r="1" ht="12" customHeight="1"/>
    <row r="2" spans="2:18" ht="14.25">
      <c r="B2" s="148" t="s">
        <v>715</v>
      </c>
      <c r="Q2" s="85"/>
      <c r="R2" s="85"/>
    </row>
    <row r="3" spans="7:18" ht="12.75" thickBot="1">
      <c r="G3" s="85"/>
      <c r="H3" s="85"/>
      <c r="I3" s="85"/>
      <c r="J3" s="85"/>
      <c r="K3" s="85"/>
      <c r="L3" s="85"/>
      <c r="M3" s="85"/>
      <c r="N3" s="85"/>
      <c r="O3" s="85"/>
      <c r="P3" s="85" t="s">
        <v>682</v>
      </c>
      <c r="R3" s="591"/>
    </row>
    <row r="4" spans="2:18" ht="15" customHeight="1" thickTop="1">
      <c r="B4" s="1229" t="s">
        <v>683</v>
      </c>
      <c r="C4" s="1587"/>
      <c r="D4" s="1587"/>
      <c r="E4" s="1587"/>
      <c r="F4" s="1385"/>
      <c r="G4" s="1237" t="s">
        <v>176</v>
      </c>
      <c r="H4" s="1591"/>
      <c r="I4" s="1237" t="s">
        <v>684</v>
      </c>
      <c r="J4" s="1591"/>
      <c r="K4" s="1237" t="s">
        <v>685</v>
      </c>
      <c r="L4" s="1591"/>
      <c r="M4" s="1237" t="s">
        <v>686</v>
      </c>
      <c r="N4" s="1592"/>
      <c r="O4" s="1237" t="s">
        <v>687</v>
      </c>
      <c r="P4" s="1592"/>
      <c r="Q4" s="1237" t="s">
        <v>688</v>
      </c>
      <c r="R4" s="1592"/>
    </row>
    <row r="5" spans="2:19" ht="15" customHeight="1">
      <c r="B5" s="1388"/>
      <c r="C5" s="1411"/>
      <c r="D5" s="1411"/>
      <c r="E5" s="1411"/>
      <c r="F5" s="1389"/>
      <c r="G5" s="992" t="s">
        <v>689</v>
      </c>
      <c r="H5" s="993" t="s">
        <v>690</v>
      </c>
      <c r="I5" s="992" t="s">
        <v>689</v>
      </c>
      <c r="J5" s="993" t="s">
        <v>690</v>
      </c>
      <c r="K5" s="992" t="s">
        <v>689</v>
      </c>
      <c r="L5" s="993" t="s">
        <v>690</v>
      </c>
      <c r="M5" s="992" t="s">
        <v>689</v>
      </c>
      <c r="N5" s="993" t="s">
        <v>690</v>
      </c>
      <c r="O5" s="992" t="s">
        <v>689</v>
      </c>
      <c r="P5" s="993" t="s">
        <v>690</v>
      </c>
      <c r="Q5" s="992" t="s">
        <v>689</v>
      </c>
      <c r="R5" s="650" t="s">
        <v>690</v>
      </c>
      <c r="S5" s="85"/>
    </row>
    <row r="6" spans="2:18" s="171" customFormat="1" ht="15" customHeight="1">
      <c r="B6" s="817"/>
      <c r="D6" s="1590" t="s">
        <v>171</v>
      </c>
      <c r="E6" s="1590"/>
      <c r="F6" s="1172"/>
      <c r="G6" s="994">
        <f aca="true" t="shared" si="0" ref="G6:R6">SUM(G8:G30)</f>
        <v>59</v>
      </c>
      <c r="H6" s="995">
        <f t="shared" si="0"/>
        <v>9083</v>
      </c>
      <c r="I6" s="995">
        <f t="shared" si="0"/>
        <v>5</v>
      </c>
      <c r="J6" s="995">
        <f t="shared" si="0"/>
        <v>956</v>
      </c>
      <c r="K6" s="995">
        <f t="shared" si="0"/>
        <v>5</v>
      </c>
      <c r="L6" s="995">
        <f t="shared" si="0"/>
        <v>1170</v>
      </c>
      <c r="M6" s="995">
        <f t="shared" si="0"/>
        <v>20</v>
      </c>
      <c r="N6" s="995">
        <f t="shared" si="0"/>
        <v>3556</v>
      </c>
      <c r="O6" s="995">
        <f t="shared" si="0"/>
        <v>17</v>
      </c>
      <c r="P6" s="995">
        <f t="shared" si="0"/>
        <v>2444</v>
      </c>
      <c r="Q6" s="995">
        <f t="shared" si="0"/>
        <v>12</v>
      </c>
      <c r="R6" s="996">
        <f t="shared" si="0"/>
        <v>957</v>
      </c>
    </row>
    <row r="7" spans="2:18" s="178" customFormat="1" ht="12">
      <c r="B7" s="181"/>
      <c r="C7" s="988"/>
      <c r="D7" s="988"/>
      <c r="E7" s="988"/>
      <c r="F7" s="980"/>
      <c r="G7" s="997"/>
      <c r="H7" s="998"/>
      <c r="I7" s="998"/>
      <c r="J7" s="998"/>
      <c r="K7" s="998"/>
      <c r="L7" s="998"/>
      <c r="M7" s="998"/>
      <c r="N7" s="998"/>
      <c r="O7" s="998"/>
      <c r="P7" s="998"/>
      <c r="Q7" s="998"/>
      <c r="R7" s="999"/>
    </row>
    <row r="8" spans="2:18" ht="15" customHeight="1">
      <c r="B8" s="189"/>
      <c r="C8" s="85"/>
      <c r="D8" s="85"/>
      <c r="E8" s="85"/>
      <c r="F8" s="125" t="s">
        <v>893</v>
      </c>
      <c r="G8" s="126">
        <f aca="true" t="shared" si="1" ref="G8:G30">SUM(I8,K8,M8,O8,Q8)</f>
        <v>15</v>
      </c>
      <c r="H8" s="128">
        <f aca="true" t="shared" si="2" ref="H8:H30">SUM(J8,L8,N8,P8,R8)</f>
        <v>2730</v>
      </c>
      <c r="I8" s="128">
        <v>2</v>
      </c>
      <c r="J8" s="128">
        <v>186</v>
      </c>
      <c r="K8" s="128">
        <v>2</v>
      </c>
      <c r="L8" s="128">
        <v>500</v>
      </c>
      <c r="M8" s="128">
        <v>1</v>
      </c>
      <c r="N8" s="128">
        <v>453</v>
      </c>
      <c r="O8" s="128">
        <v>7</v>
      </c>
      <c r="P8" s="128">
        <v>1107</v>
      </c>
      <c r="Q8" s="128">
        <v>3</v>
      </c>
      <c r="R8" s="410">
        <v>484</v>
      </c>
    </row>
    <row r="9" spans="2:18" ht="15" customHeight="1">
      <c r="B9" s="189"/>
      <c r="C9" s="85"/>
      <c r="D9" s="1342" t="s">
        <v>624</v>
      </c>
      <c r="E9" s="85"/>
      <c r="F9" s="125" t="s">
        <v>691</v>
      </c>
      <c r="G9" s="126">
        <f t="shared" si="1"/>
        <v>4</v>
      </c>
      <c r="H9" s="128">
        <f t="shared" si="2"/>
        <v>617</v>
      </c>
      <c r="I9" s="128">
        <v>0</v>
      </c>
      <c r="J9" s="128">
        <v>0</v>
      </c>
      <c r="K9" s="128">
        <v>0</v>
      </c>
      <c r="L9" s="128">
        <v>0</v>
      </c>
      <c r="M9" s="128">
        <v>0</v>
      </c>
      <c r="N9" s="128">
        <v>0</v>
      </c>
      <c r="O9" s="128">
        <v>2</v>
      </c>
      <c r="P9" s="128">
        <v>527</v>
      </c>
      <c r="Q9" s="128">
        <v>2</v>
      </c>
      <c r="R9" s="410">
        <v>90</v>
      </c>
    </row>
    <row r="10" spans="2:18" ht="15" customHeight="1">
      <c r="B10" s="189"/>
      <c r="C10" s="85"/>
      <c r="D10" s="1342"/>
      <c r="E10" s="85"/>
      <c r="F10" s="125" t="s">
        <v>897</v>
      </c>
      <c r="G10" s="126">
        <f t="shared" si="1"/>
        <v>2</v>
      </c>
      <c r="H10" s="128">
        <f t="shared" si="2"/>
        <v>210</v>
      </c>
      <c r="I10" s="128">
        <v>0</v>
      </c>
      <c r="J10" s="128">
        <v>0</v>
      </c>
      <c r="K10" s="128">
        <v>0</v>
      </c>
      <c r="L10" s="128">
        <v>0</v>
      </c>
      <c r="M10" s="128">
        <v>1</v>
      </c>
      <c r="N10" s="128">
        <v>85</v>
      </c>
      <c r="O10" s="128">
        <v>1</v>
      </c>
      <c r="P10" s="128">
        <v>125</v>
      </c>
      <c r="Q10" s="128">
        <v>0</v>
      </c>
      <c r="R10" s="410">
        <v>0</v>
      </c>
    </row>
    <row r="11" spans="2:18" ht="15" customHeight="1">
      <c r="B11" s="189"/>
      <c r="C11" s="85"/>
      <c r="D11" s="146"/>
      <c r="E11" s="85"/>
      <c r="F11" s="125" t="s">
        <v>146</v>
      </c>
      <c r="G11" s="126">
        <f t="shared" si="1"/>
        <v>0</v>
      </c>
      <c r="H11" s="128">
        <f t="shared" si="2"/>
        <v>0</v>
      </c>
      <c r="I11" s="128">
        <v>0</v>
      </c>
      <c r="J11" s="128">
        <v>0</v>
      </c>
      <c r="K11" s="128">
        <v>0</v>
      </c>
      <c r="L11" s="128">
        <v>0</v>
      </c>
      <c r="M11" s="128">
        <v>0</v>
      </c>
      <c r="N11" s="128">
        <v>0</v>
      </c>
      <c r="O11" s="128">
        <v>0</v>
      </c>
      <c r="P11" s="128">
        <v>0</v>
      </c>
      <c r="Q11" s="128">
        <v>0</v>
      </c>
      <c r="R11" s="410">
        <v>0</v>
      </c>
    </row>
    <row r="12" spans="2:18" ht="15" customHeight="1">
      <c r="B12" s="189"/>
      <c r="C12" s="85"/>
      <c r="D12" s="1342" t="s">
        <v>632</v>
      </c>
      <c r="E12" s="85"/>
      <c r="F12" s="125" t="s">
        <v>894</v>
      </c>
      <c r="G12" s="126">
        <f t="shared" si="1"/>
        <v>1</v>
      </c>
      <c r="H12" s="128">
        <f t="shared" si="2"/>
        <v>59</v>
      </c>
      <c r="I12" s="128">
        <v>0</v>
      </c>
      <c r="J12" s="128">
        <v>0</v>
      </c>
      <c r="K12" s="128">
        <v>0</v>
      </c>
      <c r="L12" s="128">
        <v>0</v>
      </c>
      <c r="M12" s="128">
        <v>1</v>
      </c>
      <c r="N12" s="128">
        <v>59</v>
      </c>
      <c r="O12" s="128">
        <v>0</v>
      </c>
      <c r="P12" s="128">
        <v>0</v>
      </c>
      <c r="Q12" s="128">
        <v>0</v>
      </c>
      <c r="R12" s="410">
        <v>0</v>
      </c>
    </row>
    <row r="13" spans="2:18" ht="15" customHeight="1">
      <c r="B13" s="189"/>
      <c r="C13" s="85"/>
      <c r="D13" s="1342"/>
      <c r="E13" s="85"/>
      <c r="F13" s="125" t="s">
        <v>1335</v>
      </c>
      <c r="G13" s="126">
        <f t="shared" si="1"/>
        <v>5</v>
      </c>
      <c r="H13" s="128">
        <f t="shared" si="2"/>
        <v>619</v>
      </c>
      <c r="I13" s="128">
        <v>1</v>
      </c>
      <c r="J13" s="128">
        <v>290</v>
      </c>
      <c r="K13" s="128">
        <v>1</v>
      </c>
      <c r="L13" s="128">
        <v>152</v>
      </c>
      <c r="M13" s="128">
        <v>2</v>
      </c>
      <c r="N13" s="128">
        <v>136</v>
      </c>
      <c r="O13" s="128">
        <v>1</v>
      </c>
      <c r="P13" s="128">
        <v>41</v>
      </c>
      <c r="Q13" s="128">
        <v>0</v>
      </c>
      <c r="R13" s="410">
        <v>0</v>
      </c>
    </row>
    <row r="14" spans="2:18" ht="15" customHeight="1">
      <c r="B14" s="189"/>
      <c r="C14" s="85"/>
      <c r="D14" s="146"/>
      <c r="E14" s="85"/>
      <c r="F14" s="125" t="s">
        <v>586</v>
      </c>
      <c r="G14" s="126">
        <f t="shared" si="1"/>
        <v>0</v>
      </c>
      <c r="H14" s="128">
        <f t="shared" si="2"/>
        <v>0</v>
      </c>
      <c r="I14" s="128">
        <v>0</v>
      </c>
      <c r="J14" s="128">
        <v>0</v>
      </c>
      <c r="K14" s="128">
        <v>0</v>
      </c>
      <c r="L14" s="128">
        <v>0</v>
      </c>
      <c r="M14" s="128">
        <v>0</v>
      </c>
      <c r="N14" s="128">
        <v>0</v>
      </c>
      <c r="O14" s="128">
        <v>0</v>
      </c>
      <c r="P14" s="128">
        <v>0</v>
      </c>
      <c r="Q14" s="128">
        <v>0</v>
      </c>
      <c r="R14" s="410">
        <v>0</v>
      </c>
    </row>
    <row r="15" spans="2:18" ht="15" customHeight="1">
      <c r="B15" s="1595" t="s">
        <v>692</v>
      </c>
      <c r="C15" s="85"/>
      <c r="D15" s="1342" t="s">
        <v>693</v>
      </c>
      <c r="E15" s="85"/>
      <c r="F15" s="125" t="s">
        <v>694</v>
      </c>
      <c r="G15" s="126">
        <f t="shared" si="1"/>
        <v>1</v>
      </c>
      <c r="H15" s="128">
        <f t="shared" si="2"/>
        <v>177</v>
      </c>
      <c r="I15" s="128">
        <v>0</v>
      </c>
      <c r="J15" s="128">
        <v>0</v>
      </c>
      <c r="K15" s="128">
        <v>0</v>
      </c>
      <c r="L15" s="128">
        <v>0</v>
      </c>
      <c r="M15" s="128">
        <v>1</v>
      </c>
      <c r="N15" s="128">
        <v>177</v>
      </c>
      <c r="O15" s="128">
        <v>0</v>
      </c>
      <c r="P15" s="128">
        <v>0</v>
      </c>
      <c r="Q15" s="128">
        <v>0</v>
      </c>
      <c r="R15" s="410">
        <v>0</v>
      </c>
    </row>
    <row r="16" spans="2:18" ht="15" customHeight="1">
      <c r="B16" s="1595"/>
      <c r="C16" s="85"/>
      <c r="D16" s="1342"/>
      <c r="E16" s="85"/>
      <c r="F16" s="125" t="s">
        <v>899</v>
      </c>
      <c r="G16" s="126">
        <f t="shared" si="1"/>
        <v>1</v>
      </c>
      <c r="H16" s="128">
        <f t="shared" si="2"/>
        <v>71</v>
      </c>
      <c r="I16" s="128">
        <v>0</v>
      </c>
      <c r="J16" s="128">
        <v>0</v>
      </c>
      <c r="K16" s="128">
        <v>0</v>
      </c>
      <c r="L16" s="128">
        <v>0</v>
      </c>
      <c r="M16" s="128">
        <v>0</v>
      </c>
      <c r="N16" s="128">
        <v>0</v>
      </c>
      <c r="O16" s="128">
        <v>0</v>
      </c>
      <c r="P16" s="128">
        <v>0</v>
      </c>
      <c r="Q16" s="128">
        <v>1</v>
      </c>
      <c r="R16" s="410">
        <v>71</v>
      </c>
    </row>
    <row r="17" spans="2:18" ht="15" customHeight="1">
      <c r="B17" s="1595"/>
      <c r="C17" s="85"/>
      <c r="D17" s="146"/>
      <c r="E17" s="85"/>
      <c r="F17" s="125" t="s">
        <v>1252</v>
      </c>
      <c r="G17" s="126">
        <f t="shared" si="1"/>
        <v>1</v>
      </c>
      <c r="H17" s="128">
        <f t="shared" si="2"/>
        <v>74</v>
      </c>
      <c r="I17" s="128">
        <v>0</v>
      </c>
      <c r="J17" s="128">
        <v>0</v>
      </c>
      <c r="K17" s="128">
        <v>0</v>
      </c>
      <c r="L17" s="128">
        <v>0</v>
      </c>
      <c r="M17" s="128">
        <v>0</v>
      </c>
      <c r="N17" s="128">
        <v>0</v>
      </c>
      <c r="O17" s="128">
        <v>0</v>
      </c>
      <c r="P17" s="128">
        <v>0</v>
      </c>
      <c r="Q17" s="128">
        <v>1</v>
      </c>
      <c r="R17" s="410">
        <v>74</v>
      </c>
    </row>
    <row r="18" spans="2:18" ht="15" customHeight="1">
      <c r="B18" s="1595"/>
      <c r="C18" s="85"/>
      <c r="D18" s="1342" t="s">
        <v>628</v>
      </c>
      <c r="E18" s="85"/>
      <c r="F18" s="125" t="s">
        <v>886</v>
      </c>
      <c r="G18" s="126">
        <f t="shared" si="1"/>
        <v>2</v>
      </c>
      <c r="H18" s="128">
        <f t="shared" si="2"/>
        <v>315</v>
      </c>
      <c r="I18" s="128">
        <v>0</v>
      </c>
      <c r="J18" s="128">
        <v>0</v>
      </c>
      <c r="K18" s="128">
        <v>1</v>
      </c>
      <c r="L18" s="128">
        <v>255</v>
      </c>
      <c r="M18" s="128">
        <v>0</v>
      </c>
      <c r="N18" s="128">
        <v>0</v>
      </c>
      <c r="O18" s="128">
        <v>0</v>
      </c>
      <c r="P18" s="128">
        <v>0</v>
      </c>
      <c r="Q18" s="128">
        <v>1</v>
      </c>
      <c r="R18" s="410">
        <v>60</v>
      </c>
    </row>
    <row r="19" spans="2:18" ht="15" customHeight="1">
      <c r="B19" s="1595"/>
      <c r="C19" s="85"/>
      <c r="D19" s="1342"/>
      <c r="E19" s="85"/>
      <c r="F19" s="125" t="s">
        <v>234</v>
      </c>
      <c r="G19" s="126">
        <f t="shared" si="1"/>
        <v>3</v>
      </c>
      <c r="H19" s="128">
        <f t="shared" si="2"/>
        <v>199</v>
      </c>
      <c r="I19" s="128">
        <v>0</v>
      </c>
      <c r="J19" s="128">
        <v>0</v>
      </c>
      <c r="K19" s="128">
        <v>0</v>
      </c>
      <c r="L19" s="128">
        <v>0</v>
      </c>
      <c r="M19" s="128">
        <v>3</v>
      </c>
      <c r="N19" s="128">
        <v>199</v>
      </c>
      <c r="O19" s="128">
        <v>0</v>
      </c>
      <c r="P19" s="128">
        <v>0</v>
      </c>
      <c r="Q19" s="128">
        <v>0</v>
      </c>
      <c r="R19" s="410">
        <v>0</v>
      </c>
    </row>
    <row r="20" spans="2:18" ht="15" customHeight="1">
      <c r="B20" s="1595"/>
      <c r="C20" s="85"/>
      <c r="D20" s="1342" t="s">
        <v>626</v>
      </c>
      <c r="E20" s="85"/>
      <c r="F20" s="125" t="s">
        <v>971</v>
      </c>
      <c r="G20" s="126">
        <f t="shared" si="1"/>
        <v>5</v>
      </c>
      <c r="H20" s="128">
        <f t="shared" si="2"/>
        <v>887</v>
      </c>
      <c r="I20" s="128">
        <v>0</v>
      </c>
      <c r="J20" s="128">
        <v>0</v>
      </c>
      <c r="K20" s="128">
        <v>0</v>
      </c>
      <c r="L20" s="128">
        <v>0</v>
      </c>
      <c r="M20" s="128">
        <v>2</v>
      </c>
      <c r="N20" s="128">
        <v>575</v>
      </c>
      <c r="O20" s="128">
        <v>3</v>
      </c>
      <c r="P20" s="128">
        <v>312</v>
      </c>
      <c r="Q20" s="128">
        <v>0</v>
      </c>
      <c r="R20" s="410">
        <v>0</v>
      </c>
    </row>
    <row r="21" spans="2:18" ht="15" customHeight="1">
      <c r="B21" s="1595"/>
      <c r="C21" s="85"/>
      <c r="D21" s="1342"/>
      <c r="E21" s="85"/>
      <c r="F21" s="125" t="s">
        <v>695</v>
      </c>
      <c r="G21" s="126">
        <f t="shared" si="1"/>
        <v>2</v>
      </c>
      <c r="H21" s="128">
        <f t="shared" si="2"/>
        <v>156</v>
      </c>
      <c r="I21" s="128">
        <v>0</v>
      </c>
      <c r="J21" s="128">
        <v>0</v>
      </c>
      <c r="K21" s="128">
        <v>0</v>
      </c>
      <c r="L21" s="128">
        <v>0</v>
      </c>
      <c r="M21" s="128">
        <v>1</v>
      </c>
      <c r="N21" s="128">
        <v>92</v>
      </c>
      <c r="O21" s="128">
        <v>0</v>
      </c>
      <c r="P21" s="128">
        <v>0</v>
      </c>
      <c r="Q21" s="128">
        <v>1</v>
      </c>
      <c r="R21" s="410">
        <v>64</v>
      </c>
    </row>
    <row r="22" spans="2:18" ht="15" customHeight="1">
      <c r="B22" s="1595"/>
      <c r="C22" s="85"/>
      <c r="D22" s="146" t="s">
        <v>696</v>
      </c>
      <c r="E22" s="85"/>
      <c r="F22" s="125" t="s">
        <v>697</v>
      </c>
      <c r="G22" s="126">
        <f t="shared" si="1"/>
        <v>1</v>
      </c>
      <c r="H22" s="128">
        <f t="shared" si="2"/>
        <v>26</v>
      </c>
      <c r="I22" s="128">
        <v>0</v>
      </c>
      <c r="J22" s="128">
        <v>0</v>
      </c>
      <c r="K22" s="128">
        <v>0</v>
      </c>
      <c r="L22" s="128">
        <v>0</v>
      </c>
      <c r="M22" s="128">
        <v>0</v>
      </c>
      <c r="N22" s="128">
        <v>0</v>
      </c>
      <c r="O22" s="128">
        <v>0</v>
      </c>
      <c r="P22" s="128">
        <v>0</v>
      </c>
      <c r="Q22" s="128">
        <v>1</v>
      </c>
      <c r="R22" s="410">
        <v>26</v>
      </c>
    </row>
    <row r="23" spans="2:18" ht="15" customHeight="1">
      <c r="B23" s="1595"/>
      <c r="C23" s="85"/>
      <c r="D23" s="146"/>
      <c r="E23" s="85"/>
      <c r="F23" s="125" t="s">
        <v>698</v>
      </c>
      <c r="G23" s="126">
        <f t="shared" si="1"/>
        <v>3</v>
      </c>
      <c r="H23" s="128">
        <f t="shared" si="2"/>
        <v>958</v>
      </c>
      <c r="I23" s="128">
        <v>1</v>
      </c>
      <c r="J23" s="128">
        <v>210</v>
      </c>
      <c r="K23" s="128">
        <v>1</v>
      </c>
      <c r="L23" s="128">
        <v>263</v>
      </c>
      <c r="M23" s="128">
        <v>1</v>
      </c>
      <c r="N23" s="128">
        <v>485</v>
      </c>
      <c r="O23" s="128">
        <v>0</v>
      </c>
      <c r="P23" s="128">
        <v>0</v>
      </c>
      <c r="Q23" s="128">
        <v>0</v>
      </c>
      <c r="R23" s="410">
        <v>0</v>
      </c>
    </row>
    <row r="24" spans="2:18" s="85" customFormat="1" ht="15" customHeight="1">
      <c r="B24" s="1595"/>
      <c r="D24" s="146" t="s">
        <v>625</v>
      </c>
      <c r="F24" s="125" t="s">
        <v>697</v>
      </c>
      <c r="G24" s="126">
        <f t="shared" si="1"/>
        <v>0</v>
      </c>
      <c r="H24" s="128">
        <f t="shared" si="2"/>
        <v>0</v>
      </c>
      <c r="I24" s="128">
        <v>0</v>
      </c>
      <c r="J24" s="128">
        <v>0</v>
      </c>
      <c r="K24" s="128">
        <v>0</v>
      </c>
      <c r="L24" s="128">
        <v>0</v>
      </c>
      <c r="M24" s="128">
        <v>0</v>
      </c>
      <c r="N24" s="128">
        <v>0</v>
      </c>
      <c r="O24" s="128">
        <v>0</v>
      </c>
      <c r="P24" s="128">
        <v>0</v>
      </c>
      <c r="Q24" s="128">
        <v>0</v>
      </c>
      <c r="R24" s="410">
        <v>0</v>
      </c>
    </row>
    <row r="25" spans="2:18" s="85" customFormat="1" ht="15" customHeight="1">
      <c r="B25" s="189"/>
      <c r="D25" s="146"/>
      <c r="F25" s="125" t="s">
        <v>699</v>
      </c>
      <c r="G25" s="126">
        <f t="shared" si="1"/>
        <v>0</v>
      </c>
      <c r="H25" s="128">
        <f t="shared" si="2"/>
        <v>0</v>
      </c>
      <c r="I25" s="128">
        <v>0</v>
      </c>
      <c r="J25" s="128">
        <v>0</v>
      </c>
      <c r="K25" s="128">
        <v>0</v>
      </c>
      <c r="L25" s="128">
        <v>0</v>
      </c>
      <c r="M25" s="128">
        <v>0</v>
      </c>
      <c r="N25" s="128">
        <v>0</v>
      </c>
      <c r="O25" s="128">
        <v>0</v>
      </c>
      <c r="P25" s="128">
        <v>0</v>
      </c>
      <c r="Q25" s="128">
        <v>0</v>
      </c>
      <c r="R25" s="410">
        <v>0</v>
      </c>
    </row>
    <row r="26" spans="2:18" s="85" customFormat="1" ht="15" customHeight="1">
      <c r="B26" s="189"/>
      <c r="D26" s="146" t="s">
        <v>630</v>
      </c>
      <c r="F26" s="125" t="s">
        <v>243</v>
      </c>
      <c r="G26" s="126">
        <f t="shared" si="1"/>
        <v>3</v>
      </c>
      <c r="H26" s="128">
        <f t="shared" si="2"/>
        <v>450</v>
      </c>
      <c r="I26" s="128">
        <v>0</v>
      </c>
      <c r="J26" s="128">
        <v>0</v>
      </c>
      <c r="K26" s="128">
        <v>0</v>
      </c>
      <c r="L26" s="128">
        <v>0</v>
      </c>
      <c r="M26" s="128">
        <v>2</v>
      </c>
      <c r="N26" s="128">
        <v>407</v>
      </c>
      <c r="O26" s="128">
        <v>0</v>
      </c>
      <c r="P26" s="128">
        <v>0</v>
      </c>
      <c r="Q26" s="128">
        <v>1</v>
      </c>
      <c r="R26" s="410">
        <v>43</v>
      </c>
    </row>
    <row r="27" spans="2:18" s="85" customFormat="1" ht="15" customHeight="1">
      <c r="B27" s="189"/>
      <c r="D27" s="1342" t="s">
        <v>631</v>
      </c>
      <c r="F27" s="125" t="s">
        <v>903</v>
      </c>
      <c r="G27" s="126">
        <f t="shared" si="1"/>
        <v>1</v>
      </c>
      <c r="H27" s="128">
        <f t="shared" si="2"/>
        <v>276</v>
      </c>
      <c r="I27" s="128">
        <v>0</v>
      </c>
      <c r="J27" s="128">
        <v>0</v>
      </c>
      <c r="K27" s="128">
        <v>0</v>
      </c>
      <c r="L27" s="128">
        <v>0</v>
      </c>
      <c r="M27" s="128">
        <v>1</v>
      </c>
      <c r="N27" s="128">
        <v>276</v>
      </c>
      <c r="O27" s="128">
        <v>0</v>
      </c>
      <c r="P27" s="128">
        <v>0</v>
      </c>
      <c r="Q27" s="128">
        <v>0</v>
      </c>
      <c r="R27" s="410">
        <v>0</v>
      </c>
    </row>
    <row r="28" spans="2:18" s="85" customFormat="1" ht="15" customHeight="1">
      <c r="B28" s="189"/>
      <c r="D28" s="1342"/>
      <c r="F28" s="125" t="s">
        <v>700</v>
      </c>
      <c r="G28" s="126">
        <f t="shared" si="1"/>
        <v>2</v>
      </c>
      <c r="H28" s="128">
        <f t="shared" si="2"/>
        <v>169</v>
      </c>
      <c r="I28" s="128">
        <v>0</v>
      </c>
      <c r="J28" s="128">
        <v>0</v>
      </c>
      <c r="K28" s="128">
        <v>0</v>
      </c>
      <c r="L28" s="128">
        <v>0</v>
      </c>
      <c r="M28" s="128">
        <v>2</v>
      </c>
      <c r="N28" s="128">
        <v>169</v>
      </c>
      <c r="O28" s="128">
        <v>0</v>
      </c>
      <c r="P28" s="128">
        <v>0</v>
      </c>
      <c r="Q28" s="128">
        <v>0</v>
      </c>
      <c r="R28" s="410">
        <v>0</v>
      </c>
    </row>
    <row r="29" spans="2:18" ht="15" customHeight="1">
      <c r="B29" s="189"/>
      <c r="C29" s="85"/>
      <c r="D29" s="1342" t="s">
        <v>627</v>
      </c>
      <c r="E29" s="85"/>
      <c r="F29" s="125" t="s">
        <v>902</v>
      </c>
      <c r="G29" s="126">
        <f t="shared" si="1"/>
        <v>6</v>
      </c>
      <c r="H29" s="128">
        <f t="shared" si="2"/>
        <v>992</v>
      </c>
      <c r="I29" s="128">
        <v>1</v>
      </c>
      <c r="J29" s="128">
        <v>270</v>
      </c>
      <c r="K29" s="128">
        <v>0</v>
      </c>
      <c r="L29" s="128">
        <v>0</v>
      </c>
      <c r="M29" s="128">
        <v>1</v>
      </c>
      <c r="N29" s="128">
        <v>345</v>
      </c>
      <c r="O29" s="128">
        <v>3</v>
      </c>
      <c r="P29" s="128">
        <v>332</v>
      </c>
      <c r="Q29" s="128">
        <v>1</v>
      </c>
      <c r="R29" s="410">
        <v>45</v>
      </c>
    </row>
    <row r="30" spans="2:18" ht="15" customHeight="1">
      <c r="B30" s="196"/>
      <c r="C30" s="1000"/>
      <c r="D30" s="1593"/>
      <c r="E30" s="1000"/>
      <c r="F30" s="143" t="s">
        <v>243</v>
      </c>
      <c r="G30" s="831">
        <f t="shared" si="1"/>
        <v>1</v>
      </c>
      <c r="H30" s="140">
        <f t="shared" si="2"/>
        <v>98</v>
      </c>
      <c r="I30" s="140">
        <v>0</v>
      </c>
      <c r="J30" s="140">
        <v>0</v>
      </c>
      <c r="K30" s="140">
        <v>0</v>
      </c>
      <c r="L30" s="140">
        <v>0</v>
      </c>
      <c r="M30" s="140">
        <v>1</v>
      </c>
      <c r="N30" s="140">
        <v>98</v>
      </c>
      <c r="O30" s="140">
        <v>0</v>
      </c>
      <c r="P30" s="140">
        <v>0</v>
      </c>
      <c r="Q30" s="140">
        <v>0</v>
      </c>
      <c r="R30" s="414">
        <v>0</v>
      </c>
    </row>
    <row r="31" spans="2:18" s="171" customFormat="1" ht="15" customHeight="1">
      <c r="B31" s="1001"/>
      <c r="D31" s="1590" t="s">
        <v>171</v>
      </c>
      <c r="E31" s="1590"/>
      <c r="F31" s="1172"/>
      <c r="G31" s="994">
        <f aca="true" t="shared" si="3" ref="G31:R31">SUM(G33:G55)</f>
        <v>714</v>
      </c>
      <c r="H31" s="995">
        <f t="shared" si="3"/>
        <v>3660</v>
      </c>
      <c r="I31" s="995">
        <f t="shared" si="3"/>
        <v>16</v>
      </c>
      <c r="J31" s="995">
        <f t="shared" si="3"/>
        <v>45</v>
      </c>
      <c r="K31" s="995">
        <f t="shared" si="3"/>
        <v>2</v>
      </c>
      <c r="L31" s="995">
        <f t="shared" si="3"/>
        <v>0</v>
      </c>
      <c r="M31" s="995">
        <f t="shared" si="3"/>
        <v>85</v>
      </c>
      <c r="N31" s="995">
        <f t="shared" si="3"/>
        <v>104</v>
      </c>
      <c r="O31" s="995">
        <f t="shared" si="3"/>
        <v>29</v>
      </c>
      <c r="P31" s="995">
        <f t="shared" si="3"/>
        <v>81</v>
      </c>
      <c r="Q31" s="995">
        <f t="shared" si="3"/>
        <v>582</v>
      </c>
      <c r="R31" s="996">
        <f t="shared" si="3"/>
        <v>3430</v>
      </c>
    </row>
    <row r="32" spans="2:18" ht="12">
      <c r="B32" s="181"/>
      <c r="C32" s="988"/>
      <c r="D32" s="988"/>
      <c r="E32" s="988"/>
      <c r="F32" s="980"/>
      <c r="G32" s="126"/>
      <c r="H32" s="128"/>
      <c r="I32" s="128"/>
      <c r="J32" s="128"/>
      <c r="K32" s="128"/>
      <c r="L32" s="128"/>
      <c r="M32" s="128"/>
      <c r="N32" s="128"/>
      <c r="O32" s="128"/>
      <c r="P32" s="128"/>
      <c r="Q32" s="128"/>
      <c r="R32" s="410"/>
    </row>
    <row r="33" spans="2:18" ht="15" customHeight="1">
      <c r="B33" s="189"/>
      <c r="C33" s="85"/>
      <c r="D33" s="85"/>
      <c r="E33" s="85"/>
      <c r="F33" s="125" t="s">
        <v>893</v>
      </c>
      <c r="G33" s="126">
        <f aca="true" t="shared" si="4" ref="G33:G55">SUM(I33,K33,M33,O33,Q33)</f>
        <v>121</v>
      </c>
      <c r="H33" s="128">
        <f aca="true" t="shared" si="5" ref="H33:H55">SUM(J33,L33,N33,P33,R33)</f>
        <v>647</v>
      </c>
      <c r="I33" s="128">
        <v>6</v>
      </c>
      <c r="J33" s="128">
        <v>19</v>
      </c>
      <c r="K33" s="128">
        <v>1</v>
      </c>
      <c r="L33" s="128">
        <v>0</v>
      </c>
      <c r="M33" s="128">
        <v>4</v>
      </c>
      <c r="N33" s="128">
        <v>11</v>
      </c>
      <c r="O33" s="128">
        <v>6</v>
      </c>
      <c r="P33" s="128">
        <v>2</v>
      </c>
      <c r="Q33" s="128">
        <v>104</v>
      </c>
      <c r="R33" s="410">
        <v>615</v>
      </c>
    </row>
    <row r="34" spans="2:18" ht="15" customHeight="1">
      <c r="B34" s="189"/>
      <c r="C34" s="85"/>
      <c r="D34" s="1342" t="s">
        <v>624</v>
      </c>
      <c r="E34" s="85"/>
      <c r="F34" s="125" t="s">
        <v>691</v>
      </c>
      <c r="G34" s="126">
        <f t="shared" si="4"/>
        <v>20</v>
      </c>
      <c r="H34" s="128">
        <f t="shared" si="5"/>
        <v>134</v>
      </c>
      <c r="I34" s="128">
        <v>0</v>
      </c>
      <c r="J34" s="128">
        <v>0</v>
      </c>
      <c r="K34" s="128">
        <v>0</v>
      </c>
      <c r="L34" s="128">
        <v>0</v>
      </c>
      <c r="M34" s="128">
        <v>3</v>
      </c>
      <c r="N34" s="128">
        <v>3</v>
      </c>
      <c r="O34" s="128">
        <v>0</v>
      </c>
      <c r="P34" s="128">
        <v>0</v>
      </c>
      <c r="Q34" s="128">
        <v>17</v>
      </c>
      <c r="R34" s="410">
        <v>131</v>
      </c>
    </row>
    <row r="35" spans="2:18" ht="15" customHeight="1">
      <c r="B35" s="189"/>
      <c r="C35" s="85"/>
      <c r="D35" s="1342"/>
      <c r="E35" s="85"/>
      <c r="F35" s="125" t="s">
        <v>897</v>
      </c>
      <c r="G35" s="126">
        <f t="shared" si="4"/>
        <v>18</v>
      </c>
      <c r="H35" s="128">
        <f t="shared" si="5"/>
        <v>56</v>
      </c>
      <c r="I35" s="128">
        <v>0</v>
      </c>
      <c r="J35" s="128">
        <v>0</v>
      </c>
      <c r="K35" s="128">
        <v>0</v>
      </c>
      <c r="L35" s="128">
        <v>0</v>
      </c>
      <c r="M35" s="128">
        <v>1</v>
      </c>
      <c r="N35" s="128">
        <v>0</v>
      </c>
      <c r="O35" s="128">
        <v>1</v>
      </c>
      <c r="P35" s="128">
        <v>0</v>
      </c>
      <c r="Q35" s="128">
        <v>16</v>
      </c>
      <c r="R35" s="410">
        <v>56</v>
      </c>
    </row>
    <row r="36" spans="2:18" ht="15" customHeight="1">
      <c r="B36" s="189"/>
      <c r="C36" s="85"/>
      <c r="D36" s="146"/>
      <c r="E36" s="85"/>
      <c r="F36" s="125" t="s">
        <v>146</v>
      </c>
      <c r="G36" s="126">
        <f t="shared" si="4"/>
        <v>13</v>
      </c>
      <c r="H36" s="128">
        <f t="shared" si="5"/>
        <v>67</v>
      </c>
      <c r="I36" s="128">
        <v>0</v>
      </c>
      <c r="J36" s="128">
        <v>0</v>
      </c>
      <c r="K36" s="128">
        <v>0</v>
      </c>
      <c r="L36" s="128">
        <v>0</v>
      </c>
      <c r="M36" s="128">
        <v>2</v>
      </c>
      <c r="N36" s="128">
        <v>0</v>
      </c>
      <c r="O36" s="128">
        <v>0</v>
      </c>
      <c r="P36" s="128">
        <v>0</v>
      </c>
      <c r="Q36" s="128">
        <v>11</v>
      </c>
      <c r="R36" s="410">
        <v>67</v>
      </c>
    </row>
    <row r="37" spans="2:18" ht="15" customHeight="1">
      <c r="B37" s="189"/>
      <c r="C37" s="85"/>
      <c r="D37" s="1342" t="s">
        <v>632</v>
      </c>
      <c r="E37" s="85"/>
      <c r="F37" s="125" t="s">
        <v>894</v>
      </c>
      <c r="G37" s="126">
        <f t="shared" si="4"/>
        <v>19</v>
      </c>
      <c r="H37" s="128">
        <f t="shared" si="5"/>
        <v>210</v>
      </c>
      <c r="I37" s="128">
        <v>0</v>
      </c>
      <c r="J37" s="128">
        <v>0</v>
      </c>
      <c r="K37" s="128">
        <v>0</v>
      </c>
      <c r="L37" s="128">
        <v>0</v>
      </c>
      <c r="M37" s="128">
        <v>1</v>
      </c>
      <c r="N37" s="128">
        <v>0</v>
      </c>
      <c r="O37" s="128">
        <v>1</v>
      </c>
      <c r="P37" s="128">
        <v>15</v>
      </c>
      <c r="Q37" s="128">
        <v>17</v>
      </c>
      <c r="R37" s="410">
        <v>195</v>
      </c>
    </row>
    <row r="38" spans="2:18" ht="15" customHeight="1">
      <c r="B38" s="189"/>
      <c r="C38" s="85"/>
      <c r="D38" s="1342"/>
      <c r="E38" s="85"/>
      <c r="F38" s="125" t="s">
        <v>1335</v>
      </c>
      <c r="G38" s="126">
        <f t="shared" si="4"/>
        <v>37</v>
      </c>
      <c r="H38" s="128">
        <f t="shared" si="5"/>
        <v>167</v>
      </c>
      <c r="I38" s="128">
        <v>0</v>
      </c>
      <c r="J38" s="128">
        <v>0</v>
      </c>
      <c r="K38" s="128">
        <v>0</v>
      </c>
      <c r="L38" s="128">
        <v>0</v>
      </c>
      <c r="M38" s="128">
        <v>10</v>
      </c>
      <c r="N38" s="128">
        <v>23</v>
      </c>
      <c r="O38" s="128">
        <v>1</v>
      </c>
      <c r="P38" s="128">
        <v>0</v>
      </c>
      <c r="Q38" s="128">
        <v>26</v>
      </c>
      <c r="R38" s="410">
        <v>144</v>
      </c>
    </row>
    <row r="39" spans="2:18" ht="15" customHeight="1">
      <c r="B39" s="189"/>
      <c r="C39" s="85"/>
      <c r="D39" s="146"/>
      <c r="E39" s="85"/>
      <c r="F39" s="125" t="s">
        <v>586</v>
      </c>
      <c r="G39" s="126">
        <f t="shared" si="4"/>
        <v>18</v>
      </c>
      <c r="H39" s="128">
        <f t="shared" si="5"/>
        <v>87</v>
      </c>
      <c r="I39" s="128">
        <v>0</v>
      </c>
      <c r="J39" s="128">
        <v>0</v>
      </c>
      <c r="K39" s="128">
        <v>0</v>
      </c>
      <c r="L39" s="128">
        <v>0</v>
      </c>
      <c r="M39" s="128">
        <v>0</v>
      </c>
      <c r="N39" s="128">
        <v>0</v>
      </c>
      <c r="O39" s="128">
        <v>1</v>
      </c>
      <c r="P39" s="128">
        <v>0</v>
      </c>
      <c r="Q39" s="128">
        <v>17</v>
      </c>
      <c r="R39" s="410">
        <v>87</v>
      </c>
    </row>
    <row r="40" spans="2:18" ht="15" customHeight="1">
      <c r="B40" s="1595" t="s">
        <v>701</v>
      </c>
      <c r="C40" s="85"/>
      <c r="D40" s="1342" t="s">
        <v>693</v>
      </c>
      <c r="E40" s="85"/>
      <c r="F40" s="125" t="s">
        <v>694</v>
      </c>
      <c r="G40" s="126">
        <f t="shared" si="4"/>
        <v>15</v>
      </c>
      <c r="H40" s="128">
        <f t="shared" si="5"/>
        <v>94</v>
      </c>
      <c r="I40" s="128">
        <v>1</v>
      </c>
      <c r="J40" s="128">
        <v>18</v>
      </c>
      <c r="K40" s="128">
        <v>0</v>
      </c>
      <c r="L40" s="128">
        <v>0</v>
      </c>
      <c r="M40" s="128">
        <v>0</v>
      </c>
      <c r="N40" s="128">
        <v>0</v>
      </c>
      <c r="O40" s="128">
        <v>0</v>
      </c>
      <c r="P40" s="128">
        <v>0</v>
      </c>
      <c r="Q40" s="128">
        <v>14</v>
      </c>
      <c r="R40" s="410">
        <v>76</v>
      </c>
    </row>
    <row r="41" spans="2:18" ht="15" customHeight="1">
      <c r="B41" s="1595"/>
      <c r="C41" s="85"/>
      <c r="D41" s="1342"/>
      <c r="E41" s="85"/>
      <c r="F41" s="125" t="s">
        <v>899</v>
      </c>
      <c r="G41" s="126">
        <f t="shared" si="4"/>
        <v>12</v>
      </c>
      <c r="H41" s="128">
        <f t="shared" si="5"/>
        <v>75</v>
      </c>
      <c r="I41" s="128">
        <v>0</v>
      </c>
      <c r="J41" s="128">
        <v>0</v>
      </c>
      <c r="K41" s="128">
        <v>0</v>
      </c>
      <c r="L41" s="128">
        <v>0</v>
      </c>
      <c r="M41" s="128">
        <v>2</v>
      </c>
      <c r="N41" s="128">
        <v>3</v>
      </c>
      <c r="O41" s="128">
        <v>0</v>
      </c>
      <c r="P41" s="128">
        <v>0</v>
      </c>
      <c r="Q41" s="128">
        <v>10</v>
      </c>
      <c r="R41" s="410">
        <v>72</v>
      </c>
    </row>
    <row r="42" spans="2:18" ht="15" customHeight="1">
      <c r="B42" s="1595"/>
      <c r="C42" s="85"/>
      <c r="D42" s="146"/>
      <c r="E42" s="85"/>
      <c r="F42" s="125" t="s">
        <v>1252</v>
      </c>
      <c r="G42" s="126">
        <f t="shared" si="4"/>
        <v>7</v>
      </c>
      <c r="H42" s="128">
        <f t="shared" si="5"/>
        <v>31</v>
      </c>
      <c r="I42" s="128">
        <v>0</v>
      </c>
      <c r="J42" s="128">
        <v>0</v>
      </c>
      <c r="K42" s="128">
        <v>0</v>
      </c>
      <c r="L42" s="128">
        <v>0</v>
      </c>
      <c r="M42" s="128">
        <v>2</v>
      </c>
      <c r="N42" s="128">
        <v>3</v>
      </c>
      <c r="O42" s="128">
        <v>0</v>
      </c>
      <c r="P42" s="128">
        <v>0</v>
      </c>
      <c r="Q42" s="128">
        <v>5</v>
      </c>
      <c r="R42" s="410">
        <v>28</v>
      </c>
    </row>
    <row r="43" spans="2:18" ht="15" customHeight="1">
      <c r="B43" s="1595"/>
      <c r="C43" s="85"/>
      <c r="D43" s="1342" t="s">
        <v>628</v>
      </c>
      <c r="E43" s="85"/>
      <c r="F43" s="125" t="s">
        <v>628</v>
      </c>
      <c r="G43" s="126">
        <f t="shared" si="4"/>
        <v>27</v>
      </c>
      <c r="H43" s="128">
        <f t="shared" si="5"/>
        <v>259</v>
      </c>
      <c r="I43" s="128">
        <v>2</v>
      </c>
      <c r="J43" s="128">
        <v>8</v>
      </c>
      <c r="K43" s="128">
        <v>0</v>
      </c>
      <c r="L43" s="128">
        <v>0</v>
      </c>
      <c r="M43" s="128">
        <v>4</v>
      </c>
      <c r="N43" s="128">
        <v>0</v>
      </c>
      <c r="O43" s="128">
        <v>0</v>
      </c>
      <c r="P43" s="128">
        <v>0</v>
      </c>
      <c r="Q43" s="128">
        <v>21</v>
      </c>
      <c r="R43" s="410">
        <v>251</v>
      </c>
    </row>
    <row r="44" spans="2:18" ht="15" customHeight="1">
      <c r="B44" s="1595"/>
      <c r="C44" s="85"/>
      <c r="D44" s="1342"/>
      <c r="E44" s="85"/>
      <c r="F44" s="125" t="s">
        <v>234</v>
      </c>
      <c r="G44" s="126">
        <f t="shared" si="4"/>
        <v>29</v>
      </c>
      <c r="H44" s="128">
        <f t="shared" si="5"/>
        <v>68</v>
      </c>
      <c r="I44" s="128">
        <v>1</v>
      </c>
      <c r="J44" s="128">
        <v>0</v>
      </c>
      <c r="K44" s="128">
        <v>0</v>
      </c>
      <c r="L44" s="128">
        <v>0</v>
      </c>
      <c r="M44" s="128">
        <v>8</v>
      </c>
      <c r="N44" s="128">
        <v>14</v>
      </c>
      <c r="O44" s="128">
        <v>0</v>
      </c>
      <c r="P44" s="128">
        <v>0</v>
      </c>
      <c r="Q44" s="128">
        <v>20</v>
      </c>
      <c r="R44" s="410">
        <v>54</v>
      </c>
    </row>
    <row r="45" spans="2:18" ht="15" customHeight="1">
      <c r="B45" s="1595"/>
      <c r="C45" s="85"/>
      <c r="D45" s="1342" t="s">
        <v>626</v>
      </c>
      <c r="E45" s="85"/>
      <c r="F45" s="125" t="s">
        <v>971</v>
      </c>
      <c r="G45" s="126">
        <f t="shared" si="4"/>
        <v>71</v>
      </c>
      <c r="H45" s="128">
        <f t="shared" si="5"/>
        <v>384</v>
      </c>
      <c r="I45" s="128">
        <v>2</v>
      </c>
      <c r="J45" s="128">
        <v>0</v>
      </c>
      <c r="K45" s="128">
        <v>0</v>
      </c>
      <c r="L45" s="128">
        <v>0</v>
      </c>
      <c r="M45" s="128">
        <v>6</v>
      </c>
      <c r="N45" s="128">
        <v>1</v>
      </c>
      <c r="O45" s="128">
        <v>2</v>
      </c>
      <c r="P45" s="128">
        <v>0</v>
      </c>
      <c r="Q45" s="128">
        <v>61</v>
      </c>
      <c r="R45" s="410">
        <v>383</v>
      </c>
    </row>
    <row r="46" spans="2:18" ht="15" customHeight="1">
      <c r="B46" s="1595"/>
      <c r="C46" s="85"/>
      <c r="D46" s="1342"/>
      <c r="E46" s="85"/>
      <c r="F46" s="125" t="s">
        <v>695</v>
      </c>
      <c r="G46" s="126">
        <f t="shared" si="4"/>
        <v>21</v>
      </c>
      <c r="H46" s="128">
        <f t="shared" si="5"/>
        <v>77</v>
      </c>
      <c r="I46" s="128">
        <v>0</v>
      </c>
      <c r="J46" s="128">
        <v>0</v>
      </c>
      <c r="K46" s="128">
        <v>0</v>
      </c>
      <c r="L46" s="128">
        <v>0</v>
      </c>
      <c r="M46" s="128">
        <v>10</v>
      </c>
      <c r="N46" s="128">
        <v>2</v>
      </c>
      <c r="O46" s="128">
        <v>0</v>
      </c>
      <c r="P46" s="128">
        <v>0</v>
      </c>
      <c r="Q46" s="128">
        <v>11</v>
      </c>
      <c r="R46" s="410">
        <v>75</v>
      </c>
    </row>
    <row r="47" spans="2:18" ht="15" customHeight="1">
      <c r="B47" s="1595"/>
      <c r="C47" s="85"/>
      <c r="D47" s="146" t="s">
        <v>696</v>
      </c>
      <c r="E47" s="85"/>
      <c r="F47" s="125" t="s">
        <v>697</v>
      </c>
      <c r="G47" s="126">
        <f t="shared" si="4"/>
        <v>27</v>
      </c>
      <c r="H47" s="128">
        <f t="shared" si="5"/>
        <v>73</v>
      </c>
      <c r="I47" s="128">
        <v>0</v>
      </c>
      <c r="J47" s="128">
        <v>0</v>
      </c>
      <c r="K47" s="128">
        <v>0</v>
      </c>
      <c r="L47" s="128">
        <v>0</v>
      </c>
      <c r="M47" s="128">
        <v>2</v>
      </c>
      <c r="N47" s="128">
        <v>0</v>
      </c>
      <c r="O47" s="128">
        <v>0</v>
      </c>
      <c r="P47" s="128">
        <v>0</v>
      </c>
      <c r="Q47" s="128">
        <v>25</v>
      </c>
      <c r="R47" s="410">
        <v>73</v>
      </c>
    </row>
    <row r="48" spans="2:18" ht="15" customHeight="1">
      <c r="B48" s="1595"/>
      <c r="C48" s="85"/>
      <c r="D48" s="146"/>
      <c r="E48" s="85"/>
      <c r="F48" s="125" t="s">
        <v>698</v>
      </c>
      <c r="G48" s="126">
        <f t="shared" si="4"/>
        <v>76</v>
      </c>
      <c r="H48" s="128">
        <f t="shared" si="5"/>
        <v>378</v>
      </c>
      <c r="I48" s="128">
        <v>1</v>
      </c>
      <c r="J48" s="128">
        <v>0</v>
      </c>
      <c r="K48" s="128">
        <v>0</v>
      </c>
      <c r="L48" s="128">
        <v>0</v>
      </c>
      <c r="M48" s="128">
        <v>1</v>
      </c>
      <c r="N48" s="128">
        <v>0</v>
      </c>
      <c r="O48" s="128">
        <v>4</v>
      </c>
      <c r="P48" s="128">
        <v>0</v>
      </c>
      <c r="Q48" s="128">
        <v>70</v>
      </c>
      <c r="R48" s="410">
        <v>378</v>
      </c>
    </row>
    <row r="49" spans="2:18" ht="15" customHeight="1">
      <c r="B49" s="1595"/>
      <c r="C49" s="85"/>
      <c r="D49" s="146" t="s">
        <v>625</v>
      </c>
      <c r="E49" s="85"/>
      <c r="F49" s="125" t="s">
        <v>697</v>
      </c>
      <c r="G49" s="126">
        <f t="shared" si="4"/>
        <v>13</v>
      </c>
      <c r="H49" s="128">
        <f t="shared" si="5"/>
        <v>48</v>
      </c>
      <c r="I49" s="128">
        <v>0</v>
      </c>
      <c r="J49" s="128">
        <v>0</v>
      </c>
      <c r="K49" s="128">
        <v>0</v>
      </c>
      <c r="L49" s="128">
        <v>0</v>
      </c>
      <c r="M49" s="128">
        <v>2</v>
      </c>
      <c r="N49" s="128">
        <v>9</v>
      </c>
      <c r="O49" s="128">
        <v>1</v>
      </c>
      <c r="P49" s="128">
        <v>3</v>
      </c>
      <c r="Q49" s="128">
        <v>10</v>
      </c>
      <c r="R49" s="410">
        <v>36</v>
      </c>
    </row>
    <row r="50" spans="2:18" ht="15" customHeight="1">
      <c r="B50" s="189"/>
      <c r="C50" s="85"/>
      <c r="D50" s="146"/>
      <c r="E50" s="85"/>
      <c r="F50" s="125" t="s">
        <v>699</v>
      </c>
      <c r="G50" s="126">
        <f t="shared" si="4"/>
        <v>9</v>
      </c>
      <c r="H50" s="128">
        <f t="shared" si="5"/>
        <v>79</v>
      </c>
      <c r="I50" s="128">
        <v>0</v>
      </c>
      <c r="J50" s="128">
        <v>0</v>
      </c>
      <c r="K50" s="128">
        <v>0</v>
      </c>
      <c r="L50" s="128">
        <v>0</v>
      </c>
      <c r="M50" s="128">
        <v>2</v>
      </c>
      <c r="N50" s="128">
        <v>4</v>
      </c>
      <c r="O50" s="128">
        <v>0</v>
      </c>
      <c r="P50" s="128">
        <v>0</v>
      </c>
      <c r="Q50" s="128">
        <v>7</v>
      </c>
      <c r="R50" s="410">
        <v>75</v>
      </c>
    </row>
    <row r="51" spans="2:18" ht="15" customHeight="1">
      <c r="B51" s="189"/>
      <c r="C51" s="85"/>
      <c r="D51" s="146" t="s">
        <v>630</v>
      </c>
      <c r="E51" s="85"/>
      <c r="F51" s="125" t="s">
        <v>243</v>
      </c>
      <c r="G51" s="126">
        <f t="shared" si="4"/>
        <v>45</v>
      </c>
      <c r="H51" s="128">
        <f t="shared" si="5"/>
        <v>196</v>
      </c>
      <c r="I51" s="128">
        <v>0</v>
      </c>
      <c r="J51" s="128">
        <v>0</v>
      </c>
      <c r="K51" s="128">
        <v>0</v>
      </c>
      <c r="L51" s="128">
        <v>0</v>
      </c>
      <c r="M51" s="128">
        <v>7</v>
      </c>
      <c r="N51" s="128">
        <v>6</v>
      </c>
      <c r="O51" s="128">
        <v>1</v>
      </c>
      <c r="P51" s="128">
        <v>0</v>
      </c>
      <c r="Q51" s="128">
        <v>37</v>
      </c>
      <c r="R51" s="410">
        <v>190</v>
      </c>
    </row>
    <row r="52" spans="2:18" ht="15" customHeight="1">
      <c r="B52" s="189"/>
      <c r="C52" s="85"/>
      <c r="D52" s="1342" t="s">
        <v>631</v>
      </c>
      <c r="E52" s="85"/>
      <c r="F52" s="125" t="s">
        <v>903</v>
      </c>
      <c r="G52" s="126">
        <f t="shared" si="4"/>
        <v>24</v>
      </c>
      <c r="H52" s="128">
        <f t="shared" si="5"/>
        <v>167</v>
      </c>
      <c r="I52" s="128">
        <v>0</v>
      </c>
      <c r="J52" s="128">
        <v>0</v>
      </c>
      <c r="K52" s="128">
        <v>1</v>
      </c>
      <c r="L52" s="128">
        <v>0</v>
      </c>
      <c r="M52" s="128">
        <v>1</v>
      </c>
      <c r="N52" s="128">
        <v>6</v>
      </c>
      <c r="O52" s="128">
        <v>2</v>
      </c>
      <c r="P52" s="128">
        <v>5</v>
      </c>
      <c r="Q52" s="128">
        <v>20</v>
      </c>
      <c r="R52" s="410">
        <v>156</v>
      </c>
    </row>
    <row r="53" spans="2:18" ht="15" customHeight="1">
      <c r="B53" s="189"/>
      <c r="C53" s="85"/>
      <c r="D53" s="1342"/>
      <c r="E53" s="85"/>
      <c r="F53" s="125" t="s">
        <v>700</v>
      </c>
      <c r="G53" s="126">
        <f t="shared" si="4"/>
        <v>29</v>
      </c>
      <c r="H53" s="128">
        <f t="shared" si="5"/>
        <v>63</v>
      </c>
      <c r="I53" s="128">
        <v>0</v>
      </c>
      <c r="J53" s="128">
        <v>0</v>
      </c>
      <c r="K53" s="128">
        <v>0</v>
      </c>
      <c r="L53" s="128">
        <v>0</v>
      </c>
      <c r="M53" s="128">
        <v>10</v>
      </c>
      <c r="N53" s="128">
        <v>7</v>
      </c>
      <c r="O53" s="128">
        <v>1</v>
      </c>
      <c r="P53" s="128">
        <v>0</v>
      </c>
      <c r="Q53" s="128">
        <v>18</v>
      </c>
      <c r="R53" s="410">
        <v>56</v>
      </c>
    </row>
    <row r="54" spans="2:18" ht="15" customHeight="1">
      <c r="B54" s="189"/>
      <c r="C54" s="85"/>
      <c r="D54" s="1342" t="s">
        <v>627</v>
      </c>
      <c r="E54" s="85"/>
      <c r="F54" s="125" t="s">
        <v>902</v>
      </c>
      <c r="G54" s="126">
        <f t="shared" si="4"/>
        <v>50</v>
      </c>
      <c r="H54" s="128">
        <f t="shared" si="5"/>
        <v>255</v>
      </c>
      <c r="I54" s="128">
        <v>3</v>
      </c>
      <c r="J54" s="128">
        <v>0</v>
      </c>
      <c r="K54" s="128">
        <v>0</v>
      </c>
      <c r="L54" s="128">
        <v>0</v>
      </c>
      <c r="M54" s="128">
        <v>3</v>
      </c>
      <c r="N54" s="128">
        <v>0</v>
      </c>
      <c r="O54" s="128">
        <v>8</v>
      </c>
      <c r="P54" s="128">
        <v>56</v>
      </c>
      <c r="Q54" s="128">
        <v>36</v>
      </c>
      <c r="R54" s="410">
        <v>199</v>
      </c>
    </row>
    <row r="55" spans="2:18" ht="15" customHeight="1">
      <c r="B55" s="196"/>
      <c r="C55" s="1000"/>
      <c r="D55" s="1593"/>
      <c r="E55" s="1000"/>
      <c r="F55" s="143" t="s">
        <v>243</v>
      </c>
      <c r="G55" s="831">
        <f t="shared" si="4"/>
        <v>13</v>
      </c>
      <c r="H55" s="140">
        <f t="shared" si="5"/>
        <v>45</v>
      </c>
      <c r="I55" s="140">
        <v>0</v>
      </c>
      <c r="J55" s="140">
        <v>0</v>
      </c>
      <c r="K55" s="140">
        <v>0</v>
      </c>
      <c r="L55" s="140">
        <v>0</v>
      </c>
      <c r="M55" s="140">
        <v>4</v>
      </c>
      <c r="N55" s="140">
        <v>12</v>
      </c>
      <c r="O55" s="140">
        <v>0</v>
      </c>
      <c r="P55" s="140">
        <v>0</v>
      </c>
      <c r="Q55" s="140">
        <v>9</v>
      </c>
      <c r="R55" s="414">
        <v>33</v>
      </c>
    </row>
    <row r="56" spans="2:18" ht="12.75" thickBot="1">
      <c r="B56" s="1002"/>
      <c r="C56" s="1002"/>
      <c r="D56" s="1002"/>
      <c r="E56" s="1002"/>
      <c r="F56" s="1002"/>
      <c r="G56" s="1003"/>
      <c r="H56" s="1003"/>
      <c r="I56" s="1003"/>
      <c r="J56" s="1003"/>
      <c r="K56" s="1003"/>
      <c r="L56" s="1003"/>
      <c r="M56" s="1003"/>
      <c r="N56" s="1003"/>
      <c r="O56" s="1003"/>
      <c r="P56" s="1003"/>
      <c r="Q56" s="1003"/>
      <c r="R56" s="1004"/>
    </row>
    <row r="57" spans="2:18" ht="13.5" customHeight="1" thickTop="1">
      <c r="B57" s="1229" t="s">
        <v>702</v>
      </c>
      <c r="C57" s="1587"/>
      <c r="D57" s="1587"/>
      <c r="E57" s="1587"/>
      <c r="F57" s="1355" t="s">
        <v>703</v>
      </c>
      <c r="G57" s="1355" t="s">
        <v>704</v>
      </c>
      <c r="H57" s="1355" t="s">
        <v>705</v>
      </c>
      <c r="I57" s="1390" t="s">
        <v>706</v>
      </c>
      <c r="J57" s="1392"/>
      <c r="K57" s="1597" t="s">
        <v>707</v>
      </c>
      <c r="L57" s="1598"/>
      <c r="M57" s="1390" t="s">
        <v>708</v>
      </c>
      <c r="N57" s="1391"/>
      <c r="O57" s="1391"/>
      <c r="P57" s="1391"/>
      <c r="Q57" s="1391"/>
      <c r="R57" s="1392"/>
    </row>
    <row r="58" spans="2:19" ht="13.5" customHeight="1">
      <c r="B58" s="1386"/>
      <c r="C58" s="1594"/>
      <c r="D58" s="1594"/>
      <c r="E58" s="1594"/>
      <c r="F58" s="1359"/>
      <c r="G58" s="1359"/>
      <c r="H58" s="1359"/>
      <c r="I58" s="1393" t="s">
        <v>703</v>
      </c>
      <c r="J58" s="1386" t="s">
        <v>709</v>
      </c>
      <c r="K58" s="1393" t="s">
        <v>703</v>
      </c>
      <c r="L58" s="1393" t="s">
        <v>709</v>
      </c>
      <c r="M58" s="1393" t="s">
        <v>703</v>
      </c>
      <c r="N58" s="1398" t="s">
        <v>710</v>
      </c>
      <c r="O58" s="1398"/>
      <c r="P58" s="1398"/>
      <c r="Q58" s="1398"/>
      <c r="R58" s="1399"/>
      <c r="S58" s="85"/>
    </row>
    <row r="59" spans="2:18" ht="13.5" customHeight="1">
      <c r="B59" s="1388"/>
      <c r="C59" s="1411"/>
      <c r="D59" s="1411"/>
      <c r="E59" s="1411"/>
      <c r="F59" s="1360"/>
      <c r="G59" s="1360"/>
      <c r="H59" s="1360"/>
      <c r="I59" s="1357"/>
      <c r="J59" s="1388"/>
      <c r="K59" s="1357"/>
      <c r="L59" s="1357"/>
      <c r="M59" s="1357"/>
      <c r="N59" s="1005" t="s">
        <v>680</v>
      </c>
      <c r="O59" s="1006" t="s">
        <v>711</v>
      </c>
      <c r="P59" s="1006" t="s">
        <v>712</v>
      </c>
      <c r="Q59" s="652" t="s">
        <v>713</v>
      </c>
      <c r="R59" s="1007" t="s">
        <v>714</v>
      </c>
    </row>
    <row r="60" spans="2:18" s="171" customFormat="1" ht="15" customHeight="1">
      <c r="B60" s="1001"/>
      <c r="C60" s="1596" t="s">
        <v>176</v>
      </c>
      <c r="D60" s="1596"/>
      <c r="E60" s="1008"/>
      <c r="F60" s="994">
        <f aca="true" t="shared" si="6" ref="F60:R60">SUM(F62:F71)</f>
        <v>59</v>
      </c>
      <c r="G60" s="995">
        <f t="shared" si="6"/>
        <v>714</v>
      </c>
      <c r="H60" s="995">
        <f t="shared" si="6"/>
        <v>277</v>
      </c>
      <c r="I60" s="995">
        <f t="shared" si="6"/>
        <v>5</v>
      </c>
      <c r="J60" s="995">
        <f t="shared" si="6"/>
        <v>1375</v>
      </c>
      <c r="K60" s="995">
        <f t="shared" si="6"/>
        <v>4</v>
      </c>
      <c r="L60" s="995">
        <f t="shared" si="6"/>
        <v>900</v>
      </c>
      <c r="M60" s="995">
        <f t="shared" si="6"/>
        <v>50</v>
      </c>
      <c r="N60" s="995">
        <f t="shared" si="6"/>
        <v>6788</v>
      </c>
      <c r="O60" s="995">
        <f t="shared" si="6"/>
        <v>1545</v>
      </c>
      <c r="P60" s="995">
        <f t="shared" si="6"/>
        <v>492</v>
      </c>
      <c r="Q60" s="995">
        <f t="shared" si="6"/>
        <v>4522</v>
      </c>
      <c r="R60" s="996">
        <f t="shared" si="6"/>
        <v>229</v>
      </c>
    </row>
    <row r="61" spans="2:18" ht="12">
      <c r="B61" s="189"/>
      <c r="C61" s="146"/>
      <c r="D61" s="146"/>
      <c r="E61" s="85"/>
      <c r="F61" s="126"/>
      <c r="G61" s="128"/>
      <c r="H61" s="128"/>
      <c r="I61" s="128"/>
      <c r="J61" s="128"/>
      <c r="K61" s="128"/>
      <c r="L61" s="128"/>
      <c r="M61" s="128"/>
      <c r="N61" s="128"/>
      <c r="O61" s="128"/>
      <c r="P61" s="128"/>
      <c r="Q61" s="128"/>
      <c r="R61" s="410"/>
    </row>
    <row r="62" spans="2:18" ht="15" customHeight="1">
      <c r="B62" s="189"/>
      <c r="C62" s="1342" t="s">
        <v>624</v>
      </c>
      <c r="D62" s="1342"/>
      <c r="E62" s="85"/>
      <c r="F62" s="409">
        <f>SUM(I62,K62,M62)</f>
        <v>21</v>
      </c>
      <c r="G62" s="166">
        <v>172</v>
      </c>
      <c r="H62" s="166">
        <v>79</v>
      </c>
      <c r="I62" s="166">
        <v>3</v>
      </c>
      <c r="J62" s="166">
        <v>932</v>
      </c>
      <c r="K62" s="166">
        <v>1</v>
      </c>
      <c r="L62" s="166">
        <v>150</v>
      </c>
      <c r="M62" s="166">
        <v>17</v>
      </c>
      <c r="N62" s="166">
        <f aca="true" t="shared" si="7" ref="N62:N71">SUM(O62:R62)</f>
        <v>2475</v>
      </c>
      <c r="O62" s="166">
        <v>596</v>
      </c>
      <c r="P62" s="166">
        <v>97</v>
      </c>
      <c r="Q62" s="166">
        <v>1782</v>
      </c>
      <c r="R62" s="827">
        <v>0</v>
      </c>
    </row>
    <row r="63" spans="2:18" ht="15" customHeight="1">
      <c r="B63" s="189"/>
      <c r="C63" s="1342" t="s">
        <v>632</v>
      </c>
      <c r="D63" s="1342"/>
      <c r="E63" s="85"/>
      <c r="F63" s="409">
        <v>6</v>
      </c>
      <c r="G63" s="166">
        <v>56</v>
      </c>
      <c r="H63" s="166">
        <v>21</v>
      </c>
      <c r="I63" s="166">
        <v>0</v>
      </c>
      <c r="J63" s="166">
        <v>0</v>
      </c>
      <c r="K63" s="166">
        <v>1</v>
      </c>
      <c r="L63" s="166">
        <v>270</v>
      </c>
      <c r="M63" s="166">
        <v>5</v>
      </c>
      <c r="N63" s="166">
        <f t="shared" si="7"/>
        <v>388</v>
      </c>
      <c r="O63" s="166">
        <v>50</v>
      </c>
      <c r="P63" s="166">
        <v>59</v>
      </c>
      <c r="Q63" s="166">
        <v>279</v>
      </c>
      <c r="R63" s="827">
        <v>0</v>
      </c>
    </row>
    <row r="64" spans="2:18" ht="15" customHeight="1">
      <c r="B64" s="189"/>
      <c r="C64" s="1342" t="s">
        <v>629</v>
      </c>
      <c r="D64" s="1342"/>
      <c r="E64" s="85"/>
      <c r="F64" s="409">
        <v>3</v>
      </c>
      <c r="G64" s="166">
        <v>52</v>
      </c>
      <c r="H64" s="166">
        <v>20</v>
      </c>
      <c r="I64" s="166">
        <v>0</v>
      </c>
      <c r="J64" s="166">
        <v>0</v>
      </c>
      <c r="K64" s="166">
        <v>0</v>
      </c>
      <c r="L64" s="166">
        <v>0</v>
      </c>
      <c r="M64" s="166">
        <v>3</v>
      </c>
      <c r="N64" s="166">
        <f t="shared" si="7"/>
        <v>322</v>
      </c>
      <c r="O64" s="166">
        <v>52</v>
      </c>
      <c r="P64" s="166">
        <v>36</v>
      </c>
      <c r="Q64" s="166">
        <v>234</v>
      </c>
      <c r="R64" s="827">
        <v>0</v>
      </c>
    </row>
    <row r="65" spans="2:18" ht="15" customHeight="1">
      <c r="B65" s="189"/>
      <c r="C65" s="1342" t="s">
        <v>628</v>
      </c>
      <c r="D65" s="1342"/>
      <c r="E65" s="85"/>
      <c r="F65" s="409">
        <v>5</v>
      </c>
      <c r="G65" s="166">
        <v>56</v>
      </c>
      <c r="H65" s="166">
        <v>18</v>
      </c>
      <c r="I65" s="166">
        <v>0</v>
      </c>
      <c r="J65" s="166">
        <v>0</v>
      </c>
      <c r="K65" s="166">
        <v>0</v>
      </c>
      <c r="L65" s="166">
        <v>0</v>
      </c>
      <c r="M65" s="166">
        <v>5</v>
      </c>
      <c r="N65" s="166">
        <f t="shared" si="7"/>
        <v>514</v>
      </c>
      <c r="O65" s="166">
        <v>55</v>
      </c>
      <c r="P65" s="166">
        <v>63</v>
      </c>
      <c r="Q65" s="166">
        <v>396</v>
      </c>
      <c r="R65" s="827">
        <v>0</v>
      </c>
    </row>
    <row r="66" spans="2:18" ht="15" customHeight="1">
      <c r="B66" s="189"/>
      <c r="C66" s="1342" t="s">
        <v>626</v>
      </c>
      <c r="D66" s="1342"/>
      <c r="E66" s="85"/>
      <c r="F66" s="409">
        <v>7</v>
      </c>
      <c r="G66" s="166">
        <v>92</v>
      </c>
      <c r="H66" s="166">
        <v>34</v>
      </c>
      <c r="I66" s="166">
        <v>1</v>
      </c>
      <c r="J66" s="166">
        <v>180</v>
      </c>
      <c r="K66" s="166">
        <v>0</v>
      </c>
      <c r="L66" s="166">
        <v>0</v>
      </c>
      <c r="M66" s="166">
        <v>6</v>
      </c>
      <c r="N66" s="166">
        <f t="shared" si="7"/>
        <v>863</v>
      </c>
      <c r="O66" s="166">
        <v>279</v>
      </c>
      <c r="P66" s="166">
        <v>66</v>
      </c>
      <c r="Q66" s="166">
        <v>463</v>
      </c>
      <c r="R66" s="827">
        <v>55</v>
      </c>
    </row>
    <row r="67" spans="2:18" ht="15" customHeight="1">
      <c r="B67" s="189"/>
      <c r="C67" s="1342" t="s">
        <v>696</v>
      </c>
      <c r="D67" s="1342"/>
      <c r="E67" s="85"/>
      <c r="F67" s="409">
        <v>1</v>
      </c>
      <c r="G67" s="166">
        <v>27</v>
      </c>
      <c r="H67" s="166">
        <v>11</v>
      </c>
      <c r="I67" s="166">
        <v>0</v>
      </c>
      <c r="J67" s="166">
        <v>0</v>
      </c>
      <c r="K67" s="166">
        <v>0</v>
      </c>
      <c r="L67" s="166">
        <v>0</v>
      </c>
      <c r="M67" s="166">
        <v>1</v>
      </c>
      <c r="N67" s="166">
        <f t="shared" si="7"/>
        <v>26</v>
      </c>
      <c r="O67" s="166">
        <v>0</v>
      </c>
      <c r="P67" s="166">
        <v>0</v>
      </c>
      <c r="Q67" s="166">
        <v>26</v>
      </c>
      <c r="R67" s="827">
        <v>0</v>
      </c>
    </row>
    <row r="68" spans="2:18" ht="15" customHeight="1">
      <c r="B68" s="189"/>
      <c r="C68" s="1342" t="s">
        <v>625</v>
      </c>
      <c r="D68" s="1342"/>
      <c r="E68" s="85"/>
      <c r="F68" s="409">
        <v>3</v>
      </c>
      <c r="G68" s="166">
        <v>98</v>
      </c>
      <c r="H68" s="166">
        <v>33</v>
      </c>
      <c r="I68" s="166">
        <v>1</v>
      </c>
      <c r="J68" s="166">
        <v>263</v>
      </c>
      <c r="K68" s="166">
        <v>1</v>
      </c>
      <c r="L68" s="166">
        <v>210</v>
      </c>
      <c r="M68" s="166">
        <v>1</v>
      </c>
      <c r="N68" s="166">
        <f t="shared" si="7"/>
        <v>485</v>
      </c>
      <c r="O68" s="166">
        <v>88</v>
      </c>
      <c r="P68" s="166">
        <v>45</v>
      </c>
      <c r="Q68" s="166">
        <v>352</v>
      </c>
      <c r="R68" s="827">
        <v>0</v>
      </c>
    </row>
    <row r="69" spans="2:18" ht="15" customHeight="1">
      <c r="B69" s="189"/>
      <c r="C69" s="1342" t="s">
        <v>630</v>
      </c>
      <c r="D69" s="1342"/>
      <c r="E69" s="85"/>
      <c r="F69" s="409">
        <v>3</v>
      </c>
      <c r="G69" s="166">
        <v>45</v>
      </c>
      <c r="H69" s="166">
        <v>15</v>
      </c>
      <c r="I69" s="166">
        <v>0</v>
      </c>
      <c r="J69" s="166">
        <v>0</v>
      </c>
      <c r="K69" s="166">
        <v>0</v>
      </c>
      <c r="L69" s="166">
        <v>0</v>
      </c>
      <c r="M69" s="166">
        <v>3</v>
      </c>
      <c r="N69" s="166">
        <f t="shared" si="7"/>
        <v>450</v>
      </c>
      <c r="O69" s="166">
        <v>101</v>
      </c>
      <c r="P69" s="166">
        <v>43</v>
      </c>
      <c r="Q69" s="166">
        <v>253</v>
      </c>
      <c r="R69" s="827">
        <v>53</v>
      </c>
    </row>
    <row r="70" spans="2:18" ht="15" customHeight="1">
      <c r="B70" s="189"/>
      <c r="C70" s="1342" t="s">
        <v>631</v>
      </c>
      <c r="D70" s="1342"/>
      <c r="E70" s="85"/>
      <c r="F70" s="409">
        <v>3</v>
      </c>
      <c r="G70" s="166">
        <v>53</v>
      </c>
      <c r="H70" s="166">
        <v>21</v>
      </c>
      <c r="I70" s="166">
        <v>0</v>
      </c>
      <c r="J70" s="166">
        <v>0</v>
      </c>
      <c r="K70" s="166">
        <v>0</v>
      </c>
      <c r="L70" s="166">
        <v>0</v>
      </c>
      <c r="M70" s="166">
        <v>3</v>
      </c>
      <c r="N70" s="166">
        <f t="shared" si="7"/>
        <v>445</v>
      </c>
      <c r="O70" s="166">
        <v>113</v>
      </c>
      <c r="P70" s="166">
        <v>60</v>
      </c>
      <c r="Q70" s="166">
        <v>220</v>
      </c>
      <c r="R70" s="827">
        <v>52</v>
      </c>
    </row>
    <row r="71" spans="2:18" ht="15" customHeight="1">
      <c r="B71" s="196"/>
      <c r="C71" s="1593" t="s">
        <v>627</v>
      </c>
      <c r="D71" s="1593"/>
      <c r="E71" s="1000"/>
      <c r="F71" s="413">
        <v>7</v>
      </c>
      <c r="G71" s="200">
        <v>63</v>
      </c>
      <c r="H71" s="200">
        <v>25</v>
      </c>
      <c r="I71" s="200">
        <v>0</v>
      </c>
      <c r="J71" s="200">
        <v>0</v>
      </c>
      <c r="K71" s="200">
        <v>1</v>
      </c>
      <c r="L71" s="200">
        <v>270</v>
      </c>
      <c r="M71" s="200">
        <v>6</v>
      </c>
      <c r="N71" s="200">
        <f t="shared" si="7"/>
        <v>820</v>
      </c>
      <c r="O71" s="200">
        <v>211</v>
      </c>
      <c r="P71" s="200">
        <v>23</v>
      </c>
      <c r="Q71" s="200">
        <v>517</v>
      </c>
      <c r="R71" s="1009">
        <v>69</v>
      </c>
    </row>
    <row r="72" spans="4:18" ht="12">
      <c r="D72" s="147" t="s">
        <v>666</v>
      </c>
      <c r="F72" s="85"/>
      <c r="N72" s="1003"/>
      <c r="O72" s="1003"/>
      <c r="P72" s="1003"/>
      <c r="Q72" s="1003"/>
      <c r="R72" s="1003"/>
    </row>
  </sheetData>
  <mergeCells count="49">
    <mergeCell ref="C64:D64"/>
    <mergeCell ref="C70:D70"/>
    <mergeCell ref="C71:D71"/>
    <mergeCell ref="C65:D65"/>
    <mergeCell ref="C66:D66"/>
    <mergeCell ref="C67:D67"/>
    <mergeCell ref="C68:D68"/>
    <mergeCell ref="C69:D69"/>
    <mergeCell ref="C60:D60"/>
    <mergeCell ref="C62:D62"/>
    <mergeCell ref="C63:D63"/>
    <mergeCell ref="Q4:R4"/>
    <mergeCell ref="D40:D41"/>
    <mergeCell ref="D43:D44"/>
    <mergeCell ref="K57:L57"/>
    <mergeCell ref="I58:I59"/>
    <mergeCell ref="L58:L59"/>
    <mergeCell ref="G57:G59"/>
    <mergeCell ref="B15:B24"/>
    <mergeCell ref="B4:F5"/>
    <mergeCell ref="D20:D21"/>
    <mergeCell ref="D9:D10"/>
    <mergeCell ref="D12:D13"/>
    <mergeCell ref="H57:H59"/>
    <mergeCell ref="D45:D46"/>
    <mergeCell ref="D54:D55"/>
    <mergeCell ref="B57:E59"/>
    <mergeCell ref="D52:D53"/>
    <mergeCell ref="B40:B49"/>
    <mergeCell ref="N58:R58"/>
    <mergeCell ref="D27:D28"/>
    <mergeCell ref="D29:D30"/>
    <mergeCell ref="F57:F59"/>
    <mergeCell ref="D34:D35"/>
    <mergeCell ref="D37:D38"/>
    <mergeCell ref="J58:J59"/>
    <mergeCell ref="K58:K59"/>
    <mergeCell ref="I57:J57"/>
    <mergeCell ref="M58:M59"/>
    <mergeCell ref="M57:R57"/>
    <mergeCell ref="D6:F6"/>
    <mergeCell ref="D31:F31"/>
    <mergeCell ref="G4:H4"/>
    <mergeCell ref="M4:N4"/>
    <mergeCell ref="O4:P4"/>
    <mergeCell ref="I4:J4"/>
    <mergeCell ref="K4:L4"/>
    <mergeCell ref="D15:D16"/>
    <mergeCell ref="D18:D19"/>
  </mergeCells>
  <printOptions/>
  <pageMargins left="0.75" right="0.75" top="1" bottom="1" header="0.512" footer="0.51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B2:S74"/>
  <sheetViews>
    <sheetView workbookViewId="0" topLeftCell="A1">
      <selection activeCell="A1" sqref="A1"/>
    </sheetView>
  </sheetViews>
  <sheetFormatPr defaultColWidth="9.00390625" defaultRowHeight="13.5"/>
  <cols>
    <col min="1" max="1" width="2.625" style="567" customWidth="1"/>
    <col min="2" max="2" width="4.375" style="1011" customWidth="1"/>
    <col min="3" max="5" width="2.125" style="1011" customWidth="1"/>
    <col min="6" max="6" width="20.50390625" style="1011" bestFit="1" customWidth="1"/>
    <col min="7" max="7" width="2.375" style="567" customWidth="1"/>
    <col min="8" max="8" width="7.00390625" style="567" customWidth="1"/>
    <col min="9" max="10" width="8.125" style="567" customWidth="1"/>
    <col min="11" max="11" width="2.375" style="567" customWidth="1"/>
    <col min="12" max="12" width="7.25390625" style="567" customWidth="1"/>
    <col min="13" max="14" width="8.125" style="567" customWidth="1"/>
    <col min="15" max="15" width="2.625" style="567" customWidth="1"/>
    <col min="16" max="16" width="6.25390625" style="567" customWidth="1"/>
    <col min="17" max="18" width="8.125" style="567" customWidth="1"/>
    <col min="19" max="19" width="7.625" style="567" customWidth="1"/>
    <col min="20" max="16384" width="9.00390625" style="567" customWidth="1"/>
  </cols>
  <sheetData>
    <row r="2" ht="14.25">
      <c r="B2" s="1010" t="s">
        <v>776</v>
      </c>
    </row>
    <row r="3" ht="14.25">
      <c r="B3" s="1010" t="s">
        <v>728</v>
      </c>
    </row>
    <row r="4" spans="3:19" ht="12.75" thickBot="1">
      <c r="C4" s="1012"/>
      <c r="D4" s="1012"/>
      <c r="E4" s="1012"/>
      <c r="F4" s="1012"/>
      <c r="G4" s="645"/>
      <c r="H4" s="645"/>
      <c r="I4" s="645"/>
      <c r="J4" s="645"/>
      <c r="K4" s="645"/>
      <c r="L4" s="645"/>
      <c r="M4" s="645"/>
      <c r="N4" s="645"/>
      <c r="O4" s="645"/>
      <c r="P4" s="645"/>
      <c r="Q4" s="645"/>
      <c r="S4" s="622"/>
    </row>
    <row r="5" spans="2:19" s="147" customFormat="1" ht="18.75" customHeight="1" thickTop="1">
      <c r="B5" s="1599" t="s">
        <v>729</v>
      </c>
      <c r="C5" s="1600"/>
      <c r="D5" s="1600"/>
      <c r="E5" s="1600"/>
      <c r="F5" s="1601"/>
      <c r="G5" s="1390" t="s">
        <v>730</v>
      </c>
      <c r="H5" s="1391"/>
      <c r="I5" s="1391"/>
      <c r="J5" s="1392"/>
      <c r="K5" s="1390" t="s">
        <v>731</v>
      </c>
      <c r="L5" s="1391"/>
      <c r="M5" s="1391"/>
      <c r="N5" s="1392"/>
      <c r="O5" s="1390" t="s">
        <v>732</v>
      </c>
      <c r="P5" s="1391"/>
      <c r="Q5" s="1391"/>
      <c r="R5" s="1392"/>
      <c r="S5" s="1608" t="s">
        <v>733</v>
      </c>
    </row>
    <row r="6" spans="2:19" s="147" customFormat="1" ht="18.75" customHeight="1">
      <c r="B6" s="1602"/>
      <c r="C6" s="1603"/>
      <c r="D6" s="1603"/>
      <c r="E6" s="1603"/>
      <c r="F6" s="1604"/>
      <c r="G6" s="649"/>
      <c r="H6" s="153"/>
      <c r="I6" s="650"/>
      <c r="J6" s="650"/>
      <c r="K6" s="993"/>
      <c r="L6" s="1013"/>
      <c r="M6" s="650"/>
      <c r="N6" s="650"/>
      <c r="O6" s="993"/>
      <c r="P6" s="1013"/>
      <c r="Q6" s="1014"/>
      <c r="R6" s="1015"/>
      <c r="S6" s="1609"/>
    </row>
    <row r="7" spans="2:19" s="147" customFormat="1" ht="18.75" customHeight="1">
      <c r="B7" s="1602"/>
      <c r="C7" s="1603"/>
      <c r="D7" s="1603"/>
      <c r="E7" s="1603"/>
      <c r="F7" s="1604"/>
      <c r="G7" s="1386" t="s">
        <v>734</v>
      </c>
      <c r="H7" s="1387"/>
      <c r="I7" s="592" t="s">
        <v>735</v>
      </c>
      <c r="J7" s="592" t="s">
        <v>736</v>
      </c>
      <c r="K7" s="1386" t="s">
        <v>734</v>
      </c>
      <c r="L7" s="1387"/>
      <c r="M7" s="592" t="s">
        <v>735</v>
      </c>
      <c r="N7" s="592" t="s">
        <v>736</v>
      </c>
      <c r="O7" s="1386" t="s">
        <v>734</v>
      </c>
      <c r="P7" s="1387"/>
      <c r="Q7" s="592" t="s">
        <v>735</v>
      </c>
      <c r="R7" s="592" t="s">
        <v>736</v>
      </c>
      <c r="S7" s="1609"/>
    </row>
    <row r="8" spans="2:19" s="147" customFormat="1" ht="18.75" customHeight="1">
      <c r="B8" s="1605"/>
      <c r="C8" s="1606"/>
      <c r="D8" s="1606"/>
      <c r="E8" s="1606"/>
      <c r="F8" s="1607"/>
      <c r="G8" s="652"/>
      <c r="H8" s="652"/>
      <c r="I8" s="593"/>
      <c r="J8" s="593"/>
      <c r="K8" s="651"/>
      <c r="L8" s="653"/>
      <c r="M8" s="593"/>
      <c r="N8" s="593"/>
      <c r="O8" s="651"/>
      <c r="P8" s="653"/>
      <c r="Q8" s="593"/>
      <c r="R8" s="652"/>
      <c r="S8" s="1401"/>
    </row>
    <row r="9" spans="2:19" s="147" customFormat="1" ht="13.5" customHeight="1">
      <c r="B9" s="1016"/>
      <c r="C9" s="1017"/>
      <c r="D9" s="1017"/>
      <c r="E9" s="1017"/>
      <c r="F9" s="1018"/>
      <c r="G9" s="85"/>
      <c r="H9" s="396" t="s">
        <v>477</v>
      </c>
      <c r="I9" s="396" t="s">
        <v>477</v>
      </c>
      <c r="J9" s="396" t="s">
        <v>477</v>
      </c>
      <c r="K9" s="396"/>
      <c r="L9" s="396" t="s">
        <v>477</v>
      </c>
      <c r="M9" s="396" t="s">
        <v>477</v>
      </c>
      <c r="N9" s="396" t="s">
        <v>477</v>
      </c>
      <c r="O9" s="396"/>
      <c r="P9" s="396" t="s">
        <v>477</v>
      </c>
      <c r="Q9" s="396" t="s">
        <v>477</v>
      </c>
      <c r="R9" s="396" t="s">
        <v>477</v>
      </c>
      <c r="S9" s="404" t="s">
        <v>477</v>
      </c>
    </row>
    <row r="10" spans="2:19" s="147" customFormat="1" ht="13.5" customHeight="1">
      <c r="B10" s="1016"/>
      <c r="C10" s="1615" t="s">
        <v>716</v>
      </c>
      <c r="D10" s="1615"/>
      <c r="E10" s="1615"/>
      <c r="F10" s="1614"/>
      <c r="G10" s="85"/>
      <c r="H10" s="396">
        <f>L10+P10</f>
        <v>19745</v>
      </c>
      <c r="I10" s="1020">
        <f aca="true" t="shared" si="0" ref="I10:J13">SUM(M10,Q10)</f>
        <v>0</v>
      </c>
      <c r="J10" s="1020">
        <f t="shared" si="0"/>
        <v>0</v>
      </c>
      <c r="K10" s="396"/>
      <c r="L10" s="396">
        <v>15454</v>
      </c>
      <c r="M10" s="1020">
        <v>0</v>
      </c>
      <c r="N10" s="1020">
        <v>0</v>
      </c>
      <c r="O10" s="396"/>
      <c r="P10" s="396">
        <v>4291</v>
      </c>
      <c r="Q10" s="1020">
        <v>0</v>
      </c>
      <c r="R10" s="1020">
        <v>0</v>
      </c>
      <c r="S10" s="1021">
        <v>389</v>
      </c>
    </row>
    <row r="11" spans="2:19" s="147" customFormat="1" ht="13.5" customHeight="1">
      <c r="B11" s="1022"/>
      <c r="C11" s="1616" t="s">
        <v>737</v>
      </c>
      <c r="D11" s="1616"/>
      <c r="E11" s="1616"/>
      <c r="F11" s="1617"/>
      <c r="G11" s="85"/>
      <c r="H11" s="396">
        <f>L11+P11</f>
        <v>22822</v>
      </c>
      <c r="I11" s="1020">
        <f t="shared" si="0"/>
        <v>0</v>
      </c>
      <c r="J11" s="1020">
        <f t="shared" si="0"/>
        <v>0</v>
      </c>
      <c r="K11" s="396"/>
      <c r="L11" s="396">
        <v>17351</v>
      </c>
      <c r="M11" s="1020">
        <v>0</v>
      </c>
      <c r="N11" s="1020">
        <v>0</v>
      </c>
      <c r="O11" s="396"/>
      <c r="P11" s="396">
        <v>5471</v>
      </c>
      <c r="Q11" s="1020">
        <v>0</v>
      </c>
      <c r="R11" s="1020">
        <v>0</v>
      </c>
      <c r="S11" s="1021">
        <v>415</v>
      </c>
    </row>
    <row r="12" spans="2:19" s="147" customFormat="1" ht="13.5" customHeight="1">
      <c r="B12" s="1022"/>
      <c r="C12" s="1616" t="s">
        <v>868</v>
      </c>
      <c r="D12" s="1616"/>
      <c r="E12" s="1616"/>
      <c r="F12" s="1617"/>
      <c r="G12" s="85"/>
      <c r="H12" s="396">
        <f>L12+P12</f>
        <v>25788</v>
      </c>
      <c r="I12" s="1020">
        <f t="shared" si="0"/>
        <v>0</v>
      </c>
      <c r="J12" s="1020">
        <f t="shared" si="0"/>
        <v>0</v>
      </c>
      <c r="K12" s="396"/>
      <c r="L12" s="396">
        <v>19341</v>
      </c>
      <c r="M12" s="1020">
        <v>0</v>
      </c>
      <c r="N12" s="1020">
        <v>0</v>
      </c>
      <c r="O12" s="396"/>
      <c r="P12" s="396">
        <v>6447</v>
      </c>
      <c r="Q12" s="1020">
        <v>0</v>
      </c>
      <c r="R12" s="1020">
        <v>0</v>
      </c>
      <c r="S12" s="1021">
        <v>505</v>
      </c>
    </row>
    <row r="13" spans="2:19" s="147" customFormat="1" ht="14.25" customHeight="1">
      <c r="B13" s="1022"/>
      <c r="C13" s="1616" t="s">
        <v>1333</v>
      </c>
      <c r="D13" s="1616"/>
      <c r="E13" s="1616"/>
      <c r="F13" s="1617"/>
      <c r="G13" s="1023"/>
      <c r="H13" s="396">
        <f>L13+P13</f>
        <v>28120</v>
      </c>
      <c r="I13" s="396">
        <f t="shared" si="0"/>
        <v>35015</v>
      </c>
      <c r="J13" s="396">
        <f t="shared" si="0"/>
        <v>16458</v>
      </c>
      <c r="K13" s="1023"/>
      <c r="L13" s="396">
        <v>21842</v>
      </c>
      <c r="M13" s="396">
        <v>26972</v>
      </c>
      <c r="N13" s="396">
        <v>13155</v>
      </c>
      <c r="O13" s="1023"/>
      <c r="P13" s="396">
        <v>6278</v>
      </c>
      <c r="Q13" s="396">
        <v>8043</v>
      </c>
      <c r="R13" s="396">
        <v>3303</v>
      </c>
      <c r="S13" s="1021">
        <v>601</v>
      </c>
    </row>
    <row r="14" spans="2:19" s="147" customFormat="1" ht="15" customHeight="1">
      <c r="B14" s="1016"/>
      <c r="C14" s="1017"/>
      <c r="D14" s="1017"/>
      <c r="E14" s="1017"/>
      <c r="F14" s="1024"/>
      <c r="G14" s="1025"/>
      <c r="R14" s="85"/>
      <c r="S14" s="86"/>
    </row>
    <row r="15" spans="2:19" s="171" customFormat="1" ht="15" customHeight="1">
      <c r="B15" s="1026" t="s">
        <v>738</v>
      </c>
      <c r="C15" s="1612" t="s">
        <v>739</v>
      </c>
      <c r="D15" s="1612"/>
      <c r="E15" s="1612"/>
      <c r="F15" s="1613"/>
      <c r="G15" s="1027"/>
      <c r="H15" s="408">
        <v>31480</v>
      </c>
      <c r="I15" s="408">
        <v>38628</v>
      </c>
      <c r="J15" s="408">
        <f>SUM(J17:J28)/12</f>
        <v>18761.5</v>
      </c>
      <c r="K15" s="408"/>
      <c r="L15" s="408">
        <f>SUM(L17:L28)/12</f>
        <v>24273.083333333332</v>
      </c>
      <c r="M15" s="408">
        <f>SUM(M17:M28)/12</f>
        <v>29636.833333333332</v>
      </c>
      <c r="N15" s="408">
        <f>SUM(N17:N28)/12</f>
        <v>14741.666666666666</v>
      </c>
      <c r="O15" s="408"/>
      <c r="P15" s="408">
        <v>7207</v>
      </c>
      <c r="Q15" s="408">
        <f>SUM(Q17:Q28)/12</f>
        <v>8990.583333333334</v>
      </c>
      <c r="R15" s="408">
        <f>SUM(R17:R28)/12</f>
        <v>4019.8333333333335</v>
      </c>
      <c r="S15" s="818">
        <f>SUM(S17:S28)/12</f>
        <v>639.4166666666666</v>
      </c>
    </row>
    <row r="16" spans="2:19" s="147" customFormat="1" ht="15" customHeight="1">
      <c r="B16" s="1016"/>
      <c r="C16" s="1028"/>
      <c r="D16" s="1028"/>
      <c r="E16" s="1028"/>
      <c r="F16" s="1029"/>
      <c r="G16" s="987"/>
      <c r="H16" s="396"/>
      <c r="I16" s="396"/>
      <c r="J16" s="396"/>
      <c r="K16" s="396"/>
      <c r="L16" s="85"/>
      <c r="M16" s="85"/>
      <c r="N16" s="85"/>
      <c r="O16" s="85"/>
      <c r="P16" s="85"/>
      <c r="Q16" s="85"/>
      <c r="R16" s="85"/>
      <c r="S16" s="86"/>
    </row>
    <row r="17" spans="2:19" s="147" customFormat="1" ht="15" customHeight="1">
      <c r="B17" s="1016"/>
      <c r="C17" s="1017"/>
      <c r="D17" s="1017"/>
      <c r="E17" s="1017"/>
      <c r="F17" s="1030" t="s">
        <v>717</v>
      </c>
      <c r="G17" s="1031"/>
      <c r="H17" s="396">
        <f aca="true" t="shared" si="1" ref="H17:J22">L17+P17</f>
        <v>25036</v>
      </c>
      <c r="I17" s="396">
        <f t="shared" si="1"/>
        <v>30955</v>
      </c>
      <c r="J17" s="396">
        <f t="shared" si="1"/>
        <v>14778</v>
      </c>
      <c r="K17" s="396"/>
      <c r="L17" s="85">
        <v>23359</v>
      </c>
      <c r="M17" s="85">
        <v>28920</v>
      </c>
      <c r="N17" s="85">
        <v>13720</v>
      </c>
      <c r="O17" s="85"/>
      <c r="P17" s="85">
        <v>1677</v>
      </c>
      <c r="Q17" s="85">
        <v>2035</v>
      </c>
      <c r="R17" s="85">
        <v>1058</v>
      </c>
      <c r="S17" s="86">
        <v>629</v>
      </c>
    </row>
    <row r="18" spans="2:19" s="147" customFormat="1" ht="15" customHeight="1">
      <c r="B18" s="1016"/>
      <c r="C18" s="1017"/>
      <c r="D18" s="1017"/>
      <c r="E18" s="1017"/>
      <c r="F18" s="1030" t="s">
        <v>718</v>
      </c>
      <c r="G18" s="1031"/>
      <c r="H18" s="396">
        <f t="shared" si="1"/>
        <v>24017</v>
      </c>
      <c r="I18" s="396">
        <f t="shared" si="1"/>
        <v>29562</v>
      </c>
      <c r="J18" s="396">
        <f t="shared" si="1"/>
        <v>14219</v>
      </c>
      <c r="K18" s="396"/>
      <c r="L18" s="85">
        <v>23485</v>
      </c>
      <c r="M18" s="85">
        <v>28817</v>
      </c>
      <c r="N18" s="85">
        <v>14064</v>
      </c>
      <c r="O18" s="85"/>
      <c r="P18" s="85">
        <v>532</v>
      </c>
      <c r="Q18" s="85">
        <v>745</v>
      </c>
      <c r="R18" s="85">
        <v>155</v>
      </c>
      <c r="S18" s="86">
        <v>632</v>
      </c>
    </row>
    <row r="19" spans="2:19" s="147" customFormat="1" ht="15" customHeight="1">
      <c r="B19" s="1016"/>
      <c r="C19" s="1017"/>
      <c r="D19" s="1017"/>
      <c r="E19" s="1017"/>
      <c r="F19" s="1030" t="s">
        <v>719</v>
      </c>
      <c r="G19" s="1031"/>
      <c r="H19" s="396">
        <f t="shared" si="1"/>
        <v>26760</v>
      </c>
      <c r="I19" s="396">
        <f t="shared" si="1"/>
        <v>32693</v>
      </c>
      <c r="J19" s="396">
        <f t="shared" si="1"/>
        <v>16071</v>
      </c>
      <c r="K19" s="396"/>
      <c r="L19" s="85">
        <v>23363</v>
      </c>
      <c r="M19" s="85">
        <v>28580</v>
      </c>
      <c r="N19" s="85">
        <v>13963</v>
      </c>
      <c r="O19" s="85"/>
      <c r="P19" s="85">
        <v>3397</v>
      </c>
      <c r="Q19" s="85">
        <v>4113</v>
      </c>
      <c r="R19" s="85">
        <v>2108</v>
      </c>
      <c r="S19" s="86">
        <v>630</v>
      </c>
    </row>
    <row r="20" spans="2:19" s="147" customFormat="1" ht="15" customHeight="1">
      <c r="B20" s="1016"/>
      <c r="C20" s="1017"/>
      <c r="D20" s="1017"/>
      <c r="E20" s="1017"/>
      <c r="F20" s="1030" t="s">
        <v>720</v>
      </c>
      <c r="G20" s="1031"/>
      <c r="H20" s="396">
        <f t="shared" si="1"/>
        <v>24987</v>
      </c>
      <c r="I20" s="396">
        <f t="shared" si="1"/>
        <v>30511</v>
      </c>
      <c r="J20" s="396">
        <f t="shared" si="1"/>
        <v>15010</v>
      </c>
      <c r="K20" s="396"/>
      <c r="L20" s="85">
        <v>24075</v>
      </c>
      <c r="M20" s="85">
        <v>29311</v>
      </c>
      <c r="N20" s="85">
        <v>14617</v>
      </c>
      <c r="O20" s="85"/>
      <c r="P20" s="85">
        <v>912</v>
      </c>
      <c r="Q20" s="85">
        <v>1200</v>
      </c>
      <c r="R20" s="85">
        <v>393</v>
      </c>
      <c r="S20" s="86">
        <v>622</v>
      </c>
    </row>
    <row r="21" spans="2:19" s="147" customFormat="1" ht="15" customHeight="1">
      <c r="B21" s="1016"/>
      <c r="C21" s="1017"/>
      <c r="D21" s="1017"/>
      <c r="E21" s="1017"/>
      <c r="F21" s="1030" t="s">
        <v>721</v>
      </c>
      <c r="G21" s="1031"/>
      <c r="H21" s="396">
        <f t="shared" si="1"/>
        <v>25788</v>
      </c>
      <c r="I21" s="396">
        <f t="shared" si="1"/>
        <v>31603</v>
      </c>
      <c r="J21" s="396">
        <f t="shared" si="1"/>
        <v>15372</v>
      </c>
      <c r="K21" s="396"/>
      <c r="L21" s="85">
        <v>24028</v>
      </c>
      <c r="M21" s="85">
        <v>29357</v>
      </c>
      <c r="N21" s="85">
        <v>14481</v>
      </c>
      <c r="O21" s="85"/>
      <c r="P21" s="85">
        <v>1760</v>
      </c>
      <c r="Q21" s="85">
        <v>2246</v>
      </c>
      <c r="R21" s="85">
        <v>891</v>
      </c>
      <c r="S21" s="86">
        <v>629</v>
      </c>
    </row>
    <row r="22" spans="2:19" s="147" customFormat="1" ht="15" customHeight="1">
      <c r="B22" s="1016"/>
      <c r="C22" s="1017"/>
      <c r="D22" s="1017"/>
      <c r="E22" s="1017"/>
      <c r="F22" s="1030" t="s">
        <v>722</v>
      </c>
      <c r="G22" s="1031"/>
      <c r="H22" s="396">
        <f t="shared" si="1"/>
        <v>37007</v>
      </c>
      <c r="I22" s="396">
        <f t="shared" si="1"/>
        <v>45905</v>
      </c>
      <c r="J22" s="396">
        <f t="shared" si="1"/>
        <v>20917</v>
      </c>
      <c r="K22" s="396"/>
      <c r="L22" s="85">
        <v>24404</v>
      </c>
      <c r="M22" s="85">
        <v>29697</v>
      </c>
      <c r="N22" s="85">
        <v>14832</v>
      </c>
      <c r="O22" s="85"/>
      <c r="P22" s="85">
        <v>12603</v>
      </c>
      <c r="Q22" s="85">
        <v>16208</v>
      </c>
      <c r="R22" s="85">
        <v>6085</v>
      </c>
      <c r="S22" s="86">
        <v>645</v>
      </c>
    </row>
    <row r="23" spans="2:19" s="147" customFormat="1" ht="15" customHeight="1">
      <c r="B23" s="1016"/>
      <c r="C23" s="1017"/>
      <c r="D23" s="1017"/>
      <c r="E23" s="1017"/>
      <c r="F23" s="1030" t="s">
        <v>723</v>
      </c>
      <c r="G23" s="1031"/>
      <c r="H23" s="396">
        <f aca="true" t="shared" si="2" ref="H23:H28">L23+P23</f>
        <v>37739</v>
      </c>
      <c r="I23" s="396">
        <v>47900</v>
      </c>
      <c r="J23" s="396">
        <f aca="true" t="shared" si="3" ref="J23:J28">N23+R23</f>
        <v>21415</v>
      </c>
      <c r="K23" s="396"/>
      <c r="L23" s="85">
        <v>24277</v>
      </c>
      <c r="M23" s="85">
        <v>29558</v>
      </c>
      <c r="N23" s="85">
        <v>14970</v>
      </c>
      <c r="O23" s="85"/>
      <c r="P23" s="85">
        <v>13462</v>
      </c>
      <c r="Q23" s="85">
        <v>17442</v>
      </c>
      <c r="R23" s="85">
        <v>6445</v>
      </c>
      <c r="S23" s="86">
        <v>633</v>
      </c>
    </row>
    <row r="24" spans="2:19" s="147" customFormat="1" ht="15" customHeight="1">
      <c r="B24" s="1016"/>
      <c r="C24" s="1017"/>
      <c r="D24" s="1017"/>
      <c r="E24" s="1017"/>
      <c r="F24" s="1030" t="s">
        <v>724</v>
      </c>
      <c r="G24" s="1031"/>
      <c r="H24" s="396">
        <f t="shared" si="2"/>
        <v>31715</v>
      </c>
      <c r="I24" s="396">
        <f>M24+Q24</f>
        <v>38224</v>
      </c>
      <c r="J24" s="396">
        <f t="shared" si="3"/>
        <v>20424</v>
      </c>
      <c r="K24" s="396"/>
      <c r="L24" s="85">
        <v>24228</v>
      </c>
      <c r="M24" s="85">
        <v>29729</v>
      </c>
      <c r="N24" s="85">
        <v>14686</v>
      </c>
      <c r="O24" s="85"/>
      <c r="P24" s="85">
        <v>7487</v>
      </c>
      <c r="Q24" s="85">
        <v>8495</v>
      </c>
      <c r="R24" s="85">
        <v>5738</v>
      </c>
      <c r="S24" s="86">
        <v>615</v>
      </c>
    </row>
    <row r="25" spans="2:19" s="147" customFormat="1" ht="15" customHeight="1">
      <c r="B25" s="1016"/>
      <c r="C25" s="1017"/>
      <c r="D25" s="1017"/>
      <c r="E25" s="1017"/>
      <c r="F25" s="1030" t="s">
        <v>725</v>
      </c>
      <c r="G25" s="1031"/>
      <c r="H25" s="396">
        <f t="shared" si="2"/>
        <v>26734</v>
      </c>
      <c r="I25" s="396">
        <f>M25+Q25</f>
        <v>32755</v>
      </c>
      <c r="J25" s="396">
        <f t="shared" si="3"/>
        <v>16233</v>
      </c>
      <c r="K25" s="396"/>
      <c r="L25" s="85">
        <v>24516</v>
      </c>
      <c r="M25" s="85">
        <v>29987</v>
      </c>
      <c r="N25" s="85">
        <v>14973</v>
      </c>
      <c r="O25" s="85"/>
      <c r="P25" s="85">
        <v>2218</v>
      </c>
      <c r="Q25" s="85">
        <v>2768</v>
      </c>
      <c r="R25" s="85">
        <v>1260</v>
      </c>
      <c r="S25" s="86">
        <v>634</v>
      </c>
    </row>
    <row r="26" spans="2:19" s="147" customFormat="1" ht="15" customHeight="1">
      <c r="B26" s="1016"/>
      <c r="C26" s="1017"/>
      <c r="D26" s="1017"/>
      <c r="E26" s="1017"/>
      <c r="F26" s="1030" t="s">
        <v>740</v>
      </c>
      <c r="G26" s="1031"/>
      <c r="H26" s="396">
        <f t="shared" si="2"/>
        <v>26440</v>
      </c>
      <c r="I26" s="396">
        <f>M26+Q26</f>
        <v>31692</v>
      </c>
      <c r="J26" s="396">
        <f t="shared" si="3"/>
        <v>17075</v>
      </c>
      <c r="K26" s="396"/>
      <c r="L26" s="85">
        <v>24730</v>
      </c>
      <c r="M26" s="85">
        <v>30026</v>
      </c>
      <c r="N26" s="85">
        <v>15285</v>
      </c>
      <c r="O26" s="85"/>
      <c r="P26" s="85">
        <v>1710</v>
      </c>
      <c r="Q26" s="85">
        <v>1666</v>
      </c>
      <c r="R26" s="85">
        <v>1790</v>
      </c>
      <c r="S26" s="86">
        <v>669</v>
      </c>
    </row>
    <row r="27" spans="2:19" s="147" customFormat="1" ht="15" customHeight="1">
      <c r="B27" s="1016"/>
      <c r="E27" s="1017"/>
      <c r="F27" s="1030" t="s">
        <v>741</v>
      </c>
      <c r="G27" s="1031"/>
      <c r="H27" s="396">
        <f t="shared" si="2"/>
        <v>28627</v>
      </c>
      <c r="I27" s="396">
        <f>M27+Q27</f>
        <v>35069</v>
      </c>
      <c r="J27" s="396">
        <f t="shared" si="3"/>
        <v>17056</v>
      </c>
      <c r="K27" s="396"/>
      <c r="L27" s="85">
        <v>25262</v>
      </c>
      <c r="M27" s="85">
        <v>30664</v>
      </c>
      <c r="N27" s="85">
        <v>15559</v>
      </c>
      <c r="O27" s="85"/>
      <c r="P27" s="85">
        <v>3365</v>
      </c>
      <c r="Q27" s="85">
        <v>4405</v>
      </c>
      <c r="R27" s="85">
        <v>1497</v>
      </c>
      <c r="S27" s="86">
        <v>685</v>
      </c>
    </row>
    <row r="28" spans="2:19" s="147" customFormat="1" ht="15" customHeight="1">
      <c r="B28" s="1016"/>
      <c r="E28" s="1017"/>
      <c r="F28" s="1030" t="s">
        <v>742</v>
      </c>
      <c r="G28" s="1031"/>
      <c r="H28" s="396">
        <f t="shared" si="2"/>
        <v>62917</v>
      </c>
      <c r="I28" s="396">
        <f>M28+Q28</f>
        <v>77560</v>
      </c>
      <c r="J28" s="396">
        <f t="shared" si="3"/>
        <v>36568</v>
      </c>
      <c r="K28" s="396"/>
      <c r="L28" s="85">
        <v>25550</v>
      </c>
      <c r="M28" s="85">
        <v>30996</v>
      </c>
      <c r="N28" s="85">
        <v>15750</v>
      </c>
      <c r="O28" s="85"/>
      <c r="P28" s="85">
        <v>37367</v>
      </c>
      <c r="Q28" s="85">
        <v>46564</v>
      </c>
      <c r="R28" s="85">
        <v>20818</v>
      </c>
      <c r="S28" s="86">
        <v>650</v>
      </c>
    </row>
    <row r="29" spans="2:19" s="147" customFormat="1" ht="12">
      <c r="B29" s="1016"/>
      <c r="E29" s="1017"/>
      <c r="F29" s="1030"/>
      <c r="G29" s="1031"/>
      <c r="H29" s="396"/>
      <c r="I29" s="396"/>
      <c r="J29" s="396"/>
      <c r="K29" s="396"/>
      <c r="L29" s="85"/>
      <c r="M29" s="85"/>
      <c r="N29" s="85"/>
      <c r="O29" s="85"/>
      <c r="P29" s="85"/>
      <c r="Q29" s="85"/>
      <c r="R29" s="85"/>
      <c r="S29" s="86"/>
    </row>
    <row r="30" spans="2:19" s="147" customFormat="1" ht="15" customHeight="1">
      <c r="B30" s="1610" t="s">
        <v>743</v>
      </c>
      <c r="C30" s="147" t="s">
        <v>744</v>
      </c>
      <c r="E30" s="1614" t="s">
        <v>408</v>
      </c>
      <c r="F30" s="1614"/>
      <c r="G30" s="1033"/>
      <c r="H30" s="396">
        <f aca="true" t="shared" si="4" ref="H30:H43">L30+P30</f>
        <v>31119</v>
      </c>
      <c r="I30" s="396">
        <f aca="true" t="shared" si="5" ref="I30:I43">M30+Q30</f>
        <v>35055</v>
      </c>
      <c r="J30" s="396">
        <f aca="true" t="shared" si="6" ref="J30:J43">N30+R30</f>
        <v>12474</v>
      </c>
      <c r="K30" s="396"/>
      <c r="L30" s="85">
        <v>26842</v>
      </c>
      <c r="M30" s="85">
        <v>30118</v>
      </c>
      <c r="N30" s="85">
        <v>11176</v>
      </c>
      <c r="O30" s="85"/>
      <c r="P30" s="85">
        <v>4277</v>
      </c>
      <c r="Q30" s="85">
        <v>4937</v>
      </c>
      <c r="R30" s="85">
        <v>1298</v>
      </c>
      <c r="S30" s="86">
        <v>571</v>
      </c>
    </row>
    <row r="31" spans="2:19" s="147" customFormat="1" ht="15" customHeight="1">
      <c r="B31" s="1610"/>
      <c r="C31" s="147" t="s">
        <v>745</v>
      </c>
      <c r="E31" s="1614" t="s">
        <v>726</v>
      </c>
      <c r="F31" s="1614"/>
      <c r="G31" s="1033"/>
      <c r="H31" s="396">
        <f t="shared" si="4"/>
        <v>30196</v>
      </c>
      <c r="I31" s="396">
        <f t="shared" si="5"/>
        <v>36416</v>
      </c>
      <c r="J31" s="396">
        <f t="shared" si="6"/>
        <v>13308</v>
      </c>
      <c r="K31" s="396"/>
      <c r="L31" s="85">
        <v>23898</v>
      </c>
      <c r="M31" s="85">
        <v>28424</v>
      </c>
      <c r="N31" s="85">
        <v>11663</v>
      </c>
      <c r="O31" s="85"/>
      <c r="P31" s="85">
        <v>6298</v>
      </c>
      <c r="Q31" s="85">
        <v>7992</v>
      </c>
      <c r="R31" s="85">
        <v>1645</v>
      </c>
      <c r="S31" s="86">
        <v>667</v>
      </c>
    </row>
    <row r="32" spans="2:19" s="147" customFormat="1" ht="15" customHeight="1">
      <c r="B32" s="1610"/>
      <c r="C32" s="147" t="s">
        <v>746</v>
      </c>
      <c r="E32" s="1614" t="s">
        <v>727</v>
      </c>
      <c r="F32" s="1614"/>
      <c r="G32" s="1033"/>
      <c r="H32" s="396">
        <f t="shared" si="4"/>
        <v>25197</v>
      </c>
      <c r="I32" s="396">
        <f t="shared" si="5"/>
        <v>32690</v>
      </c>
      <c r="J32" s="396">
        <f t="shared" si="6"/>
        <v>15901</v>
      </c>
      <c r="K32" s="396"/>
      <c r="L32" s="85">
        <v>20374</v>
      </c>
      <c r="M32" s="85">
        <v>26291</v>
      </c>
      <c r="N32" s="85">
        <v>13033</v>
      </c>
      <c r="O32" s="85"/>
      <c r="P32" s="85">
        <v>4823</v>
      </c>
      <c r="Q32" s="85">
        <v>6399</v>
      </c>
      <c r="R32" s="85">
        <v>2868</v>
      </c>
      <c r="S32" s="86">
        <v>585</v>
      </c>
    </row>
    <row r="33" spans="2:19" s="147" customFormat="1" ht="15" customHeight="1">
      <c r="B33" s="1610"/>
      <c r="D33" s="1618">
        <v>18</v>
      </c>
      <c r="E33" s="1618"/>
      <c r="F33" s="1019" t="s">
        <v>747</v>
      </c>
      <c r="G33" s="1033"/>
      <c r="H33" s="396">
        <f t="shared" si="4"/>
        <v>19413</v>
      </c>
      <c r="I33" s="396">
        <f t="shared" si="5"/>
        <v>31668</v>
      </c>
      <c r="J33" s="396">
        <f t="shared" si="6"/>
        <v>11868</v>
      </c>
      <c r="K33" s="396"/>
      <c r="L33" s="85">
        <v>15692</v>
      </c>
      <c r="M33" s="85">
        <v>25148</v>
      </c>
      <c r="N33" s="85">
        <v>9831</v>
      </c>
      <c r="O33" s="85"/>
      <c r="P33" s="85">
        <v>3721</v>
      </c>
      <c r="Q33" s="85">
        <v>6520</v>
      </c>
      <c r="R33" s="85">
        <v>2037</v>
      </c>
      <c r="S33" s="86">
        <v>453</v>
      </c>
    </row>
    <row r="34" spans="2:19" s="147" customFormat="1" ht="15" customHeight="1">
      <c r="B34" s="1610"/>
      <c r="D34" s="1618">
        <v>20</v>
      </c>
      <c r="E34" s="1618"/>
      <c r="F34" s="1019" t="s">
        <v>748</v>
      </c>
      <c r="G34" s="1033"/>
      <c r="H34" s="396">
        <f t="shared" si="4"/>
        <v>17901</v>
      </c>
      <c r="I34" s="396">
        <f t="shared" si="5"/>
        <v>33029</v>
      </c>
      <c r="J34" s="396">
        <f t="shared" si="6"/>
        <v>14537</v>
      </c>
      <c r="K34" s="396"/>
      <c r="L34" s="85">
        <v>15321</v>
      </c>
      <c r="M34" s="85">
        <v>27936</v>
      </c>
      <c r="N34" s="85">
        <v>12511</v>
      </c>
      <c r="O34" s="85"/>
      <c r="P34" s="85">
        <v>2580</v>
      </c>
      <c r="Q34" s="85">
        <v>5093</v>
      </c>
      <c r="R34" s="85">
        <v>2026</v>
      </c>
      <c r="S34" s="86">
        <v>681</v>
      </c>
    </row>
    <row r="35" spans="2:19" s="147" customFormat="1" ht="15" customHeight="1">
      <c r="B35" s="1610"/>
      <c r="D35" s="1618">
        <v>22</v>
      </c>
      <c r="E35" s="1618"/>
      <c r="F35" s="1019" t="s">
        <v>749</v>
      </c>
      <c r="G35" s="1033"/>
      <c r="H35" s="396">
        <f t="shared" si="4"/>
        <v>23271</v>
      </c>
      <c r="I35" s="396">
        <f t="shared" si="5"/>
        <v>26361</v>
      </c>
      <c r="J35" s="396">
        <f t="shared" si="6"/>
        <v>16950</v>
      </c>
      <c r="K35" s="396"/>
      <c r="L35" s="85">
        <v>19260</v>
      </c>
      <c r="M35" s="85">
        <v>21985</v>
      </c>
      <c r="N35" s="85">
        <v>13686</v>
      </c>
      <c r="O35" s="85"/>
      <c r="P35" s="85">
        <v>4011</v>
      </c>
      <c r="Q35" s="85">
        <v>4376</v>
      </c>
      <c r="R35" s="85">
        <v>3264</v>
      </c>
      <c r="S35" s="86">
        <v>790</v>
      </c>
    </row>
    <row r="36" spans="2:19" s="147" customFormat="1" ht="15" customHeight="1">
      <c r="B36" s="1610"/>
      <c r="D36" s="1618" t="s">
        <v>750</v>
      </c>
      <c r="E36" s="1618"/>
      <c r="F36" s="1019" t="s">
        <v>751</v>
      </c>
      <c r="G36" s="1033"/>
      <c r="H36" s="396">
        <f t="shared" si="4"/>
        <v>23588</v>
      </c>
      <c r="I36" s="396">
        <f t="shared" si="5"/>
        <v>27786</v>
      </c>
      <c r="J36" s="396">
        <f t="shared" si="6"/>
        <v>14070</v>
      </c>
      <c r="K36" s="396"/>
      <c r="L36" s="85">
        <v>18522</v>
      </c>
      <c r="M36" s="85">
        <v>21438</v>
      </c>
      <c r="N36" s="85">
        <v>11956</v>
      </c>
      <c r="O36" s="85"/>
      <c r="P36" s="85">
        <v>5066</v>
      </c>
      <c r="Q36" s="85">
        <v>6348</v>
      </c>
      <c r="R36" s="85">
        <v>2114</v>
      </c>
      <c r="S36" s="86">
        <v>709</v>
      </c>
    </row>
    <row r="37" spans="2:19" s="147" customFormat="1" ht="15" customHeight="1">
      <c r="B37" s="1610"/>
      <c r="D37" s="1618" t="s">
        <v>752</v>
      </c>
      <c r="E37" s="1618"/>
      <c r="F37" s="1019" t="s">
        <v>419</v>
      </c>
      <c r="G37" s="1033"/>
      <c r="H37" s="396">
        <f t="shared" si="4"/>
        <v>30681</v>
      </c>
      <c r="I37" s="396">
        <f t="shared" si="5"/>
        <v>38868</v>
      </c>
      <c r="J37" s="396">
        <f t="shared" si="6"/>
        <v>17213</v>
      </c>
      <c r="K37" s="396"/>
      <c r="L37" s="85">
        <v>23874</v>
      </c>
      <c r="M37" s="85">
        <v>30105</v>
      </c>
      <c r="N37" s="85">
        <v>13595</v>
      </c>
      <c r="O37" s="85"/>
      <c r="P37" s="85">
        <v>6807</v>
      </c>
      <c r="Q37" s="85">
        <v>8763</v>
      </c>
      <c r="R37" s="85">
        <v>3618</v>
      </c>
      <c r="S37" s="86">
        <v>726</v>
      </c>
    </row>
    <row r="38" spans="2:19" s="147" customFormat="1" ht="15" customHeight="1">
      <c r="B38" s="1610"/>
      <c r="D38" s="1618">
        <v>34</v>
      </c>
      <c r="E38" s="1618"/>
      <c r="F38" s="1019" t="s">
        <v>753</v>
      </c>
      <c r="G38" s="1033"/>
      <c r="H38" s="396">
        <f t="shared" si="4"/>
        <v>25781</v>
      </c>
      <c r="I38" s="396">
        <f t="shared" si="5"/>
        <v>29281</v>
      </c>
      <c r="J38" s="396">
        <f t="shared" si="6"/>
        <v>17636</v>
      </c>
      <c r="K38" s="396"/>
      <c r="L38" s="85">
        <v>21695</v>
      </c>
      <c r="M38" s="85">
        <v>24884</v>
      </c>
      <c r="N38" s="85">
        <v>14278</v>
      </c>
      <c r="O38" s="85"/>
      <c r="P38" s="85">
        <v>4086</v>
      </c>
      <c r="Q38" s="85">
        <v>4397</v>
      </c>
      <c r="R38" s="85">
        <v>3358</v>
      </c>
      <c r="S38" s="86">
        <v>528</v>
      </c>
    </row>
    <row r="39" spans="2:19" s="147" customFormat="1" ht="15" customHeight="1">
      <c r="B39" s="1610"/>
      <c r="D39" s="1618">
        <v>35</v>
      </c>
      <c r="E39" s="1618"/>
      <c r="F39" s="1019" t="s">
        <v>754</v>
      </c>
      <c r="G39" s="1033"/>
      <c r="H39" s="396">
        <f t="shared" si="4"/>
        <v>24061</v>
      </c>
      <c r="I39" s="396">
        <f t="shared" si="5"/>
        <v>29688</v>
      </c>
      <c r="J39" s="396">
        <f t="shared" si="6"/>
        <v>17430</v>
      </c>
      <c r="K39" s="396"/>
      <c r="L39" s="85">
        <v>18517</v>
      </c>
      <c r="M39" s="85">
        <v>22931</v>
      </c>
      <c r="N39" s="85">
        <v>13359</v>
      </c>
      <c r="O39" s="85"/>
      <c r="P39" s="85">
        <v>5544</v>
      </c>
      <c r="Q39" s="85">
        <v>6757</v>
      </c>
      <c r="R39" s="85">
        <v>4071</v>
      </c>
      <c r="S39" s="86">
        <v>642</v>
      </c>
    </row>
    <row r="40" spans="2:19" s="147" customFormat="1" ht="15" customHeight="1">
      <c r="B40" s="1610"/>
      <c r="C40" s="1034" t="s">
        <v>755</v>
      </c>
      <c r="D40" s="1034"/>
      <c r="E40" s="1615" t="s">
        <v>756</v>
      </c>
      <c r="F40" s="1614"/>
      <c r="G40" s="1033"/>
      <c r="H40" s="396">
        <f t="shared" si="4"/>
        <v>26114</v>
      </c>
      <c r="I40" s="396">
        <f t="shared" si="5"/>
        <v>31664</v>
      </c>
      <c r="J40" s="396">
        <f t="shared" si="6"/>
        <v>18132</v>
      </c>
      <c r="K40" s="396"/>
      <c r="L40" s="85">
        <v>21074</v>
      </c>
      <c r="M40" s="85">
        <v>25561</v>
      </c>
      <c r="N40" s="85">
        <v>14615</v>
      </c>
      <c r="O40" s="85"/>
      <c r="P40" s="85">
        <v>5040</v>
      </c>
      <c r="Q40" s="85">
        <v>6103</v>
      </c>
      <c r="R40" s="85">
        <v>3517</v>
      </c>
      <c r="S40" s="86">
        <v>426</v>
      </c>
    </row>
    <row r="41" spans="2:19" s="147" customFormat="1" ht="15" customHeight="1">
      <c r="B41" s="1610"/>
      <c r="C41" s="1035" t="s">
        <v>757</v>
      </c>
      <c r="D41" s="1035"/>
      <c r="E41" s="1615" t="s">
        <v>758</v>
      </c>
      <c r="F41" s="1614"/>
      <c r="G41" s="1033"/>
      <c r="H41" s="396">
        <f t="shared" si="4"/>
        <v>42121</v>
      </c>
      <c r="I41" s="396">
        <f t="shared" si="5"/>
        <v>52680</v>
      </c>
      <c r="J41" s="396">
        <f t="shared" si="6"/>
        <v>26245</v>
      </c>
      <c r="K41" s="396"/>
      <c r="L41" s="85">
        <v>30234</v>
      </c>
      <c r="M41" s="85">
        <v>37847</v>
      </c>
      <c r="N41" s="85">
        <v>18852</v>
      </c>
      <c r="O41" s="85"/>
      <c r="P41" s="85">
        <v>11887</v>
      </c>
      <c r="Q41" s="85">
        <v>14833</v>
      </c>
      <c r="R41" s="85">
        <v>7393</v>
      </c>
      <c r="S41" s="86">
        <v>523</v>
      </c>
    </row>
    <row r="42" spans="2:19" s="147" customFormat="1" ht="15" customHeight="1">
      <c r="B42" s="1610"/>
      <c r="C42" s="1035" t="s">
        <v>759</v>
      </c>
      <c r="D42" s="1035"/>
      <c r="E42" s="1615" t="s">
        <v>760</v>
      </c>
      <c r="F42" s="1614"/>
      <c r="G42" s="1033"/>
      <c r="H42" s="396">
        <f t="shared" si="4"/>
        <v>44128</v>
      </c>
      <c r="I42" s="396">
        <f t="shared" si="5"/>
        <v>47082</v>
      </c>
      <c r="J42" s="396">
        <f t="shared" si="6"/>
        <v>32351</v>
      </c>
      <c r="K42" s="396"/>
      <c r="L42" s="85">
        <v>31701</v>
      </c>
      <c r="M42" s="85">
        <v>33955</v>
      </c>
      <c r="N42" s="85">
        <v>22739</v>
      </c>
      <c r="O42" s="85"/>
      <c r="P42" s="85">
        <v>12427</v>
      </c>
      <c r="Q42" s="85">
        <v>13127</v>
      </c>
      <c r="R42" s="85">
        <v>9612</v>
      </c>
      <c r="S42" s="86">
        <v>585</v>
      </c>
    </row>
    <row r="43" spans="2:19" s="147" customFormat="1" ht="15" customHeight="1">
      <c r="B43" s="1610"/>
      <c r="C43" s="1035" t="s">
        <v>761</v>
      </c>
      <c r="D43" s="1035"/>
      <c r="E43" s="1615" t="s">
        <v>762</v>
      </c>
      <c r="F43" s="1614"/>
      <c r="G43" s="1033"/>
      <c r="H43" s="396">
        <f t="shared" si="4"/>
        <v>55177</v>
      </c>
      <c r="I43" s="396">
        <f t="shared" si="5"/>
        <v>57382</v>
      </c>
      <c r="J43" s="396">
        <f t="shared" si="6"/>
        <v>37198</v>
      </c>
      <c r="K43" s="396"/>
      <c r="L43" s="85">
        <v>39134</v>
      </c>
      <c r="M43" s="85">
        <v>40881</v>
      </c>
      <c r="N43" s="85">
        <v>25283</v>
      </c>
      <c r="O43" s="85"/>
      <c r="P43" s="85">
        <v>16043</v>
      </c>
      <c r="Q43" s="396">
        <v>16501</v>
      </c>
      <c r="R43" s="85">
        <v>11915</v>
      </c>
      <c r="S43" s="86">
        <v>696</v>
      </c>
    </row>
    <row r="44" spans="2:19" s="147" customFormat="1" ht="12">
      <c r="B44" s="1032"/>
      <c r="C44" s="1036"/>
      <c r="D44" s="1036"/>
      <c r="E44" s="1036"/>
      <c r="F44" s="1019"/>
      <c r="G44" s="1033"/>
      <c r="H44" s="396"/>
      <c r="I44" s="396"/>
      <c r="J44" s="396"/>
      <c r="K44" s="396"/>
      <c r="L44" s="85"/>
      <c r="M44" s="85"/>
      <c r="N44" s="85"/>
      <c r="O44" s="85"/>
      <c r="P44" s="85"/>
      <c r="Q44" s="85"/>
      <c r="R44" s="85"/>
      <c r="S44" s="86"/>
    </row>
    <row r="45" spans="2:19" ht="15" customHeight="1">
      <c r="B45" s="1610" t="s">
        <v>763</v>
      </c>
      <c r="C45" s="147" t="s">
        <v>764</v>
      </c>
      <c r="D45" s="147"/>
      <c r="E45" s="1614" t="s">
        <v>408</v>
      </c>
      <c r="F45" s="1614"/>
      <c r="G45" s="1033"/>
      <c r="H45" s="396">
        <f aca="true" t="shared" si="7" ref="H45:H54">L45+P45</f>
        <v>28078</v>
      </c>
      <c r="I45" s="396">
        <f aca="true" t="shared" si="8" ref="I45:I54">M45+Q45</f>
        <v>31277</v>
      </c>
      <c r="J45" s="396">
        <f aca="true" t="shared" si="9" ref="J45:J54">N45+R45</f>
        <v>10805</v>
      </c>
      <c r="K45" s="396"/>
      <c r="L45" s="645">
        <v>25191</v>
      </c>
      <c r="M45" s="645">
        <v>27960</v>
      </c>
      <c r="N45" s="645">
        <v>10097</v>
      </c>
      <c r="O45" s="645"/>
      <c r="P45" s="645">
        <v>2887</v>
      </c>
      <c r="Q45" s="645">
        <v>3317</v>
      </c>
      <c r="R45" s="645">
        <v>708</v>
      </c>
      <c r="S45" s="1037">
        <v>0</v>
      </c>
    </row>
    <row r="46" spans="2:19" ht="15" customHeight="1">
      <c r="B46" s="1610"/>
      <c r="C46" s="147" t="s">
        <v>745</v>
      </c>
      <c r="D46" s="147"/>
      <c r="E46" s="1614" t="s">
        <v>726</v>
      </c>
      <c r="F46" s="1614"/>
      <c r="G46" s="146"/>
      <c r="H46" s="396">
        <f t="shared" si="7"/>
        <v>27420</v>
      </c>
      <c r="I46" s="396">
        <f t="shared" si="8"/>
        <v>34131</v>
      </c>
      <c r="J46" s="396">
        <f t="shared" si="9"/>
        <v>10641</v>
      </c>
      <c r="K46" s="396"/>
      <c r="L46" s="645">
        <v>22134</v>
      </c>
      <c r="M46" s="645">
        <v>26976</v>
      </c>
      <c r="N46" s="645">
        <v>10079</v>
      </c>
      <c r="O46" s="645"/>
      <c r="P46" s="645">
        <v>5286</v>
      </c>
      <c r="Q46" s="645">
        <v>7155</v>
      </c>
      <c r="R46" s="645">
        <v>562</v>
      </c>
      <c r="S46" s="1037">
        <v>0</v>
      </c>
    </row>
    <row r="47" spans="2:19" ht="15" customHeight="1">
      <c r="B47" s="1610"/>
      <c r="C47" s="147" t="s">
        <v>746</v>
      </c>
      <c r="D47" s="147"/>
      <c r="E47" s="1614" t="s">
        <v>727</v>
      </c>
      <c r="F47" s="1614"/>
      <c r="G47" s="146"/>
      <c r="H47" s="396">
        <f t="shared" si="7"/>
        <v>22807</v>
      </c>
      <c r="I47" s="396">
        <f t="shared" si="8"/>
        <v>29676</v>
      </c>
      <c r="J47" s="396">
        <f t="shared" si="9"/>
        <v>15217</v>
      </c>
      <c r="K47" s="396"/>
      <c r="L47" s="645">
        <v>18621</v>
      </c>
      <c r="M47" s="645">
        <v>24104</v>
      </c>
      <c r="N47" s="645">
        <v>12566</v>
      </c>
      <c r="O47" s="645"/>
      <c r="P47" s="645">
        <v>4186</v>
      </c>
      <c r="Q47" s="645">
        <v>5572</v>
      </c>
      <c r="R47" s="645">
        <v>2651</v>
      </c>
      <c r="S47" s="1037">
        <v>0</v>
      </c>
    </row>
    <row r="48" spans="2:19" ht="15" customHeight="1">
      <c r="B48" s="1610"/>
      <c r="C48" s="709"/>
      <c r="D48" s="1618">
        <v>18</v>
      </c>
      <c r="E48" s="1618"/>
      <c r="F48" s="1019" t="s">
        <v>765</v>
      </c>
      <c r="G48" s="1033"/>
      <c r="H48" s="396">
        <f t="shared" si="7"/>
        <v>17209</v>
      </c>
      <c r="I48" s="396">
        <f t="shared" si="8"/>
        <v>29115</v>
      </c>
      <c r="J48" s="396">
        <f t="shared" si="9"/>
        <v>11214</v>
      </c>
      <c r="K48" s="396"/>
      <c r="L48" s="645">
        <v>14001</v>
      </c>
      <c r="M48" s="645">
        <v>23212</v>
      </c>
      <c r="N48" s="645">
        <v>9355</v>
      </c>
      <c r="O48" s="645"/>
      <c r="P48" s="645">
        <v>3208</v>
      </c>
      <c r="Q48" s="645">
        <v>5903</v>
      </c>
      <c r="R48" s="645">
        <v>1859</v>
      </c>
      <c r="S48" s="1037">
        <v>0</v>
      </c>
    </row>
    <row r="49" spans="2:19" ht="15" customHeight="1">
      <c r="B49" s="1610"/>
      <c r="C49" s="709"/>
      <c r="D49" s="1618">
        <v>20</v>
      </c>
      <c r="E49" s="1618"/>
      <c r="F49" s="1019" t="s">
        <v>748</v>
      </c>
      <c r="G49" s="1033"/>
      <c r="H49" s="396">
        <f t="shared" si="7"/>
        <v>16171</v>
      </c>
      <c r="I49" s="396">
        <f t="shared" si="8"/>
        <v>28423</v>
      </c>
      <c r="J49" s="396">
        <f t="shared" si="9"/>
        <v>14254</v>
      </c>
      <c r="K49" s="396"/>
      <c r="L49" s="645">
        <v>13886</v>
      </c>
      <c r="M49" s="645">
        <v>24103</v>
      </c>
      <c r="N49" s="645">
        <v>12287</v>
      </c>
      <c r="O49" s="645"/>
      <c r="P49" s="645">
        <v>2285</v>
      </c>
      <c r="Q49" s="645">
        <v>4320</v>
      </c>
      <c r="R49" s="645">
        <v>1967</v>
      </c>
      <c r="S49" s="1037">
        <v>0</v>
      </c>
    </row>
    <row r="50" spans="2:19" ht="15" customHeight="1">
      <c r="B50" s="1610"/>
      <c r="C50" s="709"/>
      <c r="D50" s="1618">
        <v>22</v>
      </c>
      <c r="E50" s="1618"/>
      <c r="F50" s="1019" t="s">
        <v>749</v>
      </c>
      <c r="G50" s="1033"/>
      <c r="H50" s="396">
        <f t="shared" si="7"/>
        <v>21543</v>
      </c>
      <c r="I50" s="396">
        <f t="shared" si="8"/>
        <v>24321</v>
      </c>
      <c r="J50" s="396">
        <f t="shared" si="9"/>
        <v>15770</v>
      </c>
      <c r="K50" s="396"/>
      <c r="L50" s="645">
        <v>18026</v>
      </c>
      <c r="M50" s="645">
        <v>20480</v>
      </c>
      <c r="N50" s="645">
        <v>12928</v>
      </c>
      <c r="O50" s="645"/>
      <c r="P50" s="645">
        <v>3517</v>
      </c>
      <c r="Q50" s="645">
        <v>3841</v>
      </c>
      <c r="R50" s="645">
        <v>2842</v>
      </c>
      <c r="S50" s="1037">
        <v>0</v>
      </c>
    </row>
    <row r="51" spans="2:19" ht="15" customHeight="1">
      <c r="B51" s="1610"/>
      <c r="C51" s="709"/>
      <c r="D51" s="1618" t="s">
        <v>750</v>
      </c>
      <c r="E51" s="1618"/>
      <c r="F51" s="1019" t="s">
        <v>751</v>
      </c>
      <c r="G51" s="1033"/>
      <c r="H51" s="396">
        <f t="shared" si="7"/>
        <v>21664</v>
      </c>
      <c r="I51" s="396">
        <f t="shared" si="8"/>
        <v>25378</v>
      </c>
      <c r="J51" s="396">
        <f t="shared" si="9"/>
        <v>13244</v>
      </c>
      <c r="K51" s="396"/>
      <c r="L51" s="645">
        <v>17225</v>
      </c>
      <c r="M51" s="645">
        <v>19824</v>
      </c>
      <c r="N51" s="645">
        <v>11376</v>
      </c>
      <c r="O51" s="645"/>
      <c r="P51" s="645">
        <v>4439</v>
      </c>
      <c r="Q51" s="645">
        <v>5554</v>
      </c>
      <c r="R51" s="645">
        <v>1868</v>
      </c>
      <c r="S51" s="1037">
        <v>0</v>
      </c>
    </row>
    <row r="52" spans="2:19" ht="15" customHeight="1">
      <c r="B52" s="1610"/>
      <c r="C52" s="709"/>
      <c r="D52" s="1618" t="s">
        <v>752</v>
      </c>
      <c r="E52" s="1618"/>
      <c r="F52" s="1019" t="s">
        <v>419</v>
      </c>
      <c r="G52" s="1033"/>
      <c r="H52" s="396">
        <f t="shared" si="7"/>
        <v>25522</v>
      </c>
      <c r="I52" s="396">
        <f t="shared" si="8"/>
        <v>32152</v>
      </c>
      <c r="J52" s="396">
        <f t="shared" si="9"/>
        <v>16250</v>
      </c>
      <c r="K52" s="396"/>
      <c r="L52" s="645">
        <v>20458</v>
      </c>
      <c r="M52" s="645">
        <v>25781</v>
      </c>
      <c r="N52" s="645">
        <v>13017</v>
      </c>
      <c r="O52" s="645"/>
      <c r="P52" s="645">
        <v>5064</v>
      </c>
      <c r="Q52" s="645">
        <v>6371</v>
      </c>
      <c r="R52" s="645">
        <v>3233</v>
      </c>
      <c r="S52" s="1037">
        <v>0</v>
      </c>
    </row>
    <row r="53" spans="2:19" ht="15" customHeight="1">
      <c r="B53" s="1610"/>
      <c r="C53" s="709"/>
      <c r="D53" s="1618">
        <v>34</v>
      </c>
      <c r="E53" s="1618"/>
      <c r="F53" s="1019" t="s">
        <v>753</v>
      </c>
      <c r="G53" s="1033"/>
      <c r="H53" s="396">
        <f t="shared" si="7"/>
        <v>23740</v>
      </c>
      <c r="I53" s="396">
        <f t="shared" si="8"/>
        <v>26572</v>
      </c>
      <c r="J53" s="396">
        <f t="shared" si="9"/>
        <v>17259</v>
      </c>
      <c r="K53" s="396"/>
      <c r="L53" s="645">
        <v>20021</v>
      </c>
      <c r="M53" s="645">
        <v>22708</v>
      </c>
      <c r="N53" s="645">
        <v>13873</v>
      </c>
      <c r="O53" s="645"/>
      <c r="P53" s="645">
        <v>3719</v>
      </c>
      <c r="Q53" s="645">
        <v>3864</v>
      </c>
      <c r="R53" s="645">
        <v>3386</v>
      </c>
      <c r="S53" s="1037">
        <v>0</v>
      </c>
    </row>
    <row r="54" spans="2:19" ht="15" customHeight="1">
      <c r="B54" s="1610"/>
      <c r="C54" s="709"/>
      <c r="D54" s="1618">
        <v>35</v>
      </c>
      <c r="E54" s="1618"/>
      <c r="F54" s="1019" t="s">
        <v>754</v>
      </c>
      <c r="G54" s="1033"/>
      <c r="H54" s="396">
        <f t="shared" si="7"/>
        <v>21543</v>
      </c>
      <c r="I54" s="396">
        <f t="shared" si="8"/>
        <v>26432</v>
      </c>
      <c r="J54" s="396">
        <f t="shared" si="9"/>
        <v>16543</v>
      </c>
      <c r="K54" s="396"/>
      <c r="L54" s="645">
        <v>16927</v>
      </c>
      <c r="M54" s="645">
        <v>20834</v>
      </c>
      <c r="N54" s="645">
        <v>12970</v>
      </c>
      <c r="O54" s="645"/>
      <c r="P54" s="645">
        <v>4616</v>
      </c>
      <c r="Q54" s="645">
        <v>5598</v>
      </c>
      <c r="R54" s="645">
        <v>3573</v>
      </c>
      <c r="S54" s="1037">
        <v>0</v>
      </c>
    </row>
    <row r="55" spans="2:19" ht="15" customHeight="1">
      <c r="B55" s="1038"/>
      <c r="C55" s="1012"/>
      <c r="D55" s="1012"/>
      <c r="E55" s="1012"/>
      <c r="F55" s="1019"/>
      <c r="G55" s="1033"/>
      <c r="H55" s="396"/>
      <c r="I55" s="396"/>
      <c r="J55" s="396"/>
      <c r="K55" s="396"/>
      <c r="L55" s="645"/>
      <c r="M55" s="645"/>
      <c r="N55" s="645"/>
      <c r="O55" s="645"/>
      <c r="P55" s="645"/>
      <c r="Q55" s="645"/>
      <c r="R55" s="645"/>
      <c r="S55" s="648"/>
    </row>
    <row r="56" spans="2:19" ht="15" customHeight="1">
      <c r="B56" s="1611" t="s">
        <v>766</v>
      </c>
      <c r="C56" s="147" t="s">
        <v>767</v>
      </c>
      <c r="D56" s="147"/>
      <c r="E56" s="1614" t="s">
        <v>408</v>
      </c>
      <c r="F56" s="1614"/>
      <c r="G56" s="1033"/>
      <c r="H56" s="396">
        <f aca="true" t="shared" si="10" ref="H56:H65">L56+P56</f>
        <v>41513</v>
      </c>
      <c r="I56" s="396">
        <f aca="true" t="shared" si="11" ref="I56:I65">M56+Q56</f>
        <v>49214</v>
      </c>
      <c r="J56" s="396">
        <f aca="true" t="shared" si="12" ref="J56:J65">N56+R56</f>
        <v>16263</v>
      </c>
      <c r="K56" s="396"/>
      <c r="L56" s="645">
        <v>32350</v>
      </c>
      <c r="M56" s="645">
        <v>38056</v>
      </c>
      <c r="N56" s="645">
        <v>13519</v>
      </c>
      <c r="O56" s="645"/>
      <c r="P56" s="645">
        <v>9163</v>
      </c>
      <c r="Q56" s="645">
        <v>11158</v>
      </c>
      <c r="R56" s="645">
        <v>2744</v>
      </c>
      <c r="S56" s="648">
        <v>571</v>
      </c>
    </row>
    <row r="57" spans="2:19" ht="15" customHeight="1">
      <c r="B57" s="1611"/>
      <c r="C57" s="147" t="s">
        <v>745</v>
      </c>
      <c r="D57" s="147"/>
      <c r="E57" s="1614" t="s">
        <v>726</v>
      </c>
      <c r="F57" s="1614"/>
      <c r="G57" s="146"/>
      <c r="H57" s="396">
        <f t="shared" si="10"/>
        <v>38937</v>
      </c>
      <c r="I57" s="396">
        <f t="shared" si="11"/>
        <v>42959</v>
      </c>
      <c r="J57" s="396">
        <f t="shared" si="12"/>
        <v>24359</v>
      </c>
      <c r="K57" s="396"/>
      <c r="L57" s="645">
        <v>29548</v>
      </c>
      <c r="M57" s="645">
        <v>32645</v>
      </c>
      <c r="N57" s="645">
        <v>18313</v>
      </c>
      <c r="O57" s="645"/>
      <c r="P57" s="645">
        <v>9389</v>
      </c>
      <c r="Q57" s="645">
        <v>10314</v>
      </c>
      <c r="R57" s="645">
        <v>6046</v>
      </c>
      <c r="S57" s="648">
        <v>667</v>
      </c>
    </row>
    <row r="58" spans="2:19" ht="15" customHeight="1">
      <c r="B58" s="1611"/>
      <c r="C58" s="147" t="s">
        <v>746</v>
      </c>
      <c r="D58" s="147"/>
      <c r="E58" s="1614" t="s">
        <v>727</v>
      </c>
      <c r="F58" s="1614"/>
      <c r="G58" s="146"/>
      <c r="H58" s="396">
        <f t="shared" si="10"/>
        <v>36713</v>
      </c>
      <c r="I58" s="396">
        <f t="shared" si="11"/>
        <v>43691</v>
      </c>
      <c r="J58" s="396">
        <f t="shared" si="12"/>
        <v>20986</v>
      </c>
      <c r="K58" s="396"/>
      <c r="L58" s="645">
        <v>28803</v>
      </c>
      <c r="M58" s="645">
        <v>34252</v>
      </c>
      <c r="N58" s="645">
        <v>16512</v>
      </c>
      <c r="O58" s="645"/>
      <c r="P58" s="645">
        <v>7910</v>
      </c>
      <c r="Q58" s="645">
        <v>9439</v>
      </c>
      <c r="R58" s="645">
        <v>4474</v>
      </c>
      <c r="S58" s="648">
        <v>585</v>
      </c>
    </row>
    <row r="59" spans="2:19" ht="15" customHeight="1">
      <c r="B59" s="1611"/>
      <c r="C59" s="709"/>
      <c r="D59" s="1618">
        <v>18</v>
      </c>
      <c r="E59" s="1618"/>
      <c r="F59" s="1019" t="s">
        <v>765</v>
      </c>
      <c r="G59" s="1033"/>
      <c r="H59" s="396">
        <f t="shared" si="10"/>
        <v>31569</v>
      </c>
      <c r="I59" s="396">
        <f t="shared" si="11"/>
        <v>39004</v>
      </c>
      <c r="J59" s="396">
        <f t="shared" si="12"/>
        <v>18526</v>
      </c>
      <c r="K59" s="396"/>
      <c r="L59" s="645">
        <v>24838</v>
      </c>
      <c r="M59" s="645">
        <v>30607</v>
      </c>
      <c r="N59" s="645">
        <v>14610</v>
      </c>
      <c r="O59" s="645"/>
      <c r="P59" s="645">
        <v>6731</v>
      </c>
      <c r="Q59" s="645">
        <v>8397</v>
      </c>
      <c r="R59" s="645">
        <v>3916</v>
      </c>
      <c r="S59" s="648">
        <v>453</v>
      </c>
    </row>
    <row r="60" spans="2:19" ht="15" customHeight="1">
      <c r="B60" s="1611"/>
      <c r="C60" s="709"/>
      <c r="D60" s="1618">
        <v>20</v>
      </c>
      <c r="E60" s="1618"/>
      <c r="F60" s="1019" t="s">
        <v>748</v>
      </c>
      <c r="G60" s="1033"/>
      <c r="H60" s="396">
        <f t="shared" si="10"/>
        <v>32976</v>
      </c>
      <c r="I60" s="396">
        <f t="shared" si="11"/>
        <v>42346</v>
      </c>
      <c r="J60" s="396">
        <f t="shared" si="12"/>
        <v>19700</v>
      </c>
      <c r="K60" s="396"/>
      <c r="L60" s="645">
        <v>27790</v>
      </c>
      <c r="M60" s="645">
        <v>35651</v>
      </c>
      <c r="N60" s="645">
        <v>16608</v>
      </c>
      <c r="O60" s="645"/>
      <c r="P60" s="645">
        <v>5186</v>
      </c>
      <c r="Q60" s="645">
        <v>6695</v>
      </c>
      <c r="R60" s="645">
        <v>3092</v>
      </c>
      <c r="S60" s="648">
        <v>681</v>
      </c>
    </row>
    <row r="61" spans="2:19" ht="15" customHeight="1">
      <c r="B61" s="1611"/>
      <c r="C61" s="709"/>
      <c r="D61" s="1618">
        <v>22</v>
      </c>
      <c r="E61" s="1618"/>
      <c r="F61" s="1019" t="s">
        <v>749</v>
      </c>
      <c r="G61" s="1033"/>
      <c r="H61" s="396">
        <f t="shared" si="10"/>
        <v>36525</v>
      </c>
      <c r="I61" s="396">
        <f t="shared" si="11"/>
        <v>42722</v>
      </c>
      <c r="J61" s="396">
        <f t="shared" si="12"/>
        <v>25290</v>
      </c>
      <c r="K61" s="396"/>
      <c r="L61" s="645">
        <v>28603</v>
      </c>
      <c r="M61" s="645">
        <v>33933</v>
      </c>
      <c r="N61" s="645">
        <v>18972</v>
      </c>
      <c r="O61" s="645"/>
      <c r="P61" s="645">
        <v>7922</v>
      </c>
      <c r="Q61" s="645">
        <v>8789</v>
      </c>
      <c r="R61" s="645">
        <v>6318</v>
      </c>
      <c r="S61" s="648">
        <v>790</v>
      </c>
    </row>
    <row r="62" spans="2:19" ht="15" customHeight="1">
      <c r="B62" s="1611"/>
      <c r="C62" s="709"/>
      <c r="D62" s="1618" t="s">
        <v>750</v>
      </c>
      <c r="E62" s="1618"/>
      <c r="F62" s="1019" t="s">
        <v>751</v>
      </c>
      <c r="G62" s="1033"/>
      <c r="H62" s="396">
        <f t="shared" si="10"/>
        <v>36324</v>
      </c>
      <c r="I62" s="396">
        <f t="shared" si="11"/>
        <v>43771</v>
      </c>
      <c r="J62" s="396">
        <f t="shared" si="12"/>
        <v>19513</v>
      </c>
      <c r="K62" s="396"/>
      <c r="L62" s="645">
        <v>27189</v>
      </c>
      <c r="M62" s="645">
        <v>32277</v>
      </c>
      <c r="N62" s="645">
        <v>15804</v>
      </c>
      <c r="O62" s="645"/>
      <c r="P62" s="645">
        <v>9135</v>
      </c>
      <c r="Q62" s="645">
        <v>11494</v>
      </c>
      <c r="R62" s="645">
        <v>3709</v>
      </c>
      <c r="S62" s="648">
        <v>709</v>
      </c>
    </row>
    <row r="63" spans="2:19" ht="15" customHeight="1">
      <c r="B63" s="1611"/>
      <c r="C63" s="709"/>
      <c r="D63" s="1618" t="s">
        <v>752</v>
      </c>
      <c r="E63" s="1618"/>
      <c r="F63" s="1019" t="s">
        <v>419</v>
      </c>
      <c r="G63" s="1033"/>
      <c r="H63" s="396">
        <f t="shared" si="10"/>
        <v>44853</v>
      </c>
      <c r="I63" s="396">
        <f t="shared" si="11"/>
        <v>53662</v>
      </c>
      <c r="J63" s="396">
        <f t="shared" si="12"/>
        <v>21222</v>
      </c>
      <c r="K63" s="396"/>
      <c r="L63" s="645">
        <v>33227</v>
      </c>
      <c r="M63" s="645">
        <v>39540</v>
      </c>
      <c r="N63" s="645">
        <v>16040</v>
      </c>
      <c r="O63" s="645"/>
      <c r="P63" s="645">
        <v>11626</v>
      </c>
      <c r="Q63" s="645">
        <v>14122</v>
      </c>
      <c r="R63" s="645">
        <v>5182</v>
      </c>
      <c r="S63" s="648">
        <v>726</v>
      </c>
    </row>
    <row r="64" spans="2:19" ht="15" customHeight="1">
      <c r="B64" s="1611"/>
      <c r="C64" s="709"/>
      <c r="D64" s="1618">
        <v>34</v>
      </c>
      <c r="E64" s="1618"/>
      <c r="F64" s="1019" t="s">
        <v>753</v>
      </c>
      <c r="G64" s="1033"/>
      <c r="H64" s="396">
        <f t="shared" si="10"/>
        <v>35131</v>
      </c>
      <c r="I64" s="396">
        <f t="shared" si="11"/>
        <v>41369</v>
      </c>
      <c r="J64" s="396">
        <f t="shared" si="12"/>
        <v>19481</v>
      </c>
      <c r="K64" s="396"/>
      <c r="L64" s="645">
        <v>29367</v>
      </c>
      <c r="M64" s="645">
        <v>34583</v>
      </c>
      <c r="N64" s="645">
        <v>16258</v>
      </c>
      <c r="O64" s="645"/>
      <c r="P64" s="645">
        <v>5764</v>
      </c>
      <c r="Q64" s="645">
        <v>6786</v>
      </c>
      <c r="R64" s="645">
        <v>3223</v>
      </c>
      <c r="S64" s="648">
        <v>528</v>
      </c>
    </row>
    <row r="65" spans="2:19" ht="15" customHeight="1">
      <c r="B65" s="1611"/>
      <c r="C65" s="709"/>
      <c r="D65" s="1618">
        <v>35</v>
      </c>
      <c r="E65" s="1618"/>
      <c r="F65" s="1019" t="s">
        <v>754</v>
      </c>
      <c r="G65" s="1033"/>
      <c r="H65" s="396">
        <f t="shared" si="10"/>
        <v>34891</v>
      </c>
      <c r="I65" s="396">
        <f t="shared" si="11"/>
        <v>39229</v>
      </c>
      <c r="J65" s="396">
        <f t="shared" si="12"/>
        <v>22959</v>
      </c>
      <c r="K65" s="396"/>
      <c r="L65" s="645">
        <v>25699</v>
      </c>
      <c r="M65" s="645">
        <v>29104</v>
      </c>
      <c r="N65" s="645">
        <v>15793</v>
      </c>
      <c r="O65" s="645"/>
      <c r="P65" s="645">
        <v>9192</v>
      </c>
      <c r="Q65" s="645">
        <v>10125</v>
      </c>
      <c r="R65" s="645">
        <v>7166</v>
      </c>
      <c r="S65" s="648">
        <v>642</v>
      </c>
    </row>
    <row r="66" spans="2:19" ht="12">
      <c r="B66" s="1039"/>
      <c r="C66" s="1040"/>
      <c r="D66" s="1040"/>
      <c r="E66" s="1040"/>
      <c r="F66" s="1041"/>
      <c r="G66" s="1042"/>
      <c r="H66" s="645"/>
      <c r="I66" s="645"/>
      <c r="J66" s="645"/>
      <c r="K66" s="645"/>
      <c r="L66" s="645"/>
      <c r="M66" s="645"/>
      <c r="N66" s="645"/>
      <c r="O66" s="645"/>
      <c r="P66" s="645"/>
      <c r="Q66" s="645"/>
      <c r="R66" s="645"/>
      <c r="S66" s="670"/>
    </row>
    <row r="67" spans="3:18" ht="15" customHeight="1">
      <c r="C67" s="1012" t="s">
        <v>768</v>
      </c>
      <c r="D67" s="1012"/>
      <c r="E67" s="1012"/>
      <c r="F67" s="1043"/>
      <c r="G67" s="894"/>
      <c r="H67" s="1044"/>
      <c r="I67" s="1044"/>
      <c r="J67" s="1044"/>
      <c r="K67" s="1044"/>
      <c r="L67" s="1044"/>
      <c r="M67" s="1044"/>
      <c r="N67" s="1044"/>
      <c r="O67" s="1044"/>
      <c r="P67" s="1044"/>
      <c r="Q67" s="1044"/>
      <c r="R67" s="1044"/>
    </row>
    <row r="68" spans="3:18" ht="15" customHeight="1">
      <c r="C68" s="1012" t="s">
        <v>769</v>
      </c>
      <c r="D68" s="1012"/>
      <c r="E68" s="1012"/>
      <c r="F68" s="1043"/>
      <c r="G68" s="894"/>
      <c r="H68" s="894"/>
      <c r="I68" s="894"/>
      <c r="J68" s="894"/>
      <c r="K68" s="894"/>
      <c r="L68" s="894"/>
      <c r="M68" s="894"/>
      <c r="N68" s="894"/>
      <c r="O68" s="894"/>
      <c r="P68" s="894"/>
      <c r="Q68" s="894"/>
      <c r="R68" s="894"/>
    </row>
    <row r="69" spans="3:18" ht="15" customHeight="1">
      <c r="C69" s="1012" t="s">
        <v>770</v>
      </c>
      <c r="D69" s="1012"/>
      <c r="E69" s="1012"/>
      <c r="F69" s="1043"/>
      <c r="G69" s="894"/>
      <c r="H69" s="894"/>
      <c r="I69" s="894"/>
      <c r="J69" s="894"/>
      <c r="K69" s="894"/>
      <c r="L69" s="894"/>
      <c r="M69" s="894"/>
      <c r="N69" s="894"/>
      <c r="O69" s="894"/>
      <c r="P69" s="894"/>
      <c r="Q69" s="894"/>
      <c r="R69" s="894"/>
    </row>
    <row r="70" spans="3:18" ht="15" customHeight="1">
      <c r="C70" s="1045" t="s">
        <v>771</v>
      </c>
      <c r="D70" s="1045"/>
      <c r="E70" s="1045"/>
      <c r="F70" s="1043"/>
      <c r="G70" s="894"/>
      <c r="H70" s="894"/>
      <c r="I70" s="894"/>
      <c r="J70" s="894"/>
      <c r="K70" s="894"/>
      <c r="L70" s="894"/>
      <c r="M70" s="894"/>
      <c r="N70" s="894"/>
      <c r="O70" s="894"/>
      <c r="P70" s="894"/>
      <c r="Q70" s="894"/>
      <c r="R70" s="894"/>
    </row>
    <row r="71" spans="3:18" ht="15" customHeight="1">
      <c r="C71" s="1045" t="s">
        <v>772</v>
      </c>
      <c r="D71" s="1045"/>
      <c r="E71" s="1045"/>
      <c r="F71" s="1043"/>
      <c r="G71" s="894"/>
      <c r="H71" s="894"/>
      <c r="I71" s="894"/>
      <c r="J71" s="894"/>
      <c r="K71" s="894"/>
      <c r="L71" s="894"/>
      <c r="M71" s="894"/>
      <c r="N71" s="894"/>
      <c r="O71" s="894"/>
      <c r="P71" s="894"/>
      <c r="Q71" s="894"/>
      <c r="R71" s="894"/>
    </row>
    <row r="72" spans="3:18" ht="15" customHeight="1">
      <c r="C72" s="1012" t="s">
        <v>773</v>
      </c>
      <c r="D72" s="1012"/>
      <c r="E72" s="1012"/>
      <c r="F72" s="1043"/>
      <c r="G72" s="894"/>
      <c r="H72" s="894"/>
      <c r="I72" s="894"/>
      <c r="J72" s="894"/>
      <c r="K72" s="894"/>
      <c r="L72" s="894"/>
      <c r="M72" s="894"/>
      <c r="N72" s="894"/>
      <c r="O72" s="894"/>
      <c r="P72" s="894"/>
      <c r="Q72" s="894"/>
      <c r="R72" s="894"/>
    </row>
    <row r="73" spans="3:18" ht="15" customHeight="1">
      <c r="C73" s="1012" t="s">
        <v>774</v>
      </c>
      <c r="D73" s="1012"/>
      <c r="E73" s="1012"/>
      <c r="F73" s="1043"/>
      <c r="G73" s="894"/>
      <c r="H73" s="894"/>
      <c r="I73" s="894"/>
      <c r="J73" s="894"/>
      <c r="K73" s="894"/>
      <c r="L73" s="894"/>
      <c r="M73" s="894"/>
      <c r="N73" s="894"/>
      <c r="O73" s="894"/>
      <c r="P73" s="894"/>
      <c r="Q73" s="894"/>
      <c r="R73" s="894"/>
    </row>
    <row r="74" spans="3:18" ht="15" customHeight="1">
      <c r="C74" s="1012" t="s">
        <v>775</v>
      </c>
      <c r="D74" s="1012"/>
      <c r="E74" s="1012"/>
      <c r="F74" s="1043"/>
      <c r="G74" s="894"/>
      <c r="H74" s="894"/>
      <c r="I74" s="894"/>
      <c r="J74" s="894"/>
      <c r="K74" s="894"/>
      <c r="L74" s="894"/>
      <c r="M74" s="894"/>
      <c r="N74" s="894"/>
      <c r="O74" s="894"/>
      <c r="P74" s="894"/>
      <c r="Q74" s="894"/>
      <c r="R74" s="894"/>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50">
    <mergeCell ref="D62:E62"/>
    <mergeCell ref="D63:E63"/>
    <mergeCell ref="D64:E64"/>
    <mergeCell ref="D65:E65"/>
    <mergeCell ref="E58:F58"/>
    <mergeCell ref="D59:E59"/>
    <mergeCell ref="D60:E60"/>
    <mergeCell ref="D61:E61"/>
    <mergeCell ref="D53:E53"/>
    <mergeCell ref="D54:E54"/>
    <mergeCell ref="E56:F56"/>
    <mergeCell ref="E57:F57"/>
    <mergeCell ref="D49:E49"/>
    <mergeCell ref="D50:E50"/>
    <mergeCell ref="D51:E51"/>
    <mergeCell ref="D52:E52"/>
    <mergeCell ref="E45:F45"/>
    <mergeCell ref="E46:F46"/>
    <mergeCell ref="E47:F47"/>
    <mergeCell ref="D48:E48"/>
    <mergeCell ref="D37:E37"/>
    <mergeCell ref="D38:E38"/>
    <mergeCell ref="D39:E39"/>
    <mergeCell ref="E40:F40"/>
    <mergeCell ref="D33:E33"/>
    <mergeCell ref="D34:E34"/>
    <mergeCell ref="D35:E35"/>
    <mergeCell ref="D36:E36"/>
    <mergeCell ref="C10:F10"/>
    <mergeCell ref="C11:F11"/>
    <mergeCell ref="C12:F12"/>
    <mergeCell ref="C13:F13"/>
    <mergeCell ref="B30:B43"/>
    <mergeCell ref="B45:B54"/>
    <mergeCell ref="B56:B65"/>
    <mergeCell ref="C15:F15"/>
    <mergeCell ref="E30:F30"/>
    <mergeCell ref="E31:F31"/>
    <mergeCell ref="E32:F32"/>
    <mergeCell ref="E41:F41"/>
    <mergeCell ref="E42:F42"/>
    <mergeCell ref="E43:F43"/>
    <mergeCell ref="B5:F8"/>
    <mergeCell ref="S5:S8"/>
    <mergeCell ref="K5:N5"/>
    <mergeCell ref="O5:R5"/>
    <mergeCell ref="K7:L7"/>
    <mergeCell ref="O7:P7"/>
    <mergeCell ref="G5:J5"/>
    <mergeCell ref="G7:H7"/>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B2:K151"/>
  <sheetViews>
    <sheetView workbookViewId="0" topLeftCell="A1">
      <selection activeCell="A1" sqref="A1"/>
    </sheetView>
  </sheetViews>
  <sheetFormatPr defaultColWidth="9.00390625" defaultRowHeight="13.5"/>
  <cols>
    <col min="1" max="1" width="2.625" style="65" customWidth="1"/>
    <col min="2" max="2" width="12.625" style="65" customWidth="1"/>
    <col min="3" max="9" width="10.125" style="65" customWidth="1"/>
    <col min="10" max="10" width="10.125" style="66" customWidth="1"/>
    <col min="11" max="11" width="10.125" style="65" customWidth="1"/>
    <col min="12" max="16384" width="9.00390625" style="65" customWidth="1"/>
  </cols>
  <sheetData>
    <row r="1" ht="6" customHeight="1"/>
    <row r="2" ht="14.25">
      <c r="B2" s="67" t="s">
        <v>203</v>
      </c>
    </row>
    <row r="3" spans="2:11" ht="15" thickBot="1">
      <c r="B3" s="68"/>
      <c r="C3" s="69"/>
      <c r="D3" s="69"/>
      <c r="E3" s="69"/>
      <c r="F3" s="69"/>
      <c r="G3" s="69"/>
      <c r="H3" s="69"/>
      <c r="I3" s="69"/>
      <c r="J3" s="69"/>
      <c r="K3" s="69"/>
    </row>
    <row r="4" spans="2:11" ht="12" customHeight="1" thickTop="1">
      <c r="B4" s="1207" t="s">
        <v>172</v>
      </c>
      <c r="C4" s="1207" t="s">
        <v>173</v>
      </c>
      <c r="D4" s="1207"/>
      <c r="E4" s="1211"/>
      <c r="F4" s="1208" t="s">
        <v>174</v>
      </c>
      <c r="G4" s="1209"/>
      <c r="H4" s="1210"/>
      <c r="I4" s="1205" t="s">
        <v>175</v>
      </c>
      <c r="J4" s="1206"/>
      <c r="K4" s="1207"/>
    </row>
    <row r="5" spans="2:11" ht="21" customHeight="1">
      <c r="B5" s="1212"/>
      <c r="C5" s="70" t="s">
        <v>168</v>
      </c>
      <c r="D5" s="70" t="s">
        <v>169</v>
      </c>
      <c r="E5" s="71" t="s">
        <v>170</v>
      </c>
      <c r="F5" s="71" t="s">
        <v>176</v>
      </c>
      <c r="G5" s="70" t="s">
        <v>177</v>
      </c>
      <c r="H5" s="71" t="s">
        <v>178</v>
      </c>
      <c r="I5" s="71" t="s">
        <v>176</v>
      </c>
      <c r="J5" s="70" t="s">
        <v>177</v>
      </c>
      <c r="K5" s="70" t="s">
        <v>178</v>
      </c>
    </row>
    <row r="6" spans="2:11" s="66" customFormat="1" ht="12.75" customHeight="1">
      <c r="B6" s="72"/>
      <c r="C6" s="73" t="s">
        <v>118</v>
      </c>
      <c r="D6" s="73" t="s">
        <v>118</v>
      </c>
      <c r="E6" s="73" t="s">
        <v>118</v>
      </c>
      <c r="F6" s="74" t="s">
        <v>118</v>
      </c>
      <c r="G6" s="74" t="s">
        <v>118</v>
      </c>
      <c r="H6" s="74" t="s">
        <v>118</v>
      </c>
      <c r="I6" s="74" t="s">
        <v>118</v>
      </c>
      <c r="J6" s="73" t="s">
        <v>118</v>
      </c>
      <c r="K6" s="75" t="s">
        <v>118</v>
      </c>
    </row>
    <row r="7" spans="2:11" ht="12" customHeight="1">
      <c r="B7" s="77" t="s">
        <v>171</v>
      </c>
      <c r="C7" s="78">
        <f>D7+E7</f>
        <v>1263103</v>
      </c>
      <c r="D7" s="78">
        <f aca="true" t="shared" si="0" ref="D7:K7">SUM(D9,D16,D23,D30,D37,D44,D51,D58,D65,D72,D79,D86,D93,D100,D107,D114,D121,D128,D135,D142,D149)</f>
        <v>605185</v>
      </c>
      <c r="E7" s="78">
        <f t="shared" si="0"/>
        <v>657918</v>
      </c>
      <c r="F7" s="78">
        <f t="shared" si="0"/>
        <v>783556</v>
      </c>
      <c r="G7" s="78">
        <f t="shared" si="0"/>
        <v>374763</v>
      </c>
      <c r="H7" s="78">
        <f t="shared" si="0"/>
        <v>408793</v>
      </c>
      <c r="I7" s="78">
        <f t="shared" si="0"/>
        <v>479547</v>
      </c>
      <c r="J7" s="78">
        <f t="shared" si="0"/>
        <v>230422</v>
      </c>
      <c r="K7" s="79">
        <f t="shared" si="0"/>
        <v>249125</v>
      </c>
    </row>
    <row r="8" spans="2:11" ht="12" customHeight="1">
      <c r="B8" s="80" t="s">
        <v>179</v>
      </c>
      <c r="C8" s="81"/>
      <c r="D8" s="78"/>
      <c r="E8" s="78"/>
      <c r="F8" s="66"/>
      <c r="G8" s="66"/>
      <c r="H8" s="66"/>
      <c r="I8" s="66"/>
      <c r="K8" s="82"/>
    </row>
    <row r="9" spans="2:11" ht="12" customHeight="1">
      <c r="B9" s="83" t="s">
        <v>180</v>
      </c>
      <c r="C9" s="84">
        <f aca="true" t="shared" si="1" ref="C9:C14">D9+E9</f>
        <v>94913</v>
      </c>
      <c r="D9" s="85">
        <f aca="true" t="shared" si="2" ref="D9:E14">SUM(G9,J9)</f>
        <v>48615</v>
      </c>
      <c r="E9" s="85">
        <f t="shared" si="2"/>
        <v>46298</v>
      </c>
      <c r="F9" s="85">
        <f aca="true" t="shared" si="3" ref="F9:F14">SUM(G9:H9)</f>
        <v>60066</v>
      </c>
      <c r="G9" s="85">
        <f>SUM(G10:G14)</f>
        <v>30762</v>
      </c>
      <c r="H9" s="85">
        <f>SUM(H10:H14)</f>
        <v>29304</v>
      </c>
      <c r="I9" s="85">
        <f>SUM(I10:I14)</f>
        <v>34847</v>
      </c>
      <c r="J9" s="85">
        <f>SUM(J10:J14)</f>
        <v>17853</v>
      </c>
      <c r="K9" s="86">
        <f>SUM(K10:K14)</f>
        <v>16994</v>
      </c>
    </row>
    <row r="10" spans="2:11" ht="12" customHeight="1">
      <c r="B10" s="87">
        <v>0</v>
      </c>
      <c r="C10" s="84">
        <f t="shared" si="1"/>
        <v>18209</v>
      </c>
      <c r="D10" s="85">
        <f t="shared" si="2"/>
        <v>9376</v>
      </c>
      <c r="E10" s="85">
        <f t="shared" si="2"/>
        <v>8833</v>
      </c>
      <c r="F10" s="85">
        <f t="shared" si="3"/>
        <v>11758</v>
      </c>
      <c r="G10" s="85">
        <v>6070</v>
      </c>
      <c r="H10" s="85">
        <v>5688</v>
      </c>
      <c r="I10" s="85">
        <f>SUM(J10:K10)</f>
        <v>6451</v>
      </c>
      <c r="J10" s="85">
        <v>3306</v>
      </c>
      <c r="K10" s="86">
        <v>3145</v>
      </c>
    </row>
    <row r="11" spans="2:11" ht="12" customHeight="1">
      <c r="B11" s="87">
        <v>1</v>
      </c>
      <c r="C11" s="84">
        <f t="shared" si="1"/>
        <v>18388</v>
      </c>
      <c r="D11" s="85">
        <f t="shared" si="2"/>
        <v>9470</v>
      </c>
      <c r="E11" s="85">
        <f t="shared" si="2"/>
        <v>8918</v>
      </c>
      <c r="F11" s="85">
        <f t="shared" si="3"/>
        <v>11818</v>
      </c>
      <c r="G11" s="85">
        <v>6071</v>
      </c>
      <c r="H11" s="85">
        <v>5747</v>
      </c>
      <c r="I11" s="85">
        <f>SUM(J11:K11)</f>
        <v>6570</v>
      </c>
      <c r="J11" s="85">
        <v>3399</v>
      </c>
      <c r="K11" s="86">
        <v>3171</v>
      </c>
    </row>
    <row r="12" spans="2:11" ht="12" customHeight="1">
      <c r="B12" s="87">
        <v>2</v>
      </c>
      <c r="C12" s="84">
        <f t="shared" si="1"/>
        <v>18754</v>
      </c>
      <c r="D12" s="85">
        <f t="shared" si="2"/>
        <v>9639</v>
      </c>
      <c r="E12" s="85">
        <f t="shared" si="2"/>
        <v>9115</v>
      </c>
      <c r="F12" s="85">
        <f t="shared" si="3"/>
        <v>11918</v>
      </c>
      <c r="G12" s="85">
        <v>6123</v>
      </c>
      <c r="H12" s="85">
        <v>5795</v>
      </c>
      <c r="I12" s="85">
        <f>SUM(J12:K12)</f>
        <v>6836</v>
      </c>
      <c r="J12" s="85">
        <v>3516</v>
      </c>
      <c r="K12" s="86">
        <v>3320</v>
      </c>
    </row>
    <row r="13" spans="2:11" ht="12" customHeight="1">
      <c r="B13" s="87">
        <v>3</v>
      </c>
      <c r="C13" s="84">
        <f t="shared" si="1"/>
        <v>19614</v>
      </c>
      <c r="D13" s="85">
        <f t="shared" si="2"/>
        <v>10047</v>
      </c>
      <c r="E13" s="85">
        <f t="shared" si="2"/>
        <v>9567</v>
      </c>
      <c r="F13" s="85">
        <f t="shared" si="3"/>
        <v>12244</v>
      </c>
      <c r="G13" s="85">
        <v>6266</v>
      </c>
      <c r="H13" s="85">
        <v>5978</v>
      </c>
      <c r="I13" s="85">
        <f>SUM(J13:K13)</f>
        <v>7370</v>
      </c>
      <c r="J13" s="85">
        <v>3781</v>
      </c>
      <c r="K13" s="86">
        <v>3589</v>
      </c>
    </row>
    <row r="14" spans="2:11" ht="12.75" customHeight="1">
      <c r="B14" s="87">
        <v>4</v>
      </c>
      <c r="C14" s="84">
        <f t="shared" si="1"/>
        <v>19948</v>
      </c>
      <c r="D14" s="85">
        <f t="shared" si="2"/>
        <v>10083</v>
      </c>
      <c r="E14" s="85">
        <f t="shared" si="2"/>
        <v>9865</v>
      </c>
      <c r="F14" s="85">
        <f t="shared" si="3"/>
        <v>12328</v>
      </c>
      <c r="G14" s="85">
        <v>6232</v>
      </c>
      <c r="H14" s="85">
        <v>6096</v>
      </c>
      <c r="I14" s="85">
        <f>SUM(J14:K14)</f>
        <v>7620</v>
      </c>
      <c r="J14" s="85">
        <v>3851</v>
      </c>
      <c r="K14" s="86">
        <v>3769</v>
      </c>
    </row>
    <row r="15" spans="2:11" ht="12.75" customHeight="1">
      <c r="B15" s="87"/>
      <c r="C15" s="84"/>
      <c r="D15" s="85"/>
      <c r="E15" s="85"/>
      <c r="F15" s="85"/>
      <c r="G15" s="88"/>
      <c r="H15" s="85"/>
      <c r="I15" s="85"/>
      <c r="K15" s="82"/>
    </row>
    <row r="16" spans="2:11" ht="12" customHeight="1">
      <c r="B16" s="83" t="s">
        <v>181</v>
      </c>
      <c r="C16" s="84">
        <f aca="true" t="shared" si="4" ref="C16:C21">D16+E16</f>
        <v>111075</v>
      </c>
      <c r="D16" s="85">
        <f aca="true" t="shared" si="5" ref="D16:E21">SUM(G16,J16)</f>
        <v>56693</v>
      </c>
      <c r="E16" s="85">
        <f t="shared" si="5"/>
        <v>54382</v>
      </c>
      <c r="F16" s="85">
        <f aca="true" t="shared" si="6" ref="F16:F21">SUM(G16:H16)</f>
        <v>65801</v>
      </c>
      <c r="G16" s="85">
        <f>SUM(G17:G21)</f>
        <v>33570</v>
      </c>
      <c r="H16" s="85">
        <f>SUM(H17:H21)</f>
        <v>32231</v>
      </c>
      <c r="I16" s="85">
        <f>SUM(I17:I21)</f>
        <v>45274</v>
      </c>
      <c r="J16" s="85">
        <f>SUM(J17:J21)</f>
        <v>23123</v>
      </c>
      <c r="K16" s="86">
        <f>SUM(K17:K21)</f>
        <v>22151</v>
      </c>
    </row>
    <row r="17" spans="2:11" ht="12" customHeight="1">
      <c r="B17" s="87">
        <v>5</v>
      </c>
      <c r="C17" s="84">
        <f t="shared" si="4"/>
        <v>21093</v>
      </c>
      <c r="D17" s="85">
        <f t="shared" si="5"/>
        <v>10737</v>
      </c>
      <c r="E17" s="85">
        <f t="shared" si="5"/>
        <v>10356</v>
      </c>
      <c r="F17" s="85">
        <f t="shared" si="6"/>
        <v>12897</v>
      </c>
      <c r="G17" s="88">
        <v>6540</v>
      </c>
      <c r="H17" s="85">
        <v>6357</v>
      </c>
      <c r="I17" s="85">
        <f>SUM(J17:K17)</f>
        <v>8196</v>
      </c>
      <c r="J17" s="85">
        <v>4197</v>
      </c>
      <c r="K17" s="86">
        <v>3999</v>
      </c>
    </row>
    <row r="18" spans="2:11" ht="12" customHeight="1">
      <c r="B18" s="87">
        <v>6</v>
      </c>
      <c r="C18" s="84">
        <f t="shared" si="4"/>
        <v>21751</v>
      </c>
      <c r="D18" s="85">
        <f t="shared" si="5"/>
        <v>11077</v>
      </c>
      <c r="E18" s="85">
        <f t="shared" si="5"/>
        <v>10674</v>
      </c>
      <c r="F18" s="85">
        <f t="shared" si="6"/>
        <v>13085</v>
      </c>
      <c r="G18" s="88">
        <v>6649</v>
      </c>
      <c r="H18" s="85">
        <v>6436</v>
      </c>
      <c r="I18" s="85">
        <f>SUM(J18:K18)</f>
        <v>8666</v>
      </c>
      <c r="J18" s="85">
        <v>4428</v>
      </c>
      <c r="K18" s="86">
        <v>4238</v>
      </c>
    </row>
    <row r="19" spans="2:11" ht="12" customHeight="1">
      <c r="B19" s="87">
        <v>7</v>
      </c>
      <c r="C19" s="84">
        <f t="shared" si="4"/>
        <v>22081</v>
      </c>
      <c r="D19" s="85">
        <f t="shared" si="5"/>
        <v>11428</v>
      </c>
      <c r="E19" s="85">
        <f t="shared" si="5"/>
        <v>10653</v>
      </c>
      <c r="F19" s="85">
        <f t="shared" si="6"/>
        <v>13081</v>
      </c>
      <c r="G19" s="88">
        <v>6752</v>
      </c>
      <c r="H19" s="85">
        <v>6329</v>
      </c>
      <c r="I19" s="85">
        <f>SUM(J19:K19)</f>
        <v>9000</v>
      </c>
      <c r="J19" s="85">
        <v>4676</v>
      </c>
      <c r="K19" s="86">
        <v>4324</v>
      </c>
    </row>
    <row r="20" spans="2:11" ht="12" customHeight="1">
      <c r="B20" s="87">
        <v>8</v>
      </c>
      <c r="C20" s="84">
        <f t="shared" si="4"/>
        <v>22166</v>
      </c>
      <c r="D20" s="85">
        <f t="shared" si="5"/>
        <v>11323</v>
      </c>
      <c r="E20" s="85">
        <f t="shared" si="5"/>
        <v>10843</v>
      </c>
      <c r="F20" s="85">
        <f t="shared" si="6"/>
        <v>12805</v>
      </c>
      <c r="G20" s="88">
        <v>6538</v>
      </c>
      <c r="H20" s="85">
        <v>6267</v>
      </c>
      <c r="I20" s="85">
        <f>SUM(J20:K20)</f>
        <v>9361</v>
      </c>
      <c r="J20" s="85">
        <v>4785</v>
      </c>
      <c r="K20" s="86">
        <v>4576</v>
      </c>
    </row>
    <row r="21" spans="2:11" ht="12" customHeight="1">
      <c r="B21" s="87">
        <v>9</v>
      </c>
      <c r="C21" s="84">
        <f t="shared" si="4"/>
        <v>23984</v>
      </c>
      <c r="D21" s="85">
        <f t="shared" si="5"/>
        <v>12128</v>
      </c>
      <c r="E21" s="85">
        <f t="shared" si="5"/>
        <v>11856</v>
      </c>
      <c r="F21" s="85">
        <f t="shared" si="6"/>
        <v>13933</v>
      </c>
      <c r="G21" s="88">
        <v>7091</v>
      </c>
      <c r="H21" s="88">
        <v>6842</v>
      </c>
      <c r="I21" s="85">
        <f>SUM(J21:K21)</f>
        <v>10051</v>
      </c>
      <c r="J21" s="85">
        <v>5037</v>
      </c>
      <c r="K21" s="86">
        <v>5014</v>
      </c>
    </row>
    <row r="22" spans="2:11" ht="12" customHeight="1">
      <c r="B22" s="87"/>
      <c r="C22" s="84"/>
      <c r="D22" s="85"/>
      <c r="E22" s="85" t="s">
        <v>182</v>
      </c>
      <c r="F22" s="85"/>
      <c r="G22" s="88"/>
      <c r="H22" s="85"/>
      <c r="I22" s="85"/>
      <c r="K22" s="82"/>
    </row>
    <row r="23" spans="2:11" ht="12" customHeight="1">
      <c r="B23" s="83" t="s">
        <v>183</v>
      </c>
      <c r="C23" s="84">
        <f aca="true" t="shared" si="7" ref="C23:C28">D23+E23</f>
        <v>142584</v>
      </c>
      <c r="D23" s="85">
        <f aca="true" t="shared" si="8" ref="D23:E28">SUM(G23,J23)</f>
        <v>72619</v>
      </c>
      <c r="E23" s="85">
        <f t="shared" si="8"/>
        <v>69965</v>
      </c>
      <c r="F23" s="85">
        <f aca="true" t="shared" si="9" ref="F23:F28">SUM(G23:H23)</f>
        <v>81485</v>
      </c>
      <c r="G23" s="88">
        <f>SUM(G24:G28)</f>
        <v>41444</v>
      </c>
      <c r="H23" s="88">
        <f>SUM(H24:H28)</f>
        <v>40041</v>
      </c>
      <c r="I23" s="88">
        <f>SUM(I24:I28)</f>
        <v>61099</v>
      </c>
      <c r="J23" s="88">
        <f>SUM(J24:J28)</f>
        <v>31175</v>
      </c>
      <c r="K23" s="89">
        <f>SUM(K24:K28)</f>
        <v>29924</v>
      </c>
    </row>
    <row r="24" spans="2:11" ht="12" customHeight="1">
      <c r="B24" s="87">
        <v>10</v>
      </c>
      <c r="C24" s="84">
        <f t="shared" si="7"/>
        <v>26028</v>
      </c>
      <c r="D24" s="85">
        <f t="shared" si="8"/>
        <v>13306</v>
      </c>
      <c r="E24" s="85">
        <f t="shared" si="8"/>
        <v>12722</v>
      </c>
      <c r="F24" s="85">
        <f t="shared" si="9"/>
        <v>14923</v>
      </c>
      <c r="G24" s="88">
        <v>7623</v>
      </c>
      <c r="H24" s="85">
        <v>7300</v>
      </c>
      <c r="I24" s="85">
        <f>SUM(J24:K24)</f>
        <v>11105</v>
      </c>
      <c r="J24" s="85">
        <v>5683</v>
      </c>
      <c r="K24" s="86">
        <v>5422</v>
      </c>
    </row>
    <row r="25" spans="2:11" ht="12" customHeight="1">
      <c r="B25" s="87">
        <v>11</v>
      </c>
      <c r="C25" s="84">
        <f t="shared" si="7"/>
        <v>26104</v>
      </c>
      <c r="D25" s="85">
        <f t="shared" si="8"/>
        <v>13265</v>
      </c>
      <c r="E25" s="85">
        <f t="shared" si="8"/>
        <v>12839</v>
      </c>
      <c r="F25" s="85">
        <f t="shared" si="9"/>
        <v>14942</v>
      </c>
      <c r="G25" s="88">
        <v>7608</v>
      </c>
      <c r="H25" s="85">
        <v>7334</v>
      </c>
      <c r="I25" s="85">
        <f>SUM(J25:K25)</f>
        <v>11162</v>
      </c>
      <c r="J25" s="85">
        <v>5657</v>
      </c>
      <c r="K25" s="86">
        <v>5505</v>
      </c>
    </row>
    <row r="26" spans="2:11" ht="12" customHeight="1">
      <c r="B26" s="87">
        <v>12</v>
      </c>
      <c r="C26" s="84">
        <f t="shared" si="7"/>
        <v>28273</v>
      </c>
      <c r="D26" s="85">
        <f t="shared" si="8"/>
        <v>14373</v>
      </c>
      <c r="E26" s="85">
        <f t="shared" si="8"/>
        <v>13900</v>
      </c>
      <c r="F26" s="85">
        <f t="shared" si="9"/>
        <v>16031</v>
      </c>
      <c r="G26" s="88">
        <v>8143</v>
      </c>
      <c r="H26" s="85">
        <v>7888</v>
      </c>
      <c r="I26" s="85">
        <f>SUM(J26:K26)</f>
        <v>12242</v>
      </c>
      <c r="J26" s="85">
        <v>6230</v>
      </c>
      <c r="K26" s="86">
        <v>6012</v>
      </c>
    </row>
    <row r="27" spans="2:11" ht="12" customHeight="1">
      <c r="B27" s="87">
        <v>13</v>
      </c>
      <c r="C27" s="84">
        <f t="shared" si="7"/>
        <v>30309</v>
      </c>
      <c r="D27" s="85">
        <f t="shared" si="8"/>
        <v>15414</v>
      </c>
      <c r="E27" s="85">
        <f t="shared" si="8"/>
        <v>14895</v>
      </c>
      <c r="F27" s="85">
        <f t="shared" si="9"/>
        <v>17290</v>
      </c>
      <c r="G27" s="88">
        <v>8733</v>
      </c>
      <c r="H27" s="85">
        <v>8557</v>
      </c>
      <c r="I27" s="85">
        <f>SUM(J27:K27)</f>
        <v>13019</v>
      </c>
      <c r="J27" s="85">
        <v>6681</v>
      </c>
      <c r="K27" s="86">
        <v>6338</v>
      </c>
    </row>
    <row r="28" spans="2:11" ht="12" customHeight="1">
      <c r="B28" s="87">
        <v>14</v>
      </c>
      <c r="C28" s="84">
        <f t="shared" si="7"/>
        <v>31870</v>
      </c>
      <c r="D28" s="85">
        <f t="shared" si="8"/>
        <v>16261</v>
      </c>
      <c r="E28" s="85">
        <f t="shared" si="8"/>
        <v>15609</v>
      </c>
      <c r="F28" s="85">
        <f t="shared" si="9"/>
        <v>18299</v>
      </c>
      <c r="G28" s="85">
        <v>9337</v>
      </c>
      <c r="H28" s="85">
        <v>8962</v>
      </c>
      <c r="I28" s="85">
        <f>SUM(J28:K28)</f>
        <v>13571</v>
      </c>
      <c r="J28" s="85">
        <v>6924</v>
      </c>
      <c r="K28" s="86">
        <v>6647</v>
      </c>
    </row>
    <row r="29" spans="2:11" ht="12" customHeight="1">
      <c r="B29" s="87"/>
      <c r="C29" s="84"/>
      <c r="D29" s="85"/>
      <c r="E29" s="85"/>
      <c r="F29" s="85"/>
      <c r="G29" s="88"/>
      <c r="H29" s="85"/>
      <c r="I29" s="85"/>
      <c r="K29" s="82"/>
    </row>
    <row r="30" spans="2:11" ht="12" customHeight="1">
      <c r="B30" s="83" t="s">
        <v>184</v>
      </c>
      <c r="C30" s="84">
        <f aca="true" t="shared" si="10" ref="C30:C35">D30+E30</f>
        <v>126487</v>
      </c>
      <c r="D30" s="85">
        <f aca="true" t="shared" si="11" ref="D30:E35">SUM(G30,J30)</f>
        <v>63812</v>
      </c>
      <c r="E30" s="85">
        <f t="shared" si="11"/>
        <v>62675</v>
      </c>
      <c r="F30" s="85">
        <f aca="true" t="shared" si="12" ref="F30:F35">SUM(G30:H30)</f>
        <v>81405</v>
      </c>
      <c r="G30" s="88">
        <f>SUM(G31:G35)</f>
        <v>40773</v>
      </c>
      <c r="H30" s="88">
        <f>SUM(H31:H35)</f>
        <v>40632</v>
      </c>
      <c r="I30" s="88">
        <f>SUM(I31:I35)</f>
        <v>45082</v>
      </c>
      <c r="J30" s="88">
        <f>SUM(J31:J35)</f>
        <v>23039</v>
      </c>
      <c r="K30" s="89">
        <f>SUM(K31:K35)</f>
        <v>22043</v>
      </c>
    </row>
    <row r="31" spans="2:11" ht="12" customHeight="1">
      <c r="B31" s="87">
        <v>15</v>
      </c>
      <c r="C31" s="84">
        <f t="shared" si="10"/>
        <v>32455</v>
      </c>
      <c r="D31" s="85">
        <f t="shared" si="11"/>
        <v>16584</v>
      </c>
      <c r="E31" s="85">
        <f t="shared" si="11"/>
        <v>15871</v>
      </c>
      <c r="F31" s="85">
        <f t="shared" si="12"/>
        <v>19767</v>
      </c>
      <c r="G31" s="88">
        <v>10190</v>
      </c>
      <c r="H31" s="85">
        <v>9577</v>
      </c>
      <c r="I31" s="85">
        <f>SUM(J31:K31)</f>
        <v>12688</v>
      </c>
      <c r="J31" s="85">
        <v>6394</v>
      </c>
      <c r="K31" s="86">
        <v>6294</v>
      </c>
    </row>
    <row r="32" spans="2:11" ht="12" customHeight="1">
      <c r="B32" s="87">
        <v>16</v>
      </c>
      <c r="C32" s="84">
        <f t="shared" si="10"/>
        <v>30404</v>
      </c>
      <c r="D32" s="85">
        <f t="shared" si="11"/>
        <v>15640</v>
      </c>
      <c r="E32" s="85">
        <f t="shared" si="11"/>
        <v>14764</v>
      </c>
      <c r="F32" s="85">
        <f t="shared" si="12"/>
        <v>19408</v>
      </c>
      <c r="G32" s="88">
        <v>9922</v>
      </c>
      <c r="H32" s="85">
        <v>9486</v>
      </c>
      <c r="I32" s="85">
        <f>SUM(J32:K32)</f>
        <v>10996</v>
      </c>
      <c r="J32" s="85">
        <v>5718</v>
      </c>
      <c r="K32" s="86">
        <v>5278</v>
      </c>
    </row>
    <row r="33" spans="2:11" ht="12" customHeight="1">
      <c r="B33" s="87">
        <v>17</v>
      </c>
      <c r="C33" s="84">
        <f t="shared" si="10"/>
        <v>28026</v>
      </c>
      <c r="D33" s="85">
        <f t="shared" si="11"/>
        <v>14294</v>
      </c>
      <c r="E33" s="85">
        <f t="shared" si="11"/>
        <v>13732</v>
      </c>
      <c r="F33" s="85">
        <f t="shared" si="12"/>
        <v>18256</v>
      </c>
      <c r="G33" s="88">
        <v>9157</v>
      </c>
      <c r="H33" s="85">
        <v>9099</v>
      </c>
      <c r="I33" s="85">
        <f>SUM(J33:K33)</f>
        <v>9770</v>
      </c>
      <c r="J33" s="85">
        <v>5137</v>
      </c>
      <c r="K33" s="86">
        <v>4633</v>
      </c>
    </row>
    <row r="34" spans="2:11" ht="12" customHeight="1">
      <c r="B34" s="87">
        <v>18</v>
      </c>
      <c r="C34" s="84">
        <f t="shared" si="10"/>
        <v>23463</v>
      </c>
      <c r="D34" s="85">
        <f t="shared" si="11"/>
        <v>11712</v>
      </c>
      <c r="E34" s="85">
        <f t="shared" si="11"/>
        <v>11751</v>
      </c>
      <c r="F34" s="85">
        <f t="shared" si="12"/>
        <v>15545</v>
      </c>
      <c r="G34" s="88">
        <v>7617</v>
      </c>
      <c r="H34" s="85">
        <v>7928</v>
      </c>
      <c r="I34" s="85">
        <f>SUM(J34:K34)</f>
        <v>7918</v>
      </c>
      <c r="J34" s="85">
        <v>4095</v>
      </c>
      <c r="K34" s="86">
        <v>3823</v>
      </c>
    </row>
    <row r="35" spans="2:11" ht="12" customHeight="1">
      <c r="B35" s="87">
        <v>19</v>
      </c>
      <c r="C35" s="84">
        <f t="shared" si="10"/>
        <v>12139</v>
      </c>
      <c r="D35" s="85">
        <f t="shared" si="11"/>
        <v>5582</v>
      </c>
      <c r="E35" s="85">
        <f t="shared" si="11"/>
        <v>6557</v>
      </c>
      <c r="F35" s="85">
        <f t="shared" si="12"/>
        <v>8429</v>
      </c>
      <c r="G35" s="88">
        <v>3887</v>
      </c>
      <c r="H35" s="88">
        <v>4542</v>
      </c>
      <c r="I35" s="85">
        <f>SUM(J35:K35)</f>
        <v>3710</v>
      </c>
      <c r="J35" s="85">
        <v>1695</v>
      </c>
      <c r="K35" s="86">
        <v>2015</v>
      </c>
    </row>
    <row r="36" spans="2:11" ht="12" customHeight="1">
      <c r="B36" s="87"/>
      <c r="C36" s="84"/>
      <c r="D36" s="85"/>
      <c r="E36" s="85"/>
      <c r="F36" s="85"/>
      <c r="G36" s="88"/>
      <c r="H36" s="85"/>
      <c r="I36" s="85"/>
      <c r="K36" s="82"/>
    </row>
    <row r="37" spans="2:11" ht="12" customHeight="1">
      <c r="B37" s="83" t="s">
        <v>185</v>
      </c>
      <c r="C37" s="84">
        <f aca="true" t="shared" si="13" ref="C37:C42">D37+E37</f>
        <v>79733</v>
      </c>
      <c r="D37" s="85">
        <f aca="true" t="shared" si="14" ref="D37:E42">SUM(G37,J37)</f>
        <v>35771</v>
      </c>
      <c r="E37" s="85">
        <f t="shared" si="14"/>
        <v>43962</v>
      </c>
      <c r="F37" s="85">
        <f aca="true" t="shared" si="15" ref="F37:F42">SUM(G37:H37)</f>
        <v>54329</v>
      </c>
      <c r="G37" s="88">
        <f>SUM(G38:G42)</f>
        <v>24199</v>
      </c>
      <c r="H37" s="88">
        <f>SUM(H38:H42)</f>
        <v>30130</v>
      </c>
      <c r="I37" s="88">
        <f>SUM(I38:I42)</f>
        <v>25404</v>
      </c>
      <c r="J37" s="88">
        <f>SUM(J38:J42)</f>
        <v>11572</v>
      </c>
      <c r="K37" s="89">
        <f>SUM(K38:K42)</f>
        <v>13832</v>
      </c>
    </row>
    <row r="38" spans="2:11" ht="12" customHeight="1">
      <c r="B38" s="87">
        <v>20</v>
      </c>
      <c r="C38" s="84">
        <f t="shared" si="13"/>
        <v>14262</v>
      </c>
      <c r="D38" s="85">
        <f t="shared" si="14"/>
        <v>6348</v>
      </c>
      <c r="E38" s="85">
        <f t="shared" si="14"/>
        <v>7914</v>
      </c>
      <c r="F38" s="85">
        <f t="shared" si="15"/>
        <v>9846</v>
      </c>
      <c r="G38" s="88">
        <v>4333</v>
      </c>
      <c r="H38" s="85">
        <v>5513</v>
      </c>
      <c r="I38" s="85">
        <f>SUM(J38:K38)</f>
        <v>4416</v>
      </c>
      <c r="J38" s="85">
        <v>2015</v>
      </c>
      <c r="K38" s="86">
        <v>2401</v>
      </c>
    </row>
    <row r="39" spans="2:11" ht="12" customHeight="1">
      <c r="B39" s="87">
        <v>21</v>
      </c>
      <c r="C39" s="84">
        <f t="shared" si="13"/>
        <v>16484</v>
      </c>
      <c r="D39" s="85">
        <f t="shared" si="14"/>
        <v>7367</v>
      </c>
      <c r="E39" s="85">
        <f t="shared" si="14"/>
        <v>9117</v>
      </c>
      <c r="F39" s="85">
        <f t="shared" si="15"/>
        <v>11304</v>
      </c>
      <c r="G39" s="88">
        <v>5024</v>
      </c>
      <c r="H39" s="85">
        <v>6280</v>
      </c>
      <c r="I39" s="85">
        <f>SUM(J39:K39)</f>
        <v>5180</v>
      </c>
      <c r="J39" s="85">
        <v>2343</v>
      </c>
      <c r="K39" s="86">
        <v>2837</v>
      </c>
    </row>
    <row r="40" spans="2:11" ht="12" customHeight="1">
      <c r="B40" s="87">
        <v>22</v>
      </c>
      <c r="C40" s="84">
        <f t="shared" si="13"/>
        <v>15873</v>
      </c>
      <c r="D40" s="85">
        <f t="shared" si="14"/>
        <v>6990</v>
      </c>
      <c r="E40" s="85">
        <f t="shared" si="14"/>
        <v>8883</v>
      </c>
      <c r="F40" s="85">
        <f t="shared" si="15"/>
        <v>10835</v>
      </c>
      <c r="G40" s="88">
        <v>4767</v>
      </c>
      <c r="H40" s="85">
        <v>6068</v>
      </c>
      <c r="I40" s="85">
        <f>SUM(J40:K40)</f>
        <v>5038</v>
      </c>
      <c r="J40" s="85">
        <v>2223</v>
      </c>
      <c r="K40" s="86">
        <v>2815</v>
      </c>
    </row>
    <row r="41" spans="2:11" ht="12" customHeight="1">
      <c r="B41" s="87">
        <v>23</v>
      </c>
      <c r="C41" s="84">
        <f t="shared" si="13"/>
        <v>16735</v>
      </c>
      <c r="D41" s="85">
        <f t="shared" si="14"/>
        <v>7513</v>
      </c>
      <c r="E41" s="85">
        <f t="shared" si="14"/>
        <v>9222</v>
      </c>
      <c r="F41" s="85">
        <f t="shared" si="15"/>
        <v>11326</v>
      </c>
      <c r="G41" s="88">
        <v>5069</v>
      </c>
      <c r="H41" s="85">
        <v>6257</v>
      </c>
      <c r="I41" s="85">
        <f>SUM(J41:K41)</f>
        <v>5409</v>
      </c>
      <c r="J41" s="85">
        <v>2444</v>
      </c>
      <c r="K41" s="86">
        <v>2965</v>
      </c>
    </row>
    <row r="42" spans="2:11" ht="12" customHeight="1">
      <c r="B42" s="87">
        <v>24</v>
      </c>
      <c r="C42" s="84">
        <f t="shared" si="13"/>
        <v>16379</v>
      </c>
      <c r="D42" s="85">
        <f t="shared" si="14"/>
        <v>7553</v>
      </c>
      <c r="E42" s="85">
        <f t="shared" si="14"/>
        <v>8826</v>
      </c>
      <c r="F42" s="85">
        <f t="shared" si="15"/>
        <v>11018</v>
      </c>
      <c r="G42" s="88">
        <v>5006</v>
      </c>
      <c r="H42" s="88">
        <v>6012</v>
      </c>
      <c r="I42" s="85">
        <f>SUM(J42:K42)</f>
        <v>5361</v>
      </c>
      <c r="J42" s="85">
        <v>2547</v>
      </c>
      <c r="K42" s="86">
        <v>2814</v>
      </c>
    </row>
    <row r="43" spans="2:11" ht="12" customHeight="1">
      <c r="B43" s="87"/>
      <c r="C43" s="84"/>
      <c r="D43" s="85"/>
      <c r="E43" s="85"/>
      <c r="F43" s="85"/>
      <c r="G43" s="88"/>
      <c r="H43" s="85"/>
      <c r="I43" s="85"/>
      <c r="K43" s="82"/>
    </row>
    <row r="44" spans="2:11" ht="12" customHeight="1">
      <c r="B44" s="83" t="s">
        <v>186</v>
      </c>
      <c r="C44" s="84">
        <f aca="true" t="shared" si="16" ref="C44:C49">D44+E44</f>
        <v>86366</v>
      </c>
      <c r="D44" s="85">
        <f aca="true" t="shared" si="17" ref="D44:E49">SUM(G44,J44)</f>
        <v>40697</v>
      </c>
      <c r="E44" s="85">
        <f t="shared" si="17"/>
        <v>45669</v>
      </c>
      <c r="F44" s="85">
        <f aca="true" t="shared" si="18" ref="F44:F49">SUM(G44:H44)</f>
        <v>57166</v>
      </c>
      <c r="G44" s="88">
        <f>SUM(G45:G49)</f>
        <v>26907</v>
      </c>
      <c r="H44" s="88">
        <f>SUM(H45:H49)</f>
        <v>30259</v>
      </c>
      <c r="I44" s="88">
        <f>SUM(I45:I49)</f>
        <v>29200</v>
      </c>
      <c r="J44" s="88">
        <f>SUM(J45:J49)</f>
        <v>13790</v>
      </c>
      <c r="K44" s="89">
        <f>SUM(K45:K49)</f>
        <v>15410</v>
      </c>
    </row>
    <row r="45" spans="2:11" ht="12" customHeight="1">
      <c r="B45" s="87">
        <v>25</v>
      </c>
      <c r="C45" s="84">
        <f t="shared" si="16"/>
        <v>16442</v>
      </c>
      <c r="D45" s="85">
        <f t="shared" si="17"/>
        <v>7506</v>
      </c>
      <c r="E45" s="85">
        <f t="shared" si="17"/>
        <v>8936</v>
      </c>
      <c r="F45" s="85">
        <f t="shared" si="18"/>
        <v>11024</v>
      </c>
      <c r="G45" s="88">
        <v>5021</v>
      </c>
      <c r="H45" s="85">
        <v>6003</v>
      </c>
      <c r="I45" s="85">
        <f>SUM(J45:K45)</f>
        <v>5418</v>
      </c>
      <c r="J45" s="85">
        <v>2485</v>
      </c>
      <c r="K45" s="86">
        <v>2933</v>
      </c>
    </row>
    <row r="46" spans="2:11" ht="12" customHeight="1">
      <c r="B46" s="87">
        <v>26</v>
      </c>
      <c r="C46" s="84">
        <f t="shared" si="16"/>
        <v>15244</v>
      </c>
      <c r="D46" s="85">
        <f t="shared" si="17"/>
        <v>7129</v>
      </c>
      <c r="E46" s="85">
        <f t="shared" si="17"/>
        <v>8115</v>
      </c>
      <c r="F46" s="85">
        <f t="shared" si="18"/>
        <v>10153</v>
      </c>
      <c r="G46" s="88">
        <v>4762</v>
      </c>
      <c r="H46" s="85">
        <v>5391</v>
      </c>
      <c r="I46" s="85">
        <f>SUM(J46:K46)</f>
        <v>5091</v>
      </c>
      <c r="J46" s="85">
        <v>2367</v>
      </c>
      <c r="K46" s="86">
        <v>2724</v>
      </c>
    </row>
    <row r="47" spans="2:11" ht="12" customHeight="1">
      <c r="B47" s="87">
        <v>27</v>
      </c>
      <c r="C47" s="84">
        <f t="shared" si="16"/>
        <v>17604</v>
      </c>
      <c r="D47" s="85">
        <f t="shared" si="17"/>
        <v>8334</v>
      </c>
      <c r="E47" s="85">
        <f t="shared" si="17"/>
        <v>9270</v>
      </c>
      <c r="F47" s="85">
        <f t="shared" si="18"/>
        <v>11551</v>
      </c>
      <c r="G47" s="88">
        <v>5404</v>
      </c>
      <c r="H47" s="85">
        <v>6147</v>
      </c>
      <c r="I47" s="85">
        <f>SUM(J47:K47)</f>
        <v>6053</v>
      </c>
      <c r="J47" s="85">
        <v>2930</v>
      </c>
      <c r="K47" s="86">
        <v>3123</v>
      </c>
    </row>
    <row r="48" spans="2:11" ht="12" customHeight="1">
      <c r="B48" s="87">
        <v>28</v>
      </c>
      <c r="C48" s="84">
        <f t="shared" si="16"/>
        <v>18026</v>
      </c>
      <c r="D48" s="85">
        <f t="shared" si="17"/>
        <v>8549</v>
      </c>
      <c r="E48" s="85">
        <f t="shared" si="17"/>
        <v>9477</v>
      </c>
      <c r="F48" s="85">
        <f t="shared" si="18"/>
        <v>11927</v>
      </c>
      <c r="G48" s="88">
        <v>5662</v>
      </c>
      <c r="H48" s="85">
        <v>6265</v>
      </c>
      <c r="I48" s="85">
        <f>SUM(J48:K48)</f>
        <v>6099</v>
      </c>
      <c r="J48" s="85">
        <v>2887</v>
      </c>
      <c r="K48" s="86">
        <v>3212</v>
      </c>
    </row>
    <row r="49" spans="2:11" ht="12" customHeight="1">
      <c r="B49" s="87">
        <v>29</v>
      </c>
      <c r="C49" s="84">
        <f t="shared" si="16"/>
        <v>19050</v>
      </c>
      <c r="D49" s="85">
        <f t="shared" si="17"/>
        <v>9179</v>
      </c>
      <c r="E49" s="85">
        <f t="shared" si="17"/>
        <v>9871</v>
      </c>
      <c r="F49" s="85">
        <f t="shared" si="18"/>
        <v>12511</v>
      </c>
      <c r="G49" s="88">
        <v>6058</v>
      </c>
      <c r="H49" s="88">
        <v>6453</v>
      </c>
      <c r="I49" s="85">
        <f>SUM(J49:K49)</f>
        <v>6539</v>
      </c>
      <c r="J49" s="85">
        <v>3121</v>
      </c>
      <c r="K49" s="86">
        <v>3418</v>
      </c>
    </row>
    <row r="50" spans="2:11" ht="12" customHeight="1">
      <c r="B50" s="87"/>
      <c r="C50" s="84"/>
      <c r="D50" s="85"/>
      <c r="E50" s="85"/>
      <c r="F50" s="85"/>
      <c r="G50" s="88"/>
      <c r="H50" s="85"/>
      <c r="I50" s="85"/>
      <c r="K50" s="82"/>
    </row>
    <row r="51" spans="2:11" ht="12" customHeight="1">
      <c r="B51" s="83" t="s">
        <v>187</v>
      </c>
      <c r="C51" s="84">
        <f aca="true" t="shared" si="19" ref="C51:C56">D51+E51</f>
        <v>98851</v>
      </c>
      <c r="D51" s="85">
        <f aca="true" t="shared" si="20" ref="D51:E56">SUM(G51,J51)</f>
        <v>47602</v>
      </c>
      <c r="E51" s="85">
        <f t="shared" si="20"/>
        <v>51249</v>
      </c>
      <c r="F51" s="85">
        <f aca="true" t="shared" si="21" ref="F51:F56">SUM(G51:H51)</f>
        <v>63906</v>
      </c>
      <c r="G51" s="88">
        <f>SUM(G52:G56)</f>
        <v>30879</v>
      </c>
      <c r="H51" s="88">
        <f>SUM(H52:H56)</f>
        <v>33027</v>
      </c>
      <c r="I51" s="88">
        <f>SUM(I52:I56)</f>
        <v>34945</v>
      </c>
      <c r="J51" s="88">
        <f>SUM(J52:J56)</f>
        <v>16723</v>
      </c>
      <c r="K51" s="89">
        <f>SUM(K52:K56)</f>
        <v>18222</v>
      </c>
    </row>
    <row r="52" spans="2:11" ht="12" customHeight="1">
      <c r="B52" s="87">
        <v>30</v>
      </c>
      <c r="C52" s="84">
        <f t="shared" si="19"/>
        <v>18951</v>
      </c>
      <c r="D52" s="85">
        <f t="shared" si="20"/>
        <v>9068</v>
      </c>
      <c r="E52" s="85">
        <f t="shared" si="20"/>
        <v>9883</v>
      </c>
      <c r="F52" s="85">
        <f t="shared" si="21"/>
        <v>12344</v>
      </c>
      <c r="G52" s="88">
        <v>5946</v>
      </c>
      <c r="H52" s="85">
        <v>6398</v>
      </c>
      <c r="I52" s="85">
        <f>SUM(J52:K52)</f>
        <v>6607</v>
      </c>
      <c r="J52" s="85">
        <v>3122</v>
      </c>
      <c r="K52" s="86">
        <v>3485</v>
      </c>
    </row>
    <row r="53" spans="2:11" ht="12" customHeight="1">
      <c r="B53" s="87">
        <v>31</v>
      </c>
      <c r="C53" s="84">
        <f t="shared" si="19"/>
        <v>18913</v>
      </c>
      <c r="D53" s="85">
        <f t="shared" si="20"/>
        <v>9054</v>
      </c>
      <c r="E53" s="85">
        <f t="shared" si="20"/>
        <v>9859</v>
      </c>
      <c r="F53" s="85">
        <f t="shared" si="21"/>
        <v>12309</v>
      </c>
      <c r="G53" s="88">
        <v>5840</v>
      </c>
      <c r="H53" s="85">
        <v>6469</v>
      </c>
      <c r="I53" s="85">
        <f>SUM(J53:K53)</f>
        <v>6604</v>
      </c>
      <c r="J53" s="85">
        <v>3214</v>
      </c>
      <c r="K53" s="86">
        <v>3390</v>
      </c>
    </row>
    <row r="54" spans="2:11" ht="12" customHeight="1">
      <c r="B54" s="87">
        <v>32</v>
      </c>
      <c r="C54" s="84">
        <f t="shared" si="19"/>
        <v>20092</v>
      </c>
      <c r="D54" s="85">
        <f t="shared" si="20"/>
        <v>9659</v>
      </c>
      <c r="E54" s="85">
        <f t="shared" si="20"/>
        <v>10433</v>
      </c>
      <c r="F54" s="85">
        <f t="shared" si="21"/>
        <v>12923</v>
      </c>
      <c r="G54" s="88">
        <v>6244</v>
      </c>
      <c r="H54" s="85">
        <v>6679</v>
      </c>
      <c r="I54" s="85">
        <f>SUM(J54:K54)</f>
        <v>7169</v>
      </c>
      <c r="J54" s="85">
        <v>3415</v>
      </c>
      <c r="K54" s="86">
        <v>3754</v>
      </c>
    </row>
    <row r="55" spans="2:11" ht="12" customHeight="1">
      <c r="B55" s="87">
        <v>33</v>
      </c>
      <c r="C55" s="84">
        <f t="shared" si="19"/>
        <v>19980</v>
      </c>
      <c r="D55" s="85">
        <f t="shared" si="20"/>
        <v>9759</v>
      </c>
      <c r="E55" s="85">
        <f t="shared" si="20"/>
        <v>10221</v>
      </c>
      <c r="F55" s="85">
        <f t="shared" si="21"/>
        <v>12942</v>
      </c>
      <c r="G55" s="88">
        <v>6364</v>
      </c>
      <c r="H55" s="85">
        <v>6578</v>
      </c>
      <c r="I55" s="85">
        <f>SUM(J55:K55)</f>
        <v>7038</v>
      </c>
      <c r="J55" s="85">
        <v>3395</v>
      </c>
      <c r="K55" s="86">
        <v>3643</v>
      </c>
    </row>
    <row r="56" spans="2:11" ht="12" customHeight="1">
      <c r="B56" s="87">
        <v>34</v>
      </c>
      <c r="C56" s="84">
        <f t="shared" si="19"/>
        <v>20915</v>
      </c>
      <c r="D56" s="85">
        <f t="shared" si="20"/>
        <v>10062</v>
      </c>
      <c r="E56" s="85">
        <f t="shared" si="20"/>
        <v>10853</v>
      </c>
      <c r="F56" s="85">
        <f t="shared" si="21"/>
        <v>13388</v>
      </c>
      <c r="G56" s="85">
        <v>6485</v>
      </c>
      <c r="H56" s="85">
        <v>6903</v>
      </c>
      <c r="I56" s="85">
        <f>SUM(J56:K56)</f>
        <v>7527</v>
      </c>
      <c r="J56" s="85">
        <v>3577</v>
      </c>
      <c r="K56" s="86">
        <v>3950</v>
      </c>
    </row>
    <row r="57" spans="2:11" ht="12" customHeight="1">
      <c r="B57" s="87"/>
      <c r="C57" s="84"/>
      <c r="D57" s="85"/>
      <c r="E57" s="85"/>
      <c r="F57" s="85"/>
      <c r="G57" s="88"/>
      <c r="H57" s="85"/>
      <c r="I57" s="85"/>
      <c r="K57" s="82"/>
    </row>
    <row r="58" spans="2:11" ht="12" customHeight="1">
      <c r="B58" s="83" t="s">
        <v>188</v>
      </c>
      <c r="C58" s="84">
        <f aca="true" t="shared" si="22" ref="C58:C63">D58+E58</f>
        <v>102877</v>
      </c>
      <c r="D58" s="85">
        <f aca="true" t="shared" si="23" ref="D58:E63">SUM(G58,J58)</f>
        <v>49378</v>
      </c>
      <c r="E58" s="85">
        <f t="shared" si="23"/>
        <v>53499</v>
      </c>
      <c r="F58" s="85">
        <f aca="true" t="shared" si="24" ref="F58:F63">SUM(G58:H58)</f>
        <v>64311</v>
      </c>
      <c r="G58" s="88">
        <f>SUM(G59:G63)</f>
        <v>30911</v>
      </c>
      <c r="H58" s="88">
        <f>SUM(H59:H63)</f>
        <v>33400</v>
      </c>
      <c r="I58" s="88">
        <f>SUM(I59:I63)</f>
        <v>38566</v>
      </c>
      <c r="J58" s="88">
        <f>SUM(J59:J63)</f>
        <v>18467</v>
      </c>
      <c r="K58" s="89">
        <f>SUM(K59:K63)</f>
        <v>20099</v>
      </c>
    </row>
    <row r="59" spans="2:11" ht="12" customHeight="1">
      <c r="B59" s="87">
        <v>35</v>
      </c>
      <c r="C59" s="84">
        <f t="shared" si="22"/>
        <v>20976</v>
      </c>
      <c r="D59" s="85">
        <f t="shared" si="23"/>
        <v>10176</v>
      </c>
      <c r="E59" s="85">
        <f t="shared" si="23"/>
        <v>10800</v>
      </c>
      <c r="F59" s="85">
        <f t="shared" si="24"/>
        <v>13249</v>
      </c>
      <c r="G59" s="88">
        <v>6388</v>
      </c>
      <c r="H59" s="85">
        <v>6861</v>
      </c>
      <c r="I59" s="85">
        <f>SUM(J59:K59)</f>
        <v>7727</v>
      </c>
      <c r="J59" s="85">
        <v>3788</v>
      </c>
      <c r="K59" s="86">
        <v>3939</v>
      </c>
    </row>
    <row r="60" spans="2:11" ht="12" customHeight="1">
      <c r="B60" s="87">
        <v>36</v>
      </c>
      <c r="C60" s="84">
        <f t="shared" si="22"/>
        <v>20258</v>
      </c>
      <c r="D60" s="85">
        <f t="shared" si="23"/>
        <v>9703</v>
      </c>
      <c r="E60" s="85">
        <f t="shared" si="23"/>
        <v>10555</v>
      </c>
      <c r="F60" s="85">
        <f t="shared" si="24"/>
        <v>12682</v>
      </c>
      <c r="G60" s="88">
        <v>6142</v>
      </c>
      <c r="H60" s="85">
        <v>6540</v>
      </c>
      <c r="I60" s="85">
        <f>SUM(J60:K60)</f>
        <v>7576</v>
      </c>
      <c r="J60" s="85">
        <v>3561</v>
      </c>
      <c r="K60" s="86">
        <v>4015</v>
      </c>
    </row>
    <row r="61" spans="2:11" ht="12" customHeight="1">
      <c r="B61" s="87">
        <v>37</v>
      </c>
      <c r="C61" s="84">
        <f t="shared" si="22"/>
        <v>20762</v>
      </c>
      <c r="D61" s="85">
        <f t="shared" si="23"/>
        <v>10015</v>
      </c>
      <c r="E61" s="85">
        <f t="shared" si="23"/>
        <v>10747</v>
      </c>
      <c r="F61" s="85">
        <f t="shared" si="24"/>
        <v>12926</v>
      </c>
      <c r="G61" s="88">
        <v>6245</v>
      </c>
      <c r="H61" s="85">
        <v>6681</v>
      </c>
      <c r="I61" s="85">
        <f>SUM(J61:K61)</f>
        <v>7836</v>
      </c>
      <c r="J61" s="85">
        <v>3770</v>
      </c>
      <c r="K61" s="86">
        <v>4066</v>
      </c>
    </row>
    <row r="62" spans="2:11" ht="12" customHeight="1">
      <c r="B62" s="87">
        <v>38</v>
      </c>
      <c r="C62" s="84">
        <f t="shared" si="22"/>
        <v>20761</v>
      </c>
      <c r="D62" s="85">
        <f t="shared" si="23"/>
        <v>9987</v>
      </c>
      <c r="E62" s="85">
        <f t="shared" si="23"/>
        <v>10774</v>
      </c>
      <c r="F62" s="85">
        <f t="shared" si="24"/>
        <v>12955</v>
      </c>
      <c r="G62" s="88">
        <v>6222</v>
      </c>
      <c r="H62" s="85">
        <v>6733</v>
      </c>
      <c r="I62" s="85">
        <f>SUM(J62:K62)</f>
        <v>7806</v>
      </c>
      <c r="J62" s="85">
        <v>3765</v>
      </c>
      <c r="K62" s="86">
        <v>4041</v>
      </c>
    </row>
    <row r="63" spans="2:11" ht="12" customHeight="1">
      <c r="B63" s="87">
        <v>39</v>
      </c>
      <c r="C63" s="84">
        <f t="shared" si="22"/>
        <v>20120</v>
      </c>
      <c r="D63" s="85">
        <f t="shared" si="23"/>
        <v>9497</v>
      </c>
      <c r="E63" s="85">
        <f t="shared" si="23"/>
        <v>10623</v>
      </c>
      <c r="F63" s="85">
        <f t="shared" si="24"/>
        <v>12499</v>
      </c>
      <c r="G63" s="88">
        <v>5914</v>
      </c>
      <c r="H63" s="88">
        <v>6585</v>
      </c>
      <c r="I63" s="85">
        <f>SUM(J63:K63)</f>
        <v>7621</v>
      </c>
      <c r="J63" s="85">
        <v>3583</v>
      </c>
      <c r="K63" s="86">
        <v>4038</v>
      </c>
    </row>
    <row r="64" spans="2:11" ht="12" customHeight="1">
      <c r="B64" s="87"/>
      <c r="C64" s="84"/>
      <c r="D64" s="85"/>
      <c r="E64" s="85"/>
      <c r="F64" s="85"/>
      <c r="G64" s="88"/>
      <c r="H64" s="85"/>
      <c r="I64" s="85"/>
      <c r="K64" s="82"/>
    </row>
    <row r="65" spans="2:11" ht="12" customHeight="1">
      <c r="B65" s="83" t="s">
        <v>189</v>
      </c>
      <c r="C65" s="84">
        <f aca="true" t="shared" si="25" ref="C65:C70">D65+E65</f>
        <v>85758</v>
      </c>
      <c r="D65" s="85">
        <f aca="true" t="shared" si="26" ref="D65:E70">SUM(G65,J65)</f>
        <v>38304</v>
      </c>
      <c r="E65" s="85">
        <f t="shared" si="26"/>
        <v>47454</v>
      </c>
      <c r="F65" s="85">
        <f aca="true" t="shared" si="27" ref="F65:F70">SUM(G65:H65)</f>
        <v>52799</v>
      </c>
      <c r="G65" s="88">
        <f>SUM(G66:G70)</f>
        <v>23645</v>
      </c>
      <c r="H65" s="88">
        <f>SUM(H66:H70)</f>
        <v>29154</v>
      </c>
      <c r="I65" s="88">
        <f>SUM(I66:I70)</f>
        <v>32959</v>
      </c>
      <c r="J65" s="88">
        <f>SUM(J66:J70)</f>
        <v>14659</v>
      </c>
      <c r="K65" s="89">
        <f>SUM(K66:K70)</f>
        <v>18300</v>
      </c>
    </row>
    <row r="66" spans="2:11" ht="12" customHeight="1">
      <c r="B66" s="87">
        <v>40</v>
      </c>
      <c r="C66" s="84">
        <f t="shared" si="25"/>
        <v>19508</v>
      </c>
      <c r="D66" s="85">
        <f t="shared" si="26"/>
        <v>9123</v>
      </c>
      <c r="E66" s="85">
        <f t="shared" si="26"/>
        <v>10385</v>
      </c>
      <c r="F66" s="85">
        <f t="shared" si="27"/>
        <v>12005</v>
      </c>
      <c r="G66" s="88">
        <v>5648</v>
      </c>
      <c r="H66" s="85">
        <v>6357</v>
      </c>
      <c r="I66" s="85">
        <f>SUM(J66:K66)</f>
        <v>7503</v>
      </c>
      <c r="J66" s="85">
        <v>3475</v>
      </c>
      <c r="K66" s="86">
        <v>4028</v>
      </c>
    </row>
    <row r="67" spans="2:11" ht="12" customHeight="1">
      <c r="B67" s="87">
        <v>41</v>
      </c>
      <c r="C67" s="84">
        <f t="shared" si="25"/>
        <v>18620</v>
      </c>
      <c r="D67" s="85">
        <f t="shared" si="26"/>
        <v>8621</v>
      </c>
      <c r="E67" s="85">
        <f t="shared" si="26"/>
        <v>9999</v>
      </c>
      <c r="F67" s="85">
        <f t="shared" si="27"/>
        <v>11424</v>
      </c>
      <c r="G67" s="88">
        <v>5289</v>
      </c>
      <c r="H67" s="85">
        <v>6135</v>
      </c>
      <c r="I67" s="85">
        <f>SUM(J67:K67)</f>
        <v>7196</v>
      </c>
      <c r="J67" s="85">
        <v>3332</v>
      </c>
      <c r="K67" s="86">
        <v>3864</v>
      </c>
    </row>
    <row r="68" spans="2:11" ht="12" customHeight="1">
      <c r="B68" s="87">
        <v>42</v>
      </c>
      <c r="C68" s="84">
        <f t="shared" si="25"/>
        <v>16353</v>
      </c>
      <c r="D68" s="85">
        <f t="shared" si="26"/>
        <v>7009</v>
      </c>
      <c r="E68" s="85">
        <f t="shared" si="26"/>
        <v>9344</v>
      </c>
      <c r="F68" s="85">
        <f t="shared" si="27"/>
        <v>10203</v>
      </c>
      <c r="G68" s="88">
        <v>4395</v>
      </c>
      <c r="H68" s="85">
        <v>5808</v>
      </c>
      <c r="I68" s="85">
        <f>SUM(J68:K68)</f>
        <v>6150</v>
      </c>
      <c r="J68" s="85">
        <v>2614</v>
      </c>
      <c r="K68" s="86">
        <v>3536</v>
      </c>
    </row>
    <row r="69" spans="2:11" ht="12" customHeight="1">
      <c r="B69" s="87">
        <v>43</v>
      </c>
      <c r="C69" s="84">
        <f t="shared" si="25"/>
        <v>15786</v>
      </c>
      <c r="D69" s="85">
        <f t="shared" si="26"/>
        <v>6774</v>
      </c>
      <c r="E69" s="85">
        <f t="shared" si="26"/>
        <v>9012</v>
      </c>
      <c r="F69" s="85">
        <f t="shared" si="27"/>
        <v>9726</v>
      </c>
      <c r="G69" s="88">
        <v>4145</v>
      </c>
      <c r="H69" s="85">
        <v>5581</v>
      </c>
      <c r="I69" s="85">
        <f>SUM(J69:K69)</f>
        <v>6060</v>
      </c>
      <c r="J69" s="85">
        <v>2629</v>
      </c>
      <c r="K69" s="86">
        <v>3431</v>
      </c>
    </row>
    <row r="70" spans="2:11" ht="12" customHeight="1">
      <c r="B70" s="87">
        <v>44</v>
      </c>
      <c r="C70" s="84">
        <f t="shared" si="25"/>
        <v>15491</v>
      </c>
      <c r="D70" s="85">
        <f t="shared" si="26"/>
        <v>6777</v>
      </c>
      <c r="E70" s="85">
        <f t="shared" si="26"/>
        <v>8714</v>
      </c>
      <c r="F70" s="85">
        <f t="shared" si="27"/>
        <v>9441</v>
      </c>
      <c r="G70" s="88">
        <v>4168</v>
      </c>
      <c r="H70" s="88">
        <v>5273</v>
      </c>
      <c r="I70" s="85">
        <f>SUM(J70:K70)</f>
        <v>6050</v>
      </c>
      <c r="J70" s="85">
        <v>2609</v>
      </c>
      <c r="K70" s="86">
        <v>3441</v>
      </c>
    </row>
    <row r="71" spans="2:11" ht="12" customHeight="1">
      <c r="B71" s="90"/>
      <c r="C71" s="84"/>
      <c r="D71" s="85"/>
      <c r="E71" s="85"/>
      <c r="F71" s="85"/>
      <c r="G71" s="88"/>
      <c r="H71" s="85"/>
      <c r="I71" s="85"/>
      <c r="K71" s="82"/>
    </row>
    <row r="72" spans="2:11" ht="12" customHeight="1">
      <c r="B72" s="83" t="s">
        <v>190</v>
      </c>
      <c r="C72" s="84">
        <f aca="true" t="shared" si="28" ref="C72:C77">D72+E72</f>
        <v>69609</v>
      </c>
      <c r="D72" s="85">
        <f aca="true" t="shared" si="29" ref="D72:E77">SUM(G72,J72)</f>
        <v>31638</v>
      </c>
      <c r="E72" s="85">
        <f t="shared" si="29"/>
        <v>37971</v>
      </c>
      <c r="F72" s="85">
        <f aca="true" t="shared" si="30" ref="F72:F77">SUM(G72:H72)</f>
        <v>42756</v>
      </c>
      <c r="G72" s="88">
        <f>SUM(G73:G77)</f>
        <v>19432</v>
      </c>
      <c r="H72" s="88">
        <f>SUM(H73:H77)</f>
        <v>23324</v>
      </c>
      <c r="I72" s="88">
        <f>SUM(I73:I77)</f>
        <v>26853</v>
      </c>
      <c r="J72" s="88">
        <f>SUM(J73:J77)</f>
        <v>12206</v>
      </c>
      <c r="K72" s="89">
        <f>SUM(K73:K77)</f>
        <v>14647</v>
      </c>
    </row>
    <row r="73" spans="2:11" ht="12" customHeight="1">
      <c r="B73" s="87">
        <v>45</v>
      </c>
      <c r="C73" s="84">
        <f t="shared" si="28"/>
        <v>15815</v>
      </c>
      <c r="D73" s="85">
        <f t="shared" si="29"/>
        <v>7044</v>
      </c>
      <c r="E73" s="85">
        <f t="shared" si="29"/>
        <v>8771</v>
      </c>
      <c r="F73" s="85">
        <f t="shared" si="30"/>
        <v>9699</v>
      </c>
      <c r="G73" s="88">
        <v>4251</v>
      </c>
      <c r="H73" s="85">
        <v>5448</v>
      </c>
      <c r="I73" s="85">
        <f>SUM(J73:K73)</f>
        <v>6116</v>
      </c>
      <c r="J73" s="85">
        <v>2793</v>
      </c>
      <c r="K73" s="86">
        <v>3323</v>
      </c>
    </row>
    <row r="74" spans="2:11" ht="12" customHeight="1">
      <c r="B74" s="87">
        <v>46</v>
      </c>
      <c r="C74" s="84">
        <f t="shared" si="28"/>
        <v>13510</v>
      </c>
      <c r="D74" s="85">
        <f t="shared" si="29"/>
        <v>6196</v>
      </c>
      <c r="E74" s="85">
        <f t="shared" si="29"/>
        <v>7314</v>
      </c>
      <c r="F74" s="85">
        <f t="shared" si="30"/>
        <v>8235</v>
      </c>
      <c r="G74" s="88">
        <v>3823</v>
      </c>
      <c r="H74" s="85">
        <v>4412</v>
      </c>
      <c r="I74" s="85">
        <f>SUM(J74:K74)</f>
        <v>5275</v>
      </c>
      <c r="J74" s="85">
        <v>2373</v>
      </c>
      <c r="K74" s="86">
        <v>2902</v>
      </c>
    </row>
    <row r="75" spans="2:11" ht="12" customHeight="1">
      <c r="B75" s="87">
        <v>47</v>
      </c>
      <c r="C75" s="84">
        <f t="shared" si="28"/>
        <v>13393</v>
      </c>
      <c r="D75" s="85">
        <f t="shared" si="29"/>
        <v>6108</v>
      </c>
      <c r="E75" s="85">
        <f t="shared" si="29"/>
        <v>7285</v>
      </c>
      <c r="F75" s="85">
        <f t="shared" si="30"/>
        <v>8203</v>
      </c>
      <c r="G75" s="88">
        <v>3762</v>
      </c>
      <c r="H75" s="85">
        <v>4441</v>
      </c>
      <c r="I75" s="85">
        <f>SUM(J75:K75)</f>
        <v>5190</v>
      </c>
      <c r="J75" s="85">
        <v>2346</v>
      </c>
      <c r="K75" s="86">
        <v>2844</v>
      </c>
    </row>
    <row r="76" spans="2:11" ht="12" customHeight="1">
      <c r="B76" s="87">
        <v>48</v>
      </c>
      <c r="C76" s="84">
        <f t="shared" si="28"/>
        <v>13361</v>
      </c>
      <c r="D76" s="85">
        <f t="shared" si="29"/>
        <v>6149</v>
      </c>
      <c r="E76" s="85">
        <f t="shared" si="29"/>
        <v>7212</v>
      </c>
      <c r="F76" s="85">
        <f t="shared" si="30"/>
        <v>8333</v>
      </c>
      <c r="G76" s="88">
        <v>3815</v>
      </c>
      <c r="H76" s="85">
        <v>4518</v>
      </c>
      <c r="I76" s="85">
        <f>SUM(J76:K76)</f>
        <v>5028</v>
      </c>
      <c r="J76" s="85">
        <v>2334</v>
      </c>
      <c r="K76" s="86">
        <v>2694</v>
      </c>
    </row>
    <row r="77" spans="2:11" ht="12" customHeight="1">
      <c r="B77" s="87">
        <v>49</v>
      </c>
      <c r="C77" s="84">
        <f t="shared" si="28"/>
        <v>13530</v>
      </c>
      <c r="D77" s="85">
        <f t="shared" si="29"/>
        <v>6141</v>
      </c>
      <c r="E77" s="85">
        <f t="shared" si="29"/>
        <v>7389</v>
      </c>
      <c r="F77" s="85">
        <f t="shared" si="30"/>
        <v>8286</v>
      </c>
      <c r="G77" s="88">
        <v>3781</v>
      </c>
      <c r="H77" s="88">
        <v>4505</v>
      </c>
      <c r="I77" s="85">
        <f>SUM(J77:K77)</f>
        <v>5244</v>
      </c>
      <c r="J77" s="85">
        <v>2360</v>
      </c>
      <c r="K77" s="86">
        <v>2884</v>
      </c>
    </row>
    <row r="78" spans="2:11" ht="12" customHeight="1">
      <c r="B78" s="87"/>
      <c r="C78" s="84"/>
      <c r="D78" s="85"/>
      <c r="E78" s="85"/>
      <c r="F78" s="85"/>
      <c r="G78" s="66"/>
      <c r="H78" s="66"/>
      <c r="I78" s="85"/>
      <c r="K78" s="82"/>
    </row>
    <row r="79" spans="2:11" ht="12" customHeight="1">
      <c r="B79" s="83" t="s">
        <v>191</v>
      </c>
      <c r="C79" s="84">
        <f aca="true" t="shared" si="31" ref="C79:C84">D79+E79</f>
        <v>67257</v>
      </c>
      <c r="D79" s="85">
        <f aca="true" t="shared" si="32" ref="D79:E84">SUM(G79,J79)</f>
        <v>31437</v>
      </c>
      <c r="E79" s="85">
        <f t="shared" si="32"/>
        <v>35820</v>
      </c>
      <c r="F79" s="85">
        <f aca="true" t="shared" si="33" ref="F79:F84">SUM(G79:H79)</f>
        <v>41392</v>
      </c>
      <c r="G79" s="88">
        <f>SUM(G80:G84)</f>
        <v>19402</v>
      </c>
      <c r="H79" s="88">
        <f>SUM(H80:H84)</f>
        <v>21990</v>
      </c>
      <c r="I79" s="88">
        <f>SUM(I80:I84)</f>
        <v>25865</v>
      </c>
      <c r="J79" s="88">
        <f>SUM(J80:J84)</f>
        <v>12035</v>
      </c>
      <c r="K79" s="89">
        <f>SUM(K80:K84)</f>
        <v>13830</v>
      </c>
    </row>
    <row r="80" spans="2:11" ht="12">
      <c r="B80" s="87">
        <v>50</v>
      </c>
      <c r="C80" s="84">
        <f t="shared" si="31"/>
        <v>14289</v>
      </c>
      <c r="D80" s="85">
        <f t="shared" si="32"/>
        <v>6660</v>
      </c>
      <c r="E80" s="85">
        <f t="shared" si="32"/>
        <v>7629</v>
      </c>
      <c r="F80" s="85">
        <f t="shared" si="33"/>
        <v>8793</v>
      </c>
      <c r="G80" s="88">
        <v>4121</v>
      </c>
      <c r="H80" s="85">
        <v>4672</v>
      </c>
      <c r="I80" s="85">
        <f>SUM(J80:K80)</f>
        <v>5496</v>
      </c>
      <c r="J80" s="85">
        <v>2539</v>
      </c>
      <c r="K80" s="86">
        <v>2957</v>
      </c>
    </row>
    <row r="81" spans="2:11" ht="12">
      <c r="B81" s="87">
        <v>51</v>
      </c>
      <c r="C81" s="84">
        <f t="shared" si="31"/>
        <v>13322</v>
      </c>
      <c r="D81" s="85">
        <f t="shared" si="32"/>
        <v>6235</v>
      </c>
      <c r="E81" s="85">
        <f t="shared" si="32"/>
        <v>7087</v>
      </c>
      <c r="F81" s="85">
        <f t="shared" si="33"/>
        <v>8153</v>
      </c>
      <c r="G81" s="88">
        <v>3803</v>
      </c>
      <c r="H81" s="85">
        <v>4350</v>
      </c>
      <c r="I81" s="85">
        <f>SUM(J81:K81)</f>
        <v>5169</v>
      </c>
      <c r="J81" s="85">
        <v>2432</v>
      </c>
      <c r="K81" s="86">
        <v>2737</v>
      </c>
    </row>
    <row r="82" spans="2:11" ht="12">
      <c r="B82" s="87">
        <v>52</v>
      </c>
      <c r="C82" s="84">
        <f t="shared" si="31"/>
        <v>13386</v>
      </c>
      <c r="D82" s="85">
        <f t="shared" si="32"/>
        <v>6368</v>
      </c>
      <c r="E82" s="85">
        <f t="shared" si="32"/>
        <v>7018</v>
      </c>
      <c r="F82" s="85">
        <f t="shared" si="33"/>
        <v>8279</v>
      </c>
      <c r="G82" s="88">
        <v>3929</v>
      </c>
      <c r="H82" s="85">
        <v>4350</v>
      </c>
      <c r="I82" s="85">
        <f>SUM(J82:K82)</f>
        <v>5107</v>
      </c>
      <c r="J82" s="85">
        <v>2439</v>
      </c>
      <c r="K82" s="86">
        <v>2668</v>
      </c>
    </row>
    <row r="83" spans="2:11" ht="12">
      <c r="B83" s="87">
        <v>53</v>
      </c>
      <c r="C83" s="84">
        <f t="shared" si="31"/>
        <v>13301</v>
      </c>
      <c r="D83" s="85">
        <f t="shared" si="32"/>
        <v>6195</v>
      </c>
      <c r="E83" s="85">
        <f t="shared" si="32"/>
        <v>7106</v>
      </c>
      <c r="F83" s="85">
        <f t="shared" si="33"/>
        <v>8207</v>
      </c>
      <c r="G83" s="88">
        <v>3887</v>
      </c>
      <c r="H83" s="85">
        <v>4320</v>
      </c>
      <c r="I83" s="85">
        <f>SUM(J83:K83)</f>
        <v>5094</v>
      </c>
      <c r="J83" s="85">
        <v>2308</v>
      </c>
      <c r="K83" s="86">
        <v>2786</v>
      </c>
    </row>
    <row r="84" spans="2:11" ht="12">
      <c r="B84" s="87">
        <v>54</v>
      </c>
      <c r="C84" s="84">
        <f t="shared" si="31"/>
        <v>12959</v>
      </c>
      <c r="D84" s="85">
        <f t="shared" si="32"/>
        <v>5979</v>
      </c>
      <c r="E84" s="85">
        <f t="shared" si="32"/>
        <v>6980</v>
      </c>
      <c r="F84" s="85">
        <f t="shared" si="33"/>
        <v>7960</v>
      </c>
      <c r="G84" s="88">
        <v>3662</v>
      </c>
      <c r="H84" s="88">
        <v>4298</v>
      </c>
      <c r="I84" s="85">
        <f>SUM(J84:K84)</f>
        <v>4999</v>
      </c>
      <c r="J84" s="85">
        <v>2317</v>
      </c>
      <c r="K84" s="86">
        <v>2682</v>
      </c>
    </row>
    <row r="85" spans="2:11" ht="12">
      <c r="B85" s="91"/>
      <c r="C85" s="84"/>
      <c r="D85" s="85"/>
      <c r="E85" s="85"/>
      <c r="F85" s="85"/>
      <c r="G85" s="66"/>
      <c r="H85" s="66"/>
      <c r="I85" s="85"/>
      <c r="K85" s="82"/>
    </row>
    <row r="86" spans="2:11" ht="12">
      <c r="B86" s="83" t="s">
        <v>192</v>
      </c>
      <c r="C86" s="84">
        <f aca="true" t="shared" si="34" ref="C86:C91">D86+E86</f>
        <v>58802</v>
      </c>
      <c r="D86" s="85">
        <f aca="true" t="shared" si="35" ref="D86:E91">SUM(G86,J86)</f>
        <v>27723</v>
      </c>
      <c r="E86" s="85">
        <f t="shared" si="35"/>
        <v>31079</v>
      </c>
      <c r="F86" s="85">
        <f aca="true" t="shared" si="36" ref="F86:F91">SUM(G86:H86)</f>
        <v>35489</v>
      </c>
      <c r="G86" s="88">
        <f>SUM(G87:G91)</f>
        <v>16682</v>
      </c>
      <c r="H86" s="88">
        <f>SUM(H87:H91)</f>
        <v>18807</v>
      </c>
      <c r="I86" s="88">
        <f>SUM(I87:I91)</f>
        <v>23313</v>
      </c>
      <c r="J86" s="88">
        <f>SUM(J87:J91)</f>
        <v>11041</v>
      </c>
      <c r="K86" s="89">
        <f>SUM(K87:K91)</f>
        <v>12272</v>
      </c>
    </row>
    <row r="87" spans="2:11" ht="12">
      <c r="B87" s="87">
        <v>55</v>
      </c>
      <c r="C87" s="84">
        <f t="shared" si="34"/>
        <v>11955</v>
      </c>
      <c r="D87" s="85">
        <f t="shared" si="35"/>
        <v>5513</v>
      </c>
      <c r="E87" s="85">
        <f t="shared" si="35"/>
        <v>6442</v>
      </c>
      <c r="F87" s="85">
        <f t="shared" si="36"/>
        <v>7359</v>
      </c>
      <c r="G87" s="88">
        <v>3377</v>
      </c>
      <c r="H87" s="85">
        <v>3982</v>
      </c>
      <c r="I87" s="85">
        <f>SUM(J87:K87)</f>
        <v>4596</v>
      </c>
      <c r="J87" s="85">
        <v>2136</v>
      </c>
      <c r="K87" s="86">
        <v>2460</v>
      </c>
    </row>
    <row r="88" spans="2:11" ht="12">
      <c r="B88" s="87">
        <v>56</v>
      </c>
      <c r="C88" s="84">
        <f t="shared" si="34"/>
        <v>12823</v>
      </c>
      <c r="D88" s="85">
        <f t="shared" si="35"/>
        <v>5948</v>
      </c>
      <c r="E88" s="85">
        <f t="shared" si="35"/>
        <v>6875</v>
      </c>
      <c r="F88" s="85">
        <f t="shared" si="36"/>
        <v>7661</v>
      </c>
      <c r="G88" s="88">
        <v>3556</v>
      </c>
      <c r="H88" s="85">
        <v>4105</v>
      </c>
      <c r="I88" s="85">
        <f>SUM(J88:K88)</f>
        <v>5162</v>
      </c>
      <c r="J88" s="85">
        <v>2392</v>
      </c>
      <c r="K88" s="86">
        <v>2770</v>
      </c>
    </row>
    <row r="89" spans="2:11" ht="12">
      <c r="B89" s="87">
        <v>57</v>
      </c>
      <c r="C89" s="84">
        <f t="shared" si="34"/>
        <v>11979</v>
      </c>
      <c r="D89" s="85">
        <f t="shared" si="35"/>
        <v>5693</v>
      </c>
      <c r="E89" s="85">
        <f t="shared" si="35"/>
        <v>6286</v>
      </c>
      <c r="F89" s="85">
        <f t="shared" si="36"/>
        <v>7170</v>
      </c>
      <c r="G89" s="88">
        <v>3377</v>
      </c>
      <c r="H89" s="85">
        <v>3793</v>
      </c>
      <c r="I89" s="85">
        <f>SUM(J89:K89)</f>
        <v>4809</v>
      </c>
      <c r="J89" s="85">
        <v>2316</v>
      </c>
      <c r="K89" s="86">
        <v>2493</v>
      </c>
    </row>
    <row r="90" spans="2:11" ht="12">
      <c r="B90" s="87">
        <v>58</v>
      </c>
      <c r="C90" s="84">
        <f t="shared" si="34"/>
        <v>12354</v>
      </c>
      <c r="D90" s="85">
        <f t="shared" si="35"/>
        <v>5895</v>
      </c>
      <c r="E90" s="85">
        <f t="shared" si="35"/>
        <v>6459</v>
      </c>
      <c r="F90" s="85">
        <f t="shared" si="36"/>
        <v>7429</v>
      </c>
      <c r="G90" s="88">
        <v>3511</v>
      </c>
      <c r="H90" s="85">
        <v>3918</v>
      </c>
      <c r="I90" s="85">
        <f>SUM(J90:K90)</f>
        <v>4925</v>
      </c>
      <c r="J90" s="85">
        <v>2384</v>
      </c>
      <c r="K90" s="86">
        <v>2541</v>
      </c>
    </row>
    <row r="91" spans="2:11" ht="12">
      <c r="B91" s="87">
        <v>59</v>
      </c>
      <c r="C91" s="84">
        <f t="shared" si="34"/>
        <v>9691</v>
      </c>
      <c r="D91" s="85">
        <f t="shared" si="35"/>
        <v>4674</v>
      </c>
      <c r="E91" s="85">
        <f t="shared" si="35"/>
        <v>5017</v>
      </c>
      <c r="F91" s="85">
        <f t="shared" si="36"/>
        <v>5870</v>
      </c>
      <c r="G91" s="88">
        <v>2861</v>
      </c>
      <c r="H91" s="88">
        <v>3009</v>
      </c>
      <c r="I91" s="85">
        <f>SUM(J91:K91)</f>
        <v>3821</v>
      </c>
      <c r="J91" s="85">
        <v>1813</v>
      </c>
      <c r="K91" s="86">
        <v>2008</v>
      </c>
    </row>
    <row r="92" spans="2:11" ht="12">
      <c r="B92" s="87"/>
      <c r="C92" s="84"/>
      <c r="D92" s="85"/>
      <c r="E92" s="85"/>
      <c r="F92" s="85"/>
      <c r="G92" s="66"/>
      <c r="H92" s="66"/>
      <c r="I92" s="85"/>
      <c r="K92" s="82"/>
    </row>
    <row r="93" spans="2:11" ht="12">
      <c r="B93" s="83" t="s">
        <v>193</v>
      </c>
      <c r="C93" s="84">
        <f aca="true" t="shared" si="37" ref="C93:C98">D93+E93</f>
        <v>51335</v>
      </c>
      <c r="D93" s="85">
        <f aca="true" t="shared" si="38" ref="D93:E98">SUM(G93,J93)</f>
        <v>24181</v>
      </c>
      <c r="E93" s="85">
        <f t="shared" si="38"/>
        <v>27154</v>
      </c>
      <c r="F93" s="85">
        <f aca="true" t="shared" si="39" ref="F93:F98">SUM(G93:H93)</f>
        <v>30614</v>
      </c>
      <c r="G93" s="88">
        <f>SUM(G94:G98)</f>
        <v>14437</v>
      </c>
      <c r="H93" s="88">
        <f>SUM(H94:H98)</f>
        <v>16177</v>
      </c>
      <c r="I93" s="88">
        <f>SUM(I94:I98)</f>
        <v>20721</v>
      </c>
      <c r="J93" s="88">
        <f>SUM(J94:J98)</f>
        <v>9744</v>
      </c>
      <c r="K93" s="89">
        <f>SUM(K94:K98)</f>
        <v>10977</v>
      </c>
    </row>
    <row r="94" spans="2:11" ht="12">
      <c r="B94" s="87">
        <v>60</v>
      </c>
      <c r="C94" s="84">
        <f t="shared" si="37"/>
        <v>10478</v>
      </c>
      <c r="D94" s="85">
        <f t="shared" si="38"/>
        <v>4939</v>
      </c>
      <c r="E94" s="85">
        <f t="shared" si="38"/>
        <v>5539</v>
      </c>
      <c r="F94" s="85">
        <f t="shared" si="39"/>
        <v>6337</v>
      </c>
      <c r="G94" s="88">
        <v>2948</v>
      </c>
      <c r="H94" s="85">
        <v>3389</v>
      </c>
      <c r="I94" s="85">
        <f>SUM(J94:K94)</f>
        <v>4141</v>
      </c>
      <c r="J94" s="85">
        <v>1991</v>
      </c>
      <c r="K94" s="86">
        <v>2150</v>
      </c>
    </row>
    <row r="95" spans="2:11" ht="12">
      <c r="B95" s="87">
        <v>61</v>
      </c>
      <c r="C95" s="84">
        <f t="shared" si="37"/>
        <v>10075</v>
      </c>
      <c r="D95" s="85">
        <f t="shared" si="38"/>
        <v>4793</v>
      </c>
      <c r="E95" s="85">
        <f t="shared" si="38"/>
        <v>5282</v>
      </c>
      <c r="F95" s="85">
        <f t="shared" si="39"/>
        <v>5969</v>
      </c>
      <c r="G95" s="88">
        <v>2835</v>
      </c>
      <c r="H95" s="85">
        <v>3134</v>
      </c>
      <c r="I95" s="85">
        <f>SUM(J95:K95)</f>
        <v>4106</v>
      </c>
      <c r="J95" s="85">
        <v>1958</v>
      </c>
      <c r="K95" s="86">
        <v>2148</v>
      </c>
    </row>
    <row r="96" spans="2:11" ht="12">
      <c r="B96" s="87">
        <v>62</v>
      </c>
      <c r="C96" s="84">
        <f t="shared" si="37"/>
        <v>10679</v>
      </c>
      <c r="D96" s="85">
        <f t="shared" si="38"/>
        <v>5014</v>
      </c>
      <c r="E96" s="85">
        <f t="shared" si="38"/>
        <v>5665</v>
      </c>
      <c r="F96" s="85">
        <f t="shared" si="39"/>
        <v>6341</v>
      </c>
      <c r="G96" s="88">
        <v>2974</v>
      </c>
      <c r="H96" s="85">
        <v>3367</v>
      </c>
      <c r="I96" s="85">
        <f>SUM(J96:K96)</f>
        <v>4338</v>
      </c>
      <c r="J96" s="85">
        <v>2040</v>
      </c>
      <c r="K96" s="86">
        <v>2298</v>
      </c>
    </row>
    <row r="97" spans="2:11" ht="12">
      <c r="B97" s="87">
        <v>63</v>
      </c>
      <c r="C97" s="84">
        <f t="shared" si="37"/>
        <v>10061</v>
      </c>
      <c r="D97" s="85">
        <f t="shared" si="38"/>
        <v>4720</v>
      </c>
      <c r="E97" s="85">
        <f t="shared" si="38"/>
        <v>5341</v>
      </c>
      <c r="F97" s="85">
        <f t="shared" si="39"/>
        <v>6015</v>
      </c>
      <c r="G97" s="88">
        <v>2859</v>
      </c>
      <c r="H97" s="85">
        <v>3156</v>
      </c>
      <c r="I97" s="85">
        <f>SUM(J97:K97)</f>
        <v>4046</v>
      </c>
      <c r="J97" s="85">
        <v>1861</v>
      </c>
      <c r="K97" s="86">
        <v>2185</v>
      </c>
    </row>
    <row r="98" spans="2:11" ht="12">
      <c r="B98" s="87">
        <v>64</v>
      </c>
      <c r="C98" s="84">
        <f t="shared" si="37"/>
        <v>10042</v>
      </c>
      <c r="D98" s="85">
        <f t="shared" si="38"/>
        <v>4715</v>
      </c>
      <c r="E98" s="85">
        <f t="shared" si="38"/>
        <v>5327</v>
      </c>
      <c r="F98" s="85">
        <f t="shared" si="39"/>
        <v>5952</v>
      </c>
      <c r="G98" s="88">
        <v>2821</v>
      </c>
      <c r="H98" s="88">
        <v>3131</v>
      </c>
      <c r="I98" s="85">
        <f>SUM(J98:K98)</f>
        <v>4090</v>
      </c>
      <c r="J98" s="85">
        <v>1894</v>
      </c>
      <c r="K98" s="86">
        <v>2196</v>
      </c>
    </row>
    <row r="99" spans="2:11" ht="12">
      <c r="B99" s="91"/>
      <c r="C99" s="84"/>
      <c r="D99" s="85"/>
      <c r="E99" s="85"/>
      <c r="F99" s="85"/>
      <c r="G99" s="88"/>
      <c r="H99" s="85"/>
      <c r="I99" s="88"/>
      <c r="K99" s="82"/>
    </row>
    <row r="100" spans="2:11" ht="12">
      <c r="B100" s="83" t="s">
        <v>194</v>
      </c>
      <c r="C100" s="84">
        <f aca="true" t="shared" si="40" ref="C100:C105">D100+E100</f>
        <v>37970</v>
      </c>
      <c r="D100" s="85">
        <f aca="true" t="shared" si="41" ref="D100:E105">SUM(G100,J100)</f>
        <v>17479</v>
      </c>
      <c r="E100" s="85">
        <f t="shared" si="41"/>
        <v>20491</v>
      </c>
      <c r="F100" s="85">
        <f aca="true" t="shared" si="42" ref="F100:F105">SUM(G100:H100)</f>
        <v>22366</v>
      </c>
      <c r="G100" s="88">
        <f>SUM(G101:G105)</f>
        <v>10279</v>
      </c>
      <c r="H100" s="88">
        <f>SUM(H101:H105)</f>
        <v>12087</v>
      </c>
      <c r="I100" s="88">
        <f>SUM(I101:I105)</f>
        <v>15604</v>
      </c>
      <c r="J100" s="88">
        <f>SUM(J101:J105)</f>
        <v>7200</v>
      </c>
      <c r="K100" s="89">
        <f>SUM(K101:K105)</f>
        <v>8404</v>
      </c>
    </row>
    <row r="101" spans="2:11" ht="12">
      <c r="B101" s="87">
        <v>65</v>
      </c>
      <c r="C101" s="84">
        <f t="shared" si="40"/>
        <v>8940</v>
      </c>
      <c r="D101" s="85">
        <f t="shared" si="41"/>
        <v>4138</v>
      </c>
      <c r="E101" s="85">
        <f t="shared" si="41"/>
        <v>4802</v>
      </c>
      <c r="F101" s="85">
        <f t="shared" si="42"/>
        <v>5299</v>
      </c>
      <c r="G101" s="88">
        <v>2470</v>
      </c>
      <c r="H101" s="85">
        <v>2829</v>
      </c>
      <c r="I101" s="85">
        <f>SUM(J101:K101)</f>
        <v>3641</v>
      </c>
      <c r="J101" s="85">
        <v>1668</v>
      </c>
      <c r="K101" s="86">
        <v>1973</v>
      </c>
    </row>
    <row r="102" spans="2:11" ht="12">
      <c r="B102" s="87">
        <v>66</v>
      </c>
      <c r="C102" s="84">
        <f t="shared" si="40"/>
        <v>7958</v>
      </c>
      <c r="D102" s="85">
        <f t="shared" si="41"/>
        <v>3722</v>
      </c>
      <c r="E102" s="85">
        <f t="shared" si="41"/>
        <v>4236</v>
      </c>
      <c r="F102" s="85">
        <f t="shared" si="42"/>
        <v>4781</v>
      </c>
      <c r="G102" s="88">
        <v>2264</v>
      </c>
      <c r="H102" s="85">
        <v>2517</v>
      </c>
      <c r="I102" s="85">
        <f>SUM(J102:K102)</f>
        <v>3177</v>
      </c>
      <c r="J102" s="85">
        <v>1458</v>
      </c>
      <c r="K102" s="86">
        <v>1719</v>
      </c>
    </row>
    <row r="103" spans="2:11" ht="12">
      <c r="B103" s="87">
        <v>67</v>
      </c>
      <c r="C103" s="84">
        <f t="shared" si="40"/>
        <v>7456</v>
      </c>
      <c r="D103" s="85">
        <f t="shared" si="41"/>
        <v>3408</v>
      </c>
      <c r="E103" s="85">
        <f t="shared" si="41"/>
        <v>4048</v>
      </c>
      <c r="F103" s="85">
        <f t="shared" si="42"/>
        <v>4355</v>
      </c>
      <c r="G103" s="88">
        <v>1959</v>
      </c>
      <c r="H103" s="85">
        <v>2396</v>
      </c>
      <c r="I103" s="85">
        <f>SUM(J103:K103)</f>
        <v>3101</v>
      </c>
      <c r="J103" s="85">
        <v>1449</v>
      </c>
      <c r="K103" s="86">
        <v>1652</v>
      </c>
    </row>
    <row r="104" spans="2:11" ht="12">
      <c r="B104" s="87">
        <v>68</v>
      </c>
      <c r="C104" s="84">
        <f t="shared" si="40"/>
        <v>7336</v>
      </c>
      <c r="D104" s="85">
        <f t="shared" si="41"/>
        <v>3409</v>
      </c>
      <c r="E104" s="85">
        <f t="shared" si="41"/>
        <v>3927</v>
      </c>
      <c r="F104" s="85">
        <f t="shared" si="42"/>
        <v>4338</v>
      </c>
      <c r="G104" s="88">
        <v>2032</v>
      </c>
      <c r="H104" s="85">
        <v>2306</v>
      </c>
      <c r="I104" s="85">
        <f>SUM(J104:K104)</f>
        <v>2998</v>
      </c>
      <c r="J104" s="85">
        <v>1377</v>
      </c>
      <c r="K104" s="86">
        <v>1621</v>
      </c>
    </row>
    <row r="105" spans="2:11" ht="12">
      <c r="B105" s="87">
        <v>69</v>
      </c>
      <c r="C105" s="84">
        <f t="shared" si="40"/>
        <v>6280</v>
      </c>
      <c r="D105" s="85">
        <f t="shared" si="41"/>
        <v>2802</v>
      </c>
      <c r="E105" s="85">
        <f t="shared" si="41"/>
        <v>3478</v>
      </c>
      <c r="F105" s="85">
        <f t="shared" si="42"/>
        <v>3593</v>
      </c>
      <c r="G105" s="88">
        <v>1554</v>
      </c>
      <c r="H105" s="88">
        <v>2039</v>
      </c>
      <c r="I105" s="85">
        <f>SUM(J105:K105)</f>
        <v>2687</v>
      </c>
      <c r="J105" s="85">
        <v>1248</v>
      </c>
      <c r="K105" s="86">
        <v>1439</v>
      </c>
    </row>
    <row r="106" spans="2:11" ht="12">
      <c r="B106" s="91"/>
      <c r="C106" s="84"/>
      <c r="D106" s="85"/>
      <c r="E106" s="85"/>
      <c r="F106" s="85"/>
      <c r="G106" s="66"/>
      <c r="H106" s="66"/>
      <c r="I106" s="85"/>
      <c r="K106" s="82"/>
    </row>
    <row r="107" spans="2:11" ht="12">
      <c r="B107" s="83" t="s">
        <v>195</v>
      </c>
      <c r="C107" s="84">
        <f aca="true" t="shared" si="43" ref="C107:C112">D107+E107</f>
        <v>25322</v>
      </c>
      <c r="D107" s="85">
        <f aca="true" t="shared" si="44" ref="D107:E112">SUM(G107,J107)</f>
        <v>10827</v>
      </c>
      <c r="E107" s="85">
        <f t="shared" si="44"/>
        <v>14495</v>
      </c>
      <c r="F107" s="85">
        <f aca="true" t="shared" si="45" ref="F107:F112">SUM(G107:H107)</f>
        <v>14985</v>
      </c>
      <c r="G107" s="88">
        <f>SUM(G108:G112)</f>
        <v>6403</v>
      </c>
      <c r="H107" s="88">
        <f>SUM(H108:H112)</f>
        <v>8582</v>
      </c>
      <c r="I107" s="88">
        <f>SUM(I108:I112)</f>
        <v>10337</v>
      </c>
      <c r="J107" s="88">
        <f>SUM(J108:J112)</f>
        <v>4424</v>
      </c>
      <c r="K107" s="89">
        <f>SUM(K108:K112)</f>
        <v>5913</v>
      </c>
    </row>
    <row r="108" spans="2:11" ht="12">
      <c r="B108" s="87">
        <v>70</v>
      </c>
      <c r="C108" s="84">
        <f t="shared" si="43"/>
        <v>6332</v>
      </c>
      <c r="D108" s="85">
        <f t="shared" si="44"/>
        <v>2809</v>
      </c>
      <c r="E108" s="85">
        <f t="shared" si="44"/>
        <v>3523</v>
      </c>
      <c r="F108" s="85">
        <f t="shared" si="45"/>
        <v>3739</v>
      </c>
      <c r="G108" s="88">
        <v>1667</v>
      </c>
      <c r="H108" s="85">
        <v>2072</v>
      </c>
      <c r="I108" s="85">
        <f>SUM(J108:K108)</f>
        <v>2593</v>
      </c>
      <c r="J108" s="85">
        <v>1142</v>
      </c>
      <c r="K108" s="86">
        <v>1451</v>
      </c>
    </row>
    <row r="109" spans="2:11" ht="12">
      <c r="B109" s="87">
        <v>71</v>
      </c>
      <c r="C109" s="84">
        <f t="shared" si="43"/>
        <v>5370</v>
      </c>
      <c r="D109" s="85">
        <f t="shared" si="44"/>
        <v>2322</v>
      </c>
      <c r="E109" s="85">
        <f t="shared" si="44"/>
        <v>3048</v>
      </c>
      <c r="F109" s="85">
        <f t="shared" si="45"/>
        <v>3138</v>
      </c>
      <c r="G109" s="88">
        <v>1333</v>
      </c>
      <c r="H109" s="85">
        <v>1805</v>
      </c>
      <c r="I109" s="85">
        <f>SUM(J109:K109)</f>
        <v>2232</v>
      </c>
      <c r="J109" s="85">
        <v>989</v>
      </c>
      <c r="K109" s="86">
        <v>1243</v>
      </c>
    </row>
    <row r="110" spans="2:11" ht="12">
      <c r="B110" s="87">
        <v>72</v>
      </c>
      <c r="C110" s="84">
        <f t="shared" si="43"/>
        <v>5004</v>
      </c>
      <c r="D110" s="85">
        <f t="shared" si="44"/>
        <v>2119</v>
      </c>
      <c r="E110" s="85">
        <f t="shared" si="44"/>
        <v>2885</v>
      </c>
      <c r="F110" s="85">
        <f t="shared" si="45"/>
        <v>3035</v>
      </c>
      <c r="G110" s="88">
        <v>1303</v>
      </c>
      <c r="H110" s="85">
        <v>1732</v>
      </c>
      <c r="I110" s="85">
        <f>SUM(J110:K110)</f>
        <v>1969</v>
      </c>
      <c r="J110" s="85">
        <v>816</v>
      </c>
      <c r="K110" s="86">
        <v>1153</v>
      </c>
    </row>
    <row r="111" spans="2:11" ht="12">
      <c r="B111" s="87">
        <v>73</v>
      </c>
      <c r="C111" s="84">
        <f t="shared" si="43"/>
        <v>4584</v>
      </c>
      <c r="D111" s="85">
        <f t="shared" si="44"/>
        <v>1935</v>
      </c>
      <c r="E111" s="85">
        <f t="shared" si="44"/>
        <v>2649</v>
      </c>
      <c r="F111" s="85">
        <f t="shared" si="45"/>
        <v>2666</v>
      </c>
      <c r="G111" s="88">
        <v>1114</v>
      </c>
      <c r="H111" s="85">
        <v>1552</v>
      </c>
      <c r="I111" s="85">
        <f>SUM(J111:K111)</f>
        <v>1918</v>
      </c>
      <c r="J111" s="85">
        <v>821</v>
      </c>
      <c r="K111" s="86">
        <v>1097</v>
      </c>
    </row>
    <row r="112" spans="2:11" ht="12">
      <c r="B112" s="87">
        <v>74</v>
      </c>
      <c r="C112" s="84">
        <f t="shared" si="43"/>
        <v>4032</v>
      </c>
      <c r="D112" s="85">
        <f t="shared" si="44"/>
        <v>1642</v>
      </c>
      <c r="E112" s="85">
        <f t="shared" si="44"/>
        <v>2390</v>
      </c>
      <c r="F112" s="85">
        <f t="shared" si="45"/>
        <v>2407</v>
      </c>
      <c r="G112" s="88">
        <v>986</v>
      </c>
      <c r="H112" s="88">
        <v>1421</v>
      </c>
      <c r="I112" s="85">
        <f>SUM(J112:K112)</f>
        <v>1625</v>
      </c>
      <c r="J112" s="85">
        <v>656</v>
      </c>
      <c r="K112" s="86">
        <v>969</v>
      </c>
    </row>
    <row r="113" spans="2:11" ht="12">
      <c r="B113" s="91"/>
      <c r="C113" s="84"/>
      <c r="D113" s="85"/>
      <c r="E113" s="85"/>
      <c r="F113" s="85"/>
      <c r="G113" s="66"/>
      <c r="H113" s="66"/>
      <c r="I113" s="85"/>
      <c r="K113" s="82"/>
    </row>
    <row r="114" spans="2:11" ht="12">
      <c r="B114" s="83" t="s">
        <v>196</v>
      </c>
      <c r="C114" s="84">
        <f aca="true" t="shared" si="46" ref="C114:C119">D114+E114</f>
        <v>15287</v>
      </c>
      <c r="D114" s="85">
        <f aca="true" t="shared" si="47" ref="D114:E119">SUM(G114,J114)</f>
        <v>5809</v>
      </c>
      <c r="E114" s="85">
        <f t="shared" si="47"/>
        <v>9478</v>
      </c>
      <c r="F114" s="85">
        <f aca="true" t="shared" si="48" ref="F114:F119">SUM(G114:H114)</f>
        <v>9221</v>
      </c>
      <c r="G114" s="88">
        <f>SUM(G115:G119)</f>
        <v>3440</v>
      </c>
      <c r="H114" s="88">
        <f>SUM(H115:H119)</f>
        <v>5781</v>
      </c>
      <c r="I114" s="88">
        <f>SUM(I115:I119)</f>
        <v>6066</v>
      </c>
      <c r="J114" s="88">
        <f>SUM(J115:J119)</f>
        <v>2369</v>
      </c>
      <c r="K114" s="89">
        <f>SUM(K115:K119)</f>
        <v>3697</v>
      </c>
    </row>
    <row r="115" spans="2:11" ht="12">
      <c r="B115" s="87">
        <v>75</v>
      </c>
      <c r="C115" s="84">
        <f t="shared" si="46"/>
        <v>4001</v>
      </c>
      <c r="D115" s="85">
        <f t="shared" si="47"/>
        <v>1577</v>
      </c>
      <c r="E115" s="85">
        <f t="shared" si="47"/>
        <v>2424</v>
      </c>
      <c r="F115" s="85">
        <f t="shared" si="48"/>
        <v>2395</v>
      </c>
      <c r="G115" s="88">
        <v>940</v>
      </c>
      <c r="H115" s="85">
        <v>1455</v>
      </c>
      <c r="I115" s="85">
        <f>SUM(J115:K115)</f>
        <v>1606</v>
      </c>
      <c r="J115" s="85">
        <v>637</v>
      </c>
      <c r="K115" s="86">
        <v>969</v>
      </c>
    </row>
    <row r="116" spans="2:11" ht="12">
      <c r="B116" s="87">
        <v>76</v>
      </c>
      <c r="C116" s="84">
        <f t="shared" si="46"/>
        <v>3549</v>
      </c>
      <c r="D116" s="85">
        <f t="shared" si="47"/>
        <v>1359</v>
      </c>
      <c r="E116" s="85">
        <f t="shared" si="47"/>
        <v>2190</v>
      </c>
      <c r="F116" s="85">
        <f t="shared" si="48"/>
        <v>2129</v>
      </c>
      <c r="G116" s="88">
        <v>775</v>
      </c>
      <c r="H116" s="85">
        <v>1354</v>
      </c>
      <c r="I116" s="85">
        <f>SUM(J116:K116)</f>
        <v>1420</v>
      </c>
      <c r="J116" s="85">
        <v>584</v>
      </c>
      <c r="K116" s="86">
        <v>836</v>
      </c>
    </row>
    <row r="117" spans="2:11" ht="12">
      <c r="B117" s="87">
        <v>77</v>
      </c>
      <c r="C117" s="84">
        <f t="shared" si="46"/>
        <v>3063</v>
      </c>
      <c r="D117" s="85">
        <f t="shared" si="47"/>
        <v>1183</v>
      </c>
      <c r="E117" s="85">
        <f t="shared" si="47"/>
        <v>1880</v>
      </c>
      <c r="F117" s="85">
        <f t="shared" si="48"/>
        <v>1822</v>
      </c>
      <c r="G117" s="88">
        <v>687</v>
      </c>
      <c r="H117" s="85">
        <v>1135</v>
      </c>
      <c r="I117" s="85">
        <f>SUM(J117:K117)</f>
        <v>1241</v>
      </c>
      <c r="J117" s="85">
        <v>496</v>
      </c>
      <c r="K117" s="86">
        <v>745</v>
      </c>
    </row>
    <row r="118" spans="2:11" ht="12">
      <c r="B118" s="87">
        <v>78</v>
      </c>
      <c r="C118" s="84">
        <f t="shared" si="46"/>
        <v>2654</v>
      </c>
      <c r="D118" s="85">
        <f t="shared" si="47"/>
        <v>947</v>
      </c>
      <c r="E118" s="85">
        <f t="shared" si="47"/>
        <v>1707</v>
      </c>
      <c r="F118" s="85">
        <f t="shared" si="48"/>
        <v>1644</v>
      </c>
      <c r="G118" s="88">
        <v>583</v>
      </c>
      <c r="H118" s="85">
        <v>1061</v>
      </c>
      <c r="I118" s="85">
        <f>SUM(J118:K118)</f>
        <v>1010</v>
      </c>
      <c r="J118" s="85">
        <v>364</v>
      </c>
      <c r="K118" s="86">
        <v>646</v>
      </c>
    </row>
    <row r="119" spans="2:11" ht="12">
      <c r="B119" s="87">
        <v>79</v>
      </c>
      <c r="C119" s="84">
        <f t="shared" si="46"/>
        <v>2020</v>
      </c>
      <c r="D119" s="85">
        <f t="shared" si="47"/>
        <v>743</v>
      </c>
      <c r="E119" s="85">
        <f t="shared" si="47"/>
        <v>1277</v>
      </c>
      <c r="F119" s="85">
        <f t="shared" si="48"/>
        <v>1231</v>
      </c>
      <c r="G119" s="88">
        <v>455</v>
      </c>
      <c r="H119" s="88">
        <v>776</v>
      </c>
      <c r="I119" s="85">
        <f>SUM(J119:K119)</f>
        <v>789</v>
      </c>
      <c r="J119" s="85">
        <v>288</v>
      </c>
      <c r="K119" s="86">
        <v>501</v>
      </c>
    </row>
    <row r="120" spans="2:11" ht="12">
      <c r="B120" s="87"/>
      <c r="C120" s="84"/>
      <c r="D120" s="85"/>
      <c r="E120" s="85"/>
      <c r="F120" s="85"/>
      <c r="G120" s="66"/>
      <c r="H120" s="88"/>
      <c r="I120" s="85"/>
      <c r="K120" s="82"/>
    </row>
    <row r="121" spans="2:11" ht="12">
      <c r="B121" s="83" t="s">
        <v>197</v>
      </c>
      <c r="C121" s="84">
        <f aca="true" t="shared" si="49" ref="C121:C126">D121+E121</f>
        <v>6318</v>
      </c>
      <c r="D121" s="85">
        <f>SUM(G121,J121)</f>
        <v>1959</v>
      </c>
      <c r="E121" s="85">
        <f>SUM(H121,K121)</f>
        <v>4359</v>
      </c>
      <c r="F121" s="85">
        <f aca="true" t="shared" si="50" ref="F121:F126">SUM(G121:H121)</f>
        <v>3871</v>
      </c>
      <c r="G121" s="88">
        <f>SUM(G122:G126)</f>
        <v>1196</v>
      </c>
      <c r="H121" s="88">
        <f>SUM(H122:H126)</f>
        <v>2675</v>
      </c>
      <c r="I121" s="88">
        <f>SUM(I122:I126)</f>
        <v>2447</v>
      </c>
      <c r="J121" s="88">
        <v>763</v>
      </c>
      <c r="K121" s="89">
        <f>SUM(K122:K126)</f>
        <v>1684</v>
      </c>
    </row>
    <row r="122" spans="2:11" ht="12">
      <c r="B122" s="87">
        <v>80</v>
      </c>
      <c r="C122" s="84">
        <f t="shared" si="49"/>
        <v>1765</v>
      </c>
      <c r="D122" s="85">
        <v>583</v>
      </c>
      <c r="E122" s="85">
        <f>SUM(H122,K122)</f>
        <v>1182</v>
      </c>
      <c r="F122" s="85">
        <f t="shared" si="50"/>
        <v>1082</v>
      </c>
      <c r="G122" s="88">
        <v>367</v>
      </c>
      <c r="H122" s="85">
        <v>715</v>
      </c>
      <c r="I122" s="85">
        <v>683</v>
      </c>
      <c r="J122" s="85">
        <v>261</v>
      </c>
      <c r="K122" s="86">
        <v>467</v>
      </c>
    </row>
    <row r="123" spans="2:11" ht="12">
      <c r="B123" s="87">
        <v>81</v>
      </c>
      <c r="C123" s="84">
        <f t="shared" si="49"/>
        <v>1517</v>
      </c>
      <c r="D123" s="85">
        <f>SUM(G123,J123)</f>
        <v>487</v>
      </c>
      <c r="E123" s="85">
        <f>SUM(H123,K123)</f>
        <v>1030</v>
      </c>
      <c r="F123" s="85">
        <f t="shared" si="50"/>
        <v>940</v>
      </c>
      <c r="G123" s="88">
        <v>293</v>
      </c>
      <c r="H123" s="85">
        <v>647</v>
      </c>
      <c r="I123" s="85">
        <f>SUM(J123:K123)</f>
        <v>577</v>
      </c>
      <c r="J123" s="85">
        <v>194</v>
      </c>
      <c r="K123" s="86">
        <v>383</v>
      </c>
    </row>
    <row r="124" spans="2:11" ht="12">
      <c r="B124" s="87">
        <v>82</v>
      </c>
      <c r="C124" s="84">
        <f t="shared" si="49"/>
        <v>1304</v>
      </c>
      <c r="D124" s="85">
        <f>SUM(G124,J124)</f>
        <v>393</v>
      </c>
      <c r="E124" s="85">
        <f>SUM(H124,K124)</f>
        <v>911</v>
      </c>
      <c r="F124" s="85">
        <f t="shared" si="50"/>
        <v>802</v>
      </c>
      <c r="G124" s="88">
        <v>244</v>
      </c>
      <c r="H124" s="85">
        <v>558</v>
      </c>
      <c r="I124" s="85">
        <f>SUM(J124:K124)</f>
        <v>502</v>
      </c>
      <c r="J124" s="85">
        <v>149</v>
      </c>
      <c r="K124" s="86">
        <v>353</v>
      </c>
    </row>
    <row r="125" spans="2:11" ht="12">
      <c r="B125" s="87">
        <v>83</v>
      </c>
      <c r="C125" s="84">
        <f t="shared" si="49"/>
        <v>930</v>
      </c>
      <c r="D125" s="85">
        <f>SUM(G125,J125)</f>
        <v>262</v>
      </c>
      <c r="E125" s="85">
        <f>SUM(H125,K125)</f>
        <v>668</v>
      </c>
      <c r="F125" s="85">
        <f t="shared" si="50"/>
        <v>567</v>
      </c>
      <c r="G125" s="88">
        <v>159</v>
      </c>
      <c r="H125" s="85">
        <v>408</v>
      </c>
      <c r="I125" s="85">
        <f>SUM(J125:K125)</f>
        <v>363</v>
      </c>
      <c r="J125" s="85">
        <v>103</v>
      </c>
      <c r="K125" s="86">
        <v>260</v>
      </c>
    </row>
    <row r="126" spans="2:11" ht="12">
      <c r="B126" s="87">
        <v>84</v>
      </c>
      <c r="C126" s="84">
        <f t="shared" si="49"/>
        <v>802</v>
      </c>
      <c r="D126" s="85">
        <f>SUM(G126,J126)</f>
        <v>234</v>
      </c>
      <c r="E126" s="85">
        <f>SUM(H126,K126)</f>
        <v>568</v>
      </c>
      <c r="F126" s="85">
        <f t="shared" si="50"/>
        <v>480</v>
      </c>
      <c r="G126" s="88">
        <v>133</v>
      </c>
      <c r="H126" s="88">
        <v>347</v>
      </c>
      <c r="I126" s="85">
        <f>SUM(J126:K126)</f>
        <v>322</v>
      </c>
      <c r="J126" s="85">
        <v>101</v>
      </c>
      <c r="K126" s="86">
        <v>221</v>
      </c>
    </row>
    <row r="127" spans="2:11" ht="12">
      <c r="B127" s="91"/>
      <c r="C127" s="84"/>
      <c r="D127" s="85"/>
      <c r="E127" s="85"/>
      <c r="F127" s="85"/>
      <c r="G127" s="66"/>
      <c r="H127" s="66"/>
      <c r="I127" s="85"/>
      <c r="K127" s="82"/>
    </row>
    <row r="128" spans="2:11" ht="12">
      <c r="B128" s="83" t="s">
        <v>198</v>
      </c>
      <c r="C128" s="84">
        <f aca="true" t="shared" si="51" ref="C128:C133">D128+E128</f>
        <v>2061</v>
      </c>
      <c r="D128" s="85">
        <f aca="true" t="shared" si="52" ref="D128:E133">SUM(G128,J128)</f>
        <v>525</v>
      </c>
      <c r="E128" s="85">
        <f t="shared" si="52"/>
        <v>1536</v>
      </c>
      <c r="F128" s="85">
        <f aca="true" t="shared" si="53" ref="F128:F133">SUM(G128:H128)</f>
        <v>1279</v>
      </c>
      <c r="G128" s="88">
        <f>SUM(G129:G133)</f>
        <v>334</v>
      </c>
      <c r="H128" s="66">
        <f>SUM(H129:H133)</f>
        <v>945</v>
      </c>
      <c r="I128" s="88">
        <f>SUM(I129:I133)</f>
        <v>782</v>
      </c>
      <c r="J128" s="88">
        <f>SUM(J129:J133)</f>
        <v>191</v>
      </c>
      <c r="K128" s="89">
        <f>SUM(K129:K133)</f>
        <v>591</v>
      </c>
    </row>
    <row r="129" spans="2:11" ht="12">
      <c r="B129" s="87">
        <v>85</v>
      </c>
      <c r="C129" s="84">
        <f t="shared" si="51"/>
        <v>609</v>
      </c>
      <c r="D129" s="85">
        <f t="shared" si="52"/>
        <v>139</v>
      </c>
      <c r="E129" s="85">
        <f t="shared" si="52"/>
        <v>470</v>
      </c>
      <c r="F129" s="85">
        <f t="shared" si="53"/>
        <v>374</v>
      </c>
      <c r="G129" s="88">
        <v>88</v>
      </c>
      <c r="H129" s="85">
        <v>286</v>
      </c>
      <c r="I129" s="85">
        <f>SUM(J129:K129)</f>
        <v>235</v>
      </c>
      <c r="J129" s="85">
        <v>51</v>
      </c>
      <c r="K129" s="86">
        <v>184</v>
      </c>
    </row>
    <row r="130" spans="2:11" ht="12">
      <c r="B130" s="87">
        <v>86</v>
      </c>
      <c r="C130" s="84">
        <f t="shared" si="51"/>
        <v>552</v>
      </c>
      <c r="D130" s="85">
        <f t="shared" si="52"/>
        <v>136</v>
      </c>
      <c r="E130" s="85">
        <f t="shared" si="52"/>
        <v>416</v>
      </c>
      <c r="F130" s="85">
        <f t="shared" si="53"/>
        <v>338</v>
      </c>
      <c r="G130" s="88">
        <v>81</v>
      </c>
      <c r="H130" s="85">
        <v>257</v>
      </c>
      <c r="I130" s="85">
        <f>SUM(J130:K130)</f>
        <v>214</v>
      </c>
      <c r="J130" s="85">
        <v>55</v>
      </c>
      <c r="K130" s="86">
        <v>159</v>
      </c>
    </row>
    <row r="131" spans="2:11" ht="12">
      <c r="B131" s="87">
        <v>87</v>
      </c>
      <c r="C131" s="84">
        <f t="shared" si="51"/>
        <v>373</v>
      </c>
      <c r="D131" s="85">
        <f t="shared" si="52"/>
        <v>116</v>
      </c>
      <c r="E131" s="85">
        <f t="shared" si="52"/>
        <v>257</v>
      </c>
      <c r="F131" s="85">
        <f t="shared" si="53"/>
        <v>227</v>
      </c>
      <c r="G131" s="88">
        <v>70</v>
      </c>
      <c r="H131" s="85">
        <v>157</v>
      </c>
      <c r="I131" s="85">
        <f>SUM(J131:K131)</f>
        <v>146</v>
      </c>
      <c r="J131" s="85">
        <v>46</v>
      </c>
      <c r="K131" s="86">
        <v>100</v>
      </c>
    </row>
    <row r="132" spans="2:11" ht="12">
      <c r="B132" s="87">
        <v>88</v>
      </c>
      <c r="C132" s="84">
        <f t="shared" si="51"/>
        <v>320</v>
      </c>
      <c r="D132" s="85">
        <f t="shared" si="52"/>
        <v>81</v>
      </c>
      <c r="E132" s="85">
        <f t="shared" si="52"/>
        <v>239</v>
      </c>
      <c r="F132" s="85">
        <f t="shared" si="53"/>
        <v>218</v>
      </c>
      <c r="G132" s="88">
        <v>59</v>
      </c>
      <c r="H132" s="85">
        <v>159</v>
      </c>
      <c r="I132" s="85">
        <f>SUM(J132:K132)</f>
        <v>102</v>
      </c>
      <c r="J132" s="85">
        <v>22</v>
      </c>
      <c r="K132" s="86">
        <v>80</v>
      </c>
    </row>
    <row r="133" spans="2:11" ht="12">
      <c r="B133" s="87">
        <v>89</v>
      </c>
      <c r="C133" s="84">
        <f t="shared" si="51"/>
        <v>207</v>
      </c>
      <c r="D133" s="85">
        <f t="shared" si="52"/>
        <v>53</v>
      </c>
      <c r="E133" s="85">
        <f t="shared" si="52"/>
        <v>154</v>
      </c>
      <c r="F133" s="85">
        <f t="shared" si="53"/>
        <v>122</v>
      </c>
      <c r="G133" s="88">
        <v>36</v>
      </c>
      <c r="H133" s="88">
        <v>86</v>
      </c>
      <c r="I133" s="85">
        <f>SUM(J133:K133)</f>
        <v>85</v>
      </c>
      <c r="J133" s="85">
        <v>17</v>
      </c>
      <c r="K133" s="86">
        <v>68</v>
      </c>
    </row>
    <row r="134" spans="2:11" ht="12">
      <c r="B134" s="87"/>
      <c r="C134" s="84"/>
      <c r="D134" s="85"/>
      <c r="E134" s="85"/>
      <c r="F134" s="85"/>
      <c r="G134" s="88"/>
      <c r="H134" s="85"/>
      <c r="I134" s="85"/>
      <c r="K134" s="82"/>
    </row>
    <row r="135" spans="2:11" ht="12">
      <c r="B135" s="83" t="s">
        <v>199</v>
      </c>
      <c r="C135" s="84">
        <f aca="true" t="shared" si="54" ref="C135:C140">D135+E135</f>
        <v>459</v>
      </c>
      <c r="D135" s="85">
        <f aca="true" t="shared" si="55" ref="D135:E140">SUM(G135,J135)</f>
        <v>109</v>
      </c>
      <c r="E135" s="85">
        <f t="shared" si="55"/>
        <v>350</v>
      </c>
      <c r="F135" s="85">
        <f aca="true" t="shared" si="56" ref="F135:F140">SUM(G135:H135)</f>
        <v>295</v>
      </c>
      <c r="G135" s="88">
        <f>SUM(G136:G140)</f>
        <v>63</v>
      </c>
      <c r="H135" s="66">
        <f>SUM(H136:H140)</f>
        <v>232</v>
      </c>
      <c r="I135" s="88">
        <f aca="true" t="shared" si="57" ref="I135:I140">SUM(J135:K135)</f>
        <v>164</v>
      </c>
      <c r="J135" s="88">
        <f>SUM(J136:J140)</f>
        <v>46</v>
      </c>
      <c r="K135" s="89">
        <f>SUM(K136:K140)</f>
        <v>118</v>
      </c>
    </row>
    <row r="136" spans="2:11" ht="12">
      <c r="B136" s="87">
        <v>90</v>
      </c>
      <c r="C136" s="84">
        <f t="shared" si="54"/>
        <v>167</v>
      </c>
      <c r="D136" s="85">
        <f t="shared" si="55"/>
        <v>32</v>
      </c>
      <c r="E136" s="85">
        <f t="shared" si="55"/>
        <v>135</v>
      </c>
      <c r="F136" s="85">
        <f t="shared" si="56"/>
        <v>114</v>
      </c>
      <c r="G136" s="66">
        <v>18</v>
      </c>
      <c r="H136" s="66">
        <v>96</v>
      </c>
      <c r="I136" s="85">
        <f t="shared" si="57"/>
        <v>53</v>
      </c>
      <c r="J136" s="85">
        <v>14</v>
      </c>
      <c r="K136" s="86">
        <v>39</v>
      </c>
    </row>
    <row r="137" spans="2:11" ht="12">
      <c r="B137" s="87">
        <v>91</v>
      </c>
      <c r="C137" s="84">
        <f t="shared" si="54"/>
        <v>93</v>
      </c>
      <c r="D137" s="85">
        <f t="shared" si="55"/>
        <v>26</v>
      </c>
      <c r="E137" s="85">
        <f t="shared" si="55"/>
        <v>67</v>
      </c>
      <c r="F137" s="85">
        <f t="shared" si="56"/>
        <v>56</v>
      </c>
      <c r="G137" s="66">
        <v>14</v>
      </c>
      <c r="H137" s="66">
        <v>42</v>
      </c>
      <c r="I137" s="85">
        <f t="shared" si="57"/>
        <v>37</v>
      </c>
      <c r="J137" s="85">
        <v>12</v>
      </c>
      <c r="K137" s="86">
        <v>25</v>
      </c>
    </row>
    <row r="138" spans="2:11" ht="12">
      <c r="B138" s="87">
        <v>92</v>
      </c>
      <c r="C138" s="84">
        <f t="shared" si="54"/>
        <v>84</v>
      </c>
      <c r="D138" s="85">
        <f t="shared" si="55"/>
        <v>16</v>
      </c>
      <c r="E138" s="85">
        <f t="shared" si="55"/>
        <v>68</v>
      </c>
      <c r="F138" s="85">
        <f t="shared" si="56"/>
        <v>50</v>
      </c>
      <c r="G138" s="66">
        <v>8</v>
      </c>
      <c r="H138" s="66">
        <v>42</v>
      </c>
      <c r="I138" s="85">
        <f t="shared" si="57"/>
        <v>34</v>
      </c>
      <c r="J138" s="85">
        <v>8</v>
      </c>
      <c r="K138" s="86">
        <v>26</v>
      </c>
    </row>
    <row r="139" spans="2:11" ht="12">
      <c r="B139" s="87">
        <v>93</v>
      </c>
      <c r="C139" s="84">
        <f t="shared" si="54"/>
        <v>55</v>
      </c>
      <c r="D139" s="85">
        <f t="shared" si="55"/>
        <v>12</v>
      </c>
      <c r="E139" s="85">
        <f t="shared" si="55"/>
        <v>43</v>
      </c>
      <c r="F139" s="85">
        <f t="shared" si="56"/>
        <v>38</v>
      </c>
      <c r="G139" s="66">
        <v>10</v>
      </c>
      <c r="H139" s="66">
        <v>28</v>
      </c>
      <c r="I139" s="85">
        <f t="shared" si="57"/>
        <v>17</v>
      </c>
      <c r="J139" s="85">
        <v>2</v>
      </c>
      <c r="K139" s="86">
        <v>15</v>
      </c>
    </row>
    <row r="140" spans="2:11" ht="12">
      <c r="B140" s="87">
        <v>94</v>
      </c>
      <c r="C140" s="84">
        <f t="shared" si="54"/>
        <v>60</v>
      </c>
      <c r="D140" s="85">
        <f t="shared" si="55"/>
        <v>23</v>
      </c>
      <c r="E140" s="85">
        <f t="shared" si="55"/>
        <v>37</v>
      </c>
      <c r="F140" s="85">
        <f t="shared" si="56"/>
        <v>37</v>
      </c>
      <c r="G140" s="66">
        <v>13</v>
      </c>
      <c r="H140" s="66">
        <v>24</v>
      </c>
      <c r="I140" s="85">
        <f t="shared" si="57"/>
        <v>23</v>
      </c>
      <c r="J140" s="85">
        <v>10</v>
      </c>
      <c r="K140" s="86">
        <v>13</v>
      </c>
    </row>
    <row r="141" spans="2:11" ht="12">
      <c r="B141" s="87"/>
      <c r="C141" s="84"/>
      <c r="D141" s="85"/>
      <c r="E141" s="85"/>
      <c r="F141" s="85"/>
      <c r="G141" s="66"/>
      <c r="H141" s="66"/>
      <c r="I141" s="85"/>
      <c r="K141" s="82"/>
    </row>
    <row r="142" spans="2:11" ht="12">
      <c r="B142" s="92" t="s">
        <v>200</v>
      </c>
      <c r="C142" s="84">
        <f aca="true" t="shared" si="58" ref="C142:C147">D142+E142</f>
        <v>38</v>
      </c>
      <c r="D142" s="85">
        <f aca="true" t="shared" si="59" ref="D142:E147">SUM(G142,J142)</f>
        <v>7</v>
      </c>
      <c r="E142" s="85">
        <f t="shared" si="59"/>
        <v>31</v>
      </c>
      <c r="F142" s="85">
        <f aca="true" t="shared" si="60" ref="F142:F147">SUM(G142:H142)</f>
        <v>20</v>
      </c>
      <c r="G142" s="88">
        <f>SUM(G143:G147)</f>
        <v>5</v>
      </c>
      <c r="H142" s="66">
        <f>SUM(H143:H147)</f>
        <v>15</v>
      </c>
      <c r="I142" s="88">
        <f>SUM(I143:I147)</f>
        <v>18</v>
      </c>
      <c r="J142" s="66">
        <f>SUM(J143:J147)</f>
        <v>2</v>
      </c>
      <c r="K142" s="82">
        <f>SUM(K143:K147)</f>
        <v>16</v>
      </c>
    </row>
    <row r="143" spans="2:11" ht="12">
      <c r="B143" s="87">
        <v>95</v>
      </c>
      <c r="C143" s="84">
        <f t="shared" si="58"/>
        <v>20</v>
      </c>
      <c r="D143" s="85">
        <f t="shared" si="59"/>
        <v>3</v>
      </c>
      <c r="E143" s="85">
        <f t="shared" si="59"/>
        <v>17</v>
      </c>
      <c r="F143" s="85">
        <f t="shared" si="60"/>
        <v>12</v>
      </c>
      <c r="G143" s="66">
        <v>3</v>
      </c>
      <c r="H143" s="66">
        <v>9</v>
      </c>
      <c r="I143" s="85">
        <f>SUM(J143:K143)</f>
        <v>8</v>
      </c>
      <c r="J143" s="85">
        <v>0</v>
      </c>
      <c r="K143" s="86">
        <v>8</v>
      </c>
    </row>
    <row r="144" spans="2:11" ht="12">
      <c r="B144" s="87">
        <v>96</v>
      </c>
      <c r="C144" s="84">
        <f t="shared" si="58"/>
        <v>10</v>
      </c>
      <c r="D144" s="85">
        <f t="shared" si="59"/>
        <v>4</v>
      </c>
      <c r="E144" s="85">
        <f t="shared" si="59"/>
        <v>6</v>
      </c>
      <c r="F144" s="85">
        <f t="shared" si="60"/>
        <v>5</v>
      </c>
      <c r="G144" s="66">
        <v>2</v>
      </c>
      <c r="H144" s="66">
        <v>3</v>
      </c>
      <c r="I144" s="85">
        <f>SUM(J144:K144)</f>
        <v>5</v>
      </c>
      <c r="J144" s="85">
        <v>2</v>
      </c>
      <c r="K144" s="86">
        <v>3</v>
      </c>
    </row>
    <row r="145" spans="2:11" ht="12">
      <c r="B145" s="87">
        <v>97</v>
      </c>
      <c r="C145" s="84">
        <f t="shared" si="58"/>
        <v>6</v>
      </c>
      <c r="D145" s="85">
        <f t="shared" si="59"/>
        <v>0</v>
      </c>
      <c r="E145" s="85">
        <f t="shared" si="59"/>
        <v>6</v>
      </c>
      <c r="F145" s="85">
        <f t="shared" si="60"/>
        <v>3</v>
      </c>
      <c r="G145" s="66">
        <v>0</v>
      </c>
      <c r="H145" s="66">
        <v>3</v>
      </c>
      <c r="I145" s="85">
        <f>SUM(J145:K145)</f>
        <v>3</v>
      </c>
      <c r="J145" s="85">
        <v>0</v>
      </c>
      <c r="K145" s="86">
        <v>3</v>
      </c>
    </row>
    <row r="146" spans="2:11" ht="12">
      <c r="B146" s="87">
        <v>98</v>
      </c>
      <c r="C146" s="84">
        <f t="shared" si="58"/>
        <v>1</v>
      </c>
      <c r="D146" s="85">
        <f t="shared" si="59"/>
        <v>0</v>
      </c>
      <c r="E146" s="85">
        <f t="shared" si="59"/>
        <v>1</v>
      </c>
      <c r="F146" s="85">
        <f t="shared" si="60"/>
        <v>0</v>
      </c>
      <c r="G146" s="66">
        <v>0</v>
      </c>
      <c r="H146" s="66">
        <v>0</v>
      </c>
      <c r="I146" s="85">
        <f>SUM(J146:K146)</f>
        <v>1</v>
      </c>
      <c r="J146" s="85">
        <v>0</v>
      </c>
      <c r="K146" s="86">
        <v>1</v>
      </c>
    </row>
    <row r="147" spans="2:11" ht="12">
      <c r="B147" s="87">
        <v>99</v>
      </c>
      <c r="C147" s="84">
        <f t="shared" si="58"/>
        <v>1</v>
      </c>
      <c r="D147" s="85">
        <f t="shared" si="59"/>
        <v>0</v>
      </c>
      <c r="E147" s="85">
        <f t="shared" si="59"/>
        <v>1</v>
      </c>
      <c r="F147" s="85">
        <f t="shared" si="60"/>
        <v>0</v>
      </c>
      <c r="G147" s="66">
        <v>0</v>
      </c>
      <c r="H147" s="66">
        <v>0</v>
      </c>
      <c r="I147" s="85">
        <f>SUM(J147:K147)</f>
        <v>1</v>
      </c>
      <c r="J147" s="85">
        <v>0</v>
      </c>
      <c r="K147" s="86">
        <v>1</v>
      </c>
    </row>
    <row r="148" spans="2:11" ht="12">
      <c r="B148" s="87"/>
      <c r="C148" s="84"/>
      <c r="D148" s="85"/>
      <c r="E148" s="85"/>
      <c r="F148" s="85"/>
      <c r="G148" s="66"/>
      <c r="H148" s="66"/>
      <c r="I148" s="85"/>
      <c r="K148" s="82"/>
    </row>
    <row r="149" spans="2:11" ht="12">
      <c r="B149" s="92" t="s">
        <v>201</v>
      </c>
      <c r="C149" s="84">
        <f>D149+E149</f>
        <v>1</v>
      </c>
      <c r="D149" s="85">
        <f>SUM(G149,J149)</f>
        <v>0</v>
      </c>
      <c r="E149" s="85">
        <f>SUM(H149,K149)</f>
        <v>1</v>
      </c>
      <c r="F149" s="85">
        <f>SUM(G149:H149)</f>
        <v>0</v>
      </c>
      <c r="G149" s="66">
        <v>0</v>
      </c>
      <c r="H149" s="66">
        <v>0</v>
      </c>
      <c r="I149" s="85">
        <f>SUM(J149:K149)</f>
        <v>1</v>
      </c>
      <c r="J149" s="66">
        <v>0</v>
      </c>
      <c r="K149" s="82">
        <v>1</v>
      </c>
    </row>
    <row r="150" spans="2:11" ht="12">
      <c r="B150" s="93"/>
      <c r="C150" s="94"/>
      <c r="D150" s="94"/>
      <c r="E150" s="94"/>
      <c r="F150" s="94"/>
      <c r="G150" s="94"/>
      <c r="H150" s="94"/>
      <c r="I150" s="94"/>
      <c r="J150" s="94"/>
      <c r="K150" s="95"/>
    </row>
    <row r="151" ht="12">
      <c r="B151" s="65" t="s">
        <v>202</v>
      </c>
    </row>
  </sheetData>
  <mergeCells count="4">
    <mergeCell ref="I4:K4"/>
    <mergeCell ref="F4:H4"/>
    <mergeCell ref="C4:E4"/>
    <mergeCell ref="B4:B5"/>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U44"/>
  <sheetViews>
    <sheetView workbookViewId="0" topLeftCell="A1">
      <selection activeCell="A1" sqref="A1"/>
    </sheetView>
  </sheetViews>
  <sheetFormatPr defaultColWidth="9.00390625" defaultRowHeight="13.5" customHeight="1"/>
  <cols>
    <col min="1" max="1" width="2.625" style="1046" customWidth="1"/>
    <col min="2" max="2" width="9.125" style="1046" customWidth="1"/>
    <col min="3" max="17" width="9.00390625" style="1046" customWidth="1"/>
    <col min="18" max="18" width="8.00390625" style="1046" customWidth="1"/>
    <col min="19" max="20" width="9.00390625" style="1046" customWidth="1"/>
    <col min="21" max="21" width="15.00390625" style="1046" customWidth="1"/>
    <col min="22" max="16384" width="9.00390625" style="1046" customWidth="1"/>
  </cols>
  <sheetData>
    <row r="1" ht="12"/>
    <row r="2" ht="14.25">
      <c r="B2" s="1047" t="s">
        <v>798</v>
      </c>
    </row>
    <row r="3" ht="12.75" thickBot="1">
      <c r="R3" s="1048" t="s">
        <v>777</v>
      </c>
    </row>
    <row r="4" spans="2:21" ht="13.5" customHeight="1" thickTop="1">
      <c r="B4" s="1621" t="s">
        <v>778</v>
      </c>
      <c r="C4" s="1624" t="s">
        <v>779</v>
      </c>
      <c r="D4" s="1624"/>
      <c r="E4" s="1624"/>
      <c r="F4" s="1629" t="s">
        <v>780</v>
      </c>
      <c r="G4" s="1630"/>
      <c r="H4" s="1630"/>
      <c r="I4" s="1630"/>
      <c r="J4" s="1630"/>
      <c r="K4" s="1631"/>
      <c r="L4" s="1624" t="s">
        <v>781</v>
      </c>
      <c r="M4" s="1624"/>
      <c r="N4" s="1624"/>
      <c r="O4" s="1632" t="s">
        <v>782</v>
      </c>
      <c r="P4" s="1633"/>
      <c r="Q4" s="1633"/>
      <c r="R4" s="1634"/>
      <c r="S4" s="1049"/>
      <c r="T4" s="1050"/>
      <c r="U4" s="1051"/>
    </row>
    <row r="5" spans="2:21" ht="13.5" customHeight="1">
      <c r="B5" s="1622"/>
      <c r="C5" s="1625"/>
      <c r="D5" s="1625"/>
      <c r="E5" s="1625"/>
      <c r="F5" s="1626" t="s">
        <v>783</v>
      </c>
      <c r="G5" s="1627"/>
      <c r="H5" s="1628"/>
      <c r="I5" s="1626" t="s">
        <v>784</v>
      </c>
      <c r="J5" s="1627"/>
      <c r="K5" s="1628"/>
      <c r="L5" s="1625"/>
      <c r="M5" s="1625"/>
      <c r="N5" s="1625"/>
      <c r="O5" s="1623" t="s">
        <v>785</v>
      </c>
      <c r="P5" s="1623"/>
      <c r="Q5" s="1623"/>
      <c r="R5" s="1635" t="s">
        <v>786</v>
      </c>
      <c r="S5" s="1053"/>
      <c r="T5" s="1053"/>
      <c r="U5" s="1054"/>
    </row>
    <row r="6" spans="2:21" ht="13.5" customHeight="1">
      <c r="B6" s="1622"/>
      <c r="C6" s="1619" t="s">
        <v>176</v>
      </c>
      <c r="D6" s="1619" t="s">
        <v>787</v>
      </c>
      <c r="E6" s="1619" t="s">
        <v>788</v>
      </c>
      <c r="F6" s="1619" t="s">
        <v>176</v>
      </c>
      <c r="G6" s="1619" t="s">
        <v>787</v>
      </c>
      <c r="H6" s="1619" t="s">
        <v>788</v>
      </c>
      <c r="I6" s="1619" t="s">
        <v>176</v>
      </c>
      <c r="J6" s="1619" t="s">
        <v>787</v>
      </c>
      <c r="K6" s="1619" t="s">
        <v>788</v>
      </c>
      <c r="L6" s="1619" t="s">
        <v>176</v>
      </c>
      <c r="M6" s="1619" t="s">
        <v>787</v>
      </c>
      <c r="N6" s="1619" t="s">
        <v>788</v>
      </c>
      <c r="O6" s="1619" t="s">
        <v>176</v>
      </c>
      <c r="P6" s="1619" t="s">
        <v>787</v>
      </c>
      <c r="Q6" s="1619" t="s">
        <v>788</v>
      </c>
      <c r="R6" s="1636"/>
      <c r="S6" s="1053"/>
      <c r="T6" s="1053"/>
      <c r="U6" s="1054"/>
    </row>
    <row r="7" spans="2:21" ht="13.5" customHeight="1">
      <c r="B7" s="1620"/>
      <c r="C7" s="1620"/>
      <c r="D7" s="1620"/>
      <c r="E7" s="1620"/>
      <c r="F7" s="1620"/>
      <c r="G7" s="1620"/>
      <c r="H7" s="1620"/>
      <c r="I7" s="1620"/>
      <c r="J7" s="1620"/>
      <c r="K7" s="1620"/>
      <c r="L7" s="1620"/>
      <c r="M7" s="1620"/>
      <c r="N7" s="1620"/>
      <c r="O7" s="1620"/>
      <c r="P7" s="1620"/>
      <c r="Q7" s="1620"/>
      <c r="R7" s="1052" t="s">
        <v>176</v>
      </c>
      <c r="S7" s="1053"/>
      <c r="T7" s="1053"/>
      <c r="U7" s="1054"/>
    </row>
    <row r="8" spans="2:21" ht="13.5" customHeight="1">
      <c r="B8" s="1055"/>
      <c r="C8" s="1053"/>
      <c r="D8" s="1056"/>
      <c r="E8" s="1056"/>
      <c r="F8" s="1053"/>
      <c r="G8" s="1056"/>
      <c r="H8" s="1056"/>
      <c r="I8" s="1053"/>
      <c r="J8" s="1056"/>
      <c r="K8" s="1056"/>
      <c r="L8" s="1053"/>
      <c r="M8" s="1056"/>
      <c r="N8" s="1056"/>
      <c r="O8" s="1053"/>
      <c r="P8" s="1056"/>
      <c r="Q8" s="1056"/>
      <c r="R8" s="1057"/>
      <c r="S8" s="1053"/>
      <c r="T8" s="1053"/>
      <c r="U8" s="1054"/>
    </row>
    <row r="9" spans="2:20" s="1058" customFormat="1" ht="13.5" customHeight="1">
      <c r="B9" s="1059" t="s">
        <v>176</v>
      </c>
      <c r="C9" s="1060">
        <f aca="true" t="shared" si="0" ref="C9:N9">SUM(C10:C24)</f>
        <v>2</v>
      </c>
      <c r="D9" s="1060">
        <f t="shared" si="0"/>
        <v>150</v>
      </c>
      <c r="E9" s="1060">
        <f t="shared" si="0"/>
        <v>151</v>
      </c>
      <c r="F9" s="1060">
        <f t="shared" si="0"/>
        <v>4</v>
      </c>
      <c r="G9" s="1060">
        <f t="shared" si="0"/>
        <v>230</v>
      </c>
      <c r="H9" s="1060">
        <f t="shared" si="0"/>
        <v>131</v>
      </c>
      <c r="I9" s="1060">
        <f t="shared" si="0"/>
        <v>1</v>
      </c>
      <c r="J9" s="1060">
        <f t="shared" si="0"/>
        <v>50</v>
      </c>
      <c r="K9" s="1060">
        <f t="shared" si="0"/>
        <v>71</v>
      </c>
      <c r="L9" s="1060">
        <f t="shared" si="0"/>
        <v>6</v>
      </c>
      <c r="M9" s="1060">
        <f t="shared" si="0"/>
        <v>844</v>
      </c>
      <c r="N9" s="1060">
        <f t="shared" si="0"/>
        <v>528</v>
      </c>
      <c r="O9" s="1060">
        <f>SUM(O10:O23)</f>
        <v>8</v>
      </c>
      <c r="P9" s="1060">
        <f>SUM(P10:P23)</f>
        <v>595</v>
      </c>
      <c r="Q9" s="1060">
        <f>SUM(Q10:Q23)</f>
        <v>525</v>
      </c>
      <c r="R9" s="1061">
        <f>SUM(R10:R24)</f>
        <v>1</v>
      </c>
      <c r="S9" s="1060"/>
      <c r="T9" s="1060"/>
    </row>
    <row r="10" spans="2:20" ht="13.5" customHeight="1">
      <c r="B10" s="1055" t="s">
        <v>893</v>
      </c>
      <c r="C10" s="1051">
        <v>0</v>
      </c>
      <c r="D10" s="1051">
        <v>0</v>
      </c>
      <c r="E10" s="1051">
        <v>0</v>
      </c>
      <c r="F10" s="1051">
        <v>1</v>
      </c>
      <c r="G10" s="1051">
        <v>100</v>
      </c>
      <c r="H10" s="1051">
        <v>40</v>
      </c>
      <c r="I10" s="1051">
        <v>1</v>
      </c>
      <c r="J10" s="1051">
        <v>50</v>
      </c>
      <c r="K10" s="1051">
        <v>71</v>
      </c>
      <c r="L10" s="1051">
        <v>1</v>
      </c>
      <c r="M10" s="1051">
        <v>132</v>
      </c>
      <c r="N10" s="1051">
        <v>76</v>
      </c>
      <c r="O10" s="1051">
        <v>1</v>
      </c>
      <c r="P10" s="1051">
        <v>65</v>
      </c>
      <c r="Q10" s="1051">
        <v>64</v>
      </c>
      <c r="R10" s="1062">
        <v>0</v>
      </c>
      <c r="S10" s="1063"/>
      <c r="T10" s="1051"/>
    </row>
    <row r="11" spans="2:20" ht="13.5" customHeight="1">
      <c r="B11" s="1055" t="s">
        <v>902</v>
      </c>
      <c r="C11" s="1051">
        <v>0</v>
      </c>
      <c r="D11" s="1051">
        <v>0</v>
      </c>
      <c r="E11" s="1051">
        <v>0</v>
      </c>
      <c r="F11" s="1051">
        <v>1</v>
      </c>
      <c r="G11" s="1051">
        <v>70</v>
      </c>
      <c r="H11" s="1051">
        <v>63</v>
      </c>
      <c r="I11" s="1051">
        <v>0</v>
      </c>
      <c r="J11" s="1051">
        <v>0</v>
      </c>
      <c r="K11" s="1051">
        <v>0</v>
      </c>
      <c r="L11" s="1051">
        <v>1</v>
      </c>
      <c r="M11" s="1051">
        <v>280</v>
      </c>
      <c r="N11" s="1051">
        <v>186</v>
      </c>
      <c r="O11" s="1051">
        <v>1</v>
      </c>
      <c r="P11" s="1051">
        <v>180</v>
      </c>
      <c r="Q11" s="1051">
        <v>104</v>
      </c>
      <c r="R11" s="1062">
        <v>0</v>
      </c>
      <c r="S11" s="1051"/>
      <c r="T11" s="1051"/>
    </row>
    <row r="12" spans="2:20" ht="13.5" customHeight="1">
      <c r="B12" s="1055" t="s">
        <v>970</v>
      </c>
      <c r="C12" s="1051">
        <v>0</v>
      </c>
      <c r="D12" s="1051">
        <v>0</v>
      </c>
      <c r="E12" s="1051">
        <v>0</v>
      </c>
      <c r="F12" s="1051">
        <v>0</v>
      </c>
      <c r="G12" s="1051">
        <v>0</v>
      </c>
      <c r="H12" s="1051">
        <v>0</v>
      </c>
      <c r="I12" s="1051">
        <v>0</v>
      </c>
      <c r="J12" s="1051">
        <v>0</v>
      </c>
      <c r="K12" s="1051">
        <v>0</v>
      </c>
      <c r="L12" s="1051">
        <v>0</v>
      </c>
      <c r="M12" s="1051">
        <v>0</v>
      </c>
      <c r="N12" s="1051">
        <v>0</v>
      </c>
      <c r="O12" s="1051">
        <v>2</v>
      </c>
      <c r="P12" s="1051">
        <v>130</v>
      </c>
      <c r="Q12" s="1051">
        <v>134</v>
      </c>
      <c r="R12" s="1062">
        <v>0</v>
      </c>
      <c r="S12" s="1051"/>
      <c r="T12" s="1051"/>
    </row>
    <row r="13" spans="2:20" ht="13.5" customHeight="1">
      <c r="B13" s="1055" t="s">
        <v>971</v>
      </c>
      <c r="C13" s="1051">
        <v>0</v>
      </c>
      <c r="D13" s="1051">
        <v>0</v>
      </c>
      <c r="E13" s="1051">
        <v>0</v>
      </c>
      <c r="F13" s="1051">
        <v>0</v>
      </c>
      <c r="G13" s="1051">
        <v>0</v>
      </c>
      <c r="H13" s="1051">
        <v>0</v>
      </c>
      <c r="I13" s="1051">
        <v>0</v>
      </c>
      <c r="J13" s="1051">
        <v>0</v>
      </c>
      <c r="K13" s="1051">
        <v>0</v>
      </c>
      <c r="L13" s="1051">
        <v>1</v>
      </c>
      <c r="M13" s="1051">
        <v>150</v>
      </c>
      <c r="N13" s="1051">
        <v>109</v>
      </c>
      <c r="O13" s="1051">
        <v>1</v>
      </c>
      <c r="P13" s="1051">
        <v>70</v>
      </c>
      <c r="Q13" s="1051">
        <v>70</v>
      </c>
      <c r="R13" s="1062">
        <v>0</v>
      </c>
      <c r="S13" s="1051"/>
      <c r="T13" s="1051"/>
    </row>
    <row r="14" spans="2:20" ht="13.5" customHeight="1">
      <c r="B14" s="1055" t="s">
        <v>886</v>
      </c>
      <c r="C14" s="1051">
        <v>0</v>
      </c>
      <c r="D14" s="1051">
        <v>0</v>
      </c>
      <c r="E14" s="1051">
        <v>0</v>
      </c>
      <c r="F14" s="1051">
        <v>0</v>
      </c>
      <c r="G14" s="1051">
        <v>0</v>
      </c>
      <c r="H14" s="1051">
        <v>0</v>
      </c>
      <c r="I14" s="1051">
        <v>0</v>
      </c>
      <c r="J14" s="1051">
        <v>0</v>
      </c>
      <c r="K14" s="1051">
        <v>0</v>
      </c>
      <c r="L14" s="1051">
        <v>0</v>
      </c>
      <c r="M14" s="1051">
        <v>0</v>
      </c>
      <c r="N14" s="1051">
        <v>0</v>
      </c>
      <c r="O14" s="1051">
        <v>1</v>
      </c>
      <c r="P14" s="1051">
        <v>50</v>
      </c>
      <c r="Q14" s="1051">
        <v>50</v>
      </c>
      <c r="R14" s="1062">
        <v>0</v>
      </c>
      <c r="S14" s="1051"/>
      <c r="T14" s="1051"/>
    </row>
    <row r="15" spans="2:20" ht="13.5" customHeight="1">
      <c r="B15" s="1055" t="s">
        <v>894</v>
      </c>
      <c r="C15" s="1051">
        <v>0</v>
      </c>
      <c r="D15" s="1051">
        <v>0</v>
      </c>
      <c r="E15" s="1051">
        <v>0</v>
      </c>
      <c r="F15" s="1051">
        <v>0</v>
      </c>
      <c r="G15" s="1051">
        <v>0</v>
      </c>
      <c r="H15" s="1051">
        <v>0</v>
      </c>
      <c r="I15" s="1051">
        <v>0</v>
      </c>
      <c r="J15" s="1051">
        <v>0</v>
      </c>
      <c r="K15" s="1051">
        <v>0</v>
      </c>
      <c r="L15" s="1051">
        <v>0</v>
      </c>
      <c r="M15" s="1051">
        <v>0</v>
      </c>
      <c r="N15" s="1051">
        <v>0</v>
      </c>
      <c r="O15" s="1051">
        <v>0</v>
      </c>
      <c r="P15" s="1051">
        <v>0</v>
      </c>
      <c r="Q15" s="1051">
        <v>0</v>
      </c>
      <c r="R15" s="1062">
        <v>0</v>
      </c>
      <c r="S15" s="1051"/>
      <c r="T15" s="1051"/>
    </row>
    <row r="16" spans="2:20" ht="13.5" customHeight="1">
      <c r="B16" s="1055"/>
      <c r="C16" s="1051"/>
      <c r="D16" s="1051"/>
      <c r="E16" s="1051"/>
      <c r="F16" s="1051"/>
      <c r="G16" s="1051"/>
      <c r="H16" s="1051"/>
      <c r="I16" s="1051"/>
      <c r="J16" s="1051"/>
      <c r="K16" s="1051"/>
      <c r="L16" s="1051"/>
      <c r="M16" s="1051"/>
      <c r="N16" s="1051"/>
      <c r="O16" s="1051"/>
      <c r="P16" s="1051"/>
      <c r="Q16" s="1051"/>
      <c r="R16" s="1062"/>
      <c r="S16" s="1051"/>
      <c r="T16" s="1051"/>
    </row>
    <row r="17" spans="2:20" ht="13.5" customHeight="1">
      <c r="B17" s="1055" t="s">
        <v>895</v>
      </c>
      <c r="C17" s="1051">
        <v>0</v>
      </c>
      <c r="D17" s="1051">
        <v>0</v>
      </c>
      <c r="E17" s="1051">
        <v>0</v>
      </c>
      <c r="F17" s="1051">
        <v>0</v>
      </c>
      <c r="G17" s="1051">
        <v>0</v>
      </c>
      <c r="H17" s="1051">
        <v>0</v>
      </c>
      <c r="I17" s="1051">
        <v>0</v>
      </c>
      <c r="J17" s="1051">
        <v>0</v>
      </c>
      <c r="K17" s="1051">
        <v>0</v>
      </c>
      <c r="L17" s="1051">
        <v>1</v>
      </c>
      <c r="M17" s="1051">
        <v>82</v>
      </c>
      <c r="N17" s="1051">
        <v>38</v>
      </c>
      <c r="O17" s="1051">
        <v>0</v>
      </c>
      <c r="P17" s="1051">
        <v>0</v>
      </c>
      <c r="Q17" s="1051">
        <v>0</v>
      </c>
      <c r="R17" s="1062">
        <v>0</v>
      </c>
      <c r="S17" s="1051"/>
      <c r="T17" s="1051"/>
    </row>
    <row r="18" spans="2:20" ht="13.5" customHeight="1">
      <c r="B18" s="1055" t="s">
        <v>586</v>
      </c>
      <c r="C18" s="1051">
        <v>0</v>
      </c>
      <c r="D18" s="1051">
        <v>0</v>
      </c>
      <c r="E18" s="1051">
        <v>0</v>
      </c>
      <c r="F18" s="1051">
        <v>1</v>
      </c>
      <c r="G18" s="1051">
        <v>30</v>
      </c>
      <c r="H18" s="1051">
        <v>14</v>
      </c>
      <c r="I18" s="1051">
        <v>0</v>
      </c>
      <c r="J18" s="1051">
        <v>0</v>
      </c>
      <c r="K18" s="1051">
        <v>0</v>
      </c>
      <c r="L18" s="1051">
        <v>0</v>
      </c>
      <c r="M18" s="1051">
        <v>0</v>
      </c>
      <c r="N18" s="1051">
        <v>0</v>
      </c>
      <c r="O18" s="1051">
        <v>1</v>
      </c>
      <c r="P18" s="1051">
        <v>50</v>
      </c>
      <c r="Q18" s="1051">
        <v>50</v>
      </c>
      <c r="R18" s="1062">
        <v>0</v>
      </c>
      <c r="S18" s="1051"/>
      <c r="T18" s="1051"/>
    </row>
    <row r="19" spans="2:20" ht="13.5" customHeight="1">
      <c r="B19" s="1055" t="s">
        <v>903</v>
      </c>
      <c r="C19" s="1051">
        <v>1</v>
      </c>
      <c r="D19" s="1051">
        <v>50</v>
      </c>
      <c r="E19" s="1051">
        <v>51</v>
      </c>
      <c r="F19" s="1051">
        <v>0</v>
      </c>
      <c r="G19" s="1051">
        <v>0</v>
      </c>
      <c r="H19" s="1051">
        <v>0</v>
      </c>
      <c r="I19" s="1051">
        <v>0</v>
      </c>
      <c r="J19" s="1051">
        <v>0</v>
      </c>
      <c r="K19" s="1051">
        <v>0</v>
      </c>
      <c r="L19" s="1051">
        <v>0</v>
      </c>
      <c r="M19" s="1051">
        <v>0</v>
      </c>
      <c r="N19" s="1051">
        <v>0</v>
      </c>
      <c r="O19" s="1051">
        <v>0</v>
      </c>
      <c r="P19" s="1051">
        <v>0</v>
      </c>
      <c r="Q19" s="1051">
        <v>0</v>
      </c>
      <c r="R19" s="1062">
        <v>0</v>
      </c>
      <c r="S19" s="1051"/>
      <c r="T19" s="1051"/>
    </row>
    <row r="20" spans="2:20" ht="13.5" customHeight="1">
      <c r="B20" s="1055" t="s">
        <v>897</v>
      </c>
      <c r="C20" s="1051">
        <v>1</v>
      </c>
      <c r="D20" s="1051">
        <v>100</v>
      </c>
      <c r="E20" s="1051">
        <v>100</v>
      </c>
      <c r="F20" s="1051">
        <v>0</v>
      </c>
      <c r="G20" s="1051">
        <v>0</v>
      </c>
      <c r="H20" s="1051">
        <v>0</v>
      </c>
      <c r="I20" s="1051">
        <v>0</v>
      </c>
      <c r="J20" s="1051">
        <v>0</v>
      </c>
      <c r="K20" s="1051">
        <v>0</v>
      </c>
      <c r="L20" s="1051">
        <v>0</v>
      </c>
      <c r="M20" s="1051">
        <v>0</v>
      </c>
      <c r="N20" s="1051">
        <v>0</v>
      </c>
      <c r="O20" s="1051">
        <v>0</v>
      </c>
      <c r="P20" s="1051">
        <v>0</v>
      </c>
      <c r="Q20" s="1051">
        <v>0</v>
      </c>
      <c r="R20" s="1062">
        <v>0</v>
      </c>
      <c r="S20" s="1051"/>
      <c r="T20" s="1051"/>
    </row>
    <row r="21" spans="2:20" ht="13.5" customHeight="1">
      <c r="B21" s="1055" t="s">
        <v>898</v>
      </c>
      <c r="C21" s="1051">
        <v>0</v>
      </c>
      <c r="D21" s="1051">
        <v>0</v>
      </c>
      <c r="E21" s="1051">
        <v>0</v>
      </c>
      <c r="F21" s="1051">
        <v>0</v>
      </c>
      <c r="G21" s="1051">
        <v>0</v>
      </c>
      <c r="H21" s="1051">
        <v>0</v>
      </c>
      <c r="I21" s="1051">
        <v>0</v>
      </c>
      <c r="J21" s="1051">
        <v>0</v>
      </c>
      <c r="K21" s="1051">
        <v>0</v>
      </c>
      <c r="L21" s="1051">
        <v>0</v>
      </c>
      <c r="M21" s="1051">
        <v>0</v>
      </c>
      <c r="N21" s="1051">
        <v>0</v>
      </c>
      <c r="O21" s="1051">
        <v>0</v>
      </c>
      <c r="P21" s="1051">
        <v>0</v>
      </c>
      <c r="Q21" s="1051">
        <v>0</v>
      </c>
      <c r="R21" s="1062">
        <v>1</v>
      </c>
      <c r="S21" s="1051"/>
      <c r="T21" s="1051"/>
    </row>
    <row r="22" spans="2:20" ht="13.5" customHeight="1">
      <c r="B22" s="1055" t="s">
        <v>899</v>
      </c>
      <c r="C22" s="1051">
        <v>0</v>
      </c>
      <c r="D22" s="1051">
        <v>0</v>
      </c>
      <c r="E22" s="1051">
        <v>0</v>
      </c>
      <c r="F22" s="1051">
        <v>1</v>
      </c>
      <c r="G22" s="1051">
        <v>30</v>
      </c>
      <c r="H22" s="1051">
        <v>14</v>
      </c>
      <c r="I22" s="1051">
        <v>0</v>
      </c>
      <c r="J22" s="1051">
        <v>0</v>
      </c>
      <c r="K22" s="1051">
        <v>0</v>
      </c>
      <c r="L22" s="1051">
        <v>1</v>
      </c>
      <c r="M22" s="1051">
        <v>100</v>
      </c>
      <c r="N22" s="1051">
        <v>51</v>
      </c>
      <c r="O22" s="1051">
        <v>1</v>
      </c>
      <c r="P22" s="1051">
        <v>50</v>
      </c>
      <c r="Q22" s="1051">
        <v>53</v>
      </c>
      <c r="R22" s="1062">
        <v>0</v>
      </c>
      <c r="S22" s="1051"/>
      <c r="T22" s="1051"/>
    </row>
    <row r="23" spans="2:20" ht="13.5" customHeight="1">
      <c r="B23" s="1055" t="s">
        <v>789</v>
      </c>
      <c r="C23" s="1051">
        <v>0</v>
      </c>
      <c r="D23" s="1051">
        <v>0</v>
      </c>
      <c r="E23" s="1051">
        <v>0</v>
      </c>
      <c r="F23" s="1051">
        <v>0</v>
      </c>
      <c r="G23" s="1051">
        <v>0</v>
      </c>
      <c r="H23" s="1051">
        <v>0</v>
      </c>
      <c r="I23" s="1051">
        <v>0</v>
      </c>
      <c r="J23" s="1051">
        <v>0</v>
      </c>
      <c r="K23" s="1051">
        <v>0</v>
      </c>
      <c r="L23" s="1051">
        <v>1</v>
      </c>
      <c r="M23" s="1051">
        <v>100</v>
      </c>
      <c r="N23" s="1051">
        <v>68</v>
      </c>
      <c r="O23" s="1051">
        <v>0</v>
      </c>
      <c r="P23" s="1051">
        <v>0</v>
      </c>
      <c r="Q23" s="1051">
        <v>0</v>
      </c>
      <c r="R23" s="1062">
        <v>0</v>
      </c>
      <c r="S23" s="1051"/>
      <c r="T23" s="1051"/>
    </row>
    <row r="24" spans="2:18" ht="13.5" customHeight="1" thickBot="1">
      <c r="B24" s="1055"/>
      <c r="C24" s="1051"/>
      <c r="D24" s="1051"/>
      <c r="E24" s="1051"/>
      <c r="F24" s="1051"/>
      <c r="G24" s="1051"/>
      <c r="H24" s="1051"/>
      <c r="I24" s="1051"/>
      <c r="J24" s="1051"/>
      <c r="K24" s="1051"/>
      <c r="L24" s="1051"/>
      <c r="M24" s="1051"/>
      <c r="N24" s="1051"/>
      <c r="O24" s="1064"/>
      <c r="P24" s="1064"/>
      <c r="Q24" s="1064"/>
      <c r="R24" s="1062"/>
    </row>
    <row r="25" spans="2:18" ht="13.5" customHeight="1" thickTop="1">
      <c r="B25" s="1065"/>
      <c r="C25" s="1637" t="s">
        <v>790</v>
      </c>
      <c r="D25" s="1638"/>
      <c r="E25" s="1639"/>
      <c r="F25" s="1646" t="s">
        <v>791</v>
      </c>
      <c r="G25" s="1647"/>
      <c r="H25" s="1648"/>
      <c r="I25" s="1655" t="s">
        <v>792</v>
      </c>
      <c r="J25" s="1656"/>
      <c r="K25" s="1656"/>
      <c r="L25" s="1656"/>
      <c r="M25" s="1656"/>
      <c r="N25" s="1656"/>
      <c r="O25" s="1656"/>
      <c r="P25" s="1656"/>
      <c r="Q25" s="1657"/>
      <c r="R25" s="1066" t="s">
        <v>793</v>
      </c>
    </row>
    <row r="26" spans="2:18" ht="13.5" customHeight="1">
      <c r="B26" s="1067" t="s">
        <v>778</v>
      </c>
      <c r="C26" s="1640"/>
      <c r="D26" s="1641"/>
      <c r="E26" s="1642"/>
      <c r="F26" s="1626"/>
      <c r="G26" s="1627"/>
      <c r="H26" s="1628"/>
      <c r="I26" s="1652" t="s">
        <v>783</v>
      </c>
      <c r="J26" s="1653"/>
      <c r="K26" s="1654"/>
      <c r="L26" s="1649" t="s">
        <v>794</v>
      </c>
      <c r="M26" s="1650"/>
      <c r="N26" s="1651"/>
      <c r="O26" s="1643" t="s">
        <v>795</v>
      </c>
      <c r="P26" s="1644"/>
      <c r="Q26" s="1645"/>
      <c r="R26" s="1070" t="s">
        <v>796</v>
      </c>
    </row>
    <row r="27" spans="2:18" ht="13.5" customHeight="1">
      <c r="B27" s="1071"/>
      <c r="C27" s="1068" t="s">
        <v>176</v>
      </c>
      <c r="D27" s="1072" t="s">
        <v>787</v>
      </c>
      <c r="E27" s="1072" t="s">
        <v>788</v>
      </c>
      <c r="F27" s="1072" t="s">
        <v>176</v>
      </c>
      <c r="G27" s="1072" t="s">
        <v>787</v>
      </c>
      <c r="H27" s="1072" t="s">
        <v>788</v>
      </c>
      <c r="I27" s="1072" t="s">
        <v>176</v>
      </c>
      <c r="J27" s="1072" t="s">
        <v>787</v>
      </c>
      <c r="K27" s="1068" t="s">
        <v>788</v>
      </c>
      <c r="L27" s="1072" t="s">
        <v>176</v>
      </c>
      <c r="M27" s="1072" t="s">
        <v>787</v>
      </c>
      <c r="N27" s="1068" t="s">
        <v>788</v>
      </c>
      <c r="O27" s="1072" t="s">
        <v>176</v>
      </c>
      <c r="P27" s="1072" t="s">
        <v>787</v>
      </c>
      <c r="Q27" s="1069" t="s">
        <v>788</v>
      </c>
      <c r="R27" s="1072" t="s">
        <v>176</v>
      </c>
    </row>
    <row r="28" spans="2:18" ht="13.5" customHeight="1">
      <c r="B28" s="1055"/>
      <c r="C28" s="1053"/>
      <c r="D28" s="1056"/>
      <c r="E28" s="1056"/>
      <c r="F28" s="1053"/>
      <c r="G28" s="1056"/>
      <c r="H28" s="1056"/>
      <c r="I28" s="1053"/>
      <c r="J28" s="1056"/>
      <c r="K28" s="1056"/>
      <c r="L28" s="1053"/>
      <c r="M28" s="1056"/>
      <c r="N28" s="1056"/>
      <c r="O28" s="1073"/>
      <c r="P28" s="1074"/>
      <c r="Q28" s="1074"/>
      <c r="R28" s="1075"/>
    </row>
    <row r="29" spans="2:21" s="1058" customFormat="1" ht="13.5" customHeight="1">
      <c r="B29" s="1059" t="s">
        <v>176</v>
      </c>
      <c r="C29" s="1076">
        <f aca="true" t="shared" si="1" ref="C29:R29">SUM(C30:C43)</f>
        <v>1</v>
      </c>
      <c r="D29" s="1076">
        <f t="shared" si="1"/>
        <v>30</v>
      </c>
      <c r="E29" s="1076">
        <f t="shared" si="1"/>
        <v>14</v>
      </c>
      <c r="F29" s="1076">
        <f t="shared" si="1"/>
        <v>1</v>
      </c>
      <c r="G29" s="1076">
        <f t="shared" si="1"/>
        <v>30</v>
      </c>
      <c r="H29" s="1076">
        <f t="shared" si="1"/>
        <v>14</v>
      </c>
      <c r="I29" s="1076">
        <f t="shared" si="1"/>
        <v>1</v>
      </c>
      <c r="J29" s="1076">
        <f t="shared" si="1"/>
        <v>25</v>
      </c>
      <c r="K29" s="1076">
        <f t="shared" si="1"/>
        <v>16</v>
      </c>
      <c r="L29" s="1076">
        <f t="shared" si="1"/>
        <v>2</v>
      </c>
      <c r="M29" s="1076">
        <f t="shared" si="1"/>
        <v>81</v>
      </c>
      <c r="N29" s="1076">
        <f t="shared" si="1"/>
        <v>65</v>
      </c>
      <c r="O29" s="1060">
        <f t="shared" si="1"/>
        <v>1</v>
      </c>
      <c r="P29" s="1060">
        <f t="shared" si="1"/>
        <v>100</v>
      </c>
      <c r="Q29" s="1060">
        <f t="shared" si="1"/>
        <v>37</v>
      </c>
      <c r="R29" s="1061">
        <f t="shared" si="1"/>
        <v>6</v>
      </c>
      <c r="S29" s="1046"/>
      <c r="T29" s="1046"/>
      <c r="U29" s="1046"/>
    </row>
    <row r="30" spans="2:18" ht="13.5" customHeight="1">
      <c r="B30" s="1055" t="s">
        <v>893</v>
      </c>
      <c r="C30" s="1077">
        <v>1</v>
      </c>
      <c r="D30" s="1077">
        <v>30</v>
      </c>
      <c r="E30" s="1077">
        <v>14</v>
      </c>
      <c r="F30" s="1077">
        <v>0</v>
      </c>
      <c r="G30" s="1077">
        <v>0</v>
      </c>
      <c r="H30" s="1077">
        <v>0</v>
      </c>
      <c r="I30" s="1077">
        <v>1</v>
      </c>
      <c r="J30" s="1077">
        <v>25</v>
      </c>
      <c r="K30" s="1077">
        <v>16</v>
      </c>
      <c r="L30" s="1077">
        <v>0</v>
      </c>
      <c r="M30" s="1078">
        <v>0</v>
      </c>
      <c r="N30" s="1078">
        <v>0</v>
      </c>
      <c r="O30" s="1051">
        <v>1</v>
      </c>
      <c r="P30" s="1079">
        <v>100</v>
      </c>
      <c r="Q30" s="1051">
        <v>37</v>
      </c>
      <c r="R30" s="1062">
        <v>1</v>
      </c>
    </row>
    <row r="31" spans="2:18" ht="13.5" customHeight="1">
      <c r="B31" s="1055" t="s">
        <v>902</v>
      </c>
      <c r="C31" s="1077">
        <v>0</v>
      </c>
      <c r="D31" s="1077">
        <v>0</v>
      </c>
      <c r="E31" s="1077">
        <v>0</v>
      </c>
      <c r="F31" s="1077">
        <v>0</v>
      </c>
      <c r="G31" s="1077">
        <v>0</v>
      </c>
      <c r="H31" s="1077">
        <v>0</v>
      </c>
      <c r="I31" s="1077">
        <v>0</v>
      </c>
      <c r="J31" s="1077">
        <v>0</v>
      </c>
      <c r="K31" s="1077">
        <v>0</v>
      </c>
      <c r="L31" s="1077">
        <v>1</v>
      </c>
      <c r="M31" s="1078">
        <v>40</v>
      </c>
      <c r="N31" s="1078">
        <v>34</v>
      </c>
      <c r="O31" s="1051">
        <v>0</v>
      </c>
      <c r="P31" s="1077">
        <v>0</v>
      </c>
      <c r="Q31" s="1051">
        <v>0</v>
      </c>
      <c r="R31" s="1062">
        <v>1</v>
      </c>
    </row>
    <row r="32" spans="2:18" ht="13.5" customHeight="1">
      <c r="B32" s="1055" t="s">
        <v>970</v>
      </c>
      <c r="C32" s="1077">
        <v>0</v>
      </c>
      <c r="D32" s="1077">
        <v>0</v>
      </c>
      <c r="E32" s="1077">
        <v>0</v>
      </c>
      <c r="F32" s="1077">
        <v>0</v>
      </c>
      <c r="G32" s="1077">
        <v>0</v>
      </c>
      <c r="H32" s="1077">
        <v>0</v>
      </c>
      <c r="I32" s="1077">
        <v>0</v>
      </c>
      <c r="J32" s="1077">
        <v>0</v>
      </c>
      <c r="K32" s="1077">
        <v>0</v>
      </c>
      <c r="L32" s="1077">
        <v>0</v>
      </c>
      <c r="M32" s="1077">
        <v>0</v>
      </c>
      <c r="N32" s="1051">
        <v>0</v>
      </c>
      <c r="O32" s="1051">
        <v>0</v>
      </c>
      <c r="P32" s="1077">
        <v>0</v>
      </c>
      <c r="Q32" s="1051">
        <v>0</v>
      </c>
      <c r="R32" s="1062">
        <v>0</v>
      </c>
    </row>
    <row r="33" spans="2:18" ht="13.5" customHeight="1">
      <c r="B33" s="1055" t="s">
        <v>971</v>
      </c>
      <c r="C33" s="1077">
        <v>0</v>
      </c>
      <c r="D33" s="1077">
        <v>0</v>
      </c>
      <c r="E33" s="1077">
        <v>0</v>
      </c>
      <c r="F33" s="1077">
        <v>0</v>
      </c>
      <c r="G33" s="1077">
        <v>0</v>
      </c>
      <c r="H33" s="1077">
        <v>0</v>
      </c>
      <c r="I33" s="1077">
        <v>0</v>
      </c>
      <c r="J33" s="1077">
        <v>0</v>
      </c>
      <c r="K33" s="1077">
        <v>0</v>
      </c>
      <c r="L33" s="1077">
        <v>1</v>
      </c>
      <c r="M33" s="1077">
        <v>41</v>
      </c>
      <c r="N33" s="1051">
        <v>31</v>
      </c>
      <c r="O33" s="1051">
        <v>0</v>
      </c>
      <c r="P33" s="1077">
        <v>0</v>
      </c>
      <c r="Q33" s="1051">
        <v>0</v>
      </c>
      <c r="R33" s="1062">
        <v>0</v>
      </c>
    </row>
    <row r="34" spans="2:18" ht="13.5" customHeight="1">
      <c r="B34" s="1055" t="s">
        <v>886</v>
      </c>
      <c r="C34" s="1077">
        <v>0</v>
      </c>
      <c r="D34" s="1077">
        <v>0</v>
      </c>
      <c r="E34" s="1077">
        <v>0</v>
      </c>
      <c r="F34" s="1077">
        <v>0</v>
      </c>
      <c r="G34" s="1077">
        <v>0</v>
      </c>
      <c r="H34" s="1077">
        <v>0</v>
      </c>
      <c r="I34" s="1077">
        <v>0</v>
      </c>
      <c r="J34" s="1077">
        <v>0</v>
      </c>
      <c r="K34" s="1077">
        <v>0</v>
      </c>
      <c r="L34" s="1077">
        <v>0</v>
      </c>
      <c r="M34" s="1077">
        <v>0</v>
      </c>
      <c r="N34" s="1051">
        <v>0</v>
      </c>
      <c r="O34" s="1051">
        <v>0</v>
      </c>
      <c r="P34" s="1077">
        <v>0</v>
      </c>
      <c r="Q34" s="1051">
        <v>0</v>
      </c>
      <c r="R34" s="1062">
        <v>1</v>
      </c>
    </row>
    <row r="35" spans="2:18" ht="13.5" customHeight="1">
      <c r="B35" s="1055" t="s">
        <v>894</v>
      </c>
      <c r="C35" s="1077">
        <v>0</v>
      </c>
      <c r="D35" s="1077">
        <v>0</v>
      </c>
      <c r="E35" s="1077">
        <v>0</v>
      </c>
      <c r="F35" s="1077">
        <v>0</v>
      </c>
      <c r="G35" s="1077">
        <v>0</v>
      </c>
      <c r="H35" s="1077">
        <v>0</v>
      </c>
      <c r="I35" s="1077">
        <v>0</v>
      </c>
      <c r="J35" s="1077">
        <v>0</v>
      </c>
      <c r="K35" s="1077">
        <v>0</v>
      </c>
      <c r="L35" s="1077">
        <v>0</v>
      </c>
      <c r="M35" s="1077">
        <v>0</v>
      </c>
      <c r="N35" s="1051">
        <v>0</v>
      </c>
      <c r="O35" s="1051">
        <v>0</v>
      </c>
      <c r="P35" s="1077">
        <v>0</v>
      </c>
      <c r="Q35" s="1051">
        <v>0</v>
      </c>
      <c r="R35" s="1062">
        <v>1</v>
      </c>
    </row>
    <row r="36" spans="2:18" ht="13.5" customHeight="1">
      <c r="B36" s="1055"/>
      <c r="C36" s="1077"/>
      <c r="D36" s="1077"/>
      <c r="E36" s="1077"/>
      <c r="F36" s="1077"/>
      <c r="G36" s="1077"/>
      <c r="H36" s="1077"/>
      <c r="I36" s="1077"/>
      <c r="J36" s="1077"/>
      <c r="K36" s="1077"/>
      <c r="L36" s="1077"/>
      <c r="M36" s="1077"/>
      <c r="N36" s="1051"/>
      <c r="O36" s="1051"/>
      <c r="P36" s="1077"/>
      <c r="Q36" s="1051"/>
      <c r="R36" s="1062"/>
    </row>
    <row r="37" spans="2:18" ht="13.5" customHeight="1">
      <c r="B37" s="1055" t="s">
        <v>895</v>
      </c>
      <c r="C37" s="1077">
        <v>0</v>
      </c>
      <c r="D37" s="1077">
        <v>0</v>
      </c>
      <c r="E37" s="1077">
        <v>0</v>
      </c>
      <c r="F37" s="1077">
        <v>1</v>
      </c>
      <c r="G37" s="1077">
        <v>30</v>
      </c>
      <c r="H37" s="1077">
        <v>14</v>
      </c>
      <c r="I37" s="1077">
        <v>0</v>
      </c>
      <c r="J37" s="1077">
        <v>0</v>
      </c>
      <c r="K37" s="1077">
        <v>0</v>
      </c>
      <c r="L37" s="1077">
        <v>0</v>
      </c>
      <c r="M37" s="1077">
        <v>0</v>
      </c>
      <c r="N37" s="1051">
        <v>0</v>
      </c>
      <c r="O37" s="1051">
        <v>0</v>
      </c>
      <c r="P37" s="1077">
        <v>0</v>
      </c>
      <c r="Q37" s="1051">
        <v>0</v>
      </c>
      <c r="R37" s="1062">
        <v>0</v>
      </c>
    </row>
    <row r="38" spans="2:18" ht="13.5" customHeight="1">
      <c r="B38" s="1055" t="s">
        <v>586</v>
      </c>
      <c r="C38" s="1077">
        <v>0</v>
      </c>
      <c r="D38" s="1077">
        <v>0</v>
      </c>
      <c r="E38" s="1077">
        <v>0</v>
      </c>
      <c r="F38" s="1077">
        <v>0</v>
      </c>
      <c r="G38" s="1077">
        <v>0</v>
      </c>
      <c r="H38" s="1077">
        <v>0</v>
      </c>
      <c r="I38" s="1077">
        <v>0</v>
      </c>
      <c r="J38" s="1077">
        <v>0</v>
      </c>
      <c r="K38" s="1077">
        <v>0</v>
      </c>
      <c r="L38" s="1077">
        <v>0</v>
      </c>
      <c r="M38" s="1077">
        <v>0</v>
      </c>
      <c r="N38" s="1051">
        <v>0</v>
      </c>
      <c r="O38" s="1051">
        <v>0</v>
      </c>
      <c r="P38" s="1077">
        <v>0</v>
      </c>
      <c r="Q38" s="1051">
        <v>0</v>
      </c>
      <c r="R38" s="1062">
        <v>1</v>
      </c>
    </row>
    <row r="39" spans="2:18" ht="13.5" customHeight="1">
      <c r="B39" s="1055" t="s">
        <v>903</v>
      </c>
      <c r="C39" s="1077">
        <v>0</v>
      </c>
      <c r="D39" s="1077">
        <v>0</v>
      </c>
      <c r="E39" s="1077">
        <v>0</v>
      </c>
      <c r="F39" s="1077">
        <v>0</v>
      </c>
      <c r="G39" s="1077">
        <v>0</v>
      </c>
      <c r="H39" s="1077">
        <v>0</v>
      </c>
      <c r="I39" s="1077">
        <v>0</v>
      </c>
      <c r="J39" s="1077">
        <v>0</v>
      </c>
      <c r="K39" s="1077">
        <v>0</v>
      </c>
      <c r="L39" s="1077">
        <v>0</v>
      </c>
      <c r="M39" s="1077">
        <v>0</v>
      </c>
      <c r="N39" s="1051">
        <v>0</v>
      </c>
      <c r="O39" s="1051">
        <v>0</v>
      </c>
      <c r="P39" s="1077">
        <v>0</v>
      </c>
      <c r="Q39" s="1051">
        <v>0</v>
      </c>
      <c r="R39" s="1062">
        <v>0</v>
      </c>
    </row>
    <row r="40" spans="2:18" ht="13.5" customHeight="1">
      <c r="B40" s="1055" t="s">
        <v>897</v>
      </c>
      <c r="C40" s="1077">
        <v>0</v>
      </c>
      <c r="D40" s="1077">
        <v>0</v>
      </c>
      <c r="E40" s="1077">
        <v>0</v>
      </c>
      <c r="F40" s="1077">
        <v>0</v>
      </c>
      <c r="G40" s="1077">
        <v>0</v>
      </c>
      <c r="H40" s="1077">
        <v>0</v>
      </c>
      <c r="I40" s="1077">
        <v>0</v>
      </c>
      <c r="J40" s="1077">
        <v>0</v>
      </c>
      <c r="K40" s="1077">
        <v>0</v>
      </c>
      <c r="L40" s="1077">
        <v>0</v>
      </c>
      <c r="M40" s="1077">
        <v>0</v>
      </c>
      <c r="N40" s="1051">
        <v>0</v>
      </c>
      <c r="O40" s="1051">
        <v>0</v>
      </c>
      <c r="P40" s="1077">
        <v>0</v>
      </c>
      <c r="Q40" s="1051">
        <v>0</v>
      </c>
      <c r="R40" s="1062">
        <v>0</v>
      </c>
    </row>
    <row r="41" spans="2:18" ht="13.5" customHeight="1">
      <c r="B41" s="1055" t="s">
        <v>898</v>
      </c>
      <c r="C41" s="1077">
        <v>0</v>
      </c>
      <c r="D41" s="1077">
        <v>0</v>
      </c>
      <c r="E41" s="1077">
        <v>0</v>
      </c>
      <c r="F41" s="1077">
        <v>0</v>
      </c>
      <c r="G41" s="1077">
        <v>0</v>
      </c>
      <c r="H41" s="1077">
        <v>0</v>
      </c>
      <c r="I41" s="1077">
        <v>0</v>
      </c>
      <c r="J41" s="1077">
        <v>0</v>
      </c>
      <c r="K41" s="1077">
        <v>0</v>
      </c>
      <c r="L41" s="1077">
        <v>0</v>
      </c>
      <c r="M41" s="1077">
        <v>0</v>
      </c>
      <c r="N41" s="1051">
        <v>0</v>
      </c>
      <c r="O41" s="1051">
        <v>0</v>
      </c>
      <c r="P41" s="1077">
        <v>0</v>
      </c>
      <c r="Q41" s="1051">
        <v>0</v>
      </c>
      <c r="R41" s="1062">
        <v>0</v>
      </c>
    </row>
    <row r="42" spans="2:18" ht="13.5" customHeight="1">
      <c r="B42" s="1055" t="s">
        <v>899</v>
      </c>
      <c r="C42" s="1077">
        <v>0</v>
      </c>
      <c r="D42" s="1077">
        <v>0</v>
      </c>
      <c r="E42" s="1077">
        <v>0</v>
      </c>
      <c r="F42" s="1077">
        <v>0</v>
      </c>
      <c r="G42" s="1077">
        <v>0</v>
      </c>
      <c r="H42" s="1077">
        <v>0</v>
      </c>
      <c r="I42" s="1077">
        <v>0</v>
      </c>
      <c r="J42" s="1077">
        <v>0</v>
      </c>
      <c r="K42" s="1077">
        <v>0</v>
      </c>
      <c r="L42" s="1077">
        <v>0</v>
      </c>
      <c r="M42" s="1077">
        <v>0</v>
      </c>
      <c r="N42" s="1051">
        <v>0</v>
      </c>
      <c r="O42" s="1051">
        <v>0</v>
      </c>
      <c r="P42" s="1077">
        <v>0</v>
      </c>
      <c r="Q42" s="1051">
        <v>0</v>
      </c>
      <c r="R42" s="1062">
        <v>0</v>
      </c>
    </row>
    <row r="43" spans="2:18" ht="13.5" customHeight="1">
      <c r="B43" s="1071" t="s">
        <v>789</v>
      </c>
      <c r="C43" s="1080">
        <v>0</v>
      </c>
      <c r="D43" s="1080">
        <v>0</v>
      </c>
      <c r="E43" s="1080">
        <v>0</v>
      </c>
      <c r="F43" s="1080">
        <v>0</v>
      </c>
      <c r="G43" s="1080">
        <v>0</v>
      </c>
      <c r="H43" s="1080">
        <v>0</v>
      </c>
      <c r="I43" s="1080">
        <v>0</v>
      </c>
      <c r="J43" s="1080">
        <v>0</v>
      </c>
      <c r="K43" s="1080">
        <v>0</v>
      </c>
      <c r="L43" s="1080">
        <v>0</v>
      </c>
      <c r="M43" s="1080">
        <v>0</v>
      </c>
      <c r="N43" s="1080">
        <v>0</v>
      </c>
      <c r="O43" s="1080">
        <v>0</v>
      </c>
      <c r="P43" s="1080">
        <v>0</v>
      </c>
      <c r="Q43" s="1080">
        <v>0</v>
      </c>
      <c r="R43" s="1081">
        <v>1</v>
      </c>
    </row>
    <row r="44" ht="13.5" customHeight="1">
      <c r="B44" s="1046" t="s">
        <v>797</v>
      </c>
    </row>
  </sheetData>
  <mergeCells count="30">
    <mergeCell ref="C25:E26"/>
    <mergeCell ref="O26:Q26"/>
    <mergeCell ref="F25:H26"/>
    <mergeCell ref="L26:N26"/>
    <mergeCell ref="I26:K26"/>
    <mergeCell ref="I25:Q25"/>
    <mergeCell ref="O5:Q5"/>
    <mergeCell ref="C4:E5"/>
    <mergeCell ref="L4:N5"/>
    <mergeCell ref="F5:H5"/>
    <mergeCell ref="I5:K5"/>
    <mergeCell ref="F4:K4"/>
    <mergeCell ref="O4:R4"/>
    <mergeCell ref="R5:R6"/>
    <mergeCell ref="F6:F7"/>
    <mergeCell ref="G6:G7"/>
    <mergeCell ref="B4:B7"/>
    <mergeCell ref="C6:C7"/>
    <mergeCell ref="D6:D7"/>
    <mergeCell ref="E6:E7"/>
    <mergeCell ref="H6:H7"/>
    <mergeCell ref="I6:I7"/>
    <mergeCell ref="J6:J7"/>
    <mergeCell ref="K6:K7"/>
    <mergeCell ref="P6:P7"/>
    <mergeCell ref="Q6:Q7"/>
    <mergeCell ref="L6:L7"/>
    <mergeCell ref="M6:M7"/>
    <mergeCell ref="N6:N7"/>
    <mergeCell ref="O6:O7"/>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AE80"/>
  <sheetViews>
    <sheetView workbookViewId="0" topLeftCell="A1">
      <selection activeCell="A1" sqref="A1"/>
    </sheetView>
  </sheetViews>
  <sheetFormatPr defaultColWidth="9.00390625" defaultRowHeight="13.5"/>
  <cols>
    <col min="1" max="1" width="3.875" style="147" customWidth="1"/>
    <col min="2" max="2" width="2.625" style="147" customWidth="1"/>
    <col min="3" max="3" width="10.875" style="147" customWidth="1"/>
    <col min="4" max="5" width="6.75390625" style="147" customWidth="1"/>
    <col min="6" max="6" width="8.125" style="147" customWidth="1"/>
    <col min="7" max="8" width="8.625" style="147" customWidth="1"/>
    <col min="9" max="9" width="9.625" style="147" customWidth="1"/>
    <col min="10" max="27" width="8.625" style="147" customWidth="1"/>
    <col min="28" max="28" width="12.50390625" style="147" customWidth="1"/>
    <col min="29" max="16384" width="9.00390625" style="147" customWidth="1"/>
  </cols>
  <sheetData>
    <row r="2" spans="2:13" ht="14.25">
      <c r="B2" s="148" t="s">
        <v>822</v>
      </c>
      <c r="C2" s="1082"/>
      <c r="L2" s="85"/>
      <c r="M2" s="85"/>
    </row>
    <row r="3" spans="2:28" ht="12.75" thickBot="1">
      <c r="B3" s="85"/>
      <c r="C3" s="1083"/>
      <c r="D3" s="85"/>
      <c r="E3" s="85"/>
      <c r="F3" s="85"/>
      <c r="G3" s="85"/>
      <c r="H3" s="85"/>
      <c r="I3" s="85"/>
      <c r="J3" s="85"/>
      <c r="K3" s="85"/>
      <c r="L3" s="85"/>
      <c r="M3" s="85"/>
      <c r="N3" s="85"/>
      <c r="O3" s="85"/>
      <c r="P3" s="85"/>
      <c r="Q3" s="85"/>
      <c r="R3" s="591"/>
      <c r="S3" s="591"/>
      <c r="W3" s="147" t="s">
        <v>816</v>
      </c>
      <c r="AB3" s="591"/>
    </row>
    <row r="4" spans="2:28" ht="13.5" customHeight="1" thickTop="1">
      <c r="B4" s="1675" t="s">
        <v>817</v>
      </c>
      <c r="C4" s="1676"/>
      <c r="D4" s="1229" t="s">
        <v>799</v>
      </c>
      <c r="E4" s="1385"/>
      <c r="F4" s="1576" t="s">
        <v>800</v>
      </c>
      <c r="G4" s="1237" t="s">
        <v>801</v>
      </c>
      <c r="H4" s="1667"/>
      <c r="I4" s="1667"/>
      <c r="J4" s="1667"/>
      <c r="K4" s="1667"/>
      <c r="L4" s="1667"/>
      <c r="M4" s="1667"/>
      <c r="N4" s="1667"/>
      <c r="O4" s="1667"/>
      <c r="P4" s="1667"/>
      <c r="Q4" s="1667"/>
      <c r="R4" s="1667"/>
      <c r="S4" s="1667"/>
      <c r="T4" s="1667"/>
      <c r="U4" s="1667"/>
      <c r="V4" s="1667"/>
      <c r="W4" s="1667"/>
      <c r="X4" s="1667"/>
      <c r="Y4" s="1667"/>
      <c r="Z4" s="1667"/>
      <c r="AA4" s="1668"/>
      <c r="AB4" s="1662" t="s">
        <v>818</v>
      </c>
    </row>
    <row r="5" spans="2:28" ht="13.5" customHeight="1">
      <c r="B5" s="1677"/>
      <c r="C5" s="1678"/>
      <c r="D5" s="1388"/>
      <c r="E5" s="1389"/>
      <c r="F5" s="1672"/>
      <c r="G5" s="1397" t="s">
        <v>802</v>
      </c>
      <c r="H5" s="1665"/>
      <c r="I5" s="1666"/>
      <c r="J5" s="1669" t="s">
        <v>803</v>
      </c>
      <c r="K5" s="1670"/>
      <c r="L5" s="1671"/>
      <c r="M5" s="1669" t="s">
        <v>804</v>
      </c>
      <c r="N5" s="1670"/>
      <c r="O5" s="1671"/>
      <c r="P5" s="1669" t="s">
        <v>805</v>
      </c>
      <c r="Q5" s="1670"/>
      <c r="R5" s="1671"/>
      <c r="S5" s="1669" t="s">
        <v>806</v>
      </c>
      <c r="T5" s="1670"/>
      <c r="U5" s="1671"/>
      <c r="V5" s="1669" t="s">
        <v>807</v>
      </c>
      <c r="W5" s="1670"/>
      <c r="X5" s="1671"/>
      <c r="Y5" s="1669" t="s">
        <v>808</v>
      </c>
      <c r="Z5" s="1670"/>
      <c r="AA5" s="1671"/>
      <c r="AB5" s="1663"/>
    </row>
    <row r="6" spans="2:28" ht="21" customHeight="1">
      <c r="B6" s="1679"/>
      <c r="C6" s="1680"/>
      <c r="D6" s="105" t="s">
        <v>809</v>
      </c>
      <c r="E6" s="105" t="s">
        <v>810</v>
      </c>
      <c r="F6" s="1673"/>
      <c r="G6" s="105" t="s">
        <v>169</v>
      </c>
      <c r="H6" s="105" t="s">
        <v>170</v>
      </c>
      <c r="I6" s="1084" t="s">
        <v>1097</v>
      </c>
      <c r="J6" s="105" t="s">
        <v>169</v>
      </c>
      <c r="K6" s="105" t="s">
        <v>170</v>
      </c>
      <c r="L6" s="1084" t="s">
        <v>1097</v>
      </c>
      <c r="M6" s="105" t="s">
        <v>169</v>
      </c>
      <c r="N6" s="105" t="s">
        <v>170</v>
      </c>
      <c r="O6" s="1084" t="s">
        <v>1097</v>
      </c>
      <c r="P6" s="105" t="s">
        <v>169</v>
      </c>
      <c r="Q6" s="105" t="s">
        <v>170</v>
      </c>
      <c r="R6" s="1084" t="s">
        <v>1097</v>
      </c>
      <c r="S6" s="105" t="s">
        <v>169</v>
      </c>
      <c r="T6" s="105" t="s">
        <v>170</v>
      </c>
      <c r="U6" s="1084" t="s">
        <v>1097</v>
      </c>
      <c r="V6" s="105" t="s">
        <v>169</v>
      </c>
      <c r="W6" s="105" t="s">
        <v>170</v>
      </c>
      <c r="X6" s="1084" t="s">
        <v>1097</v>
      </c>
      <c r="Y6" s="105" t="s">
        <v>169</v>
      </c>
      <c r="Z6" s="105" t="s">
        <v>170</v>
      </c>
      <c r="AA6" s="1084" t="s">
        <v>1097</v>
      </c>
      <c r="AB6" s="1664"/>
    </row>
    <row r="7" spans="2:28" s="1085" customFormat="1" ht="12.75" customHeight="1">
      <c r="B7" s="1086"/>
      <c r="C7" s="1087"/>
      <c r="D7" s="1088"/>
      <c r="E7" s="1089"/>
      <c r="F7" s="1089"/>
      <c r="G7" s="1089"/>
      <c r="H7" s="1089"/>
      <c r="I7" s="1089"/>
      <c r="J7" s="1089"/>
      <c r="K7" s="1089"/>
      <c r="L7" s="1089"/>
      <c r="M7" s="1089"/>
      <c r="N7" s="1089"/>
      <c r="O7" s="1089"/>
      <c r="P7" s="1089"/>
      <c r="Q7" s="1089"/>
      <c r="R7" s="1089"/>
      <c r="S7" s="1089"/>
      <c r="T7" s="1089"/>
      <c r="U7" s="1089"/>
      <c r="V7" s="1089"/>
      <c r="W7" s="1089"/>
      <c r="X7" s="1089"/>
      <c r="Y7" s="1089"/>
      <c r="Z7" s="1089"/>
      <c r="AA7" s="1089"/>
      <c r="AB7" s="1090"/>
    </row>
    <row r="8" spans="2:28" ht="13.5" customHeight="1">
      <c r="B8" s="1161" t="s">
        <v>1063</v>
      </c>
      <c r="C8" s="1162"/>
      <c r="D8" s="126">
        <v>369</v>
      </c>
      <c r="E8" s="128">
        <v>158</v>
      </c>
      <c r="F8" s="128">
        <v>4404</v>
      </c>
      <c r="G8" s="128">
        <f>SUM(J8+M8+P8+S8+V8+Y8)</f>
        <v>78016</v>
      </c>
      <c r="H8" s="128">
        <f>SUM(K8+N8+Q8+T8+W8+Z8)</f>
        <v>74902</v>
      </c>
      <c r="I8" s="128">
        <f>SUM(G8:H8)</f>
        <v>152918</v>
      </c>
      <c r="J8" s="128">
        <v>11411</v>
      </c>
      <c r="K8" s="128">
        <v>10827</v>
      </c>
      <c r="L8" s="128">
        <f>SUM(J8:K8)</f>
        <v>22238</v>
      </c>
      <c r="M8" s="128">
        <v>11722</v>
      </c>
      <c r="N8" s="128">
        <v>11424</v>
      </c>
      <c r="O8" s="128">
        <f>SUM(M8:N8)</f>
        <v>23146</v>
      </c>
      <c r="P8" s="128">
        <v>12503</v>
      </c>
      <c r="Q8" s="128">
        <v>12016</v>
      </c>
      <c r="R8" s="128">
        <f>SUM(P8:Q8)</f>
        <v>24519</v>
      </c>
      <c r="S8" s="128">
        <v>13274</v>
      </c>
      <c r="T8" s="128">
        <v>12639</v>
      </c>
      <c r="U8" s="128">
        <f>SUM(S8:T8)</f>
        <v>25913</v>
      </c>
      <c r="V8" s="128">
        <v>13666</v>
      </c>
      <c r="W8" s="128">
        <v>13278</v>
      </c>
      <c r="X8" s="128">
        <f>SUM(V8:W8)</f>
        <v>26944</v>
      </c>
      <c r="Y8" s="128">
        <v>15440</v>
      </c>
      <c r="Z8" s="128">
        <v>14718</v>
      </c>
      <c r="AA8" s="128">
        <f>SUM(Y8:Z8)</f>
        <v>30158</v>
      </c>
      <c r="AB8" s="410">
        <v>5564</v>
      </c>
    </row>
    <row r="9" spans="2:28" s="171" customFormat="1" ht="13.5" customHeight="1">
      <c r="B9" s="1171" t="s">
        <v>811</v>
      </c>
      <c r="C9" s="1172"/>
      <c r="D9" s="133">
        <f>SUM(D11+D26)</f>
        <v>369</v>
      </c>
      <c r="E9" s="132">
        <f>SUM(E11+E26)</f>
        <v>153</v>
      </c>
      <c r="F9" s="132">
        <f>SUM(F11+F26)</f>
        <v>4335</v>
      </c>
      <c r="G9" s="132">
        <f>SUM(J9+M9+P9+S9+V9+Y9)</f>
        <v>73984</v>
      </c>
      <c r="H9" s="132">
        <f>SUM(K9+N9+Q9+T9+W9+Z9)</f>
        <v>70889</v>
      </c>
      <c r="I9" s="132">
        <f>SUM(G9+H9)</f>
        <v>144873</v>
      </c>
      <c r="J9" s="132">
        <f>SUM(J11+J26)</f>
        <v>11597</v>
      </c>
      <c r="K9" s="132">
        <f>SUM(K11+K26)</f>
        <v>10932</v>
      </c>
      <c r="L9" s="132">
        <f>SUM(J9:K9)</f>
        <v>22529</v>
      </c>
      <c r="M9" s="132">
        <f>SUM(M11+M26)</f>
        <v>11383</v>
      </c>
      <c r="N9" s="132">
        <f>SUM(N11+N26)</f>
        <v>10792</v>
      </c>
      <c r="O9" s="132">
        <f>SUM(M9:N9)</f>
        <v>22175</v>
      </c>
      <c r="P9" s="132">
        <f>SUM(P11+P26)</f>
        <v>11681</v>
      </c>
      <c r="Q9" s="132">
        <f>SUM(Q11+Q26)</f>
        <v>11366</v>
      </c>
      <c r="R9" s="132">
        <f>SUM(P9:Q9)</f>
        <v>23047</v>
      </c>
      <c r="S9" s="132">
        <f>SUM(S11+S26)</f>
        <v>12453</v>
      </c>
      <c r="T9" s="132">
        <f>SUM(T11+T26)</f>
        <v>11964</v>
      </c>
      <c r="U9" s="132">
        <f>SUM(S9:T9)</f>
        <v>24417</v>
      </c>
      <c r="V9" s="132">
        <f>SUM(V11+V26)</f>
        <v>13237</v>
      </c>
      <c r="W9" s="132">
        <f>SUM(W11+W26)</f>
        <v>12604</v>
      </c>
      <c r="X9" s="132">
        <f>SUM(V9:W9)</f>
        <v>25841</v>
      </c>
      <c r="Y9" s="132">
        <f>SUM(Y11+Y26)</f>
        <v>13633</v>
      </c>
      <c r="Z9" s="132">
        <f>SUM(Z11+Z26)</f>
        <v>13231</v>
      </c>
      <c r="AA9" s="132">
        <f>SUM(Y9:Z9)</f>
        <v>26864</v>
      </c>
      <c r="AB9" s="412">
        <f>SUM(AB11+AB26)</f>
        <v>5544</v>
      </c>
    </row>
    <row r="10" spans="2:28" s="178" customFormat="1" ht="13.5" customHeight="1">
      <c r="B10" s="172"/>
      <c r="C10" s="173"/>
      <c r="D10" s="997"/>
      <c r="E10" s="998"/>
      <c r="F10" s="998"/>
      <c r="G10" s="132"/>
      <c r="H10" s="132"/>
      <c r="I10" s="998"/>
      <c r="J10" s="132"/>
      <c r="K10" s="132"/>
      <c r="L10" s="998"/>
      <c r="M10" s="132"/>
      <c r="N10" s="132"/>
      <c r="O10" s="998"/>
      <c r="P10" s="132"/>
      <c r="Q10" s="132"/>
      <c r="R10" s="998"/>
      <c r="S10" s="132"/>
      <c r="T10" s="132"/>
      <c r="U10" s="998"/>
      <c r="V10" s="132"/>
      <c r="W10" s="132"/>
      <c r="X10" s="998"/>
      <c r="Y10" s="132"/>
      <c r="Z10" s="132"/>
      <c r="AA10" s="998"/>
      <c r="AB10" s="412"/>
    </row>
    <row r="11" spans="2:28" s="171" customFormat="1" ht="13.5" customHeight="1">
      <c r="B11" s="1171" t="s">
        <v>869</v>
      </c>
      <c r="C11" s="1674"/>
      <c r="D11" s="133">
        <f aca="true" t="shared" si="0" ref="D11:AB11">SUM(D13:D24)</f>
        <v>169</v>
      </c>
      <c r="E11" s="132">
        <f t="shared" si="0"/>
        <v>50</v>
      </c>
      <c r="F11" s="132">
        <f t="shared" si="0"/>
        <v>2330</v>
      </c>
      <c r="G11" s="132">
        <f t="shared" si="0"/>
        <v>42841</v>
      </c>
      <c r="H11" s="132">
        <f t="shared" si="0"/>
        <v>40935</v>
      </c>
      <c r="I11" s="132">
        <f t="shared" si="0"/>
        <v>83776</v>
      </c>
      <c r="J11" s="132">
        <f t="shared" si="0"/>
        <v>6902</v>
      </c>
      <c r="K11" s="132">
        <f t="shared" si="0"/>
        <v>6514</v>
      </c>
      <c r="L11" s="132">
        <f t="shared" si="0"/>
        <v>13416</v>
      </c>
      <c r="M11" s="132">
        <f t="shared" si="0"/>
        <v>6639</v>
      </c>
      <c r="N11" s="132">
        <f t="shared" si="0"/>
        <v>6284</v>
      </c>
      <c r="O11" s="132">
        <f t="shared" si="0"/>
        <v>12923</v>
      </c>
      <c r="P11" s="132">
        <f t="shared" si="0"/>
        <v>6797</v>
      </c>
      <c r="Q11" s="132">
        <f t="shared" si="0"/>
        <v>6617</v>
      </c>
      <c r="R11" s="132">
        <f t="shared" si="0"/>
        <v>13414</v>
      </c>
      <c r="S11" s="132">
        <f t="shared" si="0"/>
        <v>7192</v>
      </c>
      <c r="T11" s="132">
        <f t="shared" si="0"/>
        <v>6874</v>
      </c>
      <c r="U11" s="132">
        <f t="shared" si="0"/>
        <v>14066</v>
      </c>
      <c r="V11" s="132">
        <f t="shared" si="0"/>
        <v>7549</v>
      </c>
      <c r="W11" s="132">
        <f t="shared" si="0"/>
        <v>7104</v>
      </c>
      <c r="X11" s="132">
        <f t="shared" si="0"/>
        <v>14653</v>
      </c>
      <c r="Y11" s="132">
        <f t="shared" si="0"/>
        <v>7762</v>
      </c>
      <c r="Z11" s="132">
        <f t="shared" si="0"/>
        <v>7542</v>
      </c>
      <c r="AA11" s="132">
        <f t="shared" si="0"/>
        <v>15304</v>
      </c>
      <c r="AB11" s="412">
        <f t="shared" si="0"/>
        <v>2936</v>
      </c>
    </row>
    <row r="12" spans="2:28" ht="13.5" customHeight="1">
      <c r="B12" s="822"/>
      <c r="C12" s="125"/>
      <c r="D12" s="126"/>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410"/>
    </row>
    <row r="13" spans="2:28" ht="12" customHeight="1">
      <c r="B13" s="189"/>
      <c r="C13" s="125" t="s">
        <v>91</v>
      </c>
      <c r="D13" s="126">
        <v>32</v>
      </c>
      <c r="E13" s="128">
        <v>4</v>
      </c>
      <c r="F13" s="128">
        <v>497</v>
      </c>
      <c r="G13" s="128">
        <f aca="true" t="shared" si="1" ref="G13:G24">SUM(J13+M13+P13+S13+V13+Y13)</f>
        <v>9537</v>
      </c>
      <c r="H13" s="128">
        <v>8951</v>
      </c>
      <c r="I13" s="128">
        <f aca="true" t="shared" si="2" ref="I13:I24">SUM(G13:H13)</f>
        <v>18488</v>
      </c>
      <c r="J13" s="128">
        <v>1589</v>
      </c>
      <c r="K13" s="128">
        <v>1473</v>
      </c>
      <c r="L13" s="128">
        <f aca="true" t="shared" si="3" ref="L13:L24">SUM(J13:K13)</f>
        <v>3062</v>
      </c>
      <c r="M13" s="128">
        <v>1537</v>
      </c>
      <c r="N13" s="128">
        <v>1378</v>
      </c>
      <c r="O13" s="128">
        <f aca="true" t="shared" si="4" ref="O13:O24">SUM(M13:N13)</f>
        <v>2915</v>
      </c>
      <c r="P13" s="128">
        <v>1535</v>
      </c>
      <c r="Q13" s="128">
        <v>1465</v>
      </c>
      <c r="R13" s="128">
        <f aca="true" t="shared" si="5" ref="R13:R24">SUM(P13:Q13)</f>
        <v>3000</v>
      </c>
      <c r="S13" s="128">
        <v>1576</v>
      </c>
      <c r="T13" s="128">
        <v>1490</v>
      </c>
      <c r="U13" s="128">
        <f aca="true" t="shared" si="6" ref="U13:U24">SUM(S13:T13)</f>
        <v>3066</v>
      </c>
      <c r="V13" s="128">
        <v>1686</v>
      </c>
      <c r="W13" s="128">
        <v>1558</v>
      </c>
      <c r="X13" s="128">
        <f aca="true" t="shared" si="7" ref="X13:X24">SUM(V13:W13)</f>
        <v>3244</v>
      </c>
      <c r="Y13" s="128">
        <v>1614</v>
      </c>
      <c r="Z13" s="128">
        <v>1587</v>
      </c>
      <c r="AA13" s="128">
        <f aca="true" t="shared" si="8" ref="AA13:AA24">SUM(Y13:Z13)</f>
        <v>3201</v>
      </c>
      <c r="AB13" s="410">
        <v>630</v>
      </c>
    </row>
    <row r="14" spans="2:28" ht="13.5" customHeight="1">
      <c r="B14" s="189"/>
      <c r="C14" s="125" t="s">
        <v>92</v>
      </c>
      <c r="D14" s="126">
        <v>19</v>
      </c>
      <c r="E14" s="128">
        <v>12</v>
      </c>
      <c r="F14" s="128">
        <v>279</v>
      </c>
      <c r="G14" s="128">
        <f t="shared" si="1"/>
        <v>5111</v>
      </c>
      <c r="H14" s="128">
        <f aca="true" t="shared" si="9" ref="H14:H24">SUM(K14+N14+Q14+T14+W14+Z14)</f>
        <v>4856</v>
      </c>
      <c r="I14" s="128">
        <f t="shared" si="2"/>
        <v>9967</v>
      </c>
      <c r="J14" s="128">
        <v>795</v>
      </c>
      <c r="K14" s="128">
        <v>791</v>
      </c>
      <c r="L14" s="128">
        <f t="shared" si="3"/>
        <v>1586</v>
      </c>
      <c r="M14" s="128">
        <v>786</v>
      </c>
      <c r="N14" s="128">
        <v>704</v>
      </c>
      <c r="O14" s="128">
        <f t="shared" si="4"/>
        <v>1490</v>
      </c>
      <c r="P14" s="128">
        <v>839</v>
      </c>
      <c r="Q14" s="128">
        <v>760</v>
      </c>
      <c r="R14" s="128">
        <f t="shared" si="5"/>
        <v>1599</v>
      </c>
      <c r="S14" s="128">
        <v>840</v>
      </c>
      <c r="T14" s="128">
        <v>827</v>
      </c>
      <c r="U14" s="128">
        <f t="shared" si="6"/>
        <v>1667</v>
      </c>
      <c r="V14" s="128">
        <v>916</v>
      </c>
      <c r="W14" s="128">
        <v>837</v>
      </c>
      <c r="X14" s="128">
        <f t="shared" si="7"/>
        <v>1753</v>
      </c>
      <c r="Y14" s="128">
        <v>935</v>
      </c>
      <c r="Z14" s="128">
        <v>937</v>
      </c>
      <c r="AA14" s="128">
        <f t="shared" si="8"/>
        <v>1872</v>
      </c>
      <c r="AB14" s="410">
        <v>348</v>
      </c>
    </row>
    <row r="15" spans="2:28" ht="13.5" customHeight="1">
      <c r="B15" s="189"/>
      <c r="C15" s="125" t="s">
        <v>93</v>
      </c>
      <c r="D15" s="126">
        <v>22</v>
      </c>
      <c r="E15" s="128">
        <v>5</v>
      </c>
      <c r="F15" s="128">
        <v>289</v>
      </c>
      <c r="G15" s="128">
        <f t="shared" si="1"/>
        <v>5293</v>
      </c>
      <c r="H15" s="128">
        <f t="shared" si="9"/>
        <v>5161</v>
      </c>
      <c r="I15" s="128">
        <f t="shared" si="2"/>
        <v>10454</v>
      </c>
      <c r="J15" s="128">
        <v>865</v>
      </c>
      <c r="K15" s="128">
        <v>806</v>
      </c>
      <c r="L15" s="128">
        <f t="shared" si="3"/>
        <v>1671</v>
      </c>
      <c r="M15" s="128">
        <v>812</v>
      </c>
      <c r="N15" s="128">
        <v>822</v>
      </c>
      <c r="O15" s="128">
        <f t="shared" si="4"/>
        <v>1634</v>
      </c>
      <c r="P15" s="128">
        <v>835</v>
      </c>
      <c r="Q15" s="128">
        <v>882</v>
      </c>
      <c r="R15" s="128">
        <f t="shared" si="5"/>
        <v>1717</v>
      </c>
      <c r="S15" s="128">
        <v>912</v>
      </c>
      <c r="T15" s="128">
        <v>840</v>
      </c>
      <c r="U15" s="128">
        <f t="shared" si="6"/>
        <v>1752</v>
      </c>
      <c r="V15" s="128">
        <v>897</v>
      </c>
      <c r="W15" s="128">
        <v>896</v>
      </c>
      <c r="X15" s="128">
        <f t="shared" si="7"/>
        <v>1793</v>
      </c>
      <c r="Y15" s="128">
        <v>972</v>
      </c>
      <c r="Z15" s="128">
        <v>915</v>
      </c>
      <c r="AA15" s="128">
        <f t="shared" si="8"/>
        <v>1887</v>
      </c>
      <c r="AB15" s="410">
        <v>362</v>
      </c>
    </row>
    <row r="16" spans="2:28" ht="13.5" customHeight="1">
      <c r="B16" s="189"/>
      <c r="C16" s="125" t="s">
        <v>94</v>
      </c>
      <c r="D16" s="126">
        <v>20</v>
      </c>
      <c r="E16" s="166">
        <v>0</v>
      </c>
      <c r="F16" s="128">
        <v>269</v>
      </c>
      <c r="G16" s="128">
        <f t="shared" si="1"/>
        <v>5307</v>
      </c>
      <c r="H16" s="128">
        <f t="shared" si="9"/>
        <v>4926</v>
      </c>
      <c r="I16" s="128">
        <f t="shared" si="2"/>
        <v>10233</v>
      </c>
      <c r="J16" s="128">
        <v>854</v>
      </c>
      <c r="K16" s="128">
        <v>746</v>
      </c>
      <c r="L16" s="128">
        <f t="shared" si="3"/>
        <v>1600</v>
      </c>
      <c r="M16" s="128">
        <v>893</v>
      </c>
      <c r="N16" s="128">
        <v>794</v>
      </c>
      <c r="O16" s="128">
        <f t="shared" si="4"/>
        <v>1687</v>
      </c>
      <c r="P16" s="128">
        <v>811</v>
      </c>
      <c r="Q16" s="128">
        <v>782</v>
      </c>
      <c r="R16" s="128">
        <f t="shared" si="5"/>
        <v>1593</v>
      </c>
      <c r="S16" s="128">
        <v>888</v>
      </c>
      <c r="T16" s="128">
        <v>853</v>
      </c>
      <c r="U16" s="128">
        <f t="shared" si="6"/>
        <v>1741</v>
      </c>
      <c r="V16" s="128">
        <v>912</v>
      </c>
      <c r="W16" s="128">
        <v>830</v>
      </c>
      <c r="X16" s="128">
        <f t="shared" si="7"/>
        <v>1742</v>
      </c>
      <c r="Y16" s="128">
        <v>949</v>
      </c>
      <c r="Z16" s="128">
        <v>921</v>
      </c>
      <c r="AA16" s="128">
        <f t="shared" si="8"/>
        <v>1870</v>
      </c>
      <c r="AB16" s="410">
        <v>335</v>
      </c>
    </row>
    <row r="17" spans="2:28" ht="13.5" customHeight="1">
      <c r="B17" s="189"/>
      <c r="C17" s="125" t="s">
        <v>95</v>
      </c>
      <c r="D17" s="126">
        <v>11</v>
      </c>
      <c r="E17" s="128">
        <v>6</v>
      </c>
      <c r="F17" s="128">
        <v>149</v>
      </c>
      <c r="G17" s="128">
        <f t="shared" si="1"/>
        <v>2630</v>
      </c>
      <c r="H17" s="128">
        <f t="shared" si="9"/>
        <v>2509</v>
      </c>
      <c r="I17" s="128">
        <f t="shared" si="2"/>
        <v>5139</v>
      </c>
      <c r="J17" s="128">
        <v>434</v>
      </c>
      <c r="K17" s="128">
        <v>435</v>
      </c>
      <c r="L17" s="128">
        <f t="shared" si="3"/>
        <v>869</v>
      </c>
      <c r="M17" s="128">
        <v>391</v>
      </c>
      <c r="N17" s="128">
        <v>394</v>
      </c>
      <c r="O17" s="128">
        <f t="shared" si="4"/>
        <v>785</v>
      </c>
      <c r="P17" s="128">
        <v>428</v>
      </c>
      <c r="Q17" s="128">
        <v>373</v>
      </c>
      <c r="R17" s="128">
        <f t="shared" si="5"/>
        <v>801</v>
      </c>
      <c r="S17" s="128">
        <v>437</v>
      </c>
      <c r="T17" s="128">
        <v>436</v>
      </c>
      <c r="U17" s="128">
        <f t="shared" si="6"/>
        <v>873</v>
      </c>
      <c r="V17" s="128">
        <v>450</v>
      </c>
      <c r="W17" s="128">
        <v>425</v>
      </c>
      <c r="X17" s="128">
        <f t="shared" si="7"/>
        <v>875</v>
      </c>
      <c r="Y17" s="128">
        <v>490</v>
      </c>
      <c r="Z17" s="128">
        <v>446</v>
      </c>
      <c r="AA17" s="128">
        <f t="shared" si="8"/>
        <v>936</v>
      </c>
      <c r="AB17" s="410">
        <v>189</v>
      </c>
    </row>
    <row r="18" spans="2:28" ht="13.5" customHeight="1">
      <c r="B18" s="189"/>
      <c r="C18" s="125" t="s">
        <v>96</v>
      </c>
      <c r="D18" s="126">
        <v>10</v>
      </c>
      <c r="E18" s="166">
        <v>1</v>
      </c>
      <c r="F18" s="128">
        <v>125</v>
      </c>
      <c r="G18" s="128">
        <f t="shared" si="1"/>
        <v>2316</v>
      </c>
      <c r="H18" s="128">
        <f t="shared" si="9"/>
        <v>2189</v>
      </c>
      <c r="I18" s="128">
        <f t="shared" si="2"/>
        <v>4505</v>
      </c>
      <c r="J18" s="128">
        <v>382</v>
      </c>
      <c r="K18" s="128">
        <v>344</v>
      </c>
      <c r="L18" s="128">
        <f t="shared" si="3"/>
        <v>726</v>
      </c>
      <c r="M18" s="128">
        <v>352</v>
      </c>
      <c r="N18" s="128">
        <v>344</v>
      </c>
      <c r="O18" s="128">
        <f t="shared" si="4"/>
        <v>696</v>
      </c>
      <c r="P18" s="128">
        <v>362</v>
      </c>
      <c r="Q18" s="128">
        <v>363</v>
      </c>
      <c r="R18" s="128">
        <f t="shared" si="5"/>
        <v>725</v>
      </c>
      <c r="S18" s="128">
        <v>374</v>
      </c>
      <c r="T18" s="128">
        <v>364</v>
      </c>
      <c r="U18" s="128">
        <f t="shared" si="6"/>
        <v>738</v>
      </c>
      <c r="V18" s="128">
        <v>442</v>
      </c>
      <c r="W18" s="128">
        <v>396</v>
      </c>
      <c r="X18" s="128">
        <f t="shared" si="7"/>
        <v>838</v>
      </c>
      <c r="Y18" s="128">
        <v>404</v>
      </c>
      <c r="Z18" s="128">
        <v>378</v>
      </c>
      <c r="AA18" s="128">
        <f t="shared" si="8"/>
        <v>782</v>
      </c>
      <c r="AB18" s="410">
        <v>157</v>
      </c>
    </row>
    <row r="19" spans="2:28" ht="13.5" customHeight="1">
      <c r="B19" s="189"/>
      <c r="C19" s="125" t="s">
        <v>97</v>
      </c>
      <c r="D19" s="126">
        <v>10</v>
      </c>
      <c r="E19" s="128">
        <v>6</v>
      </c>
      <c r="F19" s="128">
        <v>118</v>
      </c>
      <c r="G19" s="128">
        <f t="shared" si="1"/>
        <v>2081</v>
      </c>
      <c r="H19" s="128">
        <f t="shared" si="9"/>
        <v>1999</v>
      </c>
      <c r="I19" s="128">
        <f t="shared" si="2"/>
        <v>4080</v>
      </c>
      <c r="J19" s="128">
        <v>296</v>
      </c>
      <c r="K19" s="128">
        <v>307</v>
      </c>
      <c r="L19" s="128">
        <f t="shared" si="3"/>
        <v>603</v>
      </c>
      <c r="M19" s="128">
        <v>312</v>
      </c>
      <c r="N19" s="128">
        <v>307</v>
      </c>
      <c r="O19" s="128">
        <f t="shared" si="4"/>
        <v>619</v>
      </c>
      <c r="P19" s="128">
        <v>331</v>
      </c>
      <c r="Q19" s="128">
        <v>318</v>
      </c>
      <c r="R19" s="128">
        <f t="shared" si="5"/>
        <v>649</v>
      </c>
      <c r="S19" s="128">
        <v>371</v>
      </c>
      <c r="T19" s="128">
        <v>332</v>
      </c>
      <c r="U19" s="128">
        <f t="shared" si="6"/>
        <v>703</v>
      </c>
      <c r="V19" s="128">
        <v>377</v>
      </c>
      <c r="W19" s="128">
        <v>329</v>
      </c>
      <c r="X19" s="128">
        <f t="shared" si="7"/>
        <v>706</v>
      </c>
      <c r="Y19" s="128">
        <v>394</v>
      </c>
      <c r="Z19" s="128">
        <v>406</v>
      </c>
      <c r="AA19" s="128">
        <f t="shared" si="8"/>
        <v>800</v>
      </c>
      <c r="AB19" s="410">
        <v>148</v>
      </c>
    </row>
    <row r="20" spans="2:28" ht="13.5" customHeight="1">
      <c r="B20" s="189"/>
      <c r="C20" s="125" t="s">
        <v>98</v>
      </c>
      <c r="D20" s="126">
        <v>9</v>
      </c>
      <c r="E20" s="166">
        <v>0</v>
      </c>
      <c r="F20" s="128">
        <v>123</v>
      </c>
      <c r="G20" s="128">
        <f t="shared" si="1"/>
        <v>2147</v>
      </c>
      <c r="H20" s="128">
        <f t="shared" si="9"/>
        <v>2164</v>
      </c>
      <c r="I20" s="128">
        <f t="shared" si="2"/>
        <v>4311</v>
      </c>
      <c r="J20" s="128">
        <v>350</v>
      </c>
      <c r="K20" s="128">
        <v>349</v>
      </c>
      <c r="L20" s="128">
        <f t="shared" si="3"/>
        <v>699</v>
      </c>
      <c r="M20" s="128">
        <v>324</v>
      </c>
      <c r="N20" s="128">
        <v>312</v>
      </c>
      <c r="O20" s="128">
        <f t="shared" si="4"/>
        <v>636</v>
      </c>
      <c r="P20" s="128">
        <v>330</v>
      </c>
      <c r="Q20" s="128">
        <v>352</v>
      </c>
      <c r="R20" s="128">
        <f t="shared" si="5"/>
        <v>682</v>
      </c>
      <c r="S20" s="128">
        <v>388</v>
      </c>
      <c r="T20" s="128">
        <v>344</v>
      </c>
      <c r="U20" s="128">
        <f t="shared" si="6"/>
        <v>732</v>
      </c>
      <c r="V20" s="128">
        <v>369</v>
      </c>
      <c r="W20" s="128">
        <v>378</v>
      </c>
      <c r="X20" s="128">
        <f t="shared" si="7"/>
        <v>747</v>
      </c>
      <c r="Y20" s="128">
        <v>386</v>
      </c>
      <c r="Z20" s="128">
        <v>429</v>
      </c>
      <c r="AA20" s="128">
        <f t="shared" si="8"/>
        <v>815</v>
      </c>
      <c r="AB20" s="410">
        <v>154</v>
      </c>
    </row>
    <row r="21" spans="2:28" ht="13.5" customHeight="1">
      <c r="B21" s="189"/>
      <c r="C21" s="125" t="s">
        <v>99</v>
      </c>
      <c r="D21" s="126">
        <v>6</v>
      </c>
      <c r="E21" s="166">
        <v>4</v>
      </c>
      <c r="F21" s="128">
        <v>102</v>
      </c>
      <c r="G21" s="128">
        <f t="shared" si="1"/>
        <v>1883</v>
      </c>
      <c r="H21" s="128">
        <f t="shared" si="9"/>
        <v>1765</v>
      </c>
      <c r="I21" s="128">
        <f t="shared" si="2"/>
        <v>3648</v>
      </c>
      <c r="J21" s="128">
        <v>291</v>
      </c>
      <c r="K21" s="128">
        <v>265</v>
      </c>
      <c r="L21" s="128">
        <f t="shared" si="3"/>
        <v>556</v>
      </c>
      <c r="M21" s="128">
        <v>273</v>
      </c>
      <c r="N21" s="128">
        <v>250</v>
      </c>
      <c r="O21" s="128">
        <f t="shared" si="4"/>
        <v>523</v>
      </c>
      <c r="P21" s="128">
        <v>280</v>
      </c>
      <c r="Q21" s="128">
        <v>287</v>
      </c>
      <c r="R21" s="128">
        <f t="shared" si="5"/>
        <v>567</v>
      </c>
      <c r="S21" s="128">
        <v>327</v>
      </c>
      <c r="T21" s="128">
        <v>311</v>
      </c>
      <c r="U21" s="128">
        <f t="shared" si="6"/>
        <v>638</v>
      </c>
      <c r="V21" s="128">
        <v>356</v>
      </c>
      <c r="W21" s="128">
        <v>316</v>
      </c>
      <c r="X21" s="128">
        <f t="shared" si="7"/>
        <v>672</v>
      </c>
      <c r="Y21" s="128">
        <v>356</v>
      </c>
      <c r="Z21" s="128">
        <v>336</v>
      </c>
      <c r="AA21" s="128">
        <f t="shared" si="8"/>
        <v>692</v>
      </c>
      <c r="AB21" s="410">
        <v>125</v>
      </c>
    </row>
    <row r="22" spans="2:28" ht="13.5" customHeight="1">
      <c r="B22" s="189"/>
      <c r="C22" s="125" t="s">
        <v>100</v>
      </c>
      <c r="D22" s="126">
        <v>10</v>
      </c>
      <c r="E22" s="166">
        <v>2</v>
      </c>
      <c r="F22" s="128">
        <v>130</v>
      </c>
      <c r="G22" s="128">
        <f t="shared" si="1"/>
        <v>2353</v>
      </c>
      <c r="H22" s="128">
        <f t="shared" si="9"/>
        <v>2350</v>
      </c>
      <c r="I22" s="128">
        <f t="shared" si="2"/>
        <v>4703</v>
      </c>
      <c r="J22" s="128">
        <v>362</v>
      </c>
      <c r="K22" s="128">
        <v>355</v>
      </c>
      <c r="L22" s="128">
        <f t="shared" si="3"/>
        <v>717</v>
      </c>
      <c r="M22" s="128">
        <v>345</v>
      </c>
      <c r="N22" s="128">
        <v>368</v>
      </c>
      <c r="O22" s="128">
        <f t="shared" si="4"/>
        <v>713</v>
      </c>
      <c r="P22" s="128">
        <v>351</v>
      </c>
      <c r="Q22" s="128">
        <v>393</v>
      </c>
      <c r="R22" s="128">
        <f t="shared" si="5"/>
        <v>744</v>
      </c>
      <c r="S22" s="128">
        <v>426</v>
      </c>
      <c r="T22" s="128">
        <v>373</v>
      </c>
      <c r="U22" s="128">
        <f t="shared" si="6"/>
        <v>799</v>
      </c>
      <c r="V22" s="128">
        <v>401</v>
      </c>
      <c r="W22" s="128">
        <v>429</v>
      </c>
      <c r="X22" s="128">
        <f t="shared" si="7"/>
        <v>830</v>
      </c>
      <c r="Y22" s="128">
        <v>468</v>
      </c>
      <c r="Z22" s="128">
        <v>432</v>
      </c>
      <c r="AA22" s="128">
        <f t="shared" si="8"/>
        <v>900</v>
      </c>
      <c r="AB22" s="410">
        <v>164</v>
      </c>
    </row>
    <row r="23" spans="2:28" ht="13.5" customHeight="1">
      <c r="B23" s="189"/>
      <c r="C23" s="125" t="s">
        <v>101</v>
      </c>
      <c r="D23" s="126">
        <v>7</v>
      </c>
      <c r="E23" s="166">
        <v>4</v>
      </c>
      <c r="F23" s="128">
        <v>121</v>
      </c>
      <c r="G23" s="128">
        <f t="shared" si="1"/>
        <v>2151</v>
      </c>
      <c r="H23" s="128">
        <f t="shared" si="9"/>
        <v>2104</v>
      </c>
      <c r="I23" s="128">
        <f t="shared" si="2"/>
        <v>4255</v>
      </c>
      <c r="J23" s="128">
        <v>383</v>
      </c>
      <c r="K23" s="128">
        <v>356</v>
      </c>
      <c r="L23" s="128">
        <f t="shared" si="3"/>
        <v>739</v>
      </c>
      <c r="M23" s="128">
        <v>313</v>
      </c>
      <c r="N23" s="128">
        <v>329</v>
      </c>
      <c r="O23" s="128">
        <f t="shared" si="4"/>
        <v>642</v>
      </c>
      <c r="P23" s="128">
        <v>352</v>
      </c>
      <c r="Q23" s="128">
        <v>357</v>
      </c>
      <c r="R23" s="128">
        <f t="shared" si="5"/>
        <v>709</v>
      </c>
      <c r="S23" s="128">
        <v>332</v>
      </c>
      <c r="T23" s="128">
        <v>353</v>
      </c>
      <c r="U23" s="128">
        <f t="shared" si="6"/>
        <v>685</v>
      </c>
      <c r="V23" s="128">
        <v>379</v>
      </c>
      <c r="W23" s="128">
        <v>344</v>
      </c>
      <c r="X23" s="128">
        <f t="shared" si="7"/>
        <v>723</v>
      </c>
      <c r="Y23" s="128">
        <v>392</v>
      </c>
      <c r="Z23" s="128">
        <v>365</v>
      </c>
      <c r="AA23" s="128">
        <f t="shared" si="8"/>
        <v>757</v>
      </c>
      <c r="AB23" s="410">
        <v>156</v>
      </c>
    </row>
    <row r="24" spans="2:28" ht="13.5" customHeight="1">
      <c r="B24" s="189"/>
      <c r="C24" s="125" t="s">
        <v>102</v>
      </c>
      <c r="D24" s="126">
        <v>13</v>
      </c>
      <c r="E24" s="166">
        <v>6</v>
      </c>
      <c r="F24" s="128">
        <v>128</v>
      </c>
      <c r="G24" s="128">
        <f t="shared" si="1"/>
        <v>2032</v>
      </c>
      <c r="H24" s="128">
        <f t="shared" si="9"/>
        <v>1961</v>
      </c>
      <c r="I24" s="128">
        <f t="shared" si="2"/>
        <v>3993</v>
      </c>
      <c r="J24" s="128">
        <v>301</v>
      </c>
      <c r="K24" s="128">
        <v>287</v>
      </c>
      <c r="L24" s="128">
        <f t="shared" si="3"/>
        <v>588</v>
      </c>
      <c r="M24" s="128">
        <v>301</v>
      </c>
      <c r="N24" s="128">
        <v>282</v>
      </c>
      <c r="O24" s="128">
        <f t="shared" si="4"/>
        <v>583</v>
      </c>
      <c r="P24" s="128">
        <v>343</v>
      </c>
      <c r="Q24" s="128">
        <v>285</v>
      </c>
      <c r="R24" s="128">
        <f t="shared" si="5"/>
        <v>628</v>
      </c>
      <c r="S24" s="128">
        <v>321</v>
      </c>
      <c r="T24" s="128">
        <v>351</v>
      </c>
      <c r="U24" s="128">
        <f t="shared" si="6"/>
        <v>672</v>
      </c>
      <c r="V24" s="128">
        <v>364</v>
      </c>
      <c r="W24" s="128">
        <v>366</v>
      </c>
      <c r="X24" s="128">
        <f t="shared" si="7"/>
        <v>730</v>
      </c>
      <c r="Y24" s="128">
        <v>402</v>
      </c>
      <c r="Z24" s="128">
        <v>390</v>
      </c>
      <c r="AA24" s="128">
        <f t="shared" si="8"/>
        <v>792</v>
      </c>
      <c r="AB24" s="410">
        <v>168</v>
      </c>
    </row>
    <row r="25" spans="2:28" ht="13.5" customHeight="1">
      <c r="B25" s="189"/>
      <c r="C25" s="125"/>
      <c r="D25" s="126"/>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410"/>
    </row>
    <row r="26" spans="2:28" s="171" customFormat="1" ht="13.5" customHeight="1">
      <c r="B26" s="1171" t="s">
        <v>870</v>
      </c>
      <c r="C26" s="1659"/>
      <c r="D26" s="133">
        <f aca="true" t="shared" si="10" ref="D26:AB26">SUM(D28,D32,D38,D41,D50,D62,D71,D74,D57)</f>
        <v>200</v>
      </c>
      <c r="E26" s="132">
        <f t="shared" si="10"/>
        <v>103</v>
      </c>
      <c r="F26" s="132">
        <f t="shared" si="10"/>
        <v>2005</v>
      </c>
      <c r="G26" s="132">
        <f t="shared" si="10"/>
        <v>31143</v>
      </c>
      <c r="H26" s="132">
        <f t="shared" si="10"/>
        <v>29954</v>
      </c>
      <c r="I26" s="132">
        <f t="shared" si="10"/>
        <v>61097</v>
      </c>
      <c r="J26" s="132">
        <f t="shared" si="10"/>
        <v>4695</v>
      </c>
      <c r="K26" s="132">
        <f t="shared" si="10"/>
        <v>4418</v>
      </c>
      <c r="L26" s="132">
        <f t="shared" si="10"/>
        <v>9113</v>
      </c>
      <c r="M26" s="132">
        <f t="shared" si="10"/>
        <v>4744</v>
      </c>
      <c r="N26" s="132">
        <f t="shared" si="10"/>
        <v>4508</v>
      </c>
      <c r="O26" s="132">
        <f t="shared" si="10"/>
        <v>9252</v>
      </c>
      <c r="P26" s="132">
        <f t="shared" si="10"/>
        <v>4884</v>
      </c>
      <c r="Q26" s="132">
        <f t="shared" si="10"/>
        <v>4749</v>
      </c>
      <c r="R26" s="132">
        <f t="shared" si="10"/>
        <v>9633</v>
      </c>
      <c r="S26" s="132">
        <f t="shared" si="10"/>
        <v>5261</v>
      </c>
      <c r="T26" s="132">
        <f t="shared" si="10"/>
        <v>5090</v>
      </c>
      <c r="U26" s="132">
        <f t="shared" si="10"/>
        <v>10351</v>
      </c>
      <c r="V26" s="132">
        <f t="shared" si="10"/>
        <v>5688</v>
      </c>
      <c r="W26" s="132">
        <f t="shared" si="10"/>
        <v>5500</v>
      </c>
      <c r="X26" s="132">
        <f t="shared" si="10"/>
        <v>11188</v>
      </c>
      <c r="Y26" s="132">
        <f t="shared" si="10"/>
        <v>5871</v>
      </c>
      <c r="Z26" s="132">
        <f t="shared" si="10"/>
        <v>5689</v>
      </c>
      <c r="AA26" s="132">
        <f t="shared" si="10"/>
        <v>11560</v>
      </c>
      <c r="AB26" s="412">
        <f t="shared" si="10"/>
        <v>2608</v>
      </c>
    </row>
    <row r="27" spans="2:28" ht="13.5" customHeight="1">
      <c r="B27" s="172"/>
      <c r="C27" s="1091"/>
      <c r="D27" s="126"/>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410"/>
    </row>
    <row r="28" spans="2:28" ht="13.5" customHeight="1">
      <c r="B28" s="1660" t="s">
        <v>238</v>
      </c>
      <c r="C28" s="1661"/>
      <c r="D28" s="126">
        <f aca="true" t="shared" si="11" ref="D28:AB28">SUM(D29:D30)</f>
        <v>8</v>
      </c>
      <c r="E28" s="128">
        <f t="shared" si="11"/>
        <v>0</v>
      </c>
      <c r="F28" s="128">
        <f t="shared" si="11"/>
        <v>82</v>
      </c>
      <c r="G28" s="128">
        <f t="shared" si="11"/>
        <v>1536</v>
      </c>
      <c r="H28" s="128">
        <f t="shared" si="11"/>
        <v>1456</v>
      </c>
      <c r="I28" s="128">
        <f t="shared" si="11"/>
        <v>2992</v>
      </c>
      <c r="J28" s="128">
        <f t="shared" si="11"/>
        <v>246</v>
      </c>
      <c r="K28" s="128">
        <f t="shared" si="11"/>
        <v>210</v>
      </c>
      <c r="L28" s="128">
        <f t="shared" si="11"/>
        <v>456</v>
      </c>
      <c r="M28" s="128">
        <f t="shared" si="11"/>
        <v>226</v>
      </c>
      <c r="N28" s="128">
        <f t="shared" si="11"/>
        <v>218</v>
      </c>
      <c r="O28" s="128">
        <f t="shared" si="11"/>
        <v>444</v>
      </c>
      <c r="P28" s="128">
        <f t="shared" si="11"/>
        <v>262</v>
      </c>
      <c r="Q28" s="128">
        <f t="shared" si="11"/>
        <v>233</v>
      </c>
      <c r="R28" s="128">
        <f t="shared" si="11"/>
        <v>495</v>
      </c>
      <c r="S28" s="128">
        <f t="shared" si="11"/>
        <v>273</v>
      </c>
      <c r="T28" s="128">
        <f t="shared" si="11"/>
        <v>250</v>
      </c>
      <c r="U28" s="128">
        <f t="shared" si="11"/>
        <v>523</v>
      </c>
      <c r="V28" s="128">
        <f t="shared" si="11"/>
        <v>266</v>
      </c>
      <c r="W28" s="128">
        <f t="shared" si="11"/>
        <v>287</v>
      </c>
      <c r="X28" s="128">
        <f t="shared" si="11"/>
        <v>553</v>
      </c>
      <c r="Y28" s="128">
        <f t="shared" si="11"/>
        <v>263</v>
      </c>
      <c r="Z28" s="128">
        <f t="shared" si="11"/>
        <v>258</v>
      </c>
      <c r="AA28" s="128">
        <f t="shared" si="11"/>
        <v>521</v>
      </c>
      <c r="AB28" s="410">
        <f t="shared" si="11"/>
        <v>104</v>
      </c>
    </row>
    <row r="29" spans="2:28" ht="13.5" customHeight="1">
      <c r="B29" s="189"/>
      <c r="C29" s="125" t="s">
        <v>927</v>
      </c>
      <c r="D29" s="126">
        <v>6</v>
      </c>
      <c r="E29" s="166">
        <v>0</v>
      </c>
      <c r="F29" s="128">
        <v>49</v>
      </c>
      <c r="G29" s="128">
        <f>SUM(J29+M29+P29+S29+V29+Y29)</f>
        <v>844</v>
      </c>
      <c r="H29" s="128">
        <f>SUM(K29+N29+Q29+T29+W29+Z29)</f>
        <v>845</v>
      </c>
      <c r="I29" s="128">
        <f>SUM(G29:H29)</f>
        <v>1689</v>
      </c>
      <c r="J29" s="128">
        <v>137</v>
      </c>
      <c r="K29" s="128">
        <v>118</v>
      </c>
      <c r="L29" s="128">
        <f>SUM(J29:K29)</f>
        <v>255</v>
      </c>
      <c r="M29" s="128">
        <v>130</v>
      </c>
      <c r="N29" s="128">
        <v>129</v>
      </c>
      <c r="O29" s="128">
        <f>SUM(M29:N29)</f>
        <v>259</v>
      </c>
      <c r="P29" s="128">
        <v>132</v>
      </c>
      <c r="Q29" s="128">
        <v>134</v>
      </c>
      <c r="R29" s="128">
        <f>SUM(P29:Q29)</f>
        <v>266</v>
      </c>
      <c r="S29" s="128">
        <v>151</v>
      </c>
      <c r="T29" s="128">
        <v>155</v>
      </c>
      <c r="U29" s="128">
        <f>SUM(S29:T29)</f>
        <v>306</v>
      </c>
      <c r="V29" s="128">
        <v>154</v>
      </c>
      <c r="W29" s="128">
        <v>156</v>
      </c>
      <c r="X29" s="128">
        <f>SUM(V29:W29)</f>
        <v>310</v>
      </c>
      <c r="Y29" s="128">
        <v>140</v>
      </c>
      <c r="Z29" s="128">
        <v>153</v>
      </c>
      <c r="AA29" s="128">
        <f>SUM(Y29:Z29)</f>
        <v>293</v>
      </c>
      <c r="AB29" s="410">
        <v>63</v>
      </c>
    </row>
    <row r="30" spans="2:28" ht="13.5" customHeight="1">
      <c r="B30" s="189"/>
      <c r="C30" s="125" t="s">
        <v>926</v>
      </c>
      <c r="D30" s="126">
        <v>2</v>
      </c>
      <c r="E30" s="166">
        <v>0</v>
      </c>
      <c r="F30" s="128">
        <v>33</v>
      </c>
      <c r="G30" s="128">
        <f>SUM(J30+M30+P30+S30+V30+Y30)</f>
        <v>692</v>
      </c>
      <c r="H30" s="128">
        <f>SUM(K30+N30+Q30+T30+W30+Z30)</f>
        <v>611</v>
      </c>
      <c r="I30" s="128">
        <f>SUM(G30:H30)</f>
        <v>1303</v>
      </c>
      <c r="J30" s="128">
        <v>109</v>
      </c>
      <c r="K30" s="128">
        <v>92</v>
      </c>
      <c r="L30" s="128">
        <f>SUM(J30:K30)</f>
        <v>201</v>
      </c>
      <c r="M30" s="128">
        <v>96</v>
      </c>
      <c r="N30" s="128">
        <v>89</v>
      </c>
      <c r="O30" s="128">
        <f>SUM(M30:N30)</f>
        <v>185</v>
      </c>
      <c r="P30" s="128">
        <v>130</v>
      </c>
      <c r="Q30" s="128">
        <v>99</v>
      </c>
      <c r="R30" s="128">
        <f>SUM(P30:Q30)</f>
        <v>229</v>
      </c>
      <c r="S30" s="128">
        <v>122</v>
      </c>
      <c r="T30" s="128">
        <v>95</v>
      </c>
      <c r="U30" s="128">
        <f>SUM(S30:T30)</f>
        <v>217</v>
      </c>
      <c r="V30" s="128">
        <v>112</v>
      </c>
      <c r="W30" s="128">
        <v>131</v>
      </c>
      <c r="X30" s="128">
        <f>SUM(V30:W30)</f>
        <v>243</v>
      </c>
      <c r="Y30" s="128">
        <v>123</v>
      </c>
      <c r="Z30" s="128">
        <v>105</v>
      </c>
      <c r="AA30" s="128">
        <f>SUM(Y30:Z30)</f>
        <v>228</v>
      </c>
      <c r="AB30" s="410">
        <v>41</v>
      </c>
    </row>
    <row r="31" spans="2:28" ht="13.5" customHeight="1">
      <c r="B31" s="189"/>
      <c r="C31" s="125"/>
      <c r="D31" s="126"/>
      <c r="E31" s="166"/>
      <c r="F31" s="128"/>
      <c r="G31" s="128"/>
      <c r="H31" s="128"/>
      <c r="I31" s="128"/>
      <c r="J31" s="128"/>
      <c r="K31" s="128"/>
      <c r="L31" s="128"/>
      <c r="M31" s="128"/>
      <c r="N31" s="128"/>
      <c r="O31" s="128"/>
      <c r="P31" s="128"/>
      <c r="Q31" s="128"/>
      <c r="R31" s="128"/>
      <c r="S31" s="128"/>
      <c r="T31" s="128"/>
      <c r="U31" s="128"/>
      <c r="V31" s="128"/>
      <c r="W31" s="128"/>
      <c r="X31" s="128"/>
      <c r="Y31" s="128"/>
      <c r="Z31" s="128"/>
      <c r="AA31" s="128"/>
      <c r="AB31" s="410"/>
    </row>
    <row r="32" spans="2:28" ht="13.5" customHeight="1">
      <c r="B32" s="1161" t="s">
        <v>239</v>
      </c>
      <c r="C32" s="1658"/>
      <c r="D32" s="126">
        <f aca="true" t="shared" si="12" ref="D32:AB32">SUM(D33:D36)</f>
        <v>33</v>
      </c>
      <c r="E32" s="128">
        <f t="shared" si="12"/>
        <v>16</v>
      </c>
      <c r="F32" s="128">
        <f t="shared" si="12"/>
        <v>290</v>
      </c>
      <c r="G32" s="128">
        <f t="shared" si="12"/>
        <v>4063</v>
      </c>
      <c r="H32" s="128">
        <f t="shared" si="12"/>
        <v>3998</v>
      </c>
      <c r="I32" s="128">
        <f t="shared" si="12"/>
        <v>8061</v>
      </c>
      <c r="J32" s="128">
        <f t="shared" si="12"/>
        <v>603</v>
      </c>
      <c r="K32" s="128">
        <f t="shared" si="12"/>
        <v>618</v>
      </c>
      <c r="L32" s="128">
        <f t="shared" si="12"/>
        <v>1221</v>
      </c>
      <c r="M32" s="128">
        <f t="shared" si="12"/>
        <v>655</v>
      </c>
      <c r="N32" s="128">
        <f t="shared" si="12"/>
        <v>628</v>
      </c>
      <c r="O32" s="128">
        <f t="shared" si="12"/>
        <v>1283</v>
      </c>
      <c r="P32" s="128">
        <f t="shared" si="12"/>
        <v>615</v>
      </c>
      <c r="Q32" s="128">
        <f t="shared" si="12"/>
        <v>610</v>
      </c>
      <c r="R32" s="128">
        <f t="shared" si="12"/>
        <v>1225</v>
      </c>
      <c r="S32" s="128">
        <f t="shared" si="12"/>
        <v>692</v>
      </c>
      <c r="T32" s="128">
        <f t="shared" si="12"/>
        <v>639</v>
      </c>
      <c r="U32" s="128">
        <f t="shared" si="12"/>
        <v>1331</v>
      </c>
      <c r="V32" s="128">
        <f t="shared" si="12"/>
        <v>745</v>
      </c>
      <c r="W32" s="128">
        <f t="shared" si="12"/>
        <v>745</v>
      </c>
      <c r="X32" s="128">
        <f t="shared" si="12"/>
        <v>1490</v>
      </c>
      <c r="Y32" s="128">
        <f t="shared" si="12"/>
        <v>753</v>
      </c>
      <c r="Z32" s="128">
        <f t="shared" si="12"/>
        <v>758</v>
      </c>
      <c r="AA32" s="128">
        <f t="shared" si="12"/>
        <v>1511</v>
      </c>
      <c r="AB32" s="410">
        <f t="shared" si="12"/>
        <v>381</v>
      </c>
    </row>
    <row r="33" spans="2:28" ht="13.5" customHeight="1">
      <c r="B33" s="189"/>
      <c r="C33" s="125" t="s">
        <v>931</v>
      </c>
      <c r="D33" s="126">
        <v>6</v>
      </c>
      <c r="E33" s="166">
        <v>1</v>
      </c>
      <c r="F33" s="128">
        <v>76</v>
      </c>
      <c r="G33" s="128">
        <f>SUM(J33+M33+P33+S33+V33+Y33)</f>
        <v>1388</v>
      </c>
      <c r="H33" s="128">
        <v>1354</v>
      </c>
      <c r="I33" s="128">
        <f>SUM(G33:H33)</f>
        <v>2742</v>
      </c>
      <c r="J33" s="128">
        <v>207</v>
      </c>
      <c r="K33" s="128">
        <v>211</v>
      </c>
      <c r="L33" s="128">
        <f>SUM(J33:K33)</f>
        <v>418</v>
      </c>
      <c r="M33" s="128">
        <v>230</v>
      </c>
      <c r="N33" s="128">
        <v>227</v>
      </c>
      <c r="O33" s="128">
        <f>SUM(M33:N33)</f>
        <v>457</v>
      </c>
      <c r="P33" s="128">
        <v>200</v>
      </c>
      <c r="Q33" s="128">
        <v>211</v>
      </c>
      <c r="R33" s="128">
        <f>SUM(P33:Q33)</f>
        <v>411</v>
      </c>
      <c r="S33" s="128">
        <v>247</v>
      </c>
      <c r="T33" s="128">
        <v>203</v>
      </c>
      <c r="U33" s="128">
        <f>SUM(S33:T33)</f>
        <v>450</v>
      </c>
      <c r="V33" s="128">
        <v>251</v>
      </c>
      <c r="W33" s="128">
        <v>260</v>
      </c>
      <c r="X33" s="128">
        <f>SUM(V33:W33)</f>
        <v>511</v>
      </c>
      <c r="Y33" s="128">
        <v>253</v>
      </c>
      <c r="Z33" s="128">
        <v>242</v>
      </c>
      <c r="AA33" s="128">
        <f>SUM(Y33:Z33)</f>
        <v>495</v>
      </c>
      <c r="AB33" s="410">
        <v>97</v>
      </c>
    </row>
    <row r="34" spans="2:28" ht="13.5" customHeight="1">
      <c r="B34" s="189"/>
      <c r="C34" s="125" t="s">
        <v>930</v>
      </c>
      <c r="D34" s="126">
        <v>12</v>
      </c>
      <c r="E34" s="128">
        <v>3</v>
      </c>
      <c r="F34" s="128">
        <v>71</v>
      </c>
      <c r="G34" s="128">
        <f>SUM(J34+M34+P34+S34+V34+Y34)</f>
        <v>808</v>
      </c>
      <c r="H34" s="128">
        <v>825</v>
      </c>
      <c r="I34" s="128">
        <f>SUM(G34:H34)</f>
        <v>1633</v>
      </c>
      <c r="J34" s="128">
        <v>111</v>
      </c>
      <c r="K34" s="128">
        <v>99</v>
      </c>
      <c r="L34" s="128">
        <f>SUM(J34:K34)</f>
        <v>210</v>
      </c>
      <c r="M34" s="128">
        <v>145</v>
      </c>
      <c r="N34" s="128">
        <v>130</v>
      </c>
      <c r="O34" s="128">
        <f>SUM(M34:N34)</f>
        <v>275</v>
      </c>
      <c r="P34" s="128">
        <v>118</v>
      </c>
      <c r="Q34" s="128">
        <v>129</v>
      </c>
      <c r="R34" s="128">
        <f>SUM(P34:Q34)</f>
        <v>247</v>
      </c>
      <c r="S34" s="128">
        <v>139</v>
      </c>
      <c r="T34" s="128">
        <v>139</v>
      </c>
      <c r="U34" s="128">
        <f>SUM(S34:T34)</f>
        <v>278</v>
      </c>
      <c r="V34" s="128">
        <v>144</v>
      </c>
      <c r="W34" s="128">
        <v>148</v>
      </c>
      <c r="X34" s="128">
        <f>SUM(V34:W34)</f>
        <v>292</v>
      </c>
      <c r="Y34" s="128">
        <v>151</v>
      </c>
      <c r="Z34" s="128">
        <v>180</v>
      </c>
      <c r="AA34" s="128">
        <f>SUM(Y34:Z34)</f>
        <v>331</v>
      </c>
      <c r="AB34" s="410">
        <v>98</v>
      </c>
    </row>
    <row r="35" spans="2:28" ht="13.5" customHeight="1">
      <c r="B35" s="189"/>
      <c r="C35" s="125" t="s">
        <v>929</v>
      </c>
      <c r="D35" s="126">
        <v>8</v>
      </c>
      <c r="E35" s="128">
        <v>8</v>
      </c>
      <c r="F35" s="128">
        <v>80</v>
      </c>
      <c r="G35" s="128">
        <f>SUM(J35+M35+P35+S35+V35+Y35)</f>
        <v>969</v>
      </c>
      <c r="H35" s="128">
        <v>988</v>
      </c>
      <c r="I35" s="128">
        <f>SUM(G35:H35)</f>
        <v>1957</v>
      </c>
      <c r="J35" s="128">
        <v>155</v>
      </c>
      <c r="K35" s="128">
        <v>172</v>
      </c>
      <c r="L35" s="128">
        <f>SUM(J35:K35)</f>
        <v>327</v>
      </c>
      <c r="M35" s="128">
        <v>147</v>
      </c>
      <c r="N35" s="128">
        <v>133</v>
      </c>
      <c r="O35" s="128">
        <f>SUM(M35:N35)</f>
        <v>280</v>
      </c>
      <c r="P35" s="128">
        <v>162</v>
      </c>
      <c r="Q35" s="128">
        <v>149</v>
      </c>
      <c r="R35" s="128">
        <f>SUM(P35:Q35)</f>
        <v>311</v>
      </c>
      <c r="S35" s="128">
        <v>159</v>
      </c>
      <c r="T35" s="128">
        <v>172</v>
      </c>
      <c r="U35" s="128">
        <f>SUM(S35:T35)</f>
        <v>331</v>
      </c>
      <c r="V35" s="128">
        <v>179</v>
      </c>
      <c r="W35" s="128">
        <v>178</v>
      </c>
      <c r="X35" s="128">
        <f>SUM(V35:W35)</f>
        <v>357</v>
      </c>
      <c r="Y35" s="128">
        <v>167</v>
      </c>
      <c r="Z35" s="128">
        <v>184</v>
      </c>
      <c r="AA35" s="128">
        <f>SUM(Y35:Z35)</f>
        <v>351</v>
      </c>
      <c r="AB35" s="410">
        <v>103</v>
      </c>
    </row>
    <row r="36" spans="2:28" ht="13.5" customHeight="1">
      <c r="B36" s="189"/>
      <c r="C36" s="125" t="s">
        <v>928</v>
      </c>
      <c r="D36" s="126">
        <v>7</v>
      </c>
      <c r="E36" s="166">
        <v>4</v>
      </c>
      <c r="F36" s="128">
        <v>63</v>
      </c>
      <c r="G36" s="128">
        <f>SUM(J36+M36+P36+S36+V36+Y36)</f>
        <v>898</v>
      </c>
      <c r="H36" s="128">
        <v>831</v>
      </c>
      <c r="I36" s="128">
        <f>SUM(G36:H36)</f>
        <v>1729</v>
      </c>
      <c r="J36" s="128">
        <v>130</v>
      </c>
      <c r="K36" s="128">
        <v>136</v>
      </c>
      <c r="L36" s="128">
        <f>SUM(J36:K36)</f>
        <v>266</v>
      </c>
      <c r="M36" s="128">
        <v>133</v>
      </c>
      <c r="N36" s="128">
        <v>138</v>
      </c>
      <c r="O36" s="128">
        <f>SUM(M36:N36)</f>
        <v>271</v>
      </c>
      <c r="P36" s="128">
        <v>135</v>
      </c>
      <c r="Q36" s="128">
        <v>121</v>
      </c>
      <c r="R36" s="128">
        <f>SUM(P36:Q36)</f>
        <v>256</v>
      </c>
      <c r="S36" s="128">
        <v>147</v>
      </c>
      <c r="T36" s="128">
        <v>125</v>
      </c>
      <c r="U36" s="128">
        <f>SUM(S36:T36)</f>
        <v>272</v>
      </c>
      <c r="V36" s="128">
        <v>171</v>
      </c>
      <c r="W36" s="128">
        <v>159</v>
      </c>
      <c r="X36" s="128">
        <f>SUM(V36:W36)</f>
        <v>330</v>
      </c>
      <c r="Y36" s="128">
        <v>182</v>
      </c>
      <c r="Z36" s="128">
        <v>152</v>
      </c>
      <c r="AA36" s="128">
        <f>SUM(Y36:Z36)</f>
        <v>334</v>
      </c>
      <c r="AB36" s="410">
        <v>83</v>
      </c>
    </row>
    <row r="37" spans="2:28" ht="13.5" customHeight="1">
      <c r="B37" s="189"/>
      <c r="C37" s="125"/>
      <c r="D37" s="126"/>
      <c r="E37" s="166"/>
      <c r="F37" s="128"/>
      <c r="G37" s="128"/>
      <c r="H37" s="128"/>
      <c r="I37" s="128"/>
      <c r="J37" s="128"/>
      <c r="K37" s="128"/>
      <c r="L37" s="128"/>
      <c r="M37" s="128"/>
      <c r="N37" s="128"/>
      <c r="O37" s="128"/>
      <c r="P37" s="128"/>
      <c r="Q37" s="128"/>
      <c r="R37" s="128"/>
      <c r="S37" s="128"/>
      <c r="T37" s="128"/>
      <c r="U37" s="128"/>
      <c r="V37" s="128"/>
      <c r="W37" s="128"/>
      <c r="X37" s="128"/>
      <c r="Y37" s="128"/>
      <c r="Z37" s="128"/>
      <c r="AA37" s="128"/>
      <c r="AB37" s="410"/>
    </row>
    <row r="38" spans="2:28" ht="13.5" customHeight="1">
      <c r="B38" s="1161" t="s">
        <v>242</v>
      </c>
      <c r="C38" s="1658"/>
      <c r="D38" s="126">
        <f aca="true" t="shared" si="13" ref="D38:AB38">SUM(D39)</f>
        <v>8</v>
      </c>
      <c r="E38" s="128">
        <f t="shared" si="13"/>
        <v>4</v>
      </c>
      <c r="F38" s="128">
        <f t="shared" si="13"/>
        <v>65</v>
      </c>
      <c r="G38" s="128">
        <f t="shared" si="13"/>
        <v>937</v>
      </c>
      <c r="H38" s="128">
        <f t="shared" si="13"/>
        <v>915</v>
      </c>
      <c r="I38" s="128">
        <f t="shared" si="13"/>
        <v>1852</v>
      </c>
      <c r="J38" s="128">
        <f t="shared" si="13"/>
        <v>143</v>
      </c>
      <c r="K38" s="128">
        <f t="shared" si="13"/>
        <v>141</v>
      </c>
      <c r="L38" s="128">
        <f t="shared" si="13"/>
        <v>284</v>
      </c>
      <c r="M38" s="128">
        <f t="shared" si="13"/>
        <v>126</v>
      </c>
      <c r="N38" s="128">
        <f t="shared" si="13"/>
        <v>138</v>
      </c>
      <c r="O38" s="128">
        <f t="shared" si="13"/>
        <v>264</v>
      </c>
      <c r="P38" s="128">
        <f t="shared" si="13"/>
        <v>144</v>
      </c>
      <c r="Q38" s="128">
        <f t="shared" si="13"/>
        <v>147</v>
      </c>
      <c r="R38" s="128">
        <f t="shared" si="13"/>
        <v>291</v>
      </c>
      <c r="S38" s="128">
        <f t="shared" si="13"/>
        <v>147</v>
      </c>
      <c r="T38" s="128">
        <f t="shared" si="13"/>
        <v>158</v>
      </c>
      <c r="U38" s="128">
        <f t="shared" si="13"/>
        <v>305</v>
      </c>
      <c r="V38" s="128">
        <f t="shared" si="13"/>
        <v>181</v>
      </c>
      <c r="W38" s="128">
        <f t="shared" si="13"/>
        <v>170</v>
      </c>
      <c r="X38" s="128">
        <f t="shared" si="13"/>
        <v>351</v>
      </c>
      <c r="Y38" s="128">
        <f t="shared" si="13"/>
        <v>196</v>
      </c>
      <c r="Z38" s="128">
        <f t="shared" si="13"/>
        <v>161</v>
      </c>
      <c r="AA38" s="128">
        <f t="shared" si="13"/>
        <v>357</v>
      </c>
      <c r="AB38" s="410">
        <f t="shared" si="13"/>
        <v>84</v>
      </c>
    </row>
    <row r="39" spans="2:28" ht="13.5" customHeight="1">
      <c r="B39" s="189"/>
      <c r="C39" s="125" t="s">
        <v>216</v>
      </c>
      <c r="D39" s="126">
        <v>8</v>
      </c>
      <c r="E39" s="166">
        <v>4</v>
      </c>
      <c r="F39" s="128">
        <v>65</v>
      </c>
      <c r="G39" s="128">
        <f>SUM(J39+M39+P39+S39+V39+Y39)</f>
        <v>937</v>
      </c>
      <c r="H39" s="128">
        <f>SUM(K39+N39+Q39+T39+W39+Z39)</f>
        <v>915</v>
      </c>
      <c r="I39" s="128">
        <f>SUM(G39:H39)</f>
        <v>1852</v>
      </c>
      <c r="J39" s="128">
        <v>143</v>
      </c>
      <c r="K39" s="128">
        <v>141</v>
      </c>
      <c r="L39" s="128">
        <f>SUM(J39:K39)</f>
        <v>284</v>
      </c>
      <c r="M39" s="128">
        <v>126</v>
      </c>
      <c r="N39" s="128">
        <v>138</v>
      </c>
      <c r="O39" s="128">
        <f>SUM(M39:N39)</f>
        <v>264</v>
      </c>
      <c r="P39" s="128">
        <v>144</v>
      </c>
      <c r="Q39" s="128">
        <v>147</v>
      </c>
      <c r="R39" s="128">
        <f>SUM(P39:Q39)</f>
        <v>291</v>
      </c>
      <c r="S39" s="128">
        <v>147</v>
      </c>
      <c r="T39" s="128">
        <v>158</v>
      </c>
      <c r="U39" s="128">
        <f>SUM(S39:T39)</f>
        <v>305</v>
      </c>
      <c r="V39" s="128">
        <v>181</v>
      </c>
      <c r="W39" s="128">
        <v>170</v>
      </c>
      <c r="X39" s="128">
        <f>SUM(V39:W39)</f>
        <v>351</v>
      </c>
      <c r="Y39" s="128">
        <v>196</v>
      </c>
      <c r="Z39" s="128">
        <v>161</v>
      </c>
      <c r="AA39" s="128">
        <f>SUM(Y39:Z39)</f>
        <v>357</v>
      </c>
      <c r="AB39" s="410">
        <v>84</v>
      </c>
    </row>
    <row r="40" spans="2:28" ht="13.5" customHeight="1">
      <c r="B40" s="189"/>
      <c r="C40" s="125"/>
      <c r="D40" s="126"/>
      <c r="E40" s="166"/>
      <c r="F40" s="128"/>
      <c r="G40" s="128"/>
      <c r="H40" s="128"/>
      <c r="I40" s="128"/>
      <c r="J40" s="128"/>
      <c r="K40" s="128"/>
      <c r="L40" s="128"/>
      <c r="M40" s="128"/>
      <c r="N40" s="128"/>
      <c r="O40" s="128"/>
      <c r="P40" s="128"/>
      <c r="Q40" s="128"/>
      <c r="R40" s="128"/>
      <c r="S40" s="128"/>
      <c r="T40" s="128"/>
      <c r="U40" s="128"/>
      <c r="V40" s="128"/>
      <c r="W40" s="128"/>
      <c r="X40" s="128"/>
      <c r="Y40" s="128"/>
      <c r="Z40" s="128"/>
      <c r="AA40" s="128"/>
      <c r="AB40" s="410"/>
    </row>
    <row r="41" spans="2:28" ht="13.5" customHeight="1">
      <c r="B41" s="1161" t="s">
        <v>234</v>
      </c>
      <c r="C41" s="1658"/>
      <c r="D41" s="126">
        <f aca="true" t="shared" si="14" ref="D41:AB41">SUM(D42:D48)</f>
        <v>36</v>
      </c>
      <c r="E41" s="128">
        <f t="shared" si="14"/>
        <v>31</v>
      </c>
      <c r="F41" s="128">
        <f t="shared" si="14"/>
        <v>361</v>
      </c>
      <c r="G41" s="128">
        <f t="shared" si="14"/>
        <v>5585</v>
      </c>
      <c r="H41" s="128">
        <f t="shared" si="14"/>
        <v>5224</v>
      </c>
      <c r="I41" s="128">
        <f t="shared" si="14"/>
        <v>10809</v>
      </c>
      <c r="J41" s="128">
        <f t="shared" si="14"/>
        <v>859</v>
      </c>
      <c r="K41" s="128">
        <f t="shared" si="14"/>
        <v>785</v>
      </c>
      <c r="L41" s="128">
        <f t="shared" si="14"/>
        <v>1644</v>
      </c>
      <c r="M41" s="128">
        <f t="shared" si="14"/>
        <v>845</v>
      </c>
      <c r="N41" s="128">
        <f t="shared" si="14"/>
        <v>837</v>
      </c>
      <c r="O41" s="128">
        <f t="shared" si="14"/>
        <v>1682</v>
      </c>
      <c r="P41" s="128">
        <f t="shared" si="14"/>
        <v>884</v>
      </c>
      <c r="Q41" s="128">
        <f t="shared" si="14"/>
        <v>848</v>
      </c>
      <c r="R41" s="128">
        <f t="shared" si="14"/>
        <v>1732</v>
      </c>
      <c r="S41" s="128">
        <f t="shared" si="14"/>
        <v>910</v>
      </c>
      <c r="T41" s="128">
        <f t="shared" si="14"/>
        <v>880</v>
      </c>
      <c r="U41" s="128">
        <f t="shared" si="14"/>
        <v>1790</v>
      </c>
      <c r="V41" s="128">
        <f t="shared" si="14"/>
        <v>1042</v>
      </c>
      <c r="W41" s="128">
        <f t="shared" si="14"/>
        <v>915</v>
      </c>
      <c r="X41" s="128">
        <f t="shared" si="14"/>
        <v>1957</v>
      </c>
      <c r="Y41" s="128">
        <f t="shared" si="14"/>
        <v>1045</v>
      </c>
      <c r="Z41" s="128">
        <f t="shared" si="14"/>
        <v>959</v>
      </c>
      <c r="AA41" s="128">
        <f t="shared" si="14"/>
        <v>2004</v>
      </c>
      <c r="AB41" s="410">
        <f t="shared" si="14"/>
        <v>471</v>
      </c>
    </row>
    <row r="42" spans="2:28" ht="13.5" customHeight="1">
      <c r="B42" s="189"/>
      <c r="C42" s="125" t="s">
        <v>923</v>
      </c>
      <c r="D42" s="126">
        <v>4</v>
      </c>
      <c r="E42" s="128">
        <v>5</v>
      </c>
      <c r="F42" s="128">
        <v>42</v>
      </c>
      <c r="G42" s="128">
        <f aca="true" t="shared" si="15" ref="G42:H48">SUM(J42+M42+P42+S42+V42+Y42)</f>
        <v>670</v>
      </c>
      <c r="H42" s="128">
        <f t="shared" si="15"/>
        <v>656</v>
      </c>
      <c r="I42" s="128">
        <f aca="true" t="shared" si="16" ref="I42:I55">SUM(G42:H42)</f>
        <v>1326</v>
      </c>
      <c r="J42" s="128">
        <v>106</v>
      </c>
      <c r="K42" s="128">
        <v>105</v>
      </c>
      <c r="L42" s="128">
        <f aca="true" t="shared" si="17" ref="L42:L48">SUM(J42:K42)</f>
        <v>211</v>
      </c>
      <c r="M42" s="128">
        <v>100</v>
      </c>
      <c r="N42" s="128">
        <v>85</v>
      </c>
      <c r="O42" s="128">
        <f aca="true" t="shared" si="18" ref="O42:O48">SUM(M42:N42)</f>
        <v>185</v>
      </c>
      <c r="P42" s="128">
        <v>110</v>
      </c>
      <c r="Q42" s="128">
        <v>118</v>
      </c>
      <c r="R42" s="128">
        <f aca="true" t="shared" si="19" ref="R42:R48">SUM(P42:Q42)</f>
        <v>228</v>
      </c>
      <c r="S42" s="128">
        <v>109</v>
      </c>
      <c r="T42" s="128">
        <v>106</v>
      </c>
      <c r="U42" s="128">
        <f aca="true" t="shared" si="20" ref="U42:U48">SUM(S42:T42)</f>
        <v>215</v>
      </c>
      <c r="V42" s="128">
        <v>123</v>
      </c>
      <c r="W42" s="128">
        <v>106</v>
      </c>
      <c r="X42" s="128">
        <f aca="true" t="shared" si="21" ref="X42:X48">SUM(V42:W42)</f>
        <v>229</v>
      </c>
      <c r="Y42" s="128">
        <v>122</v>
      </c>
      <c r="Z42" s="128">
        <v>136</v>
      </c>
      <c r="AA42" s="128">
        <f aca="true" t="shared" si="22" ref="AA42:AA48">SUM(Y42:Z42)</f>
        <v>258</v>
      </c>
      <c r="AB42" s="410">
        <v>57</v>
      </c>
    </row>
    <row r="43" spans="2:28" ht="13.5" customHeight="1">
      <c r="B43" s="189"/>
      <c r="C43" s="125" t="s">
        <v>924</v>
      </c>
      <c r="D43" s="126">
        <v>8</v>
      </c>
      <c r="E43" s="166">
        <v>4</v>
      </c>
      <c r="F43" s="128">
        <v>77</v>
      </c>
      <c r="G43" s="128">
        <f t="shared" si="15"/>
        <v>1224</v>
      </c>
      <c r="H43" s="128">
        <f t="shared" si="15"/>
        <v>1125</v>
      </c>
      <c r="I43" s="128">
        <f t="shared" si="16"/>
        <v>2349</v>
      </c>
      <c r="J43" s="128">
        <v>190</v>
      </c>
      <c r="K43" s="128">
        <v>174</v>
      </c>
      <c r="L43" s="128">
        <f t="shared" si="17"/>
        <v>364</v>
      </c>
      <c r="M43" s="128">
        <v>183</v>
      </c>
      <c r="N43" s="128">
        <v>196</v>
      </c>
      <c r="O43" s="128">
        <f t="shared" si="18"/>
        <v>379</v>
      </c>
      <c r="P43" s="128">
        <v>187</v>
      </c>
      <c r="Q43" s="128">
        <v>158</v>
      </c>
      <c r="R43" s="128">
        <f t="shared" si="19"/>
        <v>345</v>
      </c>
      <c r="S43" s="128">
        <v>190</v>
      </c>
      <c r="T43" s="128">
        <v>202</v>
      </c>
      <c r="U43" s="128">
        <f t="shared" si="20"/>
        <v>392</v>
      </c>
      <c r="V43" s="128">
        <v>217</v>
      </c>
      <c r="W43" s="128">
        <v>192</v>
      </c>
      <c r="X43" s="128">
        <f t="shared" si="21"/>
        <v>409</v>
      </c>
      <c r="Y43" s="128">
        <v>257</v>
      </c>
      <c r="Z43" s="128">
        <v>203</v>
      </c>
      <c r="AA43" s="128">
        <f t="shared" si="22"/>
        <v>460</v>
      </c>
      <c r="AB43" s="410">
        <v>100</v>
      </c>
    </row>
    <row r="44" spans="2:28" ht="13.5" customHeight="1">
      <c r="B44" s="189"/>
      <c r="C44" s="125" t="s">
        <v>920</v>
      </c>
      <c r="D44" s="126">
        <v>4</v>
      </c>
      <c r="E44" s="166">
        <v>5</v>
      </c>
      <c r="F44" s="128">
        <v>41</v>
      </c>
      <c r="G44" s="128">
        <f t="shared" si="15"/>
        <v>705</v>
      </c>
      <c r="H44" s="128">
        <f t="shared" si="15"/>
        <v>649</v>
      </c>
      <c r="I44" s="128">
        <f t="shared" si="16"/>
        <v>1354</v>
      </c>
      <c r="J44" s="128">
        <v>101</v>
      </c>
      <c r="K44" s="128">
        <v>102</v>
      </c>
      <c r="L44" s="128">
        <f t="shared" si="17"/>
        <v>203</v>
      </c>
      <c r="M44" s="128">
        <v>98</v>
      </c>
      <c r="N44" s="128">
        <v>93</v>
      </c>
      <c r="O44" s="128">
        <f t="shared" si="18"/>
        <v>191</v>
      </c>
      <c r="P44" s="128">
        <v>127</v>
      </c>
      <c r="Q44" s="128">
        <v>111</v>
      </c>
      <c r="R44" s="128">
        <f t="shared" si="19"/>
        <v>238</v>
      </c>
      <c r="S44" s="128">
        <v>118</v>
      </c>
      <c r="T44" s="128">
        <v>105</v>
      </c>
      <c r="U44" s="128">
        <f t="shared" si="20"/>
        <v>223</v>
      </c>
      <c r="V44" s="128">
        <v>133</v>
      </c>
      <c r="W44" s="128">
        <v>115</v>
      </c>
      <c r="X44" s="128">
        <f t="shared" si="21"/>
        <v>248</v>
      </c>
      <c r="Y44" s="128">
        <v>128</v>
      </c>
      <c r="Z44" s="128">
        <v>123</v>
      </c>
      <c r="AA44" s="128">
        <f t="shared" si="22"/>
        <v>251</v>
      </c>
      <c r="AB44" s="410">
        <v>54</v>
      </c>
    </row>
    <row r="45" spans="2:28" ht="13.5" customHeight="1">
      <c r="B45" s="189"/>
      <c r="C45" s="125" t="s">
        <v>922</v>
      </c>
      <c r="D45" s="126">
        <v>7</v>
      </c>
      <c r="E45" s="128">
        <v>3</v>
      </c>
      <c r="F45" s="128">
        <v>66</v>
      </c>
      <c r="G45" s="128">
        <f t="shared" si="15"/>
        <v>1096</v>
      </c>
      <c r="H45" s="128">
        <f t="shared" si="15"/>
        <v>1007</v>
      </c>
      <c r="I45" s="128">
        <f t="shared" si="16"/>
        <v>2103</v>
      </c>
      <c r="J45" s="128">
        <v>177</v>
      </c>
      <c r="K45" s="128">
        <v>145</v>
      </c>
      <c r="L45" s="128">
        <f t="shared" si="17"/>
        <v>322</v>
      </c>
      <c r="M45" s="128">
        <v>176</v>
      </c>
      <c r="N45" s="128">
        <v>174</v>
      </c>
      <c r="O45" s="128">
        <f t="shared" si="18"/>
        <v>350</v>
      </c>
      <c r="P45" s="128">
        <v>145</v>
      </c>
      <c r="Q45" s="128">
        <v>167</v>
      </c>
      <c r="R45" s="128">
        <f t="shared" si="19"/>
        <v>312</v>
      </c>
      <c r="S45" s="128">
        <v>188</v>
      </c>
      <c r="T45" s="128">
        <v>168</v>
      </c>
      <c r="U45" s="128">
        <f t="shared" si="20"/>
        <v>356</v>
      </c>
      <c r="V45" s="128">
        <v>205</v>
      </c>
      <c r="W45" s="128">
        <v>174</v>
      </c>
      <c r="X45" s="128">
        <f t="shared" si="21"/>
        <v>379</v>
      </c>
      <c r="Y45" s="128">
        <v>205</v>
      </c>
      <c r="Z45" s="128">
        <v>179</v>
      </c>
      <c r="AA45" s="128">
        <f t="shared" si="22"/>
        <v>384</v>
      </c>
      <c r="AB45" s="410">
        <v>84</v>
      </c>
    </row>
    <row r="46" spans="2:28" ht="13.5" customHeight="1">
      <c r="B46" s="189"/>
      <c r="C46" s="125" t="s">
        <v>921</v>
      </c>
      <c r="D46" s="126">
        <v>5</v>
      </c>
      <c r="E46" s="166">
        <v>2</v>
      </c>
      <c r="F46" s="128">
        <v>39</v>
      </c>
      <c r="G46" s="128">
        <f t="shared" si="15"/>
        <v>567</v>
      </c>
      <c r="H46" s="128">
        <f t="shared" si="15"/>
        <v>548</v>
      </c>
      <c r="I46" s="128">
        <f t="shared" si="16"/>
        <v>1115</v>
      </c>
      <c r="J46" s="128">
        <v>94</v>
      </c>
      <c r="K46" s="128">
        <v>76</v>
      </c>
      <c r="L46" s="128">
        <f t="shared" si="17"/>
        <v>170</v>
      </c>
      <c r="M46" s="128">
        <v>81</v>
      </c>
      <c r="N46" s="128">
        <v>89</v>
      </c>
      <c r="O46" s="128">
        <f t="shared" si="18"/>
        <v>170</v>
      </c>
      <c r="P46" s="128">
        <v>109</v>
      </c>
      <c r="Q46" s="128">
        <v>99</v>
      </c>
      <c r="R46" s="128">
        <f t="shared" si="19"/>
        <v>208</v>
      </c>
      <c r="S46" s="128">
        <v>87</v>
      </c>
      <c r="T46" s="128">
        <v>86</v>
      </c>
      <c r="U46" s="128">
        <f t="shared" si="20"/>
        <v>173</v>
      </c>
      <c r="V46" s="128">
        <v>113</v>
      </c>
      <c r="W46" s="128">
        <v>103</v>
      </c>
      <c r="X46" s="128">
        <f t="shared" si="21"/>
        <v>216</v>
      </c>
      <c r="Y46" s="128">
        <v>83</v>
      </c>
      <c r="Z46" s="128">
        <v>95</v>
      </c>
      <c r="AA46" s="128">
        <f t="shared" si="22"/>
        <v>178</v>
      </c>
      <c r="AB46" s="410">
        <v>51</v>
      </c>
    </row>
    <row r="47" spans="2:28" ht="13.5" customHeight="1">
      <c r="B47" s="189"/>
      <c r="C47" s="125" t="s">
        <v>215</v>
      </c>
      <c r="D47" s="126">
        <v>4</v>
      </c>
      <c r="E47" s="128">
        <v>5</v>
      </c>
      <c r="F47" s="128">
        <v>43</v>
      </c>
      <c r="G47" s="128">
        <f t="shared" si="15"/>
        <v>577</v>
      </c>
      <c r="H47" s="128">
        <f t="shared" si="15"/>
        <v>524</v>
      </c>
      <c r="I47" s="128">
        <f t="shared" si="16"/>
        <v>1101</v>
      </c>
      <c r="J47" s="128">
        <v>78</v>
      </c>
      <c r="K47" s="128">
        <v>76</v>
      </c>
      <c r="L47" s="128">
        <f t="shared" si="17"/>
        <v>154</v>
      </c>
      <c r="M47" s="128">
        <v>90</v>
      </c>
      <c r="N47" s="128">
        <v>83</v>
      </c>
      <c r="O47" s="128">
        <f t="shared" si="18"/>
        <v>173</v>
      </c>
      <c r="P47" s="128">
        <v>92</v>
      </c>
      <c r="Q47" s="128">
        <v>85</v>
      </c>
      <c r="R47" s="128">
        <f t="shared" si="19"/>
        <v>177</v>
      </c>
      <c r="S47" s="128">
        <v>102</v>
      </c>
      <c r="T47" s="128">
        <v>92</v>
      </c>
      <c r="U47" s="128">
        <f t="shared" si="20"/>
        <v>194</v>
      </c>
      <c r="V47" s="128">
        <v>107</v>
      </c>
      <c r="W47" s="128">
        <v>103</v>
      </c>
      <c r="X47" s="128">
        <f t="shared" si="21"/>
        <v>210</v>
      </c>
      <c r="Y47" s="128">
        <v>108</v>
      </c>
      <c r="Z47" s="128">
        <v>85</v>
      </c>
      <c r="AA47" s="128">
        <f t="shared" si="22"/>
        <v>193</v>
      </c>
      <c r="AB47" s="410">
        <v>57</v>
      </c>
    </row>
    <row r="48" spans="2:30" ht="13.5" customHeight="1">
      <c r="B48" s="189"/>
      <c r="C48" s="125" t="s">
        <v>1254</v>
      </c>
      <c r="D48" s="126">
        <v>4</v>
      </c>
      <c r="E48" s="128">
        <v>7</v>
      </c>
      <c r="F48" s="128">
        <v>53</v>
      </c>
      <c r="G48" s="128">
        <f t="shared" si="15"/>
        <v>746</v>
      </c>
      <c r="H48" s="128">
        <f t="shared" si="15"/>
        <v>715</v>
      </c>
      <c r="I48" s="128">
        <f t="shared" si="16"/>
        <v>1461</v>
      </c>
      <c r="J48" s="128">
        <v>113</v>
      </c>
      <c r="K48" s="128">
        <v>107</v>
      </c>
      <c r="L48" s="128">
        <f t="shared" si="17"/>
        <v>220</v>
      </c>
      <c r="M48" s="128">
        <v>117</v>
      </c>
      <c r="N48" s="128">
        <v>117</v>
      </c>
      <c r="O48" s="128">
        <f t="shared" si="18"/>
        <v>234</v>
      </c>
      <c r="P48" s="128">
        <v>114</v>
      </c>
      <c r="Q48" s="128">
        <v>110</v>
      </c>
      <c r="R48" s="128">
        <f t="shared" si="19"/>
        <v>224</v>
      </c>
      <c r="S48" s="128">
        <v>116</v>
      </c>
      <c r="T48" s="128">
        <v>121</v>
      </c>
      <c r="U48" s="128">
        <f t="shared" si="20"/>
        <v>237</v>
      </c>
      <c r="V48" s="128">
        <v>144</v>
      </c>
      <c r="W48" s="128">
        <v>122</v>
      </c>
      <c r="X48" s="128">
        <f t="shared" si="21"/>
        <v>266</v>
      </c>
      <c r="Y48" s="128">
        <v>142</v>
      </c>
      <c r="Z48" s="128">
        <v>138</v>
      </c>
      <c r="AA48" s="128">
        <f t="shared" si="22"/>
        <v>280</v>
      </c>
      <c r="AB48" s="410">
        <v>68</v>
      </c>
      <c r="AD48" s="85"/>
    </row>
    <row r="49" spans="2:30" ht="13.5" customHeight="1">
      <c r="B49" s="189"/>
      <c r="C49" s="125"/>
      <c r="D49" s="126"/>
      <c r="E49" s="128"/>
      <c r="F49" s="128"/>
      <c r="G49" s="128"/>
      <c r="H49" s="128">
        <f aca="true" t="shared" si="23" ref="H49:H55">SUM(K49+N49+Q49+T49+W49+Z49)</f>
        <v>0</v>
      </c>
      <c r="I49" s="128">
        <f t="shared" si="16"/>
        <v>0</v>
      </c>
      <c r="J49" s="128"/>
      <c r="K49" s="128"/>
      <c r="L49" s="128"/>
      <c r="M49" s="128"/>
      <c r="N49" s="128"/>
      <c r="O49" s="128"/>
      <c r="P49" s="128"/>
      <c r="Q49" s="128"/>
      <c r="R49" s="128"/>
      <c r="S49" s="128"/>
      <c r="T49" s="128"/>
      <c r="U49" s="128"/>
      <c r="V49" s="128"/>
      <c r="W49" s="128"/>
      <c r="X49" s="128"/>
      <c r="Y49" s="128"/>
      <c r="Z49" s="128"/>
      <c r="AA49" s="128"/>
      <c r="AB49" s="410"/>
      <c r="AD49" s="85"/>
    </row>
    <row r="50" spans="2:31" ht="13.5" customHeight="1">
      <c r="B50" s="1161" t="s">
        <v>812</v>
      </c>
      <c r="C50" s="1658"/>
      <c r="D50" s="126">
        <f>SUM(D51:D55)</f>
        <v>24</v>
      </c>
      <c r="E50" s="128">
        <f>SUM(E51:E55)</f>
        <v>9</v>
      </c>
      <c r="F50" s="128">
        <f>SUM(F51:F55)</f>
        <v>333</v>
      </c>
      <c r="G50" s="128">
        <f aca="true" t="shared" si="24" ref="G50:G55">SUM(J50+M50+P50+S50+V50+Y50)</f>
        <v>5825</v>
      </c>
      <c r="H50" s="128">
        <f t="shared" si="23"/>
        <v>5557</v>
      </c>
      <c r="I50" s="128">
        <f t="shared" si="16"/>
        <v>11382</v>
      </c>
      <c r="J50" s="128">
        <f aca="true" t="shared" si="25" ref="J50:AB50">SUM(J51:J55)</f>
        <v>884</v>
      </c>
      <c r="K50" s="128">
        <f t="shared" si="25"/>
        <v>820</v>
      </c>
      <c r="L50" s="128">
        <f t="shared" si="25"/>
        <v>1704</v>
      </c>
      <c r="M50" s="128">
        <f t="shared" si="25"/>
        <v>898</v>
      </c>
      <c r="N50" s="128">
        <f t="shared" si="25"/>
        <v>803</v>
      </c>
      <c r="O50" s="128">
        <f t="shared" si="25"/>
        <v>1701</v>
      </c>
      <c r="P50" s="128">
        <f t="shared" si="25"/>
        <v>924</v>
      </c>
      <c r="Q50" s="128">
        <f t="shared" si="25"/>
        <v>883</v>
      </c>
      <c r="R50" s="128">
        <f t="shared" si="25"/>
        <v>1807</v>
      </c>
      <c r="S50" s="128">
        <f t="shared" si="25"/>
        <v>985</v>
      </c>
      <c r="T50" s="128">
        <f t="shared" si="25"/>
        <v>958</v>
      </c>
      <c r="U50" s="128">
        <f t="shared" si="25"/>
        <v>1943</v>
      </c>
      <c r="V50" s="128">
        <f t="shared" si="25"/>
        <v>1066</v>
      </c>
      <c r="W50" s="128">
        <f t="shared" si="25"/>
        <v>1039</v>
      </c>
      <c r="X50" s="128">
        <f t="shared" si="25"/>
        <v>2105</v>
      </c>
      <c r="Y50" s="128">
        <f t="shared" si="25"/>
        <v>1068</v>
      </c>
      <c r="Z50" s="128">
        <f t="shared" si="25"/>
        <v>1054</v>
      </c>
      <c r="AA50" s="128">
        <f t="shared" si="25"/>
        <v>2122</v>
      </c>
      <c r="AB50" s="128">
        <f t="shared" si="25"/>
        <v>420</v>
      </c>
      <c r="AC50" s="126"/>
      <c r="AD50" s="128"/>
      <c r="AE50" s="128"/>
    </row>
    <row r="51" spans="2:28" ht="13.5" customHeight="1">
      <c r="B51" s="162"/>
      <c r="C51" s="1092" t="s">
        <v>159</v>
      </c>
      <c r="D51" s="126">
        <v>5</v>
      </c>
      <c r="E51" s="128">
        <v>2</v>
      </c>
      <c r="F51" s="128">
        <v>63</v>
      </c>
      <c r="G51" s="128">
        <f t="shared" si="24"/>
        <v>1054</v>
      </c>
      <c r="H51" s="128">
        <f t="shared" si="23"/>
        <v>1000</v>
      </c>
      <c r="I51" s="128">
        <f t="shared" si="16"/>
        <v>2054</v>
      </c>
      <c r="J51" s="128">
        <v>171</v>
      </c>
      <c r="K51" s="128">
        <v>137</v>
      </c>
      <c r="L51" s="128">
        <f>SUM(J51:K51)</f>
        <v>308</v>
      </c>
      <c r="M51" s="128">
        <v>172</v>
      </c>
      <c r="N51" s="128">
        <v>139</v>
      </c>
      <c r="O51" s="128">
        <f>SUM(M51:N51)</f>
        <v>311</v>
      </c>
      <c r="P51" s="128">
        <v>171</v>
      </c>
      <c r="Q51" s="128">
        <v>183</v>
      </c>
      <c r="R51" s="128">
        <f>SUM(P51:Q51)</f>
        <v>354</v>
      </c>
      <c r="S51" s="128">
        <v>178</v>
      </c>
      <c r="T51" s="128">
        <v>185</v>
      </c>
      <c r="U51" s="128">
        <f>SUM(S51:T51)</f>
        <v>363</v>
      </c>
      <c r="V51" s="128">
        <v>177</v>
      </c>
      <c r="W51" s="128">
        <v>176</v>
      </c>
      <c r="X51" s="128">
        <f>SUM(V51:W51)</f>
        <v>353</v>
      </c>
      <c r="Y51" s="128">
        <v>185</v>
      </c>
      <c r="Z51" s="128">
        <v>180</v>
      </c>
      <c r="AA51" s="128">
        <f>SUM(Y51:Z51)</f>
        <v>365</v>
      </c>
      <c r="AB51" s="410">
        <v>81</v>
      </c>
    </row>
    <row r="52" spans="2:28" ht="13.5" customHeight="1">
      <c r="B52" s="162"/>
      <c r="C52" s="1092" t="s">
        <v>157</v>
      </c>
      <c r="D52" s="126">
        <v>6</v>
      </c>
      <c r="E52" s="128">
        <v>3</v>
      </c>
      <c r="F52" s="128">
        <v>101</v>
      </c>
      <c r="G52" s="128">
        <f t="shared" si="24"/>
        <v>1740</v>
      </c>
      <c r="H52" s="128">
        <f t="shared" si="23"/>
        <v>1772</v>
      </c>
      <c r="I52" s="128">
        <f t="shared" si="16"/>
        <v>3512</v>
      </c>
      <c r="J52" s="128">
        <v>256</v>
      </c>
      <c r="K52" s="128">
        <v>259</v>
      </c>
      <c r="L52" s="128">
        <f>SUM(J52:K52)</f>
        <v>515</v>
      </c>
      <c r="M52" s="128">
        <v>272</v>
      </c>
      <c r="N52" s="128">
        <v>268</v>
      </c>
      <c r="O52" s="128">
        <f>SUM(M52:N52)</f>
        <v>540</v>
      </c>
      <c r="P52" s="128">
        <v>253</v>
      </c>
      <c r="Q52" s="128">
        <v>263</v>
      </c>
      <c r="R52" s="128">
        <f>SUM(P52:Q52)</f>
        <v>516</v>
      </c>
      <c r="S52" s="128">
        <v>279</v>
      </c>
      <c r="T52" s="128">
        <v>311</v>
      </c>
      <c r="U52" s="128">
        <f>SUM(S52:T52)</f>
        <v>590</v>
      </c>
      <c r="V52" s="128">
        <v>357</v>
      </c>
      <c r="W52" s="128">
        <v>322</v>
      </c>
      <c r="X52" s="128">
        <f>SUM(V52:W52)</f>
        <v>679</v>
      </c>
      <c r="Y52" s="128">
        <v>323</v>
      </c>
      <c r="Z52" s="128">
        <v>349</v>
      </c>
      <c r="AA52" s="128">
        <f>SUM(Y52:Z52)</f>
        <v>672</v>
      </c>
      <c r="AB52" s="410">
        <v>127</v>
      </c>
    </row>
    <row r="53" spans="2:28" ht="13.5" customHeight="1">
      <c r="B53" s="162"/>
      <c r="C53" s="1092" t="s">
        <v>161</v>
      </c>
      <c r="D53" s="126">
        <v>9</v>
      </c>
      <c r="E53" s="128">
        <v>3</v>
      </c>
      <c r="F53" s="128">
        <v>104</v>
      </c>
      <c r="G53" s="128">
        <f t="shared" si="24"/>
        <v>1779</v>
      </c>
      <c r="H53" s="128">
        <f t="shared" si="23"/>
        <v>1621</v>
      </c>
      <c r="I53" s="128">
        <f t="shared" si="16"/>
        <v>3400</v>
      </c>
      <c r="J53" s="128">
        <v>268</v>
      </c>
      <c r="K53" s="128">
        <v>263</v>
      </c>
      <c r="L53" s="128">
        <f>SUM(J53:K53)</f>
        <v>531</v>
      </c>
      <c r="M53" s="128">
        <v>254</v>
      </c>
      <c r="N53" s="128">
        <v>222</v>
      </c>
      <c r="O53" s="128">
        <f>SUM(M53:N53)</f>
        <v>476</v>
      </c>
      <c r="P53" s="128">
        <v>313</v>
      </c>
      <c r="Q53" s="128">
        <v>249</v>
      </c>
      <c r="R53" s="128">
        <f>SUM(P53:Q53)</f>
        <v>562</v>
      </c>
      <c r="S53" s="128">
        <v>303</v>
      </c>
      <c r="T53" s="128">
        <v>274</v>
      </c>
      <c r="U53" s="128">
        <f>SUM(S53:T53)</f>
        <v>577</v>
      </c>
      <c r="V53" s="128">
        <v>317</v>
      </c>
      <c r="W53" s="128">
        <v>324</v>
      </c>
      <c r="X53" s="128">
        <f>SUM(V53:W53)</f>
        <v>641</v>
      </c>
      <c r="Y53" s="128">
        <v>324</v>
      </c>
      <c r="Z53" s="128">
        <v>289</v>
      </c>
      <c r="AA53" s="128">
        <f>SUM(Y53:Z53)</f>
        <v>613</v>
      </c>
      <c r="AB53" s="410">
        <v>133</v>
      </c>
    </row>
    <row r="54" spans="2:28" ht="13.5" customHeight="1">
      <c r="B54" s="189"/>
      <c r="C54" s="125" t="s">
        <v>1056</v>
      </c>
      <c r="D54" s="126">
        <v>2</v>
      </c>
      <c r="E54" s="128">
        <v>0</v>
      </c>
      <c r="F54" s="128">
        <v>36</v>
      </c>
      <c r="G54" s="128">
        <f t="shared" si="24"/>
        <v>731</v>
      </c>
      <c r="H54" s="128">
        <f t="shared" si="23"/>
        <v>679</v>
      </c>
      <c r="I54" s="128">
        <f t="shared" si="16"/>
        <v>1410</v>
      </c>
      <c r="J54" s="128">
        <v>113</v>
      </c>
      <c r="K54" s="128">
        <v>92</v>
      </c>
      <c r="L54" s="128">
        <f>SUM(J54:K54)</f>
        <v>205</v>
      </c>
      <c r="M54" s="128">
        <v>119</v>
      </c>
      <c r="N54" s="128">
        <v>97</v>
      </c>
      <c r="O54" s="128">
        <f>SUM(M54:N54)</f>
        <v>216</v>
      </c>
      <c r="P54" s="128">
        <v>104</v>
      </c>
      <c r="Q54" s="128">
        <v>114</v>
      </c>
      <c r="R54" s="128">
        <f>SUM(P54:Q54)</f>
        <v>218</v>
      </c>
      <c r="S54" s="128">
        <v>131</v>
      </c>
      <c r="T54" s="128">
        <v>119</v>
      </c>
      <c r="U54" s="128">
        <f>SUM(S54:T54)</f>
        <v>250</v>
      </c>
      <c r="V54" s="128">
        <v>128</v>
      </c>
      <c r="W54" s="128">
        <v>132</v>
      </c>
      <c r="X54" s="128">
        <f>SUM(V54:W54)</f>
        <v>260</v>
      </c>
      <c r="Y54" s="128">
        <v>136</v>
      </c>
      <c r="Z54" s="128">
        <v>125</v>
      </c>
      <c r="AA54" s="128">
        <f>SUM(Y54:Z54)</f>
        <v>261</v>
      </c>
      <c r="AB54" s="410">
        <v>43</v>
      </c>
    </row>
    <row r="55" spans="2:28" ht="13.5" customHeight="1">
      <c r="B55" s="189"/>
      <c r="C55" s="125" t="s">
        <v>813</v>
      </c>
      <c r="D55" s="126">
        <v>2</v>
      </c>
      <c r="E55" s="166">
        <v>1</v>
      </c>
      <c r="F55" s="128">
        <v>29</v>
      </c>
      <c r="G55" s="128">
        <f t="shared" si="24"/>
        <v>521</v>
      </c>
      <c r="H55" s="128">
        <f t="shared" si="23"/>
        <v>485</v>
      </c>
      <c r="I55" s="128">
        <f t="shared" si="16"/>
        <v>1006</v>
      </c>
      <c r="J55" s="128">
        <v>76</v>
      </c>
      <c r="K55" s="128">
        <v>69</v>
      </c>
      <c r="L55" s="128">
        <f>SUM(J55:K55)</f>
        <v>145</v>
      </c>
      <c r="M55" s="128">
        <v>81</v>
      </c>
      <c r="N55" s="128">
        <v>77</v>
      </c>
      <c r="O55" s="128">
        <f>SUM(M55:N55)</f>
        <v>158</v>
      </c>
      <c r="P55" s="128">
        <v>83</v>
      </c>
      <c r="Q55" s="128">
        <v>74</v>
      </c>
      <c r="R55" s="128">
        <f>SUM(P55:Q55)</f>
        <v>157</v>
      </c>
      <c r="S55" s="128">
        <v>94</v>
      </c>
      <c r="T55" s="128">
        <v>69</v>
      </c>
      <c r="U55" s="128">
        <f>SUM(S55:T55)</f>
        <v>163</v>
      </c>
      <c r="V55" s="128">
        <v>87</v>
      </c>
      <c r="W55" s="128">
        <v>85</v>
      </c>
      <c r="X55" s="128">
        <f>SUM(V55:W55)</f>
        <v>172</v>
      </c>
      <c r="Y55" s="128">
        <v>100</v>
      </c>
      <c r="Z55" s="128">
        <v>111</v>
      </c>
      <c r="AA55" s="128">
        <f>SUM(Y55:Z55)</f>
        <v>211</v>
      </c>
      <c r="AB55" s="410">
        <v>36</v>
      </c>
    </row>
    <row r="56" spans="2:28" ht="13.5" customHeight="1">
      <c r="B56" s="189"/>
      <c r="C56" s="125"/>
      <c r="D56" s="126"/>
      <c r="E56" s="166"/>
      <c r="F56" s="128"/>
      <c r="G56" s="128"/>
      <c r="H56" s="128"/>
      <c r="I56" s="128"/>
      <c r="J56" s="128"/>
      <c r="K56" s="128"/>
      <c r="L56" s="128"/>
      <c r="M56" s="128"/>
      <c r="N56" s="128"/>
      <c r="O56" s="128"/>
      <c r="P56" s="128"/>
      <c r="Q56" s="128"/>
      <c r="R56" s="128"/>
      <c r="S56" s="128"/>
      <c r="T56" s="128"/>
      <c r="U56" s="128"/>
      <c r="V56" s="128"/>
      <c r="W56" s="128"/>
      <c r="X56" s="128"/>
      <c r="Y56" s="128"/>
      <c r="Z56" s="128"/>
      <c r="AA56" s="128"/>
      <c r="AB56" s="410"/>
    </row>
    <row r="57" spans="2:28" ht="13.5" customHeight="1">
      <c r="B57" s="1161" t="s">
        <v>814</v>
      </c>
      <c r="C57" s="1658"/>
      <c r="D57" s="166">
        <f aca="true" t="shared" si="26" ref="D57:AB57">SUM(D58:D60)</f>
        <v>26</v>
      </c>
      <c r="E57" s="166">
        <f t="shared" si="26"/>
        <v>20</v>
      </c>
      <c r="F57" s="166">
        <f t="shared" si="26"/>
        <v>238</v>
      </c>
      <c r="G57" s="166">
        <f t="shared" si="26"/>
        <v>3388</v>
      </c>
      <c r="H57" s="166">
        <f t="shared" si="26"/>
        <v>3211</v>
      </c>
      <c r="I57" s="166">
        <f t="shared" si="26"/>
        <v>6599</v>
      </c>
      <c r="J57" s="166">
        <f t="shared" si="26"/>
        <v>522</v>
      </c>
      <c r="K57" s="166">
        <f t="shared" si="26"/>
        <v>441</v>
      </c>
      <c r="L57" s="166">
        <f t="shared" si="26"/>
        <v>963</v>
      </c>
      <c r="M57" s="166">
        <f t="shared" si="26"/>
        <v>475</v>
      </c>
      <c r="N57" s="166">
        <f t="shared" si="26"/>
        <v>494</v>
      </c>
      <c r="O57" s="166">
        <f t="shared" si="26"/>
        <v>969</v>
      </c>
      <c r="P57" s="166">
        <f t="shared" si="26"/>
        <v>572</v>
      </c>
      <c r="Q57" s="166">
        <f t="shared" si="26"/>
        <v>483</v>
      </c>
      <c r="R57" s="166">
        <f t="shared" si="26"/>
        <v>1055</v>
      </c>
      <c r="S57" s="166">
        <f t="shared" si="26"/>
        <v>575</v>
      </c>
      <c r="T57" s="166">
        <f t="shared" si="26"/>
        <v>574</v>
      </c>
      <c r="U57" s="166">
        <f t="shared" si="26"/>
        <v>1149</v>
      </c>
      <c r="V57" s="166">
        <f t="shared" si="26"/>
        <v>631</v>
      </c>
      <c r="W57" s="166">
        <f t="shared" si="26"/>
        <v>591</v>
      </c>
      <c r="X57" s="166">
        <f t="shared" si="26"/>
        <v>1222</v>
      </c>
      <c r="Y57" s="166">
        <f t="shared" si="26"/>
        <v>613</v>
      </c>
      <c r="Z57" s="166">
        <f t="shared" si="26"/>
        <v>628</v>
      </c>
      <c r="AA57" s="166">
        <f t="shared" si="26"/>
        <v>1241</v>
      </c>
      <c r="AB57" s="827">
        <f t="shared" si="26"/>
        <v>318</v>
      </c>
    </row>
    <row r="58" spans="2:28" ht="13.5" customHeight="1">
      <c r="B58" s="189"/>
      <c r="C58" s="125" t="s">
        <v>935</v>
      </c>
      <c r="D58" s="126">
        <v>10</v>
      </c>
      <c r="E58" s="128">
        <v>6</v>
      </c>
      <c r="F58" s="128">
        <v>77</v>
      </c>
      <c r="G58" s="128">
        <f aca="true" t="shared" si="27" ref="G58:H60">SUM(J58+M58+P58+S58+V58+Y58)</f>
        <v>1021</v>
      </c>
      <c r="H58" s="128">
        <f t="shared" si="27"/>
        <v>997</v>
      </c>
      <c r="I58" s="128">
        <f>SUM(G58:H58)</f>
        <v>2018</v>
      </c>
      <c r="J58" s="128">
        <v>155</v>
      </c>
      <c r="K58" s="128">
        <v>139</v>
      </c>
      <c r="L58" s="128">
        <f>SUM(J58:K58)</f>
        <v>294</v>
      </c>
      <c r="M58" s="128">
        <v>129</v>
      </c>
      <c r="N58" s="128">
        <v>154</v>
      </c>
      <c r="O58" s="128">
        <f>SUM(M58:N58)</f>
        <v>283</v>
      </c>
      <c r="P58" s="128">
        <v>181</v>
      </c>
      <c r="Q58" s="128">
        <v>160</v>
      </c>
      <c r="R58" s="128">
        <f>SUM(P58:Q58)</f>
        <v>341</v>
      </c>
      <c r="S58" s="128">
        <v>177</v>
      </c>
      <c r="T58" s="128">
        <v>182</v>
      </c>
      <c r="U58" s="128">
        <f>SUM(S58:T58)</f>
        <v>359</v>
      </c>
      <c r="V58" s="128">
        <v>201</v>
      </c>
      <c r="W58" s="128">
        <v>171</v>
      </c>
      <c r="X58" s="128">
        <f>SUM(V58:W58)</f>
        <v>372</v>
      </c>
      <c r="Y58" s="128">
        <v>178</v>
      </c>
      <c r="Z58" s="128">
        <v>191</v>
      </c>
      <c r="AA58" s="128">
        <f>SUM(Y58:Z58)</f>
        <v>369</v>
      </c>
      <c r="AB58" s="410">
        <v>101</v>
      </c>
    </row>
    <row r="59" spans="2:28" ht="13.5" customHeight="1">
      <c r="B59" s="189"/>
      <c r="C59" s="125" t="s">
        <v>933</v>
      </c>
      <c r="D59" s="126">
        <v>8</v>
      </c>
      <c r="E59" s="166">
        <v>5</v>
      </c>
      <c r="F59" s="128">
        <v>91</v>
      </c>
      <c r="G59" s="128">
        <f t="shared" si="27"/>
        <v>1454</v>
      </c>
      <c r="H59" s="128">
        <f t="shared" si="27"/>
        <v>1314</v>
      </c>
      <c r="I59" s="128">
        <f>SUM(G59:H59)</f>
        <v>2768</v>
      </c>
      <c r="J59" s="128">
        <v>223</v>
      </c>
      <c r="K59" s="128">
        <v>187</v>
      </c>
      <c r="L59" s="128">
        <f>SUM(J59:K59)</f>
        <v>410</v>
      </c>
      <c r="M59" s="128">
        <v>214</v>
      </c>
      <c r="N59" s="128">
        <v>198</v>
      </c>
      <c r="O59" s="128">
        <f>SUM(M59:N59)</f>
        <v>412</v>
      </c>
      <c r="P59" s="128">
        <v>241</v>
      </c>
      <c r="Q59" s="128">
        <v>185</v>
      </c>
      <c r="R59" s="128">
        <f>SUM(P59:Q59)</f>
        <v>426</v>
      </c>
      <c r="S59" s="128">
        <v>241</v>
      </c>
      <c r="T59" s="128">
        <v>247</v>
      </c>
      <c r="U59" s="128">
        <f>SUM(S59:T59)</f>
        <v>488</v>
      </c>
      <c r="V59" s="128">
        <v>265</v>
      </c>
      <c r="W59" s="128">
        <v>258</v>
      </c>
      <c r="X59" s="128">
        <f>SUM(V59:W59)</f>
        <v>523</v>
      </c>
      <c r="Y59" s="128">
        <v>270</v>
      </c>
      <c r="Z59" s="128">
        <v>239</v>
      </c>
      <c r="AA59" s="128">
        <f>SUM(Y59:Z59)</f>
        <v>509</v>
      </c>
      <c r="AB59" s="410">
        <v>120</v>
      </c>
    </row>
    <row r="60" spans="2:28" ht="13.5" customHeight="1">
      <c r="B60" s="189"/>
      <c r="C60" s="125" t="s">
        <v>934</v>
      </c>
      <c r="D60" s="126">
        <v>8</v>
      </c>
      <c r="E60" s="128">
        <v>9</v>
      </c>
      <c r="F60" s="128">
        <v>70</v>
      </c>
      <c r="G60" s="128">
        <f t="shared" si="27"/>
        <v>913</v>
      </c>
      <c r="H60" s="128">
        <f t="shared" si="27"/>
        <v>900</v>
      </c>
      <c r="I60" s="128">
        <f>SUM(G60:H60)</f>
        <v>1813</v>
      </c>
      <c r="J60" s="128">
        <v>144</v>
      </c>
      <c r="K60" s="128">
        <v>115</v>
      </c>
      <c r="L60" s="128">
        <f>SUM(J60:K60)</f>
        <v>259</v>
      </c>
      <c r="M60" s="128">
        <v>132</v>
      </c>
      <c r="N60" s="128">
        <v>142</v>
      </c>
      <c r="O60" s="128">
        <f>SUM(M60:N60)</f>
        <v>274</v>
      </c>
      <c r="P60" s="128">
        <v>150</v>
      </c>
      <c r="Q60" s="128">
        <v>138</v>
      </c>
      <c r="R60" s="128">
        <f>SUM(P60:Q60)</f>
        <v>288</v>
      </c>
      <c r="S60" s="128">
        <v>157</v>
      </c>
      <c r="T60" s="128">
        <v>145</v>
      </c>
      <c r="U60" s="128">
        <f>SUM(S60:T60)</f>
        <v>302</v>
      </c>
      <c r="V60" s="128">
        <v>165</v>
      </c>
      <c r="W60" s="128">
        <v>162</v>
      </c>
      <c r="X60" s="128">
        <f>SUM(V60:W60)</f>
        <v>327</v>
      </c>
      <c r="Y60" s="128">
        <v>165</v>
      </c>
      <c r="Z60" s="128">
        <v>198</v>
      </c>
      <c r="AA60" s="128">
        <f>SUM(Y60:Z60)</f>
        <v>363</v>
      </c>
      <c r="AB60" s="410">
        <v>97</v>
      </c>
    </row>
    <row r="61" spans="2:28" ht="13.5" customHeight="1">
      <c r="B61" s="189"/>
      <c r="C61" s="125"/>
      <c r="D61" s="126"/>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410"/>
    </row>
    <row r="62" spans="2:28" ht="13.5" customHeight="1">
      <c r="B62" s="1161" t="s">
        <v>123</v>
      </c>
      <c r="C62" s="1658"/>
      <c r="D62" s="126">
        <f aca="true" t="shared" si="28" ref="D62:AB62">SUM(D63:D69)</f>
        <v>33</v>
      </c>
      <c r="E62" s="128">
        <f t="shared" si="28"/>
        <v>15</v>
      </c>
      <c r="F62" s="128">
        <f t="shared" si="28"/>
        <v>361</v>
      </c>
      <c r="G62" s="128">
        <f t="shared" si="28"/>
        <v>5546</v>
      </c>
      <c r="H62" s="128">
        <f t="shared" si="28"/>
        <v>5524</v>
      </c>
      <c r="I62" s="128">
        <f t="shared" si="28"/>
        <v>11070</v>
      </c>
      <c r="J62" s="128">
        <f t="shared" si="28"/>
        <v>780</v>
      </c>
      <c r="K62" s="128">
        <f t="shared" si="28"/>
        <v>803</v>
      </c>
      <c r="L62" s="128">
        <f t="shared" si="28"/>
        <v>1583</v>
      </c>
      <c r="M62" s="128">
        <f t="shared" si="28"/>
        <v>857</v>
      </c>
      <c r="N62" s="128">
        <f t="shared" si="28"/>
        <v>792</v>
      </c>
      <c r="O62" s="128">
        <f t="shared" si="28"/>
        <v>1649</v>
      </c>
      <c r="P62" s="128">
        <f t="shared" si="28"/>
        <v>861</v>
      </c>
      <c r="Q62" s="128">
        <f t="shared" si="28"/>
        <v>904</v>
      </c>
      <c r="R62" s="128">
        <f t="shared" si="28"/>
        <v>1765</v>
      </c>
      <c r="S62" s="128">
        <f t="shared" si="28"/>
        <v>922</v>
      </c>
      <c r="T62" s="128">
        <f t="shared" si="28"/>
        <v>958</v>
      </c>
      <c r="U62" s="128">
        <f t="shared" si="28"/>
        <v>1880</v>
      </c>
      <c r="V62" s="128">
        <f t="shared" si="28"/>
        <v>992</v>
      </c>
      <c r="W62" s="128">
        <f t="shared" si="28"/>
        <v>1018</v>
      </c>
      <c r="X62" s="128">
        <f t="shared" si="28"/>
        <v>2010</v>
      </c>
      <c r="Y62" s="128">
        <f t="shared" si="28"/>
        <v>1134</v>
      </c>
      <c r="Z62" s="128">
        <f t="shared" si="28"/>
        <v>1049</v>
      </c>
      <c r="AA62" s="128">
        <f t="shared" si="28"/>
        <v>2183</v>
      </c>
      <c r="AB62" s="410">
        <f t="shared" si="28"/>
        <v>465</v>
      </c>
    </row>
    <row r="63" spans="2:28" ht="13.5" customHeight="1">
      <c r="B63" s="189"/>
      <c r="C63" s="125" t="s">
        <v>915</v>
      </c>
      <c r="D63" s="126">
        <v>4</v>
      </c>
      <c r="E63" s="166">
        <v>3</v>
      </c>
      <c r="F63" s="128">
        <v>42</v>
      </c>
      <c r="G63" s="128">
        <f aca="true" t="shared" si="29" ref="G63:H69">SUM(J63+M63+P63+S63+V63+Y63)</f>
        <v>632</v>
      </c>
      <c r="H63" s="128">
        <f t="shared" si="29"/>
        <v>652</v>
      </c>
      <c r="I63" s="128">
        <f aca="true" t="shared" si="30" ref="I63:I69">SUM(G63:H63)</f>
        <v>1284</v>
      </c>
      <c r="J63" s="128">
        <v>99</v>
      </c>
      <c r="K63" s="128">
        <v>89</v>
      </c>
      <c r="L63" s="128">
        <f aca="true" t="shared" si="31" ref="L63:L69">SUM(J63:K63)</f>
        <v>188</v>
      </c>
      <c r="M63" s="128">
        <v>96</v>
      </c>
      <c r="N63" s="128">
        <v>104</v>
      </c>
      <c r="O63" s="128">
        <f aca="true" t="shared" si="32" ref="O63:O69">SUM(M63:N63)</f>
        <v>200</v>
      </c>
      <c r="P63" s="128">
        <v>106</v>
      </c>
      <c r="Q63" s="128">
        <v>101</v>
      </c>
      <c r="R63" s="128">
        <f aca="true" t="shared" si="33" ref="R63:R69">SUM(P63:Q63)</f>
        <v>207</v>
      </c>
      <c r="S63" s="128">
        <v>105</v>
      </c>
      <c r="T63" s="128">
        <v>101</v>
      </c>
      <c r="U63" s="128">
        <f aca="true" t="shared" si="34" ref="U63:U69">SUM(S63:T63)</f>
        <v>206</v>
      </c>
      <c r="V63" s="128">
        <v>108</v>
      </c>
      <c r="W63" s="128">
        <v>116</v>
      </c>
      <c r="X63" s="128">
        <f aca="true" t="shared" si="35" ref="X63:X69">SUM(V63:W63)</f>
        <v>224</v>
      </c>
      <c r="Y63" s="128">
        <v>118</v>
      </c>
      <c r="Z63" s="128">
        <v>141</v>
      </c>
      <c r="AA63" s="128">
        <f aca="true" t="shared" si="36" ref="AA63:AA69">SUM(Y63:Z63)</f>
        <v>259</v>
      </c>
      <c r="AB63" s="410">
        <v>53</v>
      </c>
    </row>
    <row r="64" spans="2:28" ht="13.5" customHeight="1">
      <c r="B64" s="189"/>
      <c r="C64" s="125" t="s">
        <v>916</v>
      </c>
      <c r="D64" s="126">
        <v>5</v>
      </c>
      <c r="E64" s="166">
        <v>0</v>
      </c>
      <c r="F64" s="128">
        <v>73</v>
      </c>
      <c r="G64" s="128">
        <f t="shared" si="29"/>
        <v>1262</v>
      </c>
      <c r="H64" s="128">
        <f t="shared" si="29"/>
        <v>1212</v>
      </c>
      <c r="I64" s="128">
        <f t="shared" si="30"/>
        <v>2474</v>
      </c>
      <c r="J64" s="128">
        <v>176</v>
      </c>
      <c r="K64" s="128">
        <v>181</v>
      </c>
      <c r="L64" s="128">
        <f t="shared" si="31"/>
        <v>357</v>
      </c>
      <c r="M64" s="128">
        <v>187</v>
      </c>
      <c r="N64" s="128">
        <v>175</v>
      </c>
      <c r="O64" s="128">
        <f t="shared" si="32"/>
        <v>362</v>
      </c>
      <c r="P64" s="128">
        <v>201</v>
      </c>
      <c r="Q64" s="128">
        <v>207</v>
      </c>
      <c r="R64" s="128">
        <f t="shared" si="33"/>
        <v>408</v>
      </c>
      <c r="S64" s="128">
        <v>223</v>
      </c>
      <c r="T64" s="128">
        <v>228</v>
      </c>
      <c r="U64" s="128">
        <f t="shared" si="34"/>
        <v>451</v>
      </c>
      <c r="V64" s="128">
        <v>218</v>
      </c>
      <c r="W64" s="128">
        <v>196</v>
      </c>
      <c r="X64" s="128">
        <f t="shared" si="35"/>
        <v>414</v>
      </c>
      <c r="Y64" s="128">
        <v>257</v>
      </c>
      <c r="Z64" s="128">
        <v>225</v>
      </c>
      <c r="AA64" s="128">
        <f t="shared" si="36"/>
        <v>482</v>
      </c>
      <c r="AB64" s="410">
        <v>92</v>
      </c>
    </row>
    <row r="65" spans="2:28" ht="13.5" customHeight="1">
      <c r="B65" s="189"/>
      <c r="C65" s="125" t="s">
        <v>914</v>
      </c>
      <c r="D65" s="126">
        <v>6</v>
      </c>
      <c r="E65" s="166">
        <v>1</v>
      </c>
      <c r="F65" s="128">
        <v>56</v>
      </c>
      <c r="G65" s="128">
        <f t="shared" si="29"/>
        <v>916</v>
      </c>
      <c r="H65" s="128">
        <f t="shared" si="29"/>
        <v>940</v>
      </c>
      <c r="I65" s="128">
        <f t="shared" si="30"/>
        <v>1856</v>
      </c>
      <c r="J65" s="128">
        <v>124</v>
      </c>
      <c r="K65" s="128">
        <v>140</v>
      </c>
      <c r="L65" s="128">
        <f t="shared" si="31"/>
        <v>264</v>
      </c>
      <c r="M65" s="128">
        <v>142</v>
      </c>
      <c r="N65" s="128">
        <v>141</v>
      </c>
      <c r="O65" s="128">
        <f t="shared" si="32"/>
        <v>283</v>
      </c>
      <c r="P65" s="128">
        <v>142</v>
      </c>
      <c r="Q65" s="128">
        <v>130</v>
      </c>
      <c r="R65" s="128">
        <f t="shared" si="33"/>
        <v>272</v>
      </c>
      <c r="S65" s="128">
        <v>151</v>
      </c>
      <c r="T65" s="128">
        <v>171</v>
      </c>
      <c r="U65" s="128">
        <f t="shared" si="34"/>
        <v>322</v>
      </c>
      <c r="V65" s="128">
        <v>165</v>
      </c>
      <c r="W65" s="128">
        <v>175</v>
      </c>
      <c r="X65" s="128">
        <f t="shared" si="35"/>
        <v>340</v>
      </c>
      <c r="Y65" s="128">
        <v>192</v>
      </c>
      <c r="Z65" s="128">
        <v>183</v>
      </c>
      <c r="AA65" s="128">
        <f t="shared" si="36"/>
        <v>375</v>
      </c>
      <c r="AB65" s="410">
        <v>72</v>
      </c>
    </row>
    <row r="66" spans="2:28" ht="13.5" customHeight="1">
      <c r="B66" s="189"/>
      <c r="C66" s="125" t="s">
        <v>913</v>
      </c>
      <c r="D66" s="126">
        <v>4</v>
      </c>
      <c r="E66" s="166">
        <v>3</v>
      </c>
      <c r="F66" s="128">
        <v>52</v>
      </c>
      <c r="G66" s="128">
        <f t="shared" si="29"/>
        <v>783</v>
      </c>
      <c r="H66" s="128">
        <f t="shared" si="29"/>
        <v>783</v>
      </c>
      <c r="I66" s="128">
        <f t="shared" si="30"/>
        <v>1566</v>
      </c>
      <c r="J66" s="128">
        <v>112</v>
      </c>
      <c r="K66" s="128">
        <v>111</v>
      </c>
      <c r="L66" s="128">
        <f t="shared" si="31"/>
        <v>223</v>
      </c>
      <c r="M66" s="128">
        <v>129</v>
      </c>
      <c r="N66" s="128">
        <v>109</v>
      </c>
      <c r="O66" s="128">
        <f t="shared" si="32"/>
        <v>238</v>
      </c>
      <c r="P66" s="128">
        <v>104</v>
      </c>
      <c r="Q66" s="128">
        <v>126</v>
      </c>
      <c r="R66" s="128">
        <f t="shared" si="33"/>
        <v>230</v>
      </c>
      <c r="S66" s="128">
        <v>135</v>
      </c>
      <c r="T66" s="128">
        <v>141</v>
      </c>
      <c r="U66" s="128">
        <f t="shared" si="34"/>
        <v>276</v>
      </c>
      <c r="V66" s="128">
        <v>148</v>
      </c>
      <c r="W66" s="128">
        <v>161</v>
      </c>
      <c r="X66" s="128">
        <f t="shared" si="35"/>
        <v>309</v>
      </c>
      <c r="Y66" s="128">
        <v>155</v>
      </c>
      <c r="Z66" s="128">
        <v>135</v>
      </c>
      <c r="AA66" s="128">
        <f t="shared" si="36"/>
        <v>290</v>
      </c>
      <c r="AB66" s="410">
        <v>67</v>
      </c>
    </row>
    <row r="67" spans="2:28" ht="13.5" customHeight="1">
      <c r="B67" s="189"/>
      <c r="C67" s="125" t="s">
        <v>819</v>
      </c>
      <c r="D67" s="126">
        <v>7</v>
      </c>
      <c r="E67" s="128">
        <v>6</v>
      </c>
      <c r="F67" s="128">
        <v>59</v>
      </c>
      <c r="G67" s="128">
        <f t="shared" si="29"/>
        <v>717</v>
      </c>
      <c r="H67" s="128">
        <f t="shared" si="29"/>
        <v>715</v>
      </c>
      <c r="I67" s="128">
        <f t="shared" si="30"/>
        <v>1432</v>
      </c>
      <c r="J67" s="128">
        <v>96</v>
      </c>
      <c r="K67" s="128">
        <v>120</v>
      </c>
      <c r="L67" s="128">
        <f t="shared" si="31"/>
        <v>216</v>
      </c>
      <c r="M67" s="128">
        <v>106</v>
      </c>
      <c r="N67" s="128">
        <v>91</v>
      </c>
      <c r="O67" s="128">
        <f t="shared" si="32"/>
        <v>197</v>
      </c>
      <c r="P67" s="128">
        <v>115</v>
      </c>
      <c r="Q67" s="128">
        <v>111</v>
      </c>
      <c r="R67" s="128">
        <f t="shared" si="33"/>
        <v>226</v>
      </c>
      <c r="S67" s="128">
        <v>125</v>
      </c>
      <c r="T67" s="128">
        <v>126</v>
      </c>
      <c r="U67" s="128">
        <f t="shared" si="34"/>
        <v>251</v>
      </c>
      <c r="V67" s="128">
        <v>124</v>
      </c>
      <c r="W67" s="128">
        <v>136</v>
      </c>
      <c r="X67" s="128">
        <f t="shared" si="35"/>
        <v>260</v>
      </c>
      <c r="Y67" s="128">
        <v>151</v>
      </c>
      <c r="Z67" s="128">
        <v>131</v>
      </c>
      <c r="AA67" s="128">
        <f t="shared" si="36"/>
        <v>282</v>
      </c>
      <c r="AB67" s="410">
        <v>80</v>
      </c>
    </row>
    <row r="68" spans="2:28" ht="13.5" customHeight="1">
      <c r="B68" s="189"/>
      <c r="C68" s="125" t="s">
        <v>125</v>
      </c>
      <c r="D68" s="126">
        <v>3</v>
      </c>
      <c r="E68" s="166">
        <v>2</v>
      </c>
      <c r="F68" s="128">
        <v>38</v>
      </c>
      <c r="G68" s="128">
        <f t="shared" si="29"/>
        <v>626</v>
      </c>
      <c r="H68" s="128">
        <f t="shared" si="29"/>
        <v>642</v>
      </c>
      <c r="I68" s="128">
        <f t="shared" si="30"/>
        <v>1268</v>
      </c>
      <c r="J68" s="128">
        <v>89</v>
      </c>
      <c r="K68" s="128">
        <v>83</v>
      </c>
      <c r="L68" s="128">
        <f t="shared" si="31"/>
        <v>172</v>
      </c>
      <c r="M68" s="128">
        <v>105</v>
      </c>
      <c r="N68" s="128">
        <v>94</v>
      </c>
      <c r="O68" s="128">
        <f t="shared" si="32"/>
        <v>199</v>
      </c>
      <c r="P68" s="128">
        <v>106</v>
      </c>
      <c r="Q68" s="128">
        <v>120</v>
      </c>
      <c r="R68" s="128">
        <f t="shared" si="33"/>
        <v>226</v>
      </c>
      <c r="S68" s="128">
        <v>87</v>
      </c>
      <c r="T68" s="128">
        <v>104</v>
      </c>
      <c r="U68" s="128">
        <f t="shared" si="34"/>
        <v>191</v>
      </c>
      <c r="V68" s="128">
        <v>101</v>
      </c>
      <c r="W68" s="128">
        <v>118</v>
      </c>
      <c r="X68" s="128">
        <f t="shared" si="35"/>
        <v>219</v>
      </c>
      <c r="Y68" s="128">
        <v>138</v>
      </c>
      <c r="Z68" s="128">
        <v>123</v>
      </c>
      <c r="AA68" s="128">
        <f t="shared" si="36"/>
        <v>261</v>
      </c>
      <c r="AB68" s="410">
        <v>49</v>
      </c>
    </row>
    <row r="69" spans="2:28" ht="13.5" customHeight="1">
      <c r="B69" s="189"/>
      <c r="C69" s="125" t="s">
        <v>232</v>
      </c>
      <c r="D69" s="126">
        <v>4</v>
      </c>
      <c r="E69" s="166" t="s">
        <v>820</v>
      </c>
      <c r="F69" s="128">
        <v>41</v>
      </c>
      <c r="G69" s="128">
        <f t="shared" si="29"/>
        <v>610</v>
      </c>
      <c r="H69" s="128">
        <f t="shared" si="29"/>
        <v>580</v>
      </c>
      <c r="I69" s="128">
        <f t="shared" si="30"/>
        <v>1190</v>
      </c>
      <c r="J69" s="128">
        <v>84</v>
      </c>
      <c r="K69" s="128">
        <v>79</v>
      </c>
      <c r="L69" s="128">
        <f t="shared" si="31"/>
        <v>163</v>
      </c>
      <c r="M69" s="128">
        <v>92</v>
      </c>
      <c r="N69" s="128">
        <v>78</v>
      </c>
      <c r="O69" s="128">
        <f t="shared" si="32"/>
        <v>170</v>
      </c>
      <c r="P69" s="128">
        <v>87</v>
      </c>
      <c r="Q69" s="128">
        <v>109</v>
      </c>
      <c r="R69" s="128">
        <f t="shared" si="33"/>
        <v>196</v>
      </c>
      <c r="S69" s="128">
        <v>96</v>
      </c>
      <c r="T69" s="128">
        <v>87</v>
      </c>
      <c r="U69" s="128">
        <f t="shared" si="34"/>
        <v>183</v>
      </c>
      <c r="V69" s="128">
        <v>128</v>
      </c>
      <c r="W69" s="128">
        <v>116</v>
      </c>
      <c r="X69" s="128">
        <f t="shared" si="35"/>
        <v>244</v>
      </c>
      <c r="Y69" s="128">
        <v>123</v>
      </c>
      <c r="Z69" s="128">
        <v>111</v>
      </c>
      <c r="AA69" s="128">
        <f t="shared" si="36"/>
        <v>234</v>
      </c>
      <c r="AB69" s="410">
        <v>52</v>
      </c>
    </row>
    <row r="70" spans="2:28" ht="12.75" customHeight="1">
      <c r="B70" s="189"/>
      <c r="C70" s="125"/>
      <c r="D70" s="126"/>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410"/>
    </row>
    <row r="71" spans="2:28" ht="13.5" customHeight="1">
      <c r="B71" s="1161" t="s">
        <v>131</v>
      </c>
      <c r="C71" s="1658"/>
      <c r="D71" s="126">
        <f aca="true" t="shared" si="37" ref="D71:AB71">SUM(D72)</f>
        <v>10</v>
      </c>
      <c r="E71" s="128">
        <f t="shared" si="37"/>
        <v>8</v>
      </c>
      <c r="F71" s="128">
        <f t="shared" si="37"/>
        <v>83</v>
      </c>
      <c r="G71" s="128">
        <f t="shared" si="37"/>
        <v>1235</v>
      </c>
      <c r="H71" s="128">
        <f t="shared" si="37"/>
        <v>1166</v>
      </c>
      <c r="I71" s="128">
        <f t="shared" si="37"/>
        <v>2401</v>
      </c>
      <c r="J71" s="128">
        <f t="shared" si="37"/>
        <v>198</v>
      </c>
      <c r="K71" s="128">
        <f t="shared" si="37"/>
        <v>197</v>
      </c>
      <c r="L71" s="128">
        <f t="shared" si="37"/>
        <v>395</v>
      </c>
      <c r="M71" s="128">
        <f t="shared" si="37"/>
        <v>203</v>
      </c>
      <c r="N71" s="128">
        <f t="shared" si="37"/>
        <v>166</v>
      </c>
      <c r="O71" s="128">
        <f t="shared" si="37"/>
        <v>369</v>
      </c>
      <c r="P71" s="128">
        <f t="shared" si="37"/>
        <v>196</v>
      </c>
      <c r="Q71" s="128">
        <f t="shared" si="37"/>
        <v>155</v>
      </c>
      <c r="R71" s="128">
        <f t="shared" si="37"/>
        <v>351</v>
      </c>
      <c r="S71" s="128">
        <f t="shared" si="37"/>
        <v>213</v>
      </c>
      <c r="T71" s="128">
        <f t="shared" si="37"/>
        <v>187</v>
      </c>
      <c r="U71" s="128">
        <f t="shared" si="37"/>
        <v>400</v>
      </c>
      <c r="V71" s="128">
        <f t="shared" si="37"/>
        <v>210</v>
      </c>
      <c r="W71" s="128">
        <f t="shared" si="37"/>
        <v>227</v>
      </c>
      <c r="X71" s="128">
        <f t="shared" si="37"/>
        <v>437</v>
      </c>
      <c r="Y71" s="128">
        <f t="shared" si="37"/>
        <v>215</v>
      </c>
      <c r="Z71" s="128">
        <f t="shared" si="37"/>
        <v>234</v>
      </c>
      <c r="AA71" s="128">
        <f t="shared" si="37"/>
        <v>449</v>
      </c>
      <c r="AB71" s="410">
        <f t="shared" si="37"/>
        <v>111</v>
      </c>
    </row>
    <row r="72" spans="2:28" ht="13.5" customHeight="1">
      <c r="B72" s="189"/>
      <c r="C72" s="125" t="s">
        <v>212</v>
      </c>
      <c r="D72" s="126">
        <v>10</v>
      </c>
      <c r="E72" s="166">
        <v>8</v>
      </c>
      <c r="F72" s="128">
        <v>83</v>
      </c>
      <c r="G72" s="128">
        <f>SUM(J72+M72+P72+S72+V72+Y72)</f>
        <v>1235</v>
      </c>
      <c r="H72" s="128">
        <f>SUM(K72+N72+Q72+T72+W72+Z72)</f>
        <v>1166</v>
      </c>
      <c r="I72" s="128">
        <f>SUM(G72:H72)</f>
        <v>2401</v>
      </c>
      <c r="J72" s="128">
        <v>198</v>
      </c>
      <c r="K72" s="128">
        <v>197</v>
      </c>
      <c r="L72" s="128">
        <f>SUM(J72:K72)</f>
        <v>395</v>
      </c>
      <c r="M72" s="128">
        <v>203</v>
      </c>
      <c r="N72" s="128">
        <v>166</v>
      </c>
      <c r="O72" s="128">
        <f>SUM(M72:N72)</f>
        <v>369</v>
      </c>
      <c r="P72" s="128">
        <v>196</v>
      </c>
      <c r="Q72" s="128">
        <v>155</v>
      </c>
      <c r="R72" s="128">
        <f>SUM(P72:Q72)</f>
        <v>351</v>
      </c>
      <c r="S72" s="128">
        <v>213</v>
      </c>
      <c r="T72" s="128">
        <v>187</v>
      </c>
      <c r="U72" s="128">
        <f>SUM(S72:T72)</f>
        <v>400</v>
      </c>
      <c r="V72" s="128">
        <v>210</v>
      </c>
      <c r="W72" s="128">
        <v>227</v>
      </c>
      <c r="X72" s="128">
        <f>SUM(V72:W72)</f>
        <v>437</v>
      </c>
      <c r="Y72" s="128">
        <v>215</v>
      </c>
      <c r="Z72" s="128">
        <v>234</v>
      </c>
      <c r="AA72" s="128">
        <f>SUM(Y72:Z72)</f>
        <v>449</v>
      </c>
      <c r="AB72" s="410">
        <v>111</v>
      </c>
    </row>
    <row r="73" spans="2:28" ht="13.5" customHeight="1">
      <c r="B73" s="189"/>
      <c r="C73" s="125"/>
      <c r="D73" s="126"/>
      <c r="E73" s="166"/>
      <c r="F73" s="128"/>
      <c r="G73" s="128"/>
      <c r="H73" s="128"/>
      <c r="I73" s="128"/>
      <c r="J73" s="128"/>
      <c r="K73" s="128"/>
      <c r="L73" s="128"/>
      <c r="M73" s="128"/>
      <c r="N73" s="128"/>
      <c r="O73" s="128"/>
      <c r="P73" s="128"/>
      <c r="Q73" s="128"/>
      <c r="R73" s="128"/>
      <c r="S73" s="128"/>
      <c r="T73" s="128"/>
      <c r="U73" s="128"/>
      <c r="V73" s="128"/>
      <c r="W73" s="128"/>
      <c r="X73" s="128"/>
      <c r="Y73" s="128"/>
      <c r="Z73" s="128"/>
      <c r="AA73" s="128"/>
      <c r="AB73" s="410"/>
    </row>
    <row r="74" spans="2:28" ht="13.5" customHeight="1">
      <c r="B74" s="1161" t="s">
        <v>695</v>
      </c>
      <c r="C74" s="1658"/>
      <c r="D74" s="126">
        <f aca="true" t="shared" si="38" ref="D74:AB74">SUM(D75:D78)</f>
        <v>22</v>
      </c>
      <c r="E74" s="128">
        <f t="shared" si="38"/>
        <v>0</v>
      </c>
      <c r="F74" s="128">
        <f t="shared" si="38"/>
        <v>192</v>
      </c>
      <c r="G74" s="128">
        <f t="shared" si="38"/>
        <v>3028</v>
      </c>
      <c r="H74" s="128">
        <f t="shared" si="38"/>
        <v>2903</v>
      </c>
      <c r="I74" s="128">
        <f t="shared" si="38"/>
        <v>5931</v>
      </c>
      <c r="J74" s="128">
        <f t="shared" si="38"/>
        <v>460</v>
      </c>
      <c r="K74" s="128">
        <f t="shared" si="38"/>
        <v>403</v>
      </c>
      <c r="L74" s="128">
        <f t="shared" si="38"/>
        <v>863</v>
      </c>
      <c r="M74" s="128">
        <f t="shared" si="38"/>
        <v>459</v>
      </c>
      <c r="N74" s="128">
        <f t="shared" si="38"/>
        <v>432</v>
      </c>
      <c r="O74" s="128">
        <f t="shared" si="38"/>
        <v>891</v>
      </c>
      <c r="P74" s="128">
        <f t="shared" si="38"/>
        <v>426</v>
      </c>
      <c r="Q74" s="128">
        <f t="shared" si="38"/>
        <v>486</v>
      </c>
      <c r="R74" s="128">
        <f t="shared" si="38"/>
        <v>912</v>
      </c>
      <c r="S74" s="128">
        <f t="shared" si="38"/>
        <v>544</v>
      </c>
      <c r="T74" s="128">
        <f t="shared" si="38"/>
        <v>486</v>
      </c>
      <c r="U74" s="128">
        <f t="shared" si="38"/>
        <v>1030</v>
      </c>
      <c r="V74" s="128">
        <f t="shared" si="38"/>
        <v>555</v>
      </c>
      <c r="W74" s="128">
        <f t="shared" si="38"/>
        <v>508</v>
      </c>
      <c r="X74" s="128">
        <f t="shared" si="38"/>
        <v>1063</v>
      </c>
      <c r="Y74" s="128">
        <f t="shared" si="38"/>
        <v>584</v>
      </c>
      <c r="Z74" s="128">
        <f t="shared" si="38"/>
        <v>588</v>
      </c>
      <c r="AA74" s="128">
        <f t="shared" si="38"/>
        <v>1172</v>
      </c>
      <c r="AB74" s="410">
        <f t="shared" si="38"/>
        <v>254</v>
      </c>
    </row>
    <row r="75" spans="2:28" ht="13.5" customHeight="1">
      <c r="B75" s="189"/>
      <c r="C75" s="125" t="s">
        <v>213</v>
      </c>
      <c r="D75" s="126">
        <v>8</v>
      </c>
      <c r="E75" s="166">
        <v>0</v>
      </c>
      <c r="F75" s="128">
        <v>79</v>
      </c>
      <c r="G75" s="128">
        <f aca="true" t="shared" si="39" ref="G75:H78">SUM(J75+M75+P75+S75+V75+Y75)</f>
        <v>1385</v>
      </c>
      <c r="H75" s="128">
        <f t="shared" si="39"/>
        <v>1304</v>
      </c>
      <c r="I75" s="128">
        <f>SUM(G75:H75)</f>
        <v>2689</v>
      </c>
      <c r="J75" s="128">
        <v>226</v>
      </c>
      <c r="K75" s="128">
        <v>192</v>
      </c>
      <c r="L75" s="128">
        <f>SUM(J75:K75)</f>
        <v>418</v>
      </c>
      <c r="M75" s="128">
        <v>220</v>
      </c>
      <c r="N75" s="128">
        <v>188</v>
      </c>
      <c r="O75" s="128">
        <f>SUM(M75:N75)</f>
        <v>408</v>
      </c>
      <c r="P75" s="128">
        <v>183</v>
      </c>
      <c r="Q75" s="128">
        <v>208</v>
      </c>
      <c r="R75" s="128">
        <f>SUM(P75:Q75)</f>
        <v>391</v>
      </c>
      <c r="S75" s="128">
        <v>256</v>
      </c>
      <c r="T75" s="128">
        <v>214</v>
      </c>
      <c r="U75" s="128">
        <f>SUM(S75:T75)</f>
        <v>470</v>
      </c>
      <c r="V75" s="128">
        <v>249</v>
      </c>
      <c r="W75" s="128">
        <v>220</v>
      </c>
      <c r="X75" s="128">
        <f>SUM(V75:W75)</f>
        <v>469</v>
      </c>
      <c r="Y75" s="128">
        <v>251</v>
      </c>
      <c r="Z75" s="128">
        <v>282</v>
      </c>
      <c r="AA75" s="128">
        <f>SUM(Y75:Z75)</f>
        <v>533</v>
      </c>
      <c r="AB75" s="410">
        <v>103</v>
      </c>
    </row>
    <row r="76" spans="2:28" ht="13.5" customHeight="1">
      <c r="B76" s="189"/>
      <c r="C76" s="125" t="s">
        <v>918</v>
      </c>
      <c r="D76" s="126">
        <v>6</v>
      </c>
      <c r="E76" s="166">
        <v>0</v>
      </c>
      <c r="F76" s="128">
        <v>46</v>
      </c>
      <c r="G76" s="128">
        <f t="shared" si="39"/>
        <v>602</v>
      </c>
      <c r="H76" s="128">
        <f t="shared" si="39"/>
        <v>578</v>
      </c>
      <c r="I76" s="128">
        <f>SUM(G76:H76)</f>
        <v>1180</v>
      </c>
      <c r="J76" s="128">
        <v>80</v>
      </c>
      <c r="K76" s="128">
        <v>94</v>
      </c>
      <c r="L76" s="128">
        <f>SUM(J76:K76)</f>
        <v>174</v>
      </c>
      <c r="M76" s="128">
        <v>100</v>
      </c>
      <c r="N76" s="128">
        <v>74</v>
      </c>
      <c r="O76" s="128">
        <f>SUM(M76:N76)</f>
        <v>174</v>
      </c>
      <c r="P76" s="128">
        <v>81</v>
      </c>
      <c r="Q76" s="128">
        <v>97</v>
      </c>
      <c r="R76" s="128">
        <f>SUM(P76:Q76)</f>
        <v>178</v>
      </c>
      <c r="S76" s="128">
        <v>103</v>
      </c>
      <c r="T76" s="128">
        <v>103</v>
      </c>
      <c r="U76" s="128">
        <f>SUM(S76:T76)</f>
        <v>206</v>
      </c>
      <c r="V76" s="128">
        <v>101</v>
      </c>
      <c r="W76" s="128">
        <v>99</v>
      </c>
      <c r="X76" s="128">
        <f>SUM(V76:W76)</f>
        <v>200</v>
      </c>
      <c r="Y76" s="128">
        <v>137</v>
      </c>
      <c r="Z76" s="128">
        <v>111</v>
      </c>
      <c r="AA76" s="128">
        <f>SUM(Y76:Z76)</f>
        <v>248</v>
      </c>
      <c r="AB76" s="410">
        <v>61</v>
      </c>
    </row>
    <row r="77" spans="2:28" ht="13.5" customHeight="1">
      <c r="B77" s="189"/>
      <c r="C77" s="125" t="s">
        <v>917</v>
      </c>
      <c r="D77" s="126">
        <v>3</v>
      </c>
      <c r="E77" s="166">
        <v>0</v>
      </c>
      <c r="F77" s="128">
        <v>28</v>
      </c>
      <c r="G77" s="128">
        <f t="shared" si="39"/>
        <v>467</v>
      </c>
      <c r="H77" s="128">
        <f t="shared" si="39"/>
        <v>450</v>
      </c>
      <c r="I77" s="128">
        <f>SUM(G77:H77)</f>
        <v>917</v>
      </c>
      <c r="J77" s="128">
        <v>80</v>
      </c>
      <c r="K77" s="128">
        <v>44</v>
      </c>
      <c r="L77" s="128">
        <f>SUM(J77:K77)</f>
        <v>124</v>
      </c>
      <c r="M77" s="128">
        <v>55</v>
      </c>
      <c r="N77" s="128">
        <v>69</v>
      </c>
      <c r="O77" s="128">
        <f>SUM(M77:N77)</f>
        <v>124</v>
      </c>
      <c r="P77" s="128">
        <v>68</v>
      </c>
      <c r="Q77" s="128">
        <v>100</v>
      </c>
      <c r="R77" s="128">
        <f>SUM(P77:Q77)</f>
        <v>168</v>
      </c>
      <c r="S77" s="128">
        <v>86</v>
      </c>
      <c r="T77" s="128">
        <v>66</v>
      </c>
      <c r="U77" s="128">
        <f>SUM(S77:T77)</f>
        <v>152</v>
      </c>
      <c r="V77" s="128">
        <v>90</v>
      </c>
      <c r="W77" s="128">
        <v>79</v>
      </c>
      <c r="X77" s="128">
        <f>SUM(V77:W77)</f>
        <v>169</v>
      </c>
      <c r="Y77" s="128">
        <v>88</v>
      </c>
      <c r="Z77" s="128">
        <v>92</v>
      </c>
      <c r="AA77" s="128">
        <f>SUM(Y77:Z77)</f>
        <v>180</v>
      </c>
      <c r="AB77" s="410">
        <v>37</v>
      </c>
    </row>
    <row r="78" spans="2:28" ht="13.5" customHeight="1">
      <c r="B78" s="196"/>
      <c r="C78" s="143" t="s">
        <v>104</v>
      </c>
      <c r="D78" s="831">
        <v>5</v>
      </c>
      <c r="E78" s="200">
        <v>0</v>
      </c>
      <c r="F78" s="140">
        <v>39</v>
      </c>
      <c r="G78" s="140">
        <f t="shared" si="39"/>
        <v>574</v>
      </c>
      <c r="H78" s="140">
        <f t="shared" si="39"/>
        <v>571</v>
      </c>
      <c r="I78" s="140">
        <f>SUM(G78:H78)</f>
        <v>1145</v>
      </c>
      <c r="J78" s="140">
        <v>74</v>
      </c>
      <c r="K78" s="140">
        <v>73</v>
      </c>
      <c r="L78" s="140">
        <f>SUM(J78:K78)</f>
        <v>147</v>
      </c>
      <c r="M78" s="140">
        <v>84</v>
      </c>
      <c r="N78" s="140">
        <v>101</v>
      </c>
      <c r="O78" s="140">
        <f>SUM(M78:N78)</f>
        <v>185</v>
      </c>
      <c r="P78" s="140">
        <v>94</v>
      </c>
      <c r="Q78" s="140">
        <v>81</v>
      </c>
      <c r="R78" s="140">
        <f>SUM(P78:Q78)</f>
        <v>175</v>
      </c>
      <c r="S78" s="140">
        <v>99</v>
      </c>
      <c r="T78" s="140">
        <v>103</v>
      </c>
      <c r="U78" s="140">
        <f>SUM(S78:T78)</f>
        <v>202</v>
      </c>
      <c r="V78" s="140">
        <v>115</v>
      </c>
      <c r="W78" s="140">
        <v>110</v>
      </c>
      <c r="X78" s="140">
        <f>SUM(V78:W78)</f>
        <v>225</v>
      </c>
      <c r="Y78" s="140">
        <v>108</v>
      </c>
      <c r="Z78" s="140">
        <v>103</v>
      </c>
      <c r="AA78" s="140">
        <f>SUM(Y78:Z78)</f>
        <v>211</v>
      </c>
      <c r="AB78" s="414">
        <v>53</v>
      </c>
    </row>
    <row r="79" spans="2:7" ht="12" customHeight="1">
      <c r="B79" s="147" t="s">
        <v>821</v>
      </c>
      <c r="E79" s="147" t="s">
        <v>815</v>
      </c>
      <c r="F79" s="1082"/>
      <c r="G79" s="1082"/>
    </row>
    <row r="80" spans="6:7" ht="12">
      <c r="F80" s="1082"/>
      <c r="G80" s="1082"/>
    </row>
  </sheetData>
  <mergeCells count="25">
    <mergeCell ref="F4:F6"/>
    <mergeCell ref="B11:C11"/>
    <mergeCell ref="B8:C8"/>
    <mergeCell ref="B9:C9"/>
    <mergeCell ref="B4:C6"/>
    <mergeCell ref="D4:E5"/>
    <mergeCell ref="AB4:AB6"/>
    <mergeCell ref="G5:I5"/>
    <mergeCell ref="G4:AA4"/>
    <mergeCell ref="J5:L5"/>
    <mergeCell ref="M5:O5"/>
    <mergeCell ref="P5:R5"/>
    <mergeCell ref="S5:U5"/>
    <mergeCell ref="V5:X5"/>
    <mergeCell ref="Y5:AA5"/>
    <mergeCell ref="B26:C26"/>
    <mergeCell ref="B28:C28"/>
    <mergeCell ref="B32:C32"/>
    <mergeCell ref="B38:C38"/>
    <mergeCell ref="B71:C71"/>
    <mergeCell ref="B74:C74"/>
    <mergeCell ref="B41:C41"/>
    <mergeCell ref="B50:C50"/>
    <mergeCell ref="B57:C57"/>
    <mergeCell ref="B62:C62"/>
  </mergeCells>
  <printOptions/>
  <pageMargins left="0.75" right="0.75" top="1" bottom="1"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S80"/>
  <sheetViews>
    <sheetView workbookViewId="0" topLeftCell="A1">
      <selection activeCell="A1" sqref="A1"/>
    </sheetView>
  </sheetViews>
  <sheetFormatPr defaultColWidth="9.00390625" defaultRowHeight="13.5"/>
  <cols>
    <col min="1" max="1" width="4.50390625" style="1096" customWidth="1"/>
    <col min="2" max="2" width="3.50390625" style="1096" customWidth="1"/>
    <col min="3" max="3" width="10.125" style="1096" customWidth="1"/>
    <col min="4" max="5" width="5.875" style="1096" customWidth="1"/>
    <col min="6" max="18" width="8.125" style="1096" customWidth="1"/>
    <col min="19" max="19" width="7.625" style="1096" customWidth="1"/>
    <col min="20" max="16384" width="9.00390625" style="1096" customWidth="1"/>
  </cols>
  <sheetData>
    <row r="2" spans="2:14" s="1093" customFormat="1" ht="14.25">
      <c r="B2" s="1094" t="s">
        <v>836</v>
      </c>
      <c r="C2" s="148"/>
      <c r="D2" s="148"/>
      <c r="E2" s="148"/>
      <c r="F2" s="148"/>
      <c r="G2" s="148"/>
      <c r="H2" s="148"/>
      <c r="K2" s="148"/>
      <c r="L2" s="148"/>
      <c r="M2" s="148"/>
      <c r="N2" s="405"/>
    </row>
    <row r="3" spans="3:19" s="1093" customFormat="1" ht="12.75" thickBot="1">
      <c r="C3" s="1095"/>
      <c r="D3" s="405"/>
      <c r="E3" s="405"/>
      <c r="F3" s="405"/>
      <c r="G3" s="405"/>
      <c r="H3" s="405"/>
      <c r="I3" s="405"/>
      <c r="J3" s="405"/>
      <c r="K3" s="405"/>
      <c r="L3" s="405"/>
      <c r="M3" s="405"/>
      <c r="O3" s="405"/>
      <c r="P3" s="405"/>
      <c r="Q3" s="405"/>
      <c r="R3" s="405"/>
      <c r="S3" s="85"/>
    </row>
    <row r="4" spans="2:19" ht="13.5" customHeight="1" thickTop="1">
      <c r="B4" s="1689" t="s">
        <v>218</v>
      </c>
      <c r="C4" s="1690"/>
      <c r="D4" s="1166" t="s">
        <v>823</v>
      </c>
      <c r="E4" s="1685"/>
      <c r="F4" s="1576" t="s">
        <v>824</v>
      </c>
      <c r="G4" s="1237" t="s">
        <v>828</v>
      </c>
      <c r="H4" s="1681"/>
      <c r="I4" s="1681"/>
      <c r="J4" s="1681"/>
      <c r="K4" s="1681"/>
      <c r="L4" s="1681"/>
      <c r="M4" s="1681"/>
      <c r="N4" s="1681"/>
      <c r="O4" s="1681"/>
      <c r="P4" s="1681"/>
      <c r="Q4" s="1681"/>
      <c r="R4" s="1682"/>
      <c r="S4" s="1576" t="s">
        <v>825</v>
      </c>
    </row>
    <row r="5" spans="2:19" ht="13.5" customHeight="1">
      <c r="B5" s="1691"/>
      <c r="C5" s="1688"/>
      <c r="D5" s="1393" t="s">
        <v>826</v>
      </c>
      <c r="E5" s="1393" t="s">
        <v>827</v>
      </c>
      <c r="F5" s="1356"/>
      <c r="G5" s="1397" t="s">
        <v>829</v>
      </c>
      <c r="H5" s="1398"/>
      <c r="I5" s="1399"/>
      <c r="J5" s="1669" t="s">
        <v>803</v>
      </c>
      <c r="K5" s="1683"/>
      <c r="L5" s="1684"/>
      <c r="M5" s="1669" t="s">
        <v>804</v>
      </c>
      <c r="N5" s="1683"/>
      <c r="O5" s="1684"/>
      <c r="P5" s="1669" t="s">
        <v>805</v>
      </c>
      <c r="Q5" s="1683"/>
      <c r="R5" s="1684"/>
      <c r="S5" s="1356"/>
    </row>
    <row r="6" spans="2:19" ht="14.25" customHeight="1">
      <c r="B6" s="1692"/>
      <c r="C6" s="1693"/>
      <c r="D6" s="1686"/>
      <c r="E6" s="1686"/>
      <c r="F6" s="1357"/>
      <c r="G6" s="1097" t="s">
        <v>169</v>
      </c>
      <c r="H6" s="1097" t="s">
        <v>170</v>
      </c>
      <c r="I6" s="1098" t="s">
        <v>1097</v>
      </c>
      <c r="J6" s="1097" t="s">
        <v>169</v>
      </c>
      <c r="K6" s="1097" t="s">
        <v>170</v>
      </c>
      <c r="L6" s="1098" t="s">
        <v>1097</v>
      </c>
      <c r="M6" s="1097" t="s">
        <v>169</v>
      </c>
      <c r="N6" s="1097" t="s">
        <v>170</v>
      </c>
      <c r="O6" s="1098" t="s">
        <v>1097</v>
      </c>
      <c r="P6" s="1097" t="s">
        <v>169</v>
      </c>
      <c r="Q6" s="1097" t="s">
        <v>170</v>
      </c>
      <c r="R6" s="1098" t="s">
        <v>1097</v>
      </c>
      <c r="S6" s="1357"/>
    </row>
    <row r="7" spans="2:19" s="1099" customFormat="1" ht="10.5">
      <c r="B7" s="1100"/>
      <c r="C7" s="1101"/>
      <c r="D7" s="1102"/>
      <c r="E7" s="1102"/>
      <c r="F7" s="1102"/>
      <c r="G7" s="1103"/>
      <c r="H7" s="1103"/>
      <c r="I7" s="1103"/>
      <c r="J7" s="1103"/>
      <c r="K7" s="1103"/>
      <c r="L7" s="1103"/>
      <c r="M7" s="1103"/>
      <c r="N7" s="1103"/>
      <c r="O7" s="1103"/>
      <c r="P7" s="1103"/>
      <c r="Q7" s="1103"/>
      <c r="R7" s="1103"/>
      <c r="S7" s="1104"/>
    </row>
    <row r="8" spans="2:19" s="1105" customFormat="1" ht="15" customHeight="1">
      <c r="B8" s="1161" t="s">
        <v>830</v>
      </c>
      <c r="C8" s="1694"/>
      <c r="D8" s="126">
        <v>204</v>
      </c>
      <c r="E8" s="128">
        <v>15</v>
      </c>
      <c r="F8" s="128">
        <v>2389</v>
      </c>
      <c r="G8" s="128">
        <f>SUM(J8+M8+P8)</f>
        <v>51079</v>
      </c>
      <c r="H8" s="128">
        <f>SUM(K8+N8+Q8)</f>
        <v>48856</v>
      </c>
      <c r="I8" s="128">
        <f>SUM(G8:H8)</f>
        <v>99935</v>
      </c>
      <c r="J8" s="128">
        <v>15230</v>
      </c>
      <c r="K8" s="128">
        <v>14444</v>
      </c>
      <c r="L8" s="128">
        <f>SUM(J8:K8)</f>
        <v>29674</v>
      </c>
      <c r="M8" s="128">
        <v>17325</v>
      </c>
      <c r="N8" s="128">
        <v>17040</v>
      </c>
      <c r="O8" s="128">
        <f>SUM(M8:N8)</f>
        <v>34365</v>
      </c>
      <c r="P8" s="128">
        <v>18524</v>
      </c>
      <c r="Q8" s="128">
        <v>17372</v>
      </c>
      <c r="R8" s="128">
        <f>SUM(P8:Q8)</f>
        <v>35896</v>
      </c>
      <c r="S8" s="410">
        <v>3812</v>
      </c>
    </row>
    <row r="9" spans="2:19" s="1106" customFormat="1" ht="15" customHeight="1">
      <c r="B9" s="1171" t="s">
        <v>831</v>
      </c>
      <c r="C9" s="1695"/>
      <c r="D9" s="132">
        <f>SUM(D11+D26)</f>
        <v>201</v>
      </c>
      <c r="E9" s="132">
        <f>SUM(E11+E26)</f>
        <v>14</v>
      </c>
      <c r="F9" s="132">
        <f>SUM(F11+F26)</f>
        <v>2319</v>
      </c>
      <c r="G9" s="132">
        <f>SUM(J9,M9,P9)</f>
        <v>47782</v>
      </c>
      <c r="H9" s="132">
        <f>SUM(K9,N9,Q9)</f>
        <v>46055</v>
      </c>
      <c r="I9" s="132">
        <f>SUM(G9+H9)</f>
        <v>93837</v>
      </c>
      <c r="J9" s="132">
        <f>SUM(J11+J26)</f>
        <v>15349</v>
      </c>
      <c r="K9" s="132">
        <f>SUM(K11+K26)</f>
        <v>14659</v>
      </c>
      <c r="L9" s="132">
        <f>SUM(J9:K9)</f>
        <v>30008</v>
      </c>
      <c r="M9" s="132">
        <f>SUM(M11+M26)</f>
        <v>15187</v>
      </c>
      <c r="N9" s="132">
        <f>SUM(N11+N26)</f>
        <v>14399</v>
      </c>
      <c r="O9" s="132">
        <f>SUM(M9:N9)</f>
        <v>29586</v>
      </c>
      <c r="P9" s="132">
        <f>SUM(P11+P26)</f>
        <v>17246</v>
      </c>
      <c r="Q9" s="132">
        <f>SUM(Q11+Q26)</f>
        <v>16997</v>
      </c>
      <c r="R9" s="132">
        <f>SUM(P9:Q9)</f>
        <v>34243</v>
      </c>
      <c r="S9" s="412">
        <f>SUM(S11+S26)</f>
        <v>3816</v>
      </c>
    </row>
    <row r="10" spans="2:19" ht="15" customHeight="1">
      <c r="B10" s="1107"/>
      <c r="C10" s="1108"/>
      <c r="D10" s="1109"/>
      <c r="E10" s="1110"/>
      <c r="F10" s="1110"/>
      <c r="G10" s="1110"/>
      <c r="H10" s="1110"/>
      <c r="I10" s="1110"/>
      <c r="J10" s="1110"/>
      <c r="K10" s="1110"/>
      <c r="L10" s="1110"/>
      <c r="M10" s="1110"/>
      <c r="N10" s="1110"/>
      <c r="O10" s="1110"/>
      <c r="P10" s="1110"/>
      <c r="Q10" s="1110"/>
      <c r="R10" s="1110"/>
      <c r="S10" s="412"/>
    </row>
    <row r="11" spans="2:19" ht="15" customHeight="1">
      <c r="B11" s="1696" t="s">
        <v>832</v>
      </c>
      <c r="C11" s="1697"/>
      <c r="D11" s="133">
        <f>SUM(D13:D24)</f>
        <v>98</v>
      </c>
      <c r="E11" s="132">
        <f>SUM(E13:E24)</f>
        <v>6</v>
      </c>
      <c r="F11" s="132">
        <f>SUM(F13:F24)</f>
        <v>1297</v>
      </c>
      <c r="G11" s="132">
        <f>SUM(J11,M11,P11)</f>
        <v>27279</v>
      </c>
      <c r="H11" s="132">
        <f>SUM(K11,N11,Q11)</f>
        <v>26262</v>
      </c>
      <c r="I11" s="132">
        <f aca="true" t="shared" si="0" ref="I11:S11">SUM(I13:I24)</f>
        <v>53541</v>
      </c>
      <c r="J11" s="132">
        <f t="shared" si="0"/>
        <v>8632</v>
      </c>
      <c r="K11" s="132">
        <f t="shared" si="0"/>
        <v>8310</v>
      </c>
      <c r="L11" s="132">
        <f t="shared" si="0"/>
        <v>16942</v>
      </c>
      <c r="M11" s="132">
        <f t="shared" si="0"/>
        <v>8698</v>
      </c>
      <c r="N11" s="132">
        <f t="shared" si="0"/>
        <v>8191</v>
      </c>
      <c r="O11" s="132">
        <f t="shared" si="0"/>
        <v>16889</v>
      </c>
      <c r="P11" s="132">
        <f t="shared" si="0"/>
        <v>9949</v>
      </c>
      <c r="Q11" s="132">
        <f t="shared" si="0"/>
        <v>9761</v>
      </c>
      <c r="R11" s="132">
        <f t="shared" si="0"/>
        <v>19710</v>
      </c>
      <c r="S11" s="412">
        <f t="shared" si="0"/>
        <v>2120</v>
      </c>
    </row>
    <row r="12" spans="2:19" ht="15" customHeight="1">
      <c r="B12" s="1107"/>
      <c r="C12" s="1108"/>
      <c r="D12" s="1109"/>
      <c r="E12" s="1110"/>
      <c r="F12" s="1110"/>
      <c r="G12" s="1110"/>
      <c r="H12" s="1110"/>
      <c r="I12" s="1110"/>
      <c r="J12" s="1110"/>
      <c r="K12" s="1110"/>
      <c r="L12" s="1110"/>
      <c r="M12" s="1110"/>
      <c r="N12" s="1110"/>
      <c r="O12" s="1110"/>
      <c r="P12" s="1110"/>
      <c r="Q12" s="1110"/>
      <c r="R12" s="1110"/>
      <c r="S12" s="1111"/>
    </row>
    <row r="13" spans="2:19" ht="13.5" customHeight="1">
      <c r="B13" s="1107"/>
      <c r="C13" s="1108" t="s">
        <v>91</v>
      </c>
      <c r="D13" s="126">
        <v>19</v>
      </c>
      <c r="E13" s="128">
        <v>0</v>
      </c>
      <c r="F13" s="166">
        <v>276</v>
      </c>
      <c r="G13" s="128">
        <f aca="true" t="shared" si="1" ref="G13:G24">SUM(J13+M13+P13)</f>
        <v>6067</v>
      </c>
      <c r="H13" s="128">
        <f aca="true" t="shared" si="2" ref="H13:H24">SUM(K13+N13+Q13)</f>
        <v>5645</v>
      </c>
      <c r="I13" s="128">
        <f aca="true" t="shared" si="3" ref="I13:I24">SUM(G13:H13)</f>
        <v>11712</v>
      </c>
      <c r="J13" s="128">
        <v>1846</v>
      </c>
      <c r="K13" s="128">
        <v>1723</v>
      </c>
      <c r="L13" s="128">
        <f aca="true" t="shared" si="4" ref="L13:L24">SUM(J13:K13)</f>
        <v>3569</v>
      </c>
      <c r="M13" s="128">
        <v>1910</v>
      </c>
      <c r="N13" s="128">
        <v>1781</v>
      </c>
      <c r="O13" s="128">
        <f aca="true" t="shared" si="5" ref="O13:O24">SUM(M13:N13)</f>
        <v>3691</v>
      </c>
      <c r="P13" s="128">
        <v>2311</v>
      </c>
      <c r="Q13" s="128">
        <v>2141</v>
      </c>
      <c r="R13" s="128">
        <f aca="true" t="shared" si="6" ref="R13:R24">SUM(P13:Q13)</f>
        <v>4452</v>
      </c>
      <c r="S13" s="410">
        <v>451</v>
      </c>
    </row>
    <row r="14" spans="2:19" ht="13.5" customHeight="1">
      <c r="B14" s="1107"/>
      <c r="C14" s="1108" t="s">
        <v>92</v>
      </c>
      <c r="D14" s="126">
        <v>10</v>
      </c>
      <c r="E14" s="128">
        <v>3</v>
      </c>
      <c r="F14" s="128">
        <v>152</v>
      </c>
      <c r="G14" s="128">
        <f t="shared" si="1"/>
        <v>3169</v>
      </c>
      <c r="H14" s="128">
        <f t="shared" si="2"/>
        <v>3073</v>
      </c>
      <c r="I14" s="128">
        <f t="shared" si="3"/>
        <v>6242</v>
      </c>
      <c r="J14" s="128">
        <v>978</v>
      </c>
      <c r="K14" s="128">
        <v>978</v>
      </c>
      <c r="L14" s="128">
        <f t="shared" si="4"/>
        <v>1956</v>
      </c>
      <c r="M14" s="128">
        <v>1019</v>
      </c>
      <c r="N14" s="128">
        <v>997</v>
      </c>
      <c r="O14" s="128">
        <f t="shared" si="5"/>
        <v>2016</v>
      </c>
      <c r="P14" s="128">
        <v>1172</v>
      </c>
      <c r="Q14" s="128">
        <v>1098</v>
      </c>
      <c r="R14" s="128">
        <f t="shared" si="6"/>
        <v>2270</v>
      </c>
      <c r="S14" s="410">
        <v>250</v>
      </c>
    </row>
    <row r="15" spans="2:19" ht="13.5" customHeight="1">
      <c r="B15" s="1107"/>
      <c r="C15" s="1108" t="s">
        <v>93</v>
      </c>
      <c r="D15" s="126">
        <v>12</v>
      </c>
      <c r="E15" s="128">
        <v>1</v>
      </c>
      <c r="F15" s="128">
        <v>157</v>
      </c>
      <c r="G15" s="128">
        <f t="shared" si="1"/>
        <v>3261</v>
      </c>
      <c r="H15" s="128">
        <f t="shared" si="2"/>
        <v>3184</v>
      </c>
      <c r="I15" s="128">
        <f t="shared" si="3"/>
        <v>6445</v>
      </c>
      <c r="J15" s="128">
        <v>1020</v>
      </c>
      <c r="K15" s="128">
        <v>1010</v>
      </c>
      <c r="L15" s="128">
        <f t="shared" si="4"/>
        <v>2030</v>
      </c>
      <c r="M15" s="128">
        <v>1076</v>
      </c>
      <c r="N15" s="128">
        <v>995</v>
      </c>
      <c r="O15" s="128">
        <f t="shared" si="5"/>
        <v>2071</v>
      </c>
      <c r="P15" s="128">
        <v>1165</v>
      </c>
      <c r="Q15" s="128">
        <v>1179</v>
      </c>
      <c r="R15" s="128">
        <f t="shared" si="6"/>
        <v>2344</v>
      </c>
      <c r="S15" s="410">
        <v>255</v>
      </c>
    </row>
    <row r="16" spans="2:19" ht="13.5" customHeight="1">
      <c r="B16" s="1107"/>
      <c r="C16" s="1108" t="s">
        <v>94</v>
      </c>
      <c r="D16" s="126">
        <v>10</v>
      </c>
      <c r="E16" s="128">
        <v>1</v>
      </c>
      <c r="F16" s="166">
        <v>155</v>
      </c>
      <c r="G16" s="128">
        <f t="shared" si="1"/>
        <v>3463</v>
      </c>
      <c r="H16" s="128">
        <f t="shared" si="2"/>
        <v>3249</v>
      </c>
      <c r="I16" s="128">
        <f t="shared" si="3"/>
        <v>6712</v>
      </c>
      <c r="J16" s="128">
        <v>1142</v>
      </c>
      <c r="K16" s="128">
        <v>1018</v>
      </c>
      <c r="L16" s="128">
        <f t="shared" si="4"/>
        <v>2160</v>
      </c>
      <c r="M16" s="128">
        <v>1114</v>
      </c>
      <c r="N16" s="128">
        <v>1039</v>
      </c>
      <c r="O16" s="128">
        <f t="shared" si="5"/>
        <v>2153</v>
      </c>
      <c r="P16" s="128">
        <v>1207</v>
      </c>
      <c r="Q16" s="128">
        <v>1192</v>
      </c>
      <c r="R16" s="128">
        <f t="shared" si="6"/>
        <v>2399</v>
      </c>
      <c r="S16" s="410">
        <v>251</v>
      </c>
    </row>
    <row r="17" spans="2:19" ht="13.5" customHeight="1">
      <c r="B17" s="1107"/>
      <c r="C17" s="1108" t="s">
        <v>95</v>
      </c>
      <c r="D17" s="126">
        <v>5</v>
      </c>
      <c r="E17" s="128">
        <v>0</v>
      </c>
      <c r="F17" s="166">
        <v>71</v>
      </c>
      <c r="G17" s="128">
        <f t="shared" si="1"/>
        <v>1543</v>
      </c>
      <c r="H17" s="128">
        <f t="shared" si="2"/>
        <v>1528</v>
      </c>
      <c r="I17" s="128">
        <f t="shared" si="3"/>
        <v>3071</v>
      </c>
      <c r="J17" s="128">
        <v>527</v>
      </c>
      <c r="K17" s="128">
        <v>528</v>
      </c>
      <c r="L17" s="128">
        <f t="shared" si="4"/>
        <v>1055</v>
      </c>
      <c r="M17" s="128">
        <v>474</v>
      </c>
      <c r="N17" s="128">
        <v>478</v>
      </c>
      <c r="O17" s="128">
        <f t="shared" si="5"/>
        <v>952</v>
      </c>
      <c r="P17" s="128">
        <v>542</v>
      </c>
      <c r="Q17" s="128">
        <v>522</v>
      </c>
      <c r="R17" s="128">
        <f t="shared" si="6"/>
        <v>1064</v>
      </c>
      <c r="S17" s="410">
        <v>117</v>
      </c>
    </row>
    <row r="18" spans="2:19" ht="13.5" customHeight="1">
      <c r="B18" s="1107"/>
      <c r="C18" s="1108" t="s">
        <v>96</v>
      </c>
      <c r="D18" s="126">
        <v>6</v>
      </c>
      <c r="E18" s="128">
        <v>1</v>
      </c>
      <c r="F18" s="166">
        <v>71</v>
      </c>
      <c r="G18" s="128">
        <f t="shared" si="1"/>
        <v>1407</v>
      </c>
      <c r="H18" s="128">
        <f t="shared" si="2"/>
        <v>1402</v>
      </c>
      <c r="I18" s="128">
        <f t="shared" si="3"/>
        <v>2809</v>
      </c>
      <c r="J18" s="128">
        <v>406</v>
      </c>
      <c r="K18" s="128">
        <v>426</v>
      </c>
      <c r="L18" s="128">
        <f t="shared" si="4"/>
        <v>832</v>
      </c>
      <c r="M18" s="128">
        <v>475</v>
      </c>
      <c r="N18" s="128">
        <v>449</v>
      </c>
      <c r="O18" s="128">
        <f t="shared" si="5"/>
        <v>924</v>
      </c>
      <c r="P18" s="128">
        <v>526</v>
      </c>
      <c r="Q18" s="128">
        <v>527</v>
      </c>
      <c r="R18" s="128">
        <f t="shared" si="6"/>
        <v>1053</v>
      </c>
      <c r="S18" s="410">
        <v>119</v>
      </c>
    </row>
    <row r="19" spans="2:19" ht="13.5" customHeight="1">
      <c r="B19" s="1107"/>
      <c r="C19" s="1108" t="s">
        <v>97</v>
      </c>
      <c r="D19" s="126">
        <v>5</v>
      </c>
      <c r="E19" s="128">
        <v>0</v>
      </c>
      <c r="F19" s="166">
        <v>68</v>
      </c>
      <c r="G19" s="128">
        <f t="shared" si="1"/>
        <v>1376</v>
      </c>
      <c r="H19" s="128">
        <f t="shared" si="2"/>
        <v>1378</v>
      </c>
      <c r="I19" s="128">
        <f t="shared" si="3"/>
        <v>2754</v>
      </c>
      <c r="J19" s="128">
        <v>430</v>
      </c>
      <c r="K19" s="128">
        <v>430</v>
      </c>
      <c r="L19" s="128">
        <f t="shared" si="4"/>
        <v>860</v>
      </c>
      <c r="M19" s="128">
        <v>438</v>
      </c>
      <c r="N19" s="128">
        <v>431</v>
      </c>
      <c r="O19" s="128">
        <f t="shared" si="5"/>
        <v>869</v>
      </c>
      <c r="P19" s="128">
        <v>508</v>
      </c>
      <c r="Q19" s="128">
        <v>517</v>
      </c>
      <c r="R19" s="128">
        <f t="shared" si="6"/>
        <v>1025</v>
      </c>
      <c r="S19" s="410">
        <v>106</v>
      </c>
    </row>
    <row r="20" spans="2:19" ht="13.5" customHeight="1">
      <c r="B20" s="1107"/>
      <c r="C20" s="1108" t="s">
        <v>98</v>
      </c>
      <c r="D20" s="126">
        <v>6</v>
      </c>
      <c r="E20" s="128">
        <v>0</v>
      </c>
      <c r="F20" s="166">
        <v>72</v>
      </c>
      <c r="G20" s="128">
        <f t="shared" si="1"/>
        <v>1476</v>
      </c>
      <c r="H20" s="128">
        <f t="shared" si="2"/>
        <v>1428</v>
      </c>
      <c r="I20" s="128">
        <f t="shared" si="3"/>
        <v>2904</v>
      </c>
      <c r="J20" s="128">
        <v>504</v>
      </c>
      <c r="K20" s="128">
        <v>460</v>
      </c>
      <c r="L20" s="128">
        <f t="shared" si="4"/>
        <v>964</v>
      </c>
      <c r="M20" s="128">
        <v>464</v>
      </c>
      <c r="N20" s="128">
        <v>420</v>
      </c>
      <c r="O20" s="128">
        <f t="shared" si="5"/>
        <v>884</v>
      </c>
      <c r="P20" s="128">
        <v>508</v>
      </c>
      <c r="Q20" s="128">
        <v>548</v>
      </c>
      <c r="R20" s="128">
        <f t="shared" si="6"/>
        <v>1056</v>
      </c>
      <c r="S20" s="410">
        <v>121</v>
      </c>
    </row>
    <row r="21" spans="2:19" ht="13.5" customHeight="1">
      <c r="B21" s="1107"/>
      <c r="C21" s="1108" t="s">
        <v>99</v>
      </c>
      <c r="D21" s="126">
        <v>6</v>
      </c>
      <c r="E21" s="128">
        <v>0</v>
      </c>
      <c r="F21" s="166">
        <v>62</v>
      </c>
      <c r="G21" s="128">
        <f t="shared" si="1"/>
        <v>1228</v>
      </c>
      <c r="H21" s="128">
        <f t="shared" si="2"/>
        <v>1212</v>
      </c>
      <c r="I21" s="128">
        <f t="shared" si="3"/>
        <v>2440</v>
      </c>
      <c r="J21" s="128">
        <v>389</v>
      </c>
      <c r="K21" s="128">
        <v>391</v>
      </c>
      <c r="L21" s="128">
        <f t="shared" si="4"/>
        <v>780</v>
      </c>
      <c r="M21" s="128">
        <v>375</v>
      </c>
      <c r="N21" s="128">
        <v>348</v>
      </c>
      <c r="O21" s="128">
        <f t="shared" si="5"/>
        <v>723</v>
      </c>
      <c r="P21" s="128">
        <v>464</v>
      </c>
      <c r="Q21" s="128">
        <v>473</v>
      </c>
      <c r="R21" s="128">
        <f t="shared" si="6"/>
        <v>937</v>
      </c>
      <c r="S21" s="410">
        <v>106</v>
      </c>
    </row>
    <row r="22" spans="2:19" ht="13.5" customHeight="1">
      <c r="B22" s="1107"/>
      <c r="C22" s="1108" t="s">
        <v>100</v>
      </c>
      <c r="D22" s="126">
        <v>8</v>
      </c>
      <c r="E22" s="128">
        <v>0</v>
      </c>
      <c r="F22" s="166">
        <v>82</v>
      </c>
      <c r="G22" s="128">
        <f t="shared" si="1"/>
        <v>1667</v>
      </c>
      <c r="H22" s="128">
        <f t="shared" si="2"/>
        <v>1581</v>
      </c>
      <c r="I22" s="128">
        <f t="shared" si="3"/>
        <v>3248</v>
      </c>
      <c r="J22" s="128">
        <v>521</v>
      </c>
      <c r="K22" s="128">
        <v>521</v>
      </c>
      <c r="L22" s="128">
        <f t="shared" si="4"/>
        <v>1042</v>
      </c>
      <c r="M22" s="128">
        <v>543</v>
      </c>
      <c r="N22" s="128">
        <v>453</v>
      </c>
      <c r="O22" s="128">
        <f t="shared" si="5"/>
        <v>996</v>
      </c>
      <c r="P22" s="128">
        <v>603</v>
      </c>
      <c r="Q22" s="128">
        <v>607</v>
      </c>
      <c r="R22" s="128">
        <f t="shared" si="6"/>
        <v>1210</v>
      </c>
      <c r="S22" s="410">
        <v>133</v>
      </c>
    </row>
    <row r="23" spans="2:19" ht="13.5" customHeight="1">
      <c r="B23" s="1107"/>
      <c r="C23" s="1108" t="s">
        <v>101</v>
      </c>
      <c r="D23" s="126">
        <v>4</v>
      </c>
      <c r="E23" s="128">
        <v>0</v>
      </c>
      <c r="F23" s="166">
        <v>65</v>
      </c>
      <c r="G23" s="128">
        <f t="shared" si="1"/>
        <v>1328</v>
      </c>
      <c r="H23" s="128">
        <f t="shared" si="2"/>
        <v>1323</v>
      </c>
      <c r="I23" s="128">
        <f t="shared" si="3"/>
        <v>2651</v>
      </c>
      <c r="J23" s="128">
        <v>427</v>
      </c>
      <c r="K23" s="128">
        <v>410</v>
      </c>
      <c r="L23" s="128">
        <f t="shared" si="4"/>
        <v>837</v>
      </c>
      <c r="M23" s="128">
        <v>422</v>
      </c>
      <c r="N23" s="128">
        <v>416</v>
      </c>
      <c r="O23" s="128">
        <f t="shared" si="5"/>
        <v>838</v>
      </c>
      <c r="P23" s="128">
        <v>479</v>
      </c>
      <c r="Q23" s="128">
        <v>497</v>
      </c>
      <c r="R23" s="128">
        <f t="shared" si="6"/>
        <v>976</v>
      </c>
      <c r="S23" s="410">
        <v>101</v>
      </c>
    </row>
    <row r="24" spans="2:19" ht="13.5" customHeight="1">
      <c r="B24" s="1107"/>
      <c r="C24" s="1108" t="s">
        <v>102</v>
      </c>
      <c r="D24" s="126">
        <v>7</v>
      </c>
      <c r="E24" s="128">
        <v>0</v>
      </c>
      <c r="F24" s="166">
        <v>66</v>
      </c>
      <c r="G24" s="128">
        <f t="shared" si="1"/>
        <v>1294</v>
      </c>
      <c r="H24" s="128">
        <f t="shared" si="2"/>
        <v>1259</v>
      </c>
      <c r="I24" s="128">
        <f t="shared" si="3"/>
        <v>2553</v>
      </c>
      <c r="J24" s="128">
        <v>442</v>
      </c>
      <c r="K24" s="128">
        <v>415</v>
      </c>
      <c r="L24" s="128">
        <f t="shared" si="4"/>
        <v>857</v>
      </c>
      <c r="M24" s="128">
        <v>388</v>
      </c>
      <c r="N24" s="128">
        <v>384</v>
      </c>
      <c r="O24" s="128">
        <f t="shared" si="5"/>
        <v>772</v>
      </c>
      <c r="P24" s="128">
        <v>464</v>
      </c>
      <c r="Q24" s="128">
        <v>460</v>
      </c>
      <c r="R24" s="128">
        <f t="shared" si="6"/>
        <v>924</v>
      </c>
      <c r="S24" s="410">
        <v>110</v>
      </c>
    </row>
    <row r="25" spans="2:19" ht="13.5" customHeight="1">
      <c r="B25" s="1107"/>
      <c r="C25" s="1108"/>
      <c r="D25" s="126"/>
      <c r="E25" s="128"/>
      <c r="F25" s="166"/>
      <c r="G25" s="128"/>
      <c r="H25" s="128"/>
      <c r="I25" s="128"/>
      <c r="J25" s="128"/>
      <c r="K25" s="128"/>
      <c r="L25" s="128"/>
      <c r="M25" s="128"/>
      <c r="N25" s="128"/>
      <c r="O25" s="128"/>
      <c r="P25" s="128"/>
      <c r="Q25" s="128"/>
      <c r="R25" s="128"/>
      <c r="S25" s="410"/>
    </row>
    <row r="26" spans="2:19" s="1106" customFormat="1" ht="13.5" customHeight="1">
      <c r="B26" s="1696" t="s">
        <v>870</v>
      </c>
      <c r="C26" s="1698"/>
      <c r="D26" s="133">
        <f aca="true" t="shared" si="7" ref="D26:S26">SUM(D28,D32,D38,D41,D50,D57,D62,D71,D74)</f>
        <v>103</v>
      </c>
      <c r="E26" s="132">
        <f t="shared" si="7"/>
        <v>8</v>
      </c>
      <c r="F26" s="132">
        <f t="shared" si="7"/>
        <v>1022</v>
      </c>
      <c r="G26" s="132">
        <f t="shared" si="7"/>
        <v>20503</v>
      </c>
      <c r="H26" s="132">
        <f t="shared" si="7"/>
        <v>19793</v>
      </c>
      <c r="I26" s="132">
        <f t="shared" si="7"/>
        <v>40296</v>
      </c>
      <c r="J26" s="132">
        <f t="shared" si="7"/>
        <v>6717</v>
      </c>
      <c r="K26" s="132">
        <f t="shared" si="7"/>
        <v>6349</v>
      </c>
      <c r="L26" s="132">
        <f t="shared" si="7"/>
        <v>13066</v>
      </c>
      <c r="M26" s="132">
        <f t="shared" si="7"/>
        <v>6489</v>
      </c>
      <c r="N26" s="132">
        <f t="shared" si="7"/>
        <v>6208</v>
      </c>
      <c r="O26" s="132">
        <f t="shared" si="7"/>
        <v>12697</v>
      </c>
      <c r="P26" s="132">
        <f t="shared" si="7"/>
        <v>7297</v>
      </c>
      <c r="Q26" s="132">
        <f t="shared" si="7"/>
        <v>7236</v>
      </c>
      <c r="R26" s="132">
        <f t="shared" si="7"/>
        <v>14533</v>
      </c>
      <c r="S26" s="412">
        <f t="shared" si="7"/>
        <v>1696</v>
      </c>
    </row>
    <row r="27" spans="2:19" ht="13.5" customHeight="1">
      <c r="B27" s="1107"/>
      <c r="C27" s="1108"/>
      <c r="D27" s="126"/>
      <c r="E27" s="128"/>
      <c r="F27" s="166"/>
      <c r="G27" s="128"/>
      <c r="H27" s="128"/>
      <c r="I27" s="128"/>
      <c r="J27" s="128"/>
      <c r="K27" s="128"/>
      <c r="L27" s="128"/>
      <c r="M27" s="128"/>
      <c r="N27" s="128"/>
      <c r="O27" s="128"/>
      <c r="P27" s="128"/>
      <c r="Q27" s="128"/>
      <c r="R27" s="128"/>
      <c r="S27" s="410"/>
    </row>
    <row r="28" spans="2:19" ht="13.5" customHeight="1">
      <c r="B28" s="1687" t="s">
        <v>238</v>
      </c>
      <c r="C28" s="1688"/>
      <c r="D28" s="126">
        <f>SUM(D29:D30)</f>
        <v>4</v>
      </c>
      <c r="E28" s="128">
        <f>SUM(E29:E30)</f>
        <v>0</v>
      </c>
      <c r="F28" s="128">
        <f>SUM(F29:F30)</f>
        <v>52</v>
      </c>
      <c r="G28" s="128">
        <f aca="true" t="shared" si="8" ref="G28:H30">SUM(J28+M28+P28)</f>
        <v>1072</v>
      </c>
      <c r="H28" s="128">
        <f t="shared" si="8"/>
        <v>972</v>
      </c>
      <c r="I28" s="128">
        <f>SUM(G28:H28)</f>
        <v>2044</v>
      </c>
      <c r="J28" s="128">
        <f>SUM(J29:J30)</f>
        <v>325</v>
      </c>
      <c r="K28" s="128">
        <f>SUM(K29:K30)</f>
        <v>315</v>
      </c>
      <c r="L28" s="128">
        <f>SUM(J28:K28)</f>
        <v>640</v>
      </c>
      <c r="M28" s="128">
        <f>SUM(M29:M30)</f>
        <v>348</v>
      </c>
      <c r="N28" s="128">
        <f>SUM(N29:N30)</f>
        <v>281</v>
      </c>
      <c r="O28" s="128">
        <f>SUM(M28:N28)</f>
        <v>629</v>
      </c>
      <c r="P28" s="128">
        <f>SUM(P29:P30)</f>
        <v>399</v>
      </c>
      <c r="Q28" s="128">
        <f>SUM(Q29:Q30)</f>
        <v>376</v>
      </c>
      <c r="R28" s="128">
        <f>SUM(P28:Q28)</f>
        <v>775</v>
      </c>
      <c r="S28" s="410">
        <f>SUM(S29:S30)</f>
        <v>84</v>
      </c>
    </row>
    <row r="29" spans="2:19" ht="13.5" customHeight="1">
      <c r="B29" s="1107"/>
      <c r="C29" s="1108" t="s">
        <v>927</v>
      </c>
      <c r="D29" s="126">
        <v>3</v>
      </c>
      <c r="E29" s="128">
        <v>0</v>
      </c>
      <c r="F29" s="166">
        <v>29</v>
      </c>
      <c r="G29" s="128">
        <f t="shared" si="8"/>
        <v>624</v>
      </c>
      <c r="H29" s="128">
        <f t="shared" si="8"/>
        <v>548</v>
      </c>
      <c r="I29" s="128">
        <f>SUM(G29:H29)</f>
        <v>1172</v>
      </c>
      <c r="J29" s="128">
        <v>199</v>
      </c>
      <c r="K29" s="128">
        <v>175</v>
      </c>
      <c r="L29" s="128">
        <f>SUM(J29:K29)</f>
        <v>374</v>
      </c>
      <c r="M29" s="128">
        <v>199</v>
      </c>
      <c r="N29" s="128">
        <v>159</v>
      </c>
      <c r="O29" s="128">
        <f>SUM(M29:N29)</f>
        <v>358</v>
      </c>
      <c r="P29" s="128">
        <v>226</v>
      </c>
      <c r="Q29" s="128">
        <v>214</v>
      </c>
      <c r="R29" s="128">
        <f>SUM(P29:Q29)</f>
        <v>440</v>
      </c>
      <c r="S29" s="410">
        <v>48</v>
      </c>
    </row>
    <row r="30" spans="2:19" ht="13.5" customHeight="1">
      <c r="B30" s="1107"/>
      <c r="C30" s="1108" t="s">
        <v>926</v>
      </c>
      <c r="D30" s="126">
        <v>1</v>
      </c>
      <c r="E30" s="128">
        <v>0</v>
      </c>
      <c r="F30" s="166">
        <v>23</v>
      </c>
      <c r="G30" s="128">
        <f t="shared" si="8"/>
        <v>448</v>
      </c>
      <c r="H30" s="128">
        <f t="shared" si="8"/>
        <v>424</v>
      </c>
      <c r="I30" s="128">
        <f>SUM(G30:H30)</f>
        <v>872</v>
      </c>
      <c r="J30" s="128">
        <v>126</v>
      </c>
      <c r="K30" s="128">
        <v>140</v>
      </c>
      <c r="L30" s="128">
        <f>SUM(J30:K30)</f>
        <v>266</v>
      </c>
      <c r="M30" s="128">
        <v>149</v>
      </c>
      <c r="N30" s="128">
        <v>122</v>
      </c>
      <c r="O30" s="128">
        <f>SUM(M30:N30)</f>
        <v>271</v>
      </c>
      <c r="P30" s="128">
        <v>173</v>
      </c>
      <c r="Q30" s="128">
        <v>162</v>
      </c>
      <c r="R30" s="128">
        <f>SUM(P30:Q30)</f>
        <v>335</v>
      </c>
      <c r="S30" s="410">
        <v>36</v>
      </c>
    </row>
    <row r="31" spans="2:19" ht="13.5" customHeight="1">
      <c r="B31" s="1107"/>
      <c r="C31" s="1108"/>
      <c r="D31" s="126"/>
      <c r="E31" s="128"/>
      <c r="F31" s="166"/>
      <c r="G31" s="128"/>
      <c r="H31" s="128"/>
      <c r="I31" s="128"/>
      <c r="J31" s="128"/>
      <c r="K31" s="128"/>
      <c r="L31" s="128"/>
      <c r="M31" s="128"/>
      <c r="N31" s="128"/>
      <c r="O31" s="128"/>
      <c r="P31" s="128"/>
      <c r="Q31" s="128"/>
      <c r="R31" s="128"/>
      <c r="S31" s="410"/>
    </row>
    <row r="32" spans="2:19" ht="13.5" customHeight="1">
      <c r="B32" s="1687" t="s">
        <v>239</v>
      </c>
      <c r="C32" s="1688"/>
      <c r="D32" s="126">
        <f>SUM(D33:D36)</f>
        <v>15</v>
      </c>
      <c r="E32" s="128">
        <f>SUM(E33:E36)</f>
        <v>2</v>
      </c>
      <c r="F32" s="128">
        <f>SUM(F33:F36)</f>
        <v>145</v>
      </c>
      <c r="G32" s="128">
        <f aca="true" t="shared" si="9" ref="G32:H36">SUM(J32+M32+P32)</f>
        <v>2836</v>
      </c>
      <c r="H32" s="128">
        <f t="shared" si="9"/>
        <v>2736</v>
      </c>
      <c r="I32" s="128">
        <f>SUM(G32:H32)</f>
        <v>5572</v>
      </c>
      <c r="J32" s="128">
        <f>SUM(J33:J36)</f>
        <v>920</v>
      </c>
      <c r="K32" s="128">
        <f>SUM(K33:K36)</f>
        <v>836</v>
      </c>
      <c r="L32" s="128">
        <f>SUM(J32:K32)</f>
        <v>1756</v>
      </c>
      <c r="M32" s="128">
        <f>SUM(M33:M36)</f>
        <v>907</v>
      </c>
      <c r="N32" s="128">
        <f>SUM(N33:N36)</f>
        <v>878</v>
      </c>
      <c r="O32" s="128">
        <f>SUM(M32:N32)</f>
        <v>1785</v>
      </c>
      <c r="P32" s="128">
        <f>SUM(P33:P36)</f>
        <v>1009</v>
      </c>
      <c r="Q32" s="128">
        <f>SUM(Q33:Q36)</f>
        <v>1022</v>
      </c>
      <c r="R32" s="128">
        <f>SUM(P32:Q32)</f>
        <v>2031</v>
      </c>
      <c r="S32" s="410">
        <f>SUM(S33:S36)</f>
        <v>243</v>
      </c>
    </row>
    <row r="33" spans="2:19" ht="13.5" customHeight="1">
      <c r="B33" s="1107"/>
      <c r="C33" s="1108" t="s">
        <v>931</v>
      </c>
      <c r="D33" s="126">
        <v>4</v>
      </c>
      <c r="E33" s="128">
        <v>0</v>
      </c>
      <c r="F33" s="166">
        <v>47</v>
      </c>
      <c r="G33" s="128">
        <f t="shared" si="9"/>
        <v>972</v>
      </c>
      <c r="H33" s="128">
        <f t="shared" si="9"/>
        <v>928</v>
      </c>
      <c r="I33" s="128">
        <f>SUM(G33:H33)</f>
        <v>1900</v>
      </c>
      <c r="J33" s="128">
        <v>301</v>
      </c>
      <c r="K33" s="128">
        <v>290</v>
      </c>
      <c r="L33" s="128">
        <f>SUM(J33:K33)</f>
        <v>591</v>
      </c>
      <c r="M33" s="128">
        <v>314</v>
      </c>
      <c r="N33" s="128">
        <v>295</v>
      </c>
      <c r="O33" s="128">
        <f>SUM(M33:N33)</f>
        <v>609</v>
      </c>
      <c r="P33" s="128">
        <v>357</v>
      </c>
      <c r="Q33" s="128">
        <v>343</v>
      </c>
      <c r="R33" s="128">
        <f>SUM(P33:Q33)</f>
        <v>700</v>
      </c>
      <c r="S33" s="410">
        <v>76</v>
      </c>
    </row>
    <row r="34" spans="2:19" ht="13.5" customHeight="1">
      <c r="B34" s="1107"/>
      <c r="C34" s="1108" t="s">
        <v>930</v>
      </c>
      <c r="D34" s="126">
        <v>5</v>
      </c>
      <c r="E34" s="128">
        <v>0</v>
      </c>
      <c r="F34" s="166">
        <v>32</v>
      </c>
      <c r="G34" s="128">
        <f t="shared" si="9"/>
        <v>556</v>
      </c>
      <c r="H34" s="128">
        <f t="shared" si="9"/>
        <v>579</v>
      </c>
      <c r="I34" s="128">
        <f>SUM(G34:H34)</f>
        <v>1135</v>
      </c>
      <c r="J34" s="128">
        <v>186</v>
      </c>
      <c r="K34" s="128">
        <v>178</v>
      </c>
      <c r="L34" s="128">
        <f>SUM(J34:K34)</f>
        <v>364</v>
      </c>
      <c r="M34" s="128">
        <v>180</v>
      </c>
      <c r="N34" s="128">
        <v>175</v>
      </c>
      <c r="O34" s="128">
        <f>SUM(M34:N34)</f>
        <v>355</v>
      </c>
      <c r="P34" s="128">
        <v>190</v>
      </c>
      <c r="Q34" s="128">
        <v>226</v>
      </c>
      <c r="R34" s="128">
        <f>SUM(P34:Q34)</f>
        <v>416</v>
      </c>
      <c r="S34" s="410">
        <v>58</v>
      </c>
    </row>
    <row r="35" spans="2:19" ht="13.5" customHeight="1">
      <c r="B35" s="1107"/>
      <c r="C35" s="1108" t="s">
        <v>929</v>
      </c>
      <c r="D35" s="126">
        <v>3</v>
      </c>
      <c r="E35" s="128">
        <v>0</v>
      </c>
      <c r="F35" s="166">
        <v>34</v>
      </c>
      <c r="G35" s="128">
        <f t="shared" si="9"/>
        <v>646</v>
      </c>
      <c r="H35" s="128">
        <f t="shared" si="9"/>
        <v>663</v>
      </c>
      <c r="I35" s="128">
        <f>SUM(G35:H35)</f>
        <v>1309</v>
      </c>
      <c r="J35" s="128">
        <v>214</v>
      </c>
      <c r="K35" s="128">
        <v>195</v>
      </c>
      <c r="L35" s="128">
        <f>SUM(J35:K35)</f>
        <v>409</v>
      </c>
      <c r="M35" s="128">
        <v>194</v>
      </c>
      <c r="N35" s="128">
        <v>227</v>
      </c>
      <c r="O35" s="128">
        <f>SUM(M35:N35)</f>
        <v>421</v>
      </c>
      <c r="P35" s="128">
        <v>238</v>
      </c>
      <c r="Q35" s="128">
        <v>241</v>
      </c>
      <c r="R35" s="128">
        <f>SUM(P35:Q35)</f>
        <v>479</v>
      </c>
      <c r="S35" s="410">
        <v>55</v>
      </c>
    </row>
    <row r="36" spans="2:19" ht="13.5" customHeight="1">
      <c r="B36" s="1107"/>
      <c r="C36" s="1108" t="s">
        <v>928</v>
      </c>
      <c r="D36" s="126">
        <v>3</v>
      </c>
      <c r="E36" s="128">
        <v>2</v>
      </c>
      <c r="F36" s="166">
        <v>32</v>
      </c>
      <c r="G36" s="128">
        <f t="shared" si="9"/>
        <v>662</v>
      </c>
      <c r="H36" s="128">
        <f t="shared" si="9"/>
        <v>566</v>
      </c>
      <c r="I36" s="128">
        <f>SUM(G36:H36)</f>
        <v>1228</v>
      </c>
      <c r="J36" s="128">
        <v>219</v>
      </c>
      <c r="K36" s="128">
        <v>173</v>
      </c>
      <c r="L36" s="128">
        <f>SUM(J36:K36)</f>
        <v>392</v>
      </c>
      <c r="M36" s="128">
        <v>219</v>
      </c>
      <c r="N36" s="128">
        <v>181</v>
      </c>
      <c r="O36" s="128">
        <f>SUM(M36:N36)</f>
        <v>400</v>
      </c>
      <c r="P36" s="128">
        <v>224</v>
      </c>
      <c r="Q36" s="128">
        <v>212</v>
      </c>
      <c r="R36" s="128">
        <f>SUM(P36:Q36)</f>
        <v>436</v>
      </c>
      <c r="S36" s="410">
        <v>54</v>
      </c>
    </row>
    <row r="37" spans="2:19" ht="13.5" customHeight="1">
      <c r="B37" s="1107"/>
      <c r="C37" s="1108"/>
      <c r="D37" s="126"/>
      <c r="E37" s="128"/>
      <c r="F37" s="166"/>
      <c r="G37" s="128"/>
      <c r="H37" s="128"/>
      <c r="I37" s="128"/>
      <c r="J37" s="128"/>
      <c r="K37" s="128"/>
      <c r="L37" s="128"/>
      <c r="M37" s="128"/>
      <c r="N37" s="128"/>
      <c r="O37" s="128"/>
      <c r="P37" s="128"/>
      <c r="Q37" s="128"/>
      <c r="R37" s="128"/>
      <c r="S37" s="410"/>
    </row>
    <row r="38" spans="2:19" ht="13.5" customHeight="1">
      <c r="B38" s="1687" t="s">
        <v>242</v>
      </c>
      <c r="C38" s="1688"/>
      <c r="D38" s="126">
        <f>SUM(D39)</f>
        <v>3</v>
      </c>
      <c r="E38" s="128">
        <f>SUM(E39)</f>
        <v>0</v>
      </c>
      <c r="F38" s="128">
        <f>SUM(F39)</f>
        <v>29</v>
      </c>
      <c r="G38" s="128">
        <f>SUM(J38+M38+P38)</f>
        <v>617</v>
      </c>
      <c r="H38" s="128">
        <f>SUM(K38+N38+Q38)</f>
        <v>550</v>
      </c>
      <c r="I38" s="128">
        <f>SUM(G38:H38)</f>
        <v>1167</v>
      </c>
      <c r="J38" s="128">
        <f>SUM(J39)</f>
        <v>187</v>
      </c>
      <c r="K38" s="128">
        <f>SUM(K39)</f>
        <v>188</v>
      </c>
      <c r="L38" s="128">
        <f>SUM(J38:K38)</f>
        <v>375</v>
      </c>
      <c r="M38" s="128">
        <f>SUM(M39)</f>
        <v>186</v>
      </c>
      <c r="N38" s="128">
        <f>SUM(N39)</f>
        <v>158</v>
      </c>
      <c r="O38" s="128">
        <f>SUM(M38:N38)</f>
        <v>344</v>
      </c>
      <c r="P38" s="128">
        <f>SUM(P39)</f>
        <v>244</v>
      </c>
      <c r="Q38" s="128">
        <f>SUM(Q39)</f>
        <v>204</v>
      </c>
      <c r="R38" s="128">
        <f>SUM(P38:Q38)</f>
        <v>448</v>
      </c>
      <c r="S38" s="410">
        <f>SUM(S39)</f>
        <v>49</v>
      </c>
    </row>
    <row r="39" spans="2:19" ht="13.5" customHeight="1">
      <c r="B39" s="1107"/>
      <c r="C39" s="1108" t="s">
        <v>216</v>
      </c>
      <c r="D39" s="126">
        <v>3</v>
      </c>
      <c r="E39" s="128">
        <v>0</v>
      </c>
      <c r="F39" s="166">
        <v>29</v>
      </c>
      <c r="G39" s="128">
        <f>SUM(J39+M39+P39)</f>
        <v>617</v>
      </c>
      <c r="H39" s="128">
        <f>SUM(K39+N39+Q39)</f>
        <v>550</v>
      </c>
      <c r="I39" s="128">
        <f>SUM(G39:H39)</f>
        <v>1167</v>
      </c>
      <c r="J39" s="128">
        <v>187</v>
      </c>
      <c r="K39" s="128">
        <v>188</v>
      </c>
      <c r="L39" s="128">
        <f>SUM(J39:K39)</f>
        <v>375</v>
      </c>
      <c r="M39" s="128">
        <v>186</v>
      </c>
      <c r="N39" s="128">
        <v>158</v>
      </c>
      <c r="O39" s="128">
        <f>SUM(M39:N39)</f>
        <v>344</v>
      </c>
      <c r="P39" s="128">
        <v>244</v>
      </c>
      <c r="Q39" s="128">
        <v>204</v>
      </c>
      <c r="R39" s="128">
        <f>SUM(P39:Q39)</f>
        <v>448</v>
      </c>
      <c r="S39" s="410">
        <v>49</v>
      </c>
    </row>
    <row r="40" spans="2:19" ht="13.5" customHeight="1">
      <c r="B40" s="1107"/>
      <c r="C40" s="1108"/>
      <c r="D40" s="126"/>
      <c r="E40" s="128"/>
      <c r="F40" s="166"/>
      <c r="G40" s="128"/>
      <c r="H40" s="128"/>
      <c r="I40" s="128"/>
      <c r="J40" s="128"/>
      <c r="K40" s="128"/>
      <c r="L40" s="128"/>
      <c r="M40" s="128"/>
      <c r="N40" s="128"/>
      <c r="O40" s="128"/>
      <c r="P40" s="128"/>
      <c r="Q40" s="128"/>
      <c r="R40" s="128"/>
      <c r="S40" s="410"/>
    </row>
    <row r="41" spans="2:19" ht="13.5" customHeight="1">
      <c r="B41" s="1687" t="s">
        <v>234</v>
      </c>
      <c r="C41" s="1688"/>
      <c r="D41" s="126">
        <f>SUM(D42:D48)</f>
        <v>20</v>
      </c>
      <c r="E41" s="128">
        <f>SUM(E42:E48)</f>
        <v>1</v>
      </c>
      <c r="F41" s="128">
        <f>SUM(F42:F48)</f>
        <v>170</v>
      </c>
      <c r="G41" s="128">
        <f aca="true" t="shared" si="10" ref="G41:H48">SUM(J41+M41+P41)</f>
        <v>3410</v>
      </c>
      <c r="H41" s="128">
        <f t="shared" si="10"/>
        <v>3320</v>
      </c>
      <c r="I41" s="128">
        <f aca="true" t="shared" si="11" ref="I41:I48">SUM(G41:H41)</f>
        <v>6730</v>
      </c>
      <c r="J41" s="128">
        <f>SUM(J42:J48)</f>
        <v>1208</v>
      </c>
      <c r="K41" s="128">
        <f>SUM(K42:K48)</f>
        <v>1090</v>
      </c>
      <c r="L41" s="128">
        <f aca="true" t="shared" si="12" ref="L41:L48">SUM(J41:K41)</f>
        <v>2298</v>
      </c>
      <c r="M41" s="128">
        <f>SUM(M42:M48)</f>
        <v>1049</v>
      </c>
      <c r="N41" s="128">
        <f>SUM(N42:N48)</f>
        <v>1009</v>
      </c>
      <c r="O41" s="128">
        <f aca="true" t="shared" si="13" ref="O41:O48">SUM(M41:N41)</f>
        <v>2058</v>
      </c>
      <c r="P41" s="128">
        <f>SUM(P42:P48)</f>
        <v>1153</v>
      </c>
      <c r="Q41" s="128">
        <f>SUM(Q42:Q48)</f>
        <v>1221</v>
      </c>
      <c r="R41" s="128">
        <f aca="true" t="shared" si="14" ref="R41:R48">SUM(P41:Q41)</f>
        <v>2374</v>
      </c>
      <c r="S41" s="410">
        <f>SUM(S42:S48)</f>
        <v>286</v>
      </c>
    </row>
    <row r="42" spans="2:19" ht="13.5" customHeight="1">
      <c r="B42" s="1107"/>
      <c r="C42" s="1108" t="s">
        <v>923</v>
      </c>
      <c r="D42" s="126">
        <v>1</v>
      </c>
      <c r="E42" s="128">
        <v>0</v>
      </c>
      <c r="F42" s="166">
        <v>18</v>
      </c>
      <c r="G42" s="128">
        <f t="shared" si="10"/>
        <v>406</v>
      </c>
      <c r="H42" s="128">
        <f t="shared" si="10"/>
        <v>381</v>
      </c>
      <c r="I42" s="128">
        <f t="shared" si="11"/>
        <v>787</v>
      </c>
      <c r="J42" s="128">
        <v>140</v>
      </c>
      <c r="K42" s="128">
        <v>118</v>
      </c>
      <c r="L42" s="128">
        <f t="shared" si="12"/>
        <v>258</v>
      </c>
      <c r="M42" s="128">
        <v>133</v>
      </c>
      <c r="N42" s="128">
        <v>129</v>
      </c>
      <c r="O42" s="128">
        <f t="shared" si="13"/>
        <v>262</v>
      </c>
      <c r="P42" s="128">
        <v>133</v>
      </c>
      <c r="Q42" s="128">
        <v>134</v>
      </c>
      <c r="R42" s="128">
        <f t="shared" si="14"/>
        <v>267</v>
      </c>
      <c r="S42" s="410">
        <v>29</v>
      </c>
    </row>
    <row r="43" spans="2:19" ht="13.5" customHeight="1">
      <c r="B43" s="1107"/>
      <c r="C43" s="1108" t="s">
        <v>924</v>
      </c>
      <c r="D43" s="126">
        <v>4</v>
      </c>
      <c r="E43" s="128">
        <v>0</v>
      </c>
      <c r="F43" s="166">
        <v>37</v>
      </c>
      <c r="G43" s="128">
        <f t="shared" si="10"/>
        <v>753</v>
      </c>
      <c r="H43" s="128">
        <f t="shared" si="10"/>
        <v>742</v>
      </c>
      <c r="I43" s="128">
        <f t="shared" si="11"/>
        <v>1495</v>
      </c>
      <c r="J43" s="128">
        <v>271</v>
      </c>
      <c r="K43" s="128">
        <v>232</v>
      </c>
      <c r="L43" s="128">
        <f t="shared" si="12"/>
        <v>503</v>
      </c>
      <c r="M43" s="128">
        <v>244</v>
      </c>
      <c r="N43" s="128">
        <v>225</v>
      </c>
      <c r="O43" s="128">
        <f t="shared" si="13"/>
        <v>469</v>
      </c>
      <c r="P43" s="128">
        <v>238</v>
      </c>
      <c r="Q43" s="128">
        <v>285</v>
      </c>
      <c r="R43" s="128">
        <f t="shared" si="14"/>
        <v>523</v>
      </c>
      <c r="S43" s="410">
        <v>59</v>
      </c>
    </row>
    <row r="44" spans="2:19" ht="13.5" customHeight="1">
      <c r="B44" s="1107"/>
      <c r="C44" s="1108" t="s">
        <v>920</v>
      </c>
      <c r="D44" s="126">
        <v>3</v>
      </c>
      <c r="E44" s="128">
        <v>0</v>
      </c>
      <c r="F44" s="166">
        <v>23</v>
      </c>
      <c r="G44" s="128">
        <f t="shared" si="10"/>
        <v>440</v>
      </c>
      <c r="H44" s="128">
        <f t="shared" si="10"/>
        <v>417</v>
      </c>
      <c r="I44" s="128">
        <f t="shared" si="11"/>
        <v>857</v>
      </c>
      <c r="J44" s="128">
        <v>156</v>
      </c>
      <c r="K44" s="128">
        <v>138</v>
      </c>
      <c r="L44" s="128">
        <f t="shared" si="12"/>
        <v>294</v>
      </c>
      <c r="M44" s="128">
        <v>119</v>
      </c>
      <c r="N44" s="128">
        <v>122</v>
      </c>
      <c r="O44" s="128">
        <f t="shared" si="13"/>
        <v>241</v>
      </c>
      <c r="P44" s="128">
        <v>165</v>
      </c>
      <c r="Q44" s="128">
        <v>157</v>
      </c>
      <c r="R44" s="128">
        <f t="shared" si="14"/>
        <v>322</v>
      </c>
      <c r="S44" s="410">
        <v>40</v>
      </c>
    </row>
    <row r="45" spans="2:19" ht="13.5" customHeight="1">
      <c r="B45" s="1107"/>
      <c r="C45" s="1108" t="s">
        <v>922</v>
      </c>
      <c r="D45" s="126">
        <v>3</v>
      </c>
      <c r="E45" s="128">
        <v>1</v>
      </c>
      <c r="F45" s="166">
        <v>33</v>
      </c>
      <c r="G45" s="128">
        <f t="shared" si="10"/>
        <v>698</v>
      </c>
      <c r="H45" s="128">
        <f t="shared" si="10"/>
        <v>613</v>
      </c>
      <c r="I45" s="128">
        <f t="shared" si="11"/>
        <v>1311</v>
      </c>
      <c r="J45" s="128">
        <v>246</v>
      </c>
      <c r="K45" s="128">
        <v>218</v>
      </c>
      <c r="L45" s="128">
        <f t="shared" si="12"/>
        <v>464</v>
      </c>
      <c r="M45" s="128">
        <v>211</v>
      </c>
      <c r="N45" s="128">
        <v>176</v>
      </c>
      <c r="O45" s="128">
        <f t="shared" si="13"/>
        <v>387</v>
      </c>
      <c r="P45" s="128">
        <v>241</v>
      </c>
      <c r="Q45" s="128">
        <v>219</v>
      </c>
      <c r="R45" s="128">
        <f t="shared" si="14"/>
        <v>460</v>
      </c>
      <c r="S45" s="410">
        <v>55</v>
      </c>
    </row>
    <row r="46" spans="2:19" ht="13.5" customHeight="1">
      <c r="B46" s="1107"/>
      <c r="C46" s="1108" t="s">
        <v>921</v>
      </c>
      <c r="D46" s="126">
        <v>4</v>
      </c>
      <c r="E46" s="128">
        <v>0</v>
      </c>
      <c r="F46" s="166">
        <v>19</v>
      </c>
      <c r="G46" s="128">
        <f t="shared" si="10"/>
        <v>321</v>
      </c>
      <c r="H46" s="128">
        <f t="shared" si="10"/>
        <v>333</v>
      </c>
      <c r="I46" s="128">
        <f t="shared" si="11"/>
        <v>654</v>
      </c>
      <c r="J46" s="128">
        <v>110</v>
      </c>
      <c r="K46" s="128">
        <v>109</v>
      </c>
      <c r="L46" s="128">
        <f t="shared" si="12"/>
        <v>219</v>
      </c>
      <c r="M46" s="128">
        <v>107</v>
      </c>
      <c r="N46" s="128">
        <v>107</v>
      </c>
      <c r="O46" s="128">
        <f t="shared" si="13"/>
        <v>214</v>
      </c>
      <c r="P46" s="128">
        <v>104</v>
      </c>
      <c r="Q46" s="128">
        <v>117</v>
      </c>
      <c r="R46" s="128">
        <f t="shared" si="14"/>
        <v>221</v>
      </c>
      <c r="S46" s="410">
        <v>35</v>
      </c>
    </row>
    <row r="47" spans="2:19" ht="13.5" customHeight="1">
      <c r="B47" s="1107"/>
      <c r="C47" s="1108" t="s">
        <v>215</v>
      </c>
      <c r="D47" s="126">
        <v>2</v>
      </c>
      <c r="E47" s="128">
        <v>0</v>
      </c>
      <c r="F47" s="166">
        <v>17</v>
      </c>
      <c r="G47" s="128">
        <f t="shared" si="10"/>
        <v>319</v>
      </c>
      <c r="H47" s="128">
        <f t="shared" si="10"/>
        <v>361</v>
      </c>
      <c r="I47" s="128">
        <f t="shared" si="11"/>
        <v>680</v>
      </c>
      <c r="J47" s="128">
        <v>119</v>
      </c>
      <c r="K47" s="128">
        <v>118</v>
      </c>
      <c r="L47" s="128">
        <f t="shared" si="12"/>
        <v>237</v>
      </c>
      <c r="M47" s="128">
        <v>92</v>
      </c>
      <c r="N47" s="128">
        <v>93</v>
      </c>
      <c r="O47" s="128">
        <f t="shared" si="13"/>
        <v>185</v>
      </c>
      <c r="P47" s="128">
        <v>108</v>
      </c>
      <c r="Q47" s="128">
        <v>150</v>
      </c>
      <c r="R47" s="128">
        <f t="shared" si="14"/>
        <v>258</v>
      </c>
      <c r="S47" s="410">
        <v>30</v>
      </c>
    </row>
    <row r="48" spans="2:19" ht="13.5" customHeight="1">
      <c r="B48" s="1107"/>
      <c r="C48" s="1108" t="s">
        <v>214</v>
      </c>
      <c r="D48" s="126">
        <v>3</v>
      </c>
      <c r="E48" s="128">
        <v>0</v>
      </c>
      <c r="F48" s="166">
        <v>23</v>
      </c>
      <c r="G48" s="128">
        <f t="shared" si="10"/>
        <v>473</v>
      </c>
      <c r="H48" s="128">
        <f t="shared" si="10"/>
        <v>473</v>
      </c>
      <c r="I48" s="128">
        <f t="shared" si="11"/>
        <v>946</v>
      </c>
      <c r="J48" s="128">
        <v>166</v>
      </c>
      <c r="K48" s="128">
        <v>157</v>
      </c>
      <c r="L48" s="128">
        <f t="shared" si="12"/>
        <v>323</v>
      </c>
      <c r="M48" s="128">
        <v>143</v>
      </c>
      <c r="N48" s="128">
        <v>157</v>
      </c>
      <c r="O48" s="128">
        <f t="shared" si="13"/>
        <v>300</v>
      </c>
      <c r="P48" s="128">
        <v>164</v>
      </c>
      <c r="Q48" s="128">
        <v>159</v>
      </c>
      <c r="R48" s="128">
        <f t="shared" si="14"/>
        <v>323</v>
      </c>
      <c r="S48" s="410">
        <v>38</v>
      </c>
    </row>
    <row r="49" spans="2:19" ht="13.5" customHeight="1">
      <c r="B49" s="1107"/>
      <c r="C49" s="1108"/>
      <c r="D49" s="126"/>
      <c r="E49" s="128"/>
      <c r="F49" s="166"/>
      <c r="G49" s="128"/>
      <c r="H49" s="128"/>
      <c r="I49" s="128"/>
      <c r="J49" s="128"/>
      <c r="K49" s="128"/>
      <c r="L49" s="128"/>
      <c r="M49" s="128"/>
      <c r="N49" s="128"/>
      <c r="O49" s="128"/>
      <c r="P49" s="128"/>
      <c r="Q49" s="128"/>
      <c r="R49" s="128"/>
      <c r="S49" s="410"/>
    </row>
    <row r="50" spans="2:19" ht="14.25" customHeight="1">
      <c r="B50" s="1687" t="s">
        <v>812</v>
      </c>
      <c r="C50" s="1688"/>
      <c r="D50" s="126">
        <f aca="true" t="shared" si="15" ref="D50:S50">SUM(D51:D55)</f>
        <v>16</v>
      </c>
      <c r="E50" s="128">
        <f t="shared" si="15"/>
        <v>1</v>
      </c>
      <c r="F50" s="128">
        <f t="shared" si="15"/>
        <v>185</v>
      </c>
      <c r="G50" s="128">
        <f t="shared" si="15"/>
        <v>3796</v>
      </c>
      <c r="H50" s="128">
        <f t="shared" si="15"/>
        <v>3602</v>
      </c>
      <c r="I50" s="128">
        <f t="shared" si="15"/>
        <v>7398</v>
      </c>
      <c r="J50" s="128">
        <f t="shared" si="15"/>
        <v>1254</v>
      </c>
      <c r="K50" s="128">
        <f t="shared" si="15"/>
        <v>1146</v>
      </c>
      <c r="L50" s="128">
        <f t="shared" si="15"/>
        <v>2400</v>
      </c>
      <c r="M50" s="128">
        <f t="shared" si="15"/>
        <v>1207</v>
      </c>
      <c r="N50" s="128">
        <f t="shared" si="15"/>
        <v>1155</v>
      </c>
      <c r="O50" s="128">
        <f t="shared" si="15"/>
        <v>2362</v>
      </c>
      <c r="P50" s="128">
        <f t="shared" si="15"/>
        <v>1335</v>
      </c>
      <c r="Q50" s="128">
        <f t="shared" si="15"/>
        <v>1301</v>
      </c>
      <c r="R50" s="128">
        <f t="shared" si="15"/>
        <v>2636</v>
      </c>
      <c r="S50" s="410">
        <f t="shared" si="15"/>
        <v>298</v>
      </c>
    </row>
    <row r="51" spans="2:19" ht="13.5" customHeight="1">
      <c r="B51" s="1107"/>
      <c r="C51" s="1108" t="s">
        <v>244</v>
      </c>
      <c r="D51" s="126">
        <v>3</v>
      </c>
      <c r="E51" s="128">
        <v>0</v>
      </c>
      <c r="F51" s="166">
        <v>34</v>
      </c>
      <c r="G51" s="128">
        <f aca="true" t="shared" si="16" ref="G51:H55">SUM(J51+M51+P51)</f>
        <v>634</v>
      </c>
      <c r="H51" s="128">
        <f t="shared" si="16"/>
        <v>645</v>
      </c>
      <c r="I51" s="128">
        <f>SUM(G51:H51)</f>
        <v>1279</v>
      </c>
      <c r="J51" s="128">
        <v>200</v>
      </c>
      <c r="K51" s="128">
        <v>184</v>
      </c>
      <c r="L51" s="128">
        <f>SUM(J51:K51)</f>
        <v>384</v>
      </c>
      <c r="M51" s="128">
        <v>211</v>
      </c>
      <c r="N51" s="128">
        <v>221</v>
      </c>
      <c r="O51" s="128">
        <f>SUM(M51:N51)</f>
        <v>432</v>
      </c>
      <c r="P51" s="128">
        <v>223</v>
      </c>
      <c r="Q51" s="128">
        <v>240</v>
      </c>
      <c r="R51" s="128">
        <f>SUM(P51:Q51)</f>
        <v>463</v>
      </c>
      <c r="S51" s="410">
        <v>55</v>
      </c>
    </row>
    <row r="52" spans="2:19" ht="13.5" customHeight="1">
      <c r="B52" s="1107"/>
      <c r="C52" s="1108" t="s">
        <v>157</v>
      </c>
      <c r="D52" s="126">
        <v>4</v>
      </c>
      <c r="E52" s="128">
        <v>0</v>
      </c>
      <c r="F52" s="166">
        <v>57</v>
      </c>
      <c r="G52" s="128">
        <f t="shared" si="16"/>
        <v>1226</v>
      </c>
      <c r="H52" s="128">
        <f t="shared" si="16"/>
        <v>1159</v>
      </c>
      <c r="I52" s="128">
        <f>SUM(G52:H52)</f>
        <v>2385</v>
      </c>
      <c r="J52" s="128">
        <v>395</v>
      </c>
      <c r="K52" s="128">
        <v>374</v>
      </c>
      <c r="L52" s="128">
        <f>SUM(J52:K52)</f>
        <v>769</v>
      </c>
      <c r="M52" s="128">
        <v>393</v>
      </c>
      <c r="N52" s="128">
        <v>358</v>
      </c>
      <c r="O52" s="128">
        <f>SUM(M52:N52)</f>
        <v>751</v>
      </c>
      <c r="P52" s="128">
        <v>438</v>
      </c>
      <c r="Q52" s="128">
        <v>427</v>
      </c>
      <c r="R52" s="128">
        <f>SUM(P52:Q52)</f>
        <v>865</v>
      </c>
      <c r="S52" s="410">
        <v>91</v>
      </c>
    </row>
    <row r="53" spans="2:19" ht="13.5" customHeight="1">
      <c r="B53" s="1107"/>
      <c r="C53" s="1108" t="s">
        <v>161</v>
      </c>
      <c r="D53" s="126">
        <v>5</v>
      </c>
      <c r="E53" s="128">
        <v>1</v>
      </c>
      <c r="F53" s="166">
        <v>54</v>
      </c>
      <c r="G53" s="128">
        <f t="shared" si="16"/>
        <v>1118</v>
      </c>
      <c r="H53" s="128">
        <f t="shared" si="16"/>
        <v>1053</v>
      </c>
      <c r="I53" s="128">
        <f>SUM(G53:H53)</f>
        <v>2171</v>
      </c>
      <c r="J53" s="128">
        <v>394</v>
      </c>
      <c r="K53" s="128">
        <v>339</v>
      </c>
      <c r="L53" s="128">
        <f>SUM(J53:K53)</f>
        <v>733</v>
      </c>
      <c r="M53" s="128">
        <v>330</v>
      </c>
      <c r="N53" s="128">
        <v>331</v>
      </c>
      <c r="O53" s="128">
        <f>SUM(M53:N53)</f>
        <v>661</v>
      </c>
      <c r="P53" s="128">
        <v>394</v>
      </c>
      <c r="Q53" s="128">
        <v>383</v>
      </c>
      <c r="R53" s="128">
        <f>SUM(P53:Q53)</f>
        <v>777</v>
      </c>
      <c r="S53" s="410">
        <v>88</v>
      </c>
    </row>
    <row r="54" spans="2:19" ht="13.5" customHeight="1">
      <c r="B54" s="1107"/>
      <c r="C54" s="1108" t="s">
        <v>1056</v>
      </c>
      <c r="D54" s="126">
        <v>2</v>
      </c>
      <c r="E54" s="128">
        <v>0</v>
      </c>
      <c r="F54" s="166">
        <v>24</v>
      </c>
      <c r="G54" s="128">
        <f t="shared" si="16"/>
        <v>475</v>
      </c>
      <c r="H54" s="128">
        <f t="shared" si="16"/>
        <v>456</v>
      </c>
      <c r="I54" s="128">
        <f>SUM(G54:H54)</f>
        <v>931</v>
      </c>
      <c r="J54" s="128">
        <v>152</v>
      </c>
      <c r="K54" s="128">
        <v>141</v>
      </c>
      <c r="L54" s="128">
        <f>SUM(J54:K54)</f>
        <v>293</v>
      </c>
      <c r="M54" s="128">
        <v>154</v>
      </c>
      <c r="N54" s="128">
        <v>157</v>
      </c>
      <c r="O54" s="128">
        <f>SUM(M54:N54)</f>
        <v>311</v>
      </c>
      <c r="P54" s="128">
        <v>169</v>
      </c>
      <c r="Q54" s="128">
        <v>158</v>
      </c>
      <c r="R54" s="128">
        <f>SUM(P54:Q54)</f>
        <v>327</v>
      </c>
      <c r="S54" s="410">
        <v>38</v>
      </c>
    </row>
    <row r="55" spans="2:19" ht="13.5" customHeight="1">
      <c r="B55" s="1107"/>
      <c r="C55" s="1108" t="s">
        <v>160</v>
      </c>
      <c r="D55" s="126">
        <v>2</v>
      </c>
      <c r="E55" s="128">
        <v>0</v>
      </c>
      <c r="F55" s="166">
        <v>16</v>
      </c>
      <c r="G55" s="128">
        <f t="shared" si="16"/>
        <v>343</v>
      </c>
      <c r="H55" s="128">
        <f t="shared" si="16"/>
        <v>289</v>
      </c>
      <c r="I55" s="128">
        <f>SUM(G55:H55)</f>
        <v>632</v>
      </c>
      <c r="J55" s="128">
        <v>113</v>
      </c>
      <c r="K55" s="128">
        <v>108</v>
      </c>
      <c r="L55" s="128">
        <f>SUM(J55:K55)</f>
        <v>221</v>
      </c>
      <c r="M55" s="128">
        <v>119</v>
      </c>
      <c r="N55" s="128">
        <v>88</v>
      </c>
      <c r="O55" s="128">
        <f>SUM(M55:N55)</f>
        <v>207</v>
      </c>
      <c r="P55" s="128">
        <v>111</v>
      </c>
      <c r="Q55" s="128">
        <v>93</v>
      </c>
      <c r="R55" s="128">
        <f>SUM(P55:Q55)</f>
        <v>204</v>
      </c>
      <c r="S55" s="410">
        <v>26</v>
      </c>
    </row>
    <row r="56" spans="2:19" ht="13.5" customHeight="1">
      <c r="B56" s="1107"/>
      <c r="C56" s="1108"/>
      <c r="D56" s="126"/>
      <c r="E56" s="128"/>
      <c r="F56" s="166"/>
      <c r="G56" s="128"/>
      <c r="H56" s="128"/>
      <c r="I56" s="128"/>
      <c r="J56" s="128"/>
      <c r="K56" s="128"/>
      <c r="L56" s="128"/>
      <c r="M56" s="128"/>
      <c r="N56" s="128"/>
      <c r="O56" s="128"/>
      <c r="P56" s="128"/>
      <c r="Q56" s="128"/>
      <c r="R56" s="128"/>
      <c r="S56" s="410"/>
    </row>
    <row r="57" spans="2:19" ht="13.5" customHeight="1">
      <c r="B57" s="1687" t="s">
        <v>814</v>
      </c>
      <c r="C57" s="1688"/>
      <c r="D57" s="126">
        <f>SUM(D58:D60)</f>
        <v>15</v>
      </c>
      <c r="E57" s="128">
        <f>SUM(E58:E60)</f>
        <v>1</v>
      </c>
      <c r="F57" s="128">
        <f>SUM(F58:F60)</f>
        <v>121</v>
      </c>
      <c r="G57" s="128">
        <f aca="true" t="shared" si="17" ref="G57:H60">SUM(J57+M57+P57)</f>
        <v>2224</v>
      </c>
      <c r="H57" s="128">
        <f t="shared" si="17"/>
        <v>2223</v>
      </c>
      <c r="I57" s="128">
        <f>SUM(G57:H57)</f>
        <v>4447</v>
      </c>
      <c r="J57" s="128">
        <f>SUM(J58:J60)</f>
        <v>685</v>
      </c>
      <c r="K57" s="128">
        <f>SUM(K58:K60)</f>
        <v>708</v>
      </c>
      <c r="L57" s="128">
        <f>SUM(J57:K57)</f>
        <v>1393</v>
      </c>
      <c r="M57" s="128">
        <f>SUM(M58:M60)</f>
        <v>712</v>
      </c>
      <c r="N57" s="128">
        <f>SUM(N58:N60)</f>
        <v>716</v>
      </c>
      <c r="O57" s="128">
        <f>SUM(M57:N57)</f>
        <v>1428</v>
      </c>
      <c r="P57" s="128">
        <f>SUM(P58:P60)</f>
        <v>827</v>
      </c>
      <c r="Q57" s="128">
        <f>SUM(Q58:Q60)</f>
        <v>799</v>
      </c>
      <c r="R57" s="128">
        <f>SUM(P57:Q57)</f>
        <v>1626</v>
      </c>
      <c r="S57" s="410">
        <f>SUM(S58:S60)</f>
        <v>209</v>
      </c>
    </row>
    <row r="58" spans="2:19" ht="13.5" customHeight="1">
      <c r="B58" s="1107"/>
      <c r="C58" s="1108" t="s">
        <v>935</v>
      </c>
      <c r="D58" s="126">
        <v>8</v>
      </c>
      <c r="E58" s="128">
        <v>1</v>
      </c>
      <c r="F58" s="166">
        <v>43</v>
      </c>
      <c r="G58" s="128">
        <f t="shared" si="17"/>
        <v>720</v>
      </c>
      <c r="H58" s="128">
        <f t="shared" si="17"/>
        <v>692</v>
      </c>
      <c r="I58" s="128">
        <f>SUM(G58:H58)</f>
        <v>1412</v>
      </c>
      <c r="J58" s="128">
        <v>197</v>
      </c>
      <c r="K58" s="128">
        <v>212</v>
      </c>
      <c r="L58" s="128">
        <f>SUM(J58:K58)</f>
        <v>409</v>
      </c>
      <c r="M58" s="128">
        <v>240</v>
      </c>
      <c r="N58" s="128">
        <v>225</v>
      </c>
      <c r="O58" s="128">
        <f>SUM(M58:N58)</f>
        <v>465</v>
      </c>
      <c r="P58" s="128">
        <v>283</v>
      </c>
      <c r="Q58" s="128">
        <v>255</v>
      </c>
      <c r="R58" s="128">
        <f>SUM(P58:Q58)</f>
        <v>538</v>
      </c>
      <c r="S58" s="410">
        <v>81</v>
      </c>
    </row>
    <row r="59" spans="2:19" ht="13.5" customHeight="1">
      <c r="B59" s="1107"/>
      <c r="C59" s="1108" t="s">
        <v>933</v>
      </c>
      <c r="D59" s="126">
        <v>5</v>
      </c>
      <c r="E59" s="128">
        <v>0</v>
      </c>
      <c r="F59" s="166">
        <v>50</v>
      </c>
      <c r="G59" s="128">
        <f t="shared" si="17"/>
        <v>936</v>
      </c>
      <c r="H59" s="128">
        <f t="shared" si="17"/>
        <v>922</v>
      </c>
      <c r="I59" s="128">
        <f>SUM(G59:H59)</f>
        <v>1858</v>
      </c>
      <c r="J59" s="128">
        <v>285</v>
      </c>
      <c r="K59" s="128">
        <v>306</v>
      </c>
      <c r="L59" s="128">
        <f>SUM(J59:K59)</f>
        <v>591</v>
      </c>
      <c r="M59" s="128">
        <v>307</v>
      </c>
      <c r="N59" s="128">
        <v>284</v>
      </c>
      <c r="O59" s="128">
        <f>SUM(M59:N59)</f>
        <v>591</v>
      </c>
      <c r="P59" s="128">
        <v>344</v>
      </c>
      <c r="Q59" s="128">
        <v>332</v>
      </c>
      <c r="R59" s="128">
        <f>SUM(P59:Q59)</f>
        <v>676</v>
      </c>
      <c r="S59" s="410">
        <v>83</v>
      </c>
    </row>
    <row r="60" spans="2:19" ht="13.5" customHeight="1">
      <c r="B60" s="1107"/>
      <c r="C60" s="1108" t="s">
        <v>934</v>
      </c>
      <c r="D60" s="126">
        <v>2</v>
      </c>
      <c r="E60" s="128">
        <v>0</v>
      </c>
      <c r="F60" s="166">
        <v>28</v>
      </c>
      <c r="G60" s="128">
        <f t="shared" si="17"/>
        <v>568</v>
      </c>
      <c r="H60" s="128">
        <f t="shared" si="17"/>
        <v>609</v>
      </c>
      <c r="I60" s="128">
        <f>SUM(G60:H60)</f>
        <v>1177</v>
      </c>
      <c r="J60" s="128">
        <v>203</v>
      </c>
      <c r="K60" s="128">
        <v>190</v>
      </c>
      <c r="L60" s="128">
        <f>SUM(J60:K60)</f>
        <v>393</v>
      </c>
      <c r="M60" s="128">
        <v>165</v>
      </c>
      <c r="N60" s="128">
        <v>207</v>
      </c>
      <c r="O60" s="128">
        <f>SUM(M60:N60)</f>
        <v>372</v>
      </c>
      <c r="P60" s="128">
        <v>200</v>
      </c>
      <c r="Q60" s="128">
        <v>212</v>
      </c>
      <c r="R60" s="128">
        <f>SUM(P60:Q60)</f>
        <v>412</v>
      </c>
      <c r="S60" s="410">
        <v>45</v>
      </c>
    </row>
    <row r="61" spans="2:19" ht="13.5" customHeight="1">
      <c r="B61" s="1107"/>
      <c r="C61" s="1108"/>
      <c r="D61" s="126"/>
      <c r="E61" s="128"/>
      <c r="F61" s="166"/>
      <c r="G61" s="128"/>
      <c r="H61" s="128"/>
      <c r="I61" s="128"/>
      <c r="J61" s="128"/>
      <c r="K61" s="128"/>
      <c r="L61" s="128"/>
      <c r="M61" s="128"/>
      <c r="N61" s="128"/>
      <c r="O61" s="128"/>
      <c r="P61" s="128"/>
      <c r="Q61" s="128"/>
      <c r="R61" s="128"/>
      <c r="S61" s="410"/>
    </row>
    <row r="62" spans="2:19" ht="13.5" customHeight="1">
      <c r="B62" s="1687" t="s">
        <v>123</v>
      </c>
      <c r="C62" s="1688"/>
      <c r="D62" s="126">
        <f>SUM(D63:D69)</f>
        <v>16</v>
      </c>
      <c r="E62" s="128">
        <f>SUM(E63:E69)</f>
        <v>1</v>
      </c>
      <c r="F62" s="128">
        <f>SUM(F63:F69)</f>
        <v>177</v>
      </c>
      <c r="G62" s="128">
        <f aca="true" t="shared" si="18" ref="G62:H69">SUM(J62+M62+P62)</f>
        <v>3698</v>
      </c>
      <c r="H62" s="128">
        <f t="shared" si="18"/>
        <v>3581</v>
      </c>
      <c r="I62" s="128">
        <f aca="true" t="shared" si="19" ref="I62:I69">SUM(G62:H62)</f>
        <v>7279</v>
      </c>
      <c r="J62" s="128">
        <f>SUM(J63:J69)</f>
        <v>1199</v>
      </c>
      <c r="K62" s="128">
        <f>SUM(K63:K69)</f>
        <v>1202</v>
      </c>
      <c r="L62" s="128">
        <f aca="true" t="shared" si="20" ref="L62:L69">SUM(J62:K62)</f>
        <v>2401</v>
      </c>
      <c r="M62" s="128">
        <f>SUM(M63:M69)</f>
        <v>1209</v>
      </c>
      <c r="N62" s="128">
        <f>SUM(N63:N69)</f>
        <v>1100</v>
      </c>
      <c r="O62" s="128">
        <f aca="true" t="shared" si="21" ref="O62:O69">SUM(M62:N62)</f>
        <v>2309</v>
      </c>
      <c r="P62" s="128">
        <f>SUM(P63:P69)</f>
        <v>1290</v>
      </c>
      <c r="Q62" s="128">
        <f>SUM(Q63:Q69)</f>
        <v>1279</v>
      </c>
      <c r="R62" s="128">
        <f aca="true" t="shared" si="22" ref="R62:R69">SUM(P62:Q62)</f>
        <v>2569</v>
      </c>
      <c r="S62" s="410">
        <f>SUM(S63:S69)</f>
        <v>291</v>
      </c>
    </row>
    <row r="63" spans="2:19" ht="13.5" customHeight="1">
      <c r="B63" s="1107"/>
      <c r="C63" s="1108" t="s">
        <v>915</v>
      </c>
      <c r="D63" s="126">
        <v>4</v>
      </c>
      <c r="E63" s="128">
        <v>0</v>
      </c>
      <c r="F63" s="166">
        <v>22</v>
      </c>
      <c r="G63" s="128">
        <f t="shared" si="18"/>
        <v>413</v>
      </c>
      <c r="H63" s="128">
        <f t="shared" si="18"/>
        <v>408</v>
      </c>
      <c r="I63" s="128">
        <f t="shared" si="19"/>
        <v>821</v>
      </c>
      <c r="J63" s="128">
        <v>123</v>
      </c>
      <c r="K63" s="128">
        <v>140</v>
      </c>
      <c r="L63" s="128">
        <f t="shared" si="20"/>
        <v>263</v>
      </c>
      <c r="M63" s="128">
        <v>143</v>
      </c>
      <c r="N63" s="128">
        <v>118</v>
      </c>
      <c r="O63" s="128">
        <f t="shared" si="21"/>
        <v>261</v>
      </c>
      <c r="P63" s="128">
        <v>147</v>
      </c>
      <c r="Q63" s="128">
        <v>150</v>
      </c>
      <c r="R63" s="128">
        <f t="shared" si="22"/>
        <v>297</v>
      </c>
      <c r="S63" s="410">
        <v>40</v>
      </c>
    </row>
    <row r="64" spans="2:19" ht="13.5" customHeight="1">
      <c r="B64" s="1107"/>
      <c r="C64" s="1108" t="s">
        <v>916</v>
      </c>
      <c r="D64" s="126">
        <v>2</v>
      </c>
      <c r="E64" s="128">
        <v>0</v>
      </c>
      <c r="F64" s="166">
        <v>40</v>
      </c>
      <c r="G64" s="128">
        <f t="shared" si="18"/>
        <v>904</v>
      </c>
      <c r="H64" s="128">
        <f t="shared" si="18"/>
        <v>822</v>
      </c>
      <c r="I64" s="128">
        <f t="shared" si="19"/>
        <v>1726</v>
      </c>
      <c r="J64" s="128">
        <v>292</v>
      </c>
      <c r="K64" s="128">
        <v>261</v>
      </c>
      <c r="L64" s="128">
        <f t="shared" si="20"/>
        <v>553</v>
      </c>
      <c r="M64" s="128">
        <v>285</v>
      </c>
      <c r="N64" s="128">
        <v>257</v>
      </c>
      <c r="O64" s="128">
        <f t="shared" si="21"/>
        <v>542</v>
      </c>
      <c r="P64" s="128">
        <v>327</v>
      </c>
      <c r="Q64" s="128">
        <v>304</v>
      </c>
      <c r="R64" s="128">
        <f t="shared" si="22"/>
        <v>631</v>
      </c>
      <c r="S64" s="410">
        <v>63</v>
      </c>
    </row>
    <row r="65" spans="2:19" ht="13.5" customHeight="1">
      <c r="B65" s="1107"/>
      <c r="C65" s="1108" t="s">
        <v>914</v>
      </c>
      <c r="D65" s="126">
        <v>3</v>
      </c>
      <c r="E65" s="128">
        <v>0</v>
      </c>
      <c r="F65" s="166">
        <v>18</v>
      </c>
      <c r="G65" s="128">
        <f t="shared" si="18"/>
        <v>665</v>
      </c>
      <c r="H65" s="128">
        <f t="shared" si="18"/>
        <v>593</v>
      </c>
      <c r="I65" s="128">
        <f t="shared" si="19"/>
        <v>1258</v>
      </c>
      <c r="J65" s="128">
        <v>237</v>
      </c>
      <c r="K65" s="128">
        <v>212</v>
      </c>
      <c r="L65" s="128">
        <f t="shared" si="20"/>
        <v>449</v>
      </c>
      <c r="M65" s="128">
        <v>204</v>
      </c>
      <c r="N65" s="128">
        <v>175</v>
      </c>
      <c r="O65" s="128">
        <f t="shared" si="21"/>
        <v>379</v>
      </c>
      <c r="P65" s="128">
        <v>224</v>
      </c>
      <c r="Q65" s="128">
        <v>206</v>
      </c>
      <c r="R65" s="128">
        <f t="shared" si="22"/>
        <v>430</v>
      </c>
      <c r="S65" s="410">
        <v>53</v>
      </c>
    </row>
    <row r="66" spans="2:19" ht="13.5" customHeight="1">
      <c r="B66" s="1107"/>
      <c r="C66" s="1108" t="s">
        <v>913</v>
      </c>
      <c r="D66" s="126">
        <v>1</v>
      </c>
      <c r="E66" s="128">
        <v>0</v>
      </c>
      <c r="F66" s="166">
        <v>24</v>
      </c>
      <c r="G66" s="128">
        <f t="shared" si="18"/>
        <v>513</v>
      </c>
      <c r="H66" s="128">
        <f t="shared" si="18"/>
        <v>550</v>
      </c>
      <c r="I66" s="128">
        <f t="shared" si="19"/>
        <v>1063</v>
      </c>
      <c r="J66" s="128">
        <v>151</v>
      </c>
      <c r="K66" s="128">
        <v>193</v>
      </c>
      <c r="L66" s="128">
        <f t="shared" si="20"/>
        <v>344</v>
      </c>
      <c r="M66" s="128">
        <v>171</v>
      </c>
      <c r="N66" s="128">
        <v>175</v>
      </c>
      <c r="O66" s="128">
        <f t="shared" si="21"/>
        <v>346</v>
      </c>
      <c r="P66" s="128">
        <v>191</v>
      </c>
      <c r="Q66" s="128">
        <v>182</v>
      </c>
      <c r="R66" s="128">
        <f t="shared" si="22"/>
        <v>373</v>
      </c>
      <c r="S66" s="410">
        <v>37</v>
      </c>
    </row>
    <row r="67" spans="2:19" ht="13.5" customHeight="1">
      <c r="B67" s="1107"/>
      <c r="C67" s="1108" t="s">
        <v>876</v>
      </c>
      <c r="D67" s="126">
        <v>4</v>
      </c>
      <c r="E67" s="128">
        <v>1</v>
      </c>
      <c r="F67" s="166">
        <v>24</v>
      </c>
      <c r="G67" s="128">
        <f t="shared" si="18"/>
        <v>418</v>
      </c>
      <c r="H67" s="128">
        <f t="shared" si="18"/>
        <v>434</v>
      </c>
      <c r="I67" s="128">
        <f t="shared" si="19"/>
        <v>852</v>
      </c>
      <c r="J67" s="128">
        <v>145</v>
      </c>
      <c r="K67" s="128">
        <v>151</v>
      </c>
      <c r="L67" s="128">
        <f t="shared" si="20"/>
        <v>296</v>
      </c>
      <c r="M67" s="128">
        <v>151</v>
      </c>
      <c r="N67" s="128">
        <v>116</v>
      </c>
      <c r="O67" s="128">
        <f t="shared" si="21"/>
        <v>267</v>
      </c>
      <c r="P67" s="128">
        <v>122</v>
      </c>
      <c r="Q67" s="128">
        <v>167</v>
      </c>
      <c r="R67" s="128">
        <f t="shared" si="22"/>
        <v>289</v>
      </c>
      <c r="S67" s="410">
        <v>43</v>
      </c>
    </row>
    <row r="68" spans="2:19" ht="13.5" customHeight="1">
      <c r="B68" s="1107"/>
      <c r="C68" s="1108" t="s">
        <v>833</v>
      </c>
      <c r="D68" s="126">
        <v>1</v>
      </c>
      <c r="E68" s="128">
        <v>0</v>
      </c>
      <c r="F68" s="166">
        <v>17</v>
      </c>
      <c r="G68" s="128">
        <f t="shared" si="18"/>
        <v>382</v>
      </c>
      <c r="H68" s="128">
        <f t="shared" si="18"/>
        <v>367</v>
      </c>
      <c r="I68" s="128">
        <f t="shared" si="19"/>
        <v>749</v>
      </c>
      <c r="J68" s="128">
        <v>122</v>
      </c>
      <c r="K68" s="128">
        <v>116</v>
      </c>
      <c r="L68" s="128">
        <f t="shared" si="20"/>
        <v>238</v>
      </c>
      <c r="M68" s="128">
        <v>122</v>
      </c>
      <c r="N68" s="128">
        <v>125</v>
      </c>
      <c r="O68" s="128">
        <f t="shared" si="21"/>
        <v>247</v>
      </c>
      <c r="P68" s="128">
        <v>138</v>
      </c>
      <c r="Q68" s="128">
        <v>126</v>
      </c>
      <c r="R68" s="128">
        <f t="shared" si="22"/>
        <v>264</v>
      </c>
      <c r="S68" s="410">
        <v>26</v>
      </c>
    </row>
    <row r="69" spans="2:19" ht="13.5" customHeight="1">
      <c r="B69" s="1107"/>
      <c r="C69" s="1108" t="s">
        <v>232</v>
      </c>
      <c r="D69" s="126">
        <v>1</v>
      </c>
      <c r="E69" s="128">
        <v>0</v>
      </c>
      <c r="F69" s="166">
        <v>32</v>
      </c>
      <c r="G69" s="128">
        <f t="shared" si="18"/>
        <v>403</v>
      </c>
      <c r="H69" s="128">
        <f t="shared" si="18"/>
        <v>407</v>
      </c>
      <c r="I69" s="128">
        <f t="shared" si="19"/>
        <v>810</v>
      </c>
      <c r="J69" s="128">
        <v>129</v>
      </c>
      <c r="K69" s="128">
        <v>129</v>
      </c>
      <c r="L69" s="128">
        <f t="shared" si="20"/>
        <v>258</v>
      </c>
      <c r="M69" s="128">
        <v>133</v>
      </c>
      <c r="N69" s="128">
        <v>134</v>
      </c>
      <c r="O69" s="128">
        <f t="shared" si="21"/>
        <v>267</v>
      </c>
      <c r="P69" s="128">
        <v>141</v>
      </c>
      <c r="Q69" s="128">
        <v>144</v>
      </c>
      <c r="R69" s="128">
        <f t="shared" si="22"/>
        <v>285</v>
      </c>
      <c r="S69" s="410">
        <v>29</v>
      </c>
    </row>
    <row r="70" spans="2:19" ht="13.5" customHeight="1">
      <c r="B70" s="1107"/>
      <c r="C70" s="1108"/>
      <c r="D70" s="126"/>
      <c r="E70" s="128"/>
      <c r="F70" s="166"/>
      <c r="G70" s="128"/>
      <c r="H70" s="128"/>
      <c r="I70" s="128"/>
      <c r="J70" s="128"/>
      <c r="K70" s="128"/>
      <c r="L70" s="128"/>
      <c r="M70" s="128"/>
      <c r="N70" s="128"/>
      <c r="O70" s="128"/>
      <c r="P70" s="128"/>
      <c r="Q70" s="128"/>
      <c r="R70" s="128"/>
      <c r="S70" s="410"/>
    </row>
    <row r="71" spans="2:19" ht="13.5" customHeight="1">
      <c r="B71" s="1687" t="s">
        <v>834</v>
      </c>
      <c r="C71" s="1688"/>
      <c r="D71" s="126">
        <f>SUM(D72)</f>
        <v>6</v>
      </c>
      <c r="E71" s="128">
        <f>SUM(E72)</f>
        <v>1</v>
      </c>
      <c r="F71" s="128">
        <f>SUM(F72)</f>
        <v>44</v>
      </c>
      <c r="G71" s="128">
        <f>SUM(J71+M71+P71)</f>
        <v>768</v>
      </c>
      <c r="H71" s="128">
        <f>SUM(K71+N71+Q71)</f>
        <v>776</v>
      </c>
      <c r="I71" s="128">
        <f>SUM(G71:H71)</f>
        <v>1544</v>
      </c>
      <c r="J71" s="128">
        <f>SUM(J72)</f>
        <v>257</v>
      </c>
      <c r="K71" s="128">
        <f>SUM(K72)</f>
        <v>225</v>
      </c>
      <c r="L71" s="128">
        <f>SUM(J71:K71)</f>
        <v>482</v>
      </c>
      <c r="M71" s="128">
        <f>SUM(M72)</f>
        <v>216</v>
      </c>
      <c r="N71" s="128">
        <f>SUM(N72)</f>
        <v>240</v>
      </c>
      <c r="O71" s="128">
        <f>SUM(M71:N71)</f>
        <v>456</v>
      </c>
      <c r="P71" s="128">
        <f>SUM(P72)</f>
        <v>295</v>
      </c>
      <c r="Q71" s="128">
        <f>SUM(Q72)</f>
        <v>311</v>
      </c>
      <c r="R71" s="128">
        <f>SUM(P71:Q71)</f>
        <v>606</v>
      </c>
      <c r="S71" s="410">
        <f>SUM(S72)</f>
        <v>75</v>
      </c>
    </row>
    <row r="72" spans="2:19" ht="13.5" customHeight="1">
      <c r="B72" s="1107"/>
      <c r="C72" s="1108" t="s">
        <v>212</v>
      </c>
      <c r="D72" s="126">
        <v>6</v>
      </c>
      <c r="E72" s="128">
        <v>1</v>
      </c>
      <c r="F72" s="166">
        <v>44</v>
      </c>
      <c r="G72" s="128">
        <f>SUM(J72+M72+P72)</f>
        <v>768</v>
      </c>
      <c r="H72" s="128">
        <f>SUM(K72+N72+Q72)</f>
        <v>776</v>
      </c>
      <c r="I72" s="128">
        <f>SUM(G72:H72)</f>
        <v>1544</v>
      </c>
      <c r="J72" s="128">
        <v>257</v>
      </c>
      <c r="K72" s="128">
        <v>225</v>
      </c>
      <c r="L72" s="128">
        <f>SUM(J72:K72)</f>
        <v>482</v>
      </c>
      <c r="M72" s="128">
        <v>216</v>
      </c>
      <c r="N72" s="128">
        <v>240</v>
      </c>
      <c r="O72" s="128">
        <f>SUM(M72:N72)</f>
        <v>456</v>
      </c>
      <c r="P72" s="128">
        <v>295</v>
      </c>
      <c r="Q72" s="128">
        <v>311</v>
      </c>
      <c r="R72" s="128">
        <f>SUM(P72:Q72)</f>
        <v>606</v>
      </c>
      <c r="S72" s="410">
        <v>75</v>
      </c>
    </row>
    <row r="73" spans="2:19" ht="13.5" customHeight="1">
      <c r="B73" s="1107"/>
      <c r="C73" s="1108"/>
      <c r="D73" s="126"/>
      <c r="E73" s="128"/>
      <c r="F73" s="166"/>
      <c r="G73" s="128"/>
      <c r="H73" s="128"/>
      <c r="I73" s="128"/>
      <c r="J73" s="128"/>
      <c r="K73" s="128"/>
      <c r="L73" s="128"/>
      <c r="M73" s="128"/>
      <c r="N73" s="128"/>
      <c r="O73" s="128"/>
      <c r="P73" s="128"/>
      <c r="Q73" s="128"/>
      <c r="R73" s="128"/>
      <c r="S73" s="410"/>
    </row>
    <row r="74" spans="2:19" ht="13.5" customHeight="1">
      <c r="B74" s="1687" t="s">
        <v>695</v>
      </c>
      <c r="C74" s="1688"/>
      <c r="D74" s="126">
        <f>SUM(D75:D78)</f>
        <v>8</v>
      </c>
      <c r="E74" s="128">
        <f>SUM(E75:E78)</f>
        <v>1</v>
      </c>
      <c r="F74" s="128">
        <f>SUM(F75:F78)</f>
        <v>99</v>
      </c>
      <c r="G74" s="128">
        <f aca="true" t="shared" si="23" ref="G74:H78">SUM(J74+M74+P74)</f>
        <v>2082</v>
      </c>
      <c r="H74" s="128">
        <f t="shared" si="23"/>
        <v>2033</v>
      </c>
      <c r="I74" s="128">
        <f>SUM(G74:H74)</f>
        <v>4115</v>
      </c>
      <c r="J74" s="128">
        <f>SUM(J75:J78)</f>
        <v>682</v>
      </c>
      <c r="K74" s="128">
        <f>SUM(K75:K78)</f>
        <v>639</v>
      </c>
      <c r="L74" s="128">
        <f>SUM(J74:K74)</f>
        <v>1321</v>
      </c>
      <c r="M74" s="128">
        <f>SUM(M75:M78)</f>
        <v>655</v>
      </c>
      <c r="N74" s="128">
        <f>SUM(N75:N78)</f>
        <v>671</v>
      </c>
      <c r="O74" s="128">
        <f>SUM(M74:N74)</f>
        <v>1326</v>
      </c>
      <c r="P74" s="128">
        <f>SUM(P75:P78)</f>
        <v>745</v>
      </c>
      <c r="Q74" s="128">
        <f>SUM(Q75:Q78)</f>
        <v>723</v>
      </c>
      <c r="R74" s="128">
        <f>SUM(P74:Q74)</f>
        <v>1468</v>
      </c>
      <c r="S74" s="410">
        <f>SUM(S75:S78)</f>
        <v>161</v>
      </c>
    </row>
    <row r="75" spans="2:19" ht="13.5" customHeight="1">
      <c r="B75" s="1107"/>
      <c r="C75" s="1108" t="s">
        <v>213</v>
      </c>
      <c r="D75" s="126">
        <v>3</v>
      </c>
      <c r="E75" s="128">
        <v>0</v>
      </c>
      <c r="F75" s="166">
        <v>44</v>
      </c>
      <c r="G75" s="128">
        <f t="shared" si="23"/>
        <v>941</v>
      </c>
      <c r="H75" s="128">
        <f t="shared" si="23"/>
        <v>894</v>
      </c>
      <c r="I75" s="128">
        <f>SUM(G75:H75)</f>
        <v>1835</v>
      </c>
      <c r="J75" s="128">
        <v>319</v>
      </c>
      <c r="K75" s="128">
        <v>263</v>
      </c>
      <c r="L75" s="128">
        <f>SUM(J75:K75)</f>
        <v>582</v>
      </c>
      <c r="M75" s="128">
        <v>289</v>
      </c>
      <c r="N75" s="128">
        <v>316</v>
      </c>
      <c r="O75" s="128">
        <f>SUM(M75:N75)</f>
        <v>605</v>
      </c>
      <c r="P75" s="128">
        <v>333</v>
      </c>
      <c r="Q75" s="128">
        <v>315</v>
      </c>
      <c r="R75" s="128">
        <f>SUM(P75:Q75)</f>
        <v>648</v>
      </c>
      <c r="S75" s="410">
        <v>70</v>
      </c>
    </row>
    <row r="76" spans="2:19" ht="13.5" customHeight="1">
      <c r="B76" s="1107"/>
      <c r="C76" s="1108" t="s">
        <v>918</v>
      </c>
      <c r="D76" s="126">
        <v>2</v>
      </c>
      <c r="E76" s="128">
        <v>0</v>
      </c>
      <c r="F76" s="166">
        <v>21</v>
      </c>
      <c r="G76" s="128">
        <f t="shared" si="23"/>
        <v>437</v>
      </c>
      <c r="H76" s="128">
        <f t="shared" si="23"/>
        <v>437</v>
      </c>
      <c r="I76" s="128">
        <f>SUM(G76:H76)</f>
        <v>874</v>
      </c>
      <c r="J76" s="128">
        <v>149</v>
      </c>
      <c r="K76" s="128">
        <v>135</v>
      </c>
      <c r="L76" s="128">
        <f>SUM(J76:K76)</f>
        <v>284</v>
      </c>
      <c r="M76" s="128">
        <v>142</v>
      </c>
      <c r="N76" s="128">
        <v>149</v>
      </c>
      <c r="O76" s="128">
        <f>SUM(M76:N76)</f>
        <v>291</v>
      </c>
      <c r="P76" s="128">
        <v>146</v>
      </c>
      <c r="Q76" s="128">
        <v>153</v>
      </c>
      <c r="R76" s="128">
        <f>SUM(P76:Q76)</f>
        <v>299</v>
      </c>
      <c r="S76" s="410">
        <v>34</v>
      </c>
    </row>
    <row r="77" spans="2:19" ht="13.5" customHeight="1">
      <c r="B77" s="1107"/>
      <c r="C77" s="1108" t="s">
        <v>917</v>
      </c>
      <c r="D77" s="126">
        <v>1</v>
      </c>
      <c r="E77" s="128">
        <v>1</v>
      </c>
      <c r="F77" s="166">
        <v>14</v>
      </c>
      <c r="G77" s="128">
        <f t="shared" si="23"/>
        <v>299</v>
      </c>
      <c r="H77" s="128">
        <f t="shared" si="23"/>
        <v>270</v>
      </c>
      <c r="I77" s="128">
        <f>SUM(G77:H77)</f>
        <v>569</v>
      </c>
      <c r="J77" s="128">
        <v>88</v>
      </c>
      <c r="K77" s="128">
        <v>96</v>
      </c>
      <c r="L77" s="128">
        <f>SUM(J77:K77)</f>
        <v>184</v>
      </c>
      <c r="M77" s="128">
        <v>103</v>
      </c>
      <c r="N77" s="128">
        <v>74</v>
      </c>
      <c r="O77" s="128">
        <f>SUM(M77:N77)</f>
        <v>177</v>
      </c>
      <c r="P77" s="128">
        <v>108</v>
      </c>
      <c r="Q77" s="128">
        <v>100</v>
      </c>
      <c r="R77" s="128">
        <f>SUM(P77:Q77)</f>
        <v>208</v>
      </c>
      <c r="S77" s="410">
        <v>23</v>
      </c>
    </row>
    <row r="78" spans="2:19" ht="13.5" customHeight="1">
      <c r="B78" s="1112"/>
      <c r="C78" s="1113" t="s">
        <v>104</v>
      </c>
      <c r="D78" s="831">
        <v>2</v>
      </c>
      <c r="E78" s="140">
        <v>0</v>
      </c>
      <c r="F78" s="200">
        <v>20</v>
      </c>
      <c r="G78" s="140">
        <f t="shared" si="23"/>
        <v>405</v>
      </c>
      <c r="H78" s="140">
        <f t="shared" si="23"/>
        <v>432</v>
      </c>
      <c r="I78" s="140">
        <f>SUM(G78:H78)</f>
        <v>837</v>
      </c>
      <c r="J78" s="140">
        <v>126</v>
      </c>
      <c r="K78" s="140">
        <v>145</v>
      </c>
      <c r="L78" s="140">
        <f>SUM(J78:K78)</f>
        <v>271</v>
      </c>
      <c r="M78" s="140">
        <v>121</v>
      </c>
      <c r="N78" s="140">
        <v>132</v>
      </c>
      <c r="O78" s="140">
        <f>SUM(M78:N78)</f>
        <v>253</v>
      </c>
      <c r="P78" s="140">
        <v>158</v>
      </c>
      <c r="Q78" s="140">
        <v>155</v>
      </c>
      <c r="R78" s="140">
        <f>SUM(P78:Q78)</f>
        <v>313</v>
      </c>
      <c r="S78" s="414">
        <v>34</v>
      </c>
    </row>
    <row r="79" spans="3:7" ht="12" customHeight="1">
      <c r="C79" s="147" t="s">
        <v>835</v>
      </c>
      <c r="D79" s="1105"/>
      <c r="G79" s="1105"/>
    </row>
    <row r="80" ht="12" customHeight="1">
      <c r="C80" s="147" t="s">
        <v>815</v>
      </c>
    </row>
  </sheetData>
  <mergeCells count="24">
    <mergeCell ref="S4:S6"/>
    <mergeCell ref="B71:C71"/>
    <mergeCell ref="B74:C74"/>
    <mergeCell ref="B41:C41"/>
    <mergeCell ref="B50:C50"/>
    <mergeCell ref="B57:C57"/>
    <mergeCell ref="B62:C62"/>
    <mergeCell ref="B26:C26"/>
    <mergeCell ref="B28:C28"/>
    <mergeCell ref="B32:C32"/>
    <mergeCell ref="B38:C38"/>
    <mergeCell ref="B4:C6"/>
    <mergeCell ref="B8:C8"/>
    <mergeCell ref="B9:C9"/>
    <mergeCell ref="B11:C11"/>
    <mergeCell ref="F4:F6"/>
    <mergeCell ref="D4:E4"/>
    <mergeCell ref="D5:D6"/>
    <mergeCell ref="E5:E6"/>
    <mergeCell ref="G5:I5"/>
    <mergeCell ref="G4:R4"/>
    <mergeCell ref="J5:L5"/>
    <mergeCell ref="M5:O5"/>
    <mergeCell ref="P5:R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3.xml><?xml version="1.0" encoding="utf-8"?>
<worksheet xmlns="http://schemas.openxmlformats.org/spreadsheetml/2006/main" xmlns:r="http://schemas.openxmlformats.org/officeDocument/2006/relationships">
  <sheetPr codeName="Sheet2"/>
  <dimension ref="B1:L15"/>
  <sheetViews>
    <sheetView workbookViewId="0" topLeftCell="A1">
      <selection activeCell="A1" sqref="A1"/>
    </sheetView>
  </sheetViews>
  <sheetFormatPr defaultColWidth="9.00390625" defaultRowHeight="13.5"/>
  <cols>
    <col min="1" max="1" width="2.625" style="147" customWidth="1"/>
    <col min="2" max="2" width="9.00390625" style="147" customWidth="1"/>
    <col min="3" max="3" width="8.875" style="147" customWidth="1"/>
    <col min="4" max="12" width="10.625" style="147" customWidth="1"/>
    <col min="13" max="16384" width="9.00390625" style="147" customWidth="1"/>
  </cols>
  <sheetData>
    <row r="1" spans="2:9" ht="14.25">
      <c r="B1" s="148" t="s">
        <v>855</v>
      </c>
      <c r="G1" s="149"/>
      <c r="H1" s="149"/>
      <c r="I1" s="149"/>
    </row>
    <row r="2" spans="3:12" ht="12.75" thickBot="1">
      <c r="C2" s="85"/>
      <c r="D2" s="85"/>
      <c r="L2" s="591"/>
    </row>
    <row r="3" spans="2:12" ht="20.25" customHeight="1" thickTop="1">
      <c r="B3" s="1229" t="s">
        <v>838</v>
      </c>
      <c r="C3" s="1700"/>
      <c r="D3" s="1235" t="s">
        <v>839</v>
      </c>
      <c r="E3" s="1235"/>
      <c r="F3" s="1235"/>
      <c r="G3" s="1235" t="s">
        <v>840</v>
      </c>
      <c r="H3" s="1235"/>
      <c r="I3" s="1235"/>
      <c r="J3" s="1235" t="s">
        <v>1097</v>
      </c>
      <c r="K3" s="1235"/>
      <c r="L3" s="1235"/>
    </row>
    <row r="4" spans="2:12" ht="22.5" customHeight="1">
      <c r="B4" s="1701"/>
      <c r="C4" s="1702"/>
      <c r="D4" s="1114" t="s">
        <v>841</v>
      </c>
      <c r="E4" s="1114" t="s">
        <v>842</v>
      </c>
      <c r="F4" s="1114" t="s">
        <v>843</v>
      </c>
      <c r="G4" s="1114" t="s">
        <v>841</v>
      </c>
      <c r="H4" s="1114" t="s">
        <v>842</v>
      </c>
      <c r="I4" s="1114" t="s">
        <v>843</v>
      </c>
      <c r="J4" s="1114" t="s">
        <v>841</v>
      </c>
      <c r="K4" s="1114" t="s">
        <v>842</v>
      </c>
      <c r="L4" s="1114" t="s">
        <v>843</v>
      </c>
    </row>
    <row r="5" spans="2:12" ht="9" customHeight="1">
      <c r="B5" s="1115"/>
      <c r="C5" s="1013"/>
      <c r="D5" s="1116"/>
      <c r="E5" s="1117"/>
      <c r="F5" s="1117"/>
      <c r="G5" s="1117"/>
      <c r="H5" s="1117"/>
      <c r="I5" s="1117"/>
      <c r="J5" s="1117"/>
      <c r="K5" s="1117"/>
      <c r="L5" s="1118"/>
    </row>
    <row r="6" spans="2:12" ht="19.5" customHeight="1">
      <c r="B6" s="162" t="s">
        <v>844</v>
      </c>
      <c r="C6" s="830" t="s">
        <v>837</v>
      </c>
      <c r="D6" s="189">
        <v>519928</v>
      </c>
      <c r="E6" s="85">
        <v>611373</v>
      </c>
      <c r="F6" s="85">
        <v>413175</v>
      </c>
      <c r="G6" s="85">
        <v>438708</v>
      </c>
      <c r="H6" s="85">
        <v>438369</v>
      </c>
      <c r="I6" s="85">
        <v>297069</v>
      </c>
      <c r="J6" s="85">
        <f aca="true" t="shared" si="0" ref="J6:L12">SUM(D6,G6)</f>
        <v>958636</v>
      </c>
      <c r="K6" s="85">
        <f t="shared" si="0"/>
        <v>1049742</v>
      </c>
      <c r="L6" s="86">
        <f t="shared" si="0"/>
        <v>710244</v>
      </c>
    </row>
    <row r="7" spans="2:12" ht="19.5" customHeight="1">
      <c r="B7" s="162" t="s">
        <v>845</v>
      </c>
      <c r="C7" s="125" t="s">
        <v>846</v>
      </c>
      <c r="D7" s="189">
        <v>2414531</v>
      </c>
      <c r="E7" s="85">
        <v>2558765</v>
      </c>
      <c r="F7" s="85">
        <v>2487559</v>
      </c>
      <c r="G7" s="85">
        <v>2586120</v>
      </c>
      <c r="H7" s="85">
        <v>2633821</v>
      </c>
      <c r="I7" s="85">
        <v>2780491</v>
      </c>
      <c r="J7" s="85">
        <f t="shared" si="0"/>
        <v>5000651</v>
      </c>
      <c r="K7" s="85">
        <f t="shared" si="0"/>
        <v>5192586</v>
      </c>
      <c r="L7" s="86">
        <f t="shared" si="0"/>
        <v>5268050</v>
      </c>
    </row>
    <row r="8" spans="2:12" ht="19.5" customHeight="1">
      <c r="B8" s="162" t="s">
        <v>847</v>
      </c>
      <c r="C8" s="125" t="s">
        <v>846</v>
      </c>
      <c r="D8" s="189">
        <v>315095</v>
      </c>
      <c r="E8" s="85">
        <v>354606</v>
      </c>
      <c r="F8" s="85">
        <v>471172</v>
      </c>
      <c r="G8" s="85">
        <v>562482</v>
      </c>
      <c r="H8" s="85">
        <v>842357</v>
      </c>
      <c r="I8" s="85">
        <v>778379</v>
      </c>
      <c r="J8" s="85">
        <f t="shared" si="0"/>
        <v>877577</v>
      </c>
      <c r="K8" s="85">
        <f t="shared" si="0"/>
        <v>1196963</v>
      </c>
      <c r="L8" s="86">
        <f t="shared" si="0"/>
        <v>1249551</v>
      </c>
    </row>
    <row r="9" spans="2:12" ht="19.5" customHeight="1">
      <c r="B9" s="162" t="s">
        <v>848</v>
      </c>
      <c r="C9" s="125" t="s">
        <v>846</v>
      </c>
      <c r="D9" s="189">
        <v>901350</v>
      </c>
      <c r="E9" s="85">
        <v>881800</v>
      </c>
      <c r="F9" s="85">
        <v>867900</v>
      </c>
      <c r="G9" s="85">
        <v>173050</v>
      </c>
      <c r="H9" s="85">
        <v>187700</v>
      </c>
      <c r="I9" s="85">
        <v>159200</v>
      </c>
      <c r="J9" s="85">
        <f t="shared" si="0"/>
        <v>1074400</v>
      </c>
      <c r="K9" s="85">
        <f t="shared" si="0"/>
        <v>1069500</v>
      </c>
      <c r="L9" s="86">
        <f t="shared" si="0"/>
        <v>1027100</v>
      </c>
    </row>
    <row r="10" spans="2:12" ht="19.5" customHeight="1">
      <c r="B10" s="162" t="s">
        <v>849</v>
      </c>
      <c r="C10" s="125" t="s">
        <v>846</v>
      </c>
      <c r="D10" s="189">
        <v>1834634</v>
      </c>
      <c r="E10" s="85">
        <v>3574493</v>
      </c>
      <c r="F10" s="85">
        <v>3068707</v>
      </c>
      <c r="G10" s="85">
        <v>667567</v>
      </c>
      <c r="H10" s="85">
        <v>1080544</v>
      </c>
      <c r="I10" s="85">
        <v>1201354</v>
      </c>
      <c r="J10" s="85">
        <f t="shared" si="0"/>
        <v>2502201</v>
      </c>
      <c r="K10" s="85">
        <f t="shared" si="0"/>
        <v>4655037</v>
      </c>
      <c r="L10" s="86">
        <f t="shared" si="0"/>
        <v>4270061</v>
      </c>
    </row>
    <row r="11" spans="2:12" ht="19.5" customHeight="1">
      <c r="B11" s="162" t="s">
        <v>850</v>
      </c>
      <c r="C11" s="125" t="s">
        <v>851</v>
      </c>
      <c r="D11" s="189">
        <v>398220</v>
      </c>
      <c r="E11" s="85">
        <v>340700</v>
      </c>
      <c r="F11" s="85">
        <v>498222</v>
      </c>
      <c r="G11" s="85">
        <v>1179624</v>
      </c>
      <c r="H11" s="85">
        <v>1060530</v>
      </c>
      <c r="I11" s="85">
        <v>1123437</v>
      </c>
      <c r="J11" s="85">
        <f t="shared" si="0"/>
        <v>1577844</v>
      </c>
      <c r="K11" s="85">
        <f t="shared" si="0"/>
        <v>1401230</v>
      </c>
      <c r="L11" s="86">
        <f t="shared" si="0"/>
        <v>1621659</v>
      </c>
    </row>
    <row r="12" spans="2:12" ht="19.5" customHeight="1">
      <c r="B12" s="162" t="s">
        <v>852</v>
      </c>
      <c r="C12" s="125" t="s">
        <v>851</v>
      </c>
      <c r="D12" s="189">
        <v>1450736</v>
      </c>
      <c r="E12" s="85">
        <v>430350</v>
      </c>
      <c r="F12" s="85">
        <v>410249</v>
      </c>
      <c r="G12" s="85">
        <v>407804</v>
      </c>
      <c r="H12" s="85">
        <v>119973</v>
      </c>
      <c r="I12" s="85">
        <v>95265</v>
      </c>
      <c r="J12" s="85">
        <f t="shared" si="0"/>
        <v>1858540</v>
      </c>
      <c r="K12" s="85">
        <f t="shared" si="0"/>
        <v>550323</v>
      </c>
      <c r="L12" s="86">
        <f t="shared" si="0"/>
        <v>505514</v>
      </c>
    </row>
    <row r="13" spans="2:12" s="171" customFormat="1" ht="21" customHeight="1">
      <c r="B13" s="1504" t="s">
        <v>1097</v>
      </c>
      <c r="C13" s="1699"/>
      <c r="D13" s="1119">
        <f aca="true" t="shared" si="1" ref="D13:L13">SUM(D6:D12)</f>
        <v>7834494</v>
      </c>
      <c r="E13" s="1120">
        <f t="shared" si="1"/>
        <v>8752087</v>
      </c>
      <c r="F13" s="586">
        <f t="shared" si="1"/>
        <v>8216984</v>
      </c>
      <c r="G13" s="1120">
        <f t="shared" si="1"/>
        <v>6015355</v>
      </c>
      <c r="H13" s="1120">
        <f t="shared" si="1"/>
        <v>6363294</v>
      </c>
      <c r="I13" s="1120">
        <f t="shared" si="1"/>
        <v>6435195</v>
      </c>
      <c r="J13" s="1120">
        <f t="shared" si="1"/>
        <v>13849849</v>
      </c>
      <c r="K13" s="1120">
        <f t="shared" si="1"/>
        <v>15115381</v>
      </c>
      <c r="L13" s="1121">
        <f t="shared" si="1"/>
        <v>14652179</v>
      </c>
    </row>
    <row r="14" spans="2:9" ht="19.5" customHeight="1">
      <c r="B14" s="147" t="s">
        <v>853</v>
      </c>
      <c r="I14" s="1035"/>
    </row>
    <row r="15" ht="12.75">
      <c r="B15" s="147" t="s">
        <v>854</v>
      </c>
    </row>
    <row r="16" ht="12.75"/>
  </sheetData>
  <mergeCells count="5">
    <mergeCell ref="B13:C13"/>
    <mergeCell ref="D3:F3"/>
    <mergeCell ref="G3:I3"/>
    <mergeCell ref="J3:L3"/>
    <mergeCell ref="B3:C4"/>
  </mergeCells>
  <printOptions/>
  <pageMargins left="0.75" right="0.75" top="1" bottom="1" header="0.512" footer="0.512"/>
  <pageSetup orientation="portrait" paperSize="9"/>
  <drawing r:id="rId1"/>
</worksheet>
</file>

<file path=xl/worksheets/sheet34.xml><?xml version="1.0" encoding="utf-8"?>
<worksheet xmlns="http://schemas.openxmlformats.org/spreadsheetml/2006/main" xmlns:r="http://schemas.openxmlformats.org/officeDocument/2006/relationships">
  <dimension ref="A1:F45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1666</v>
      </c>
      <c r="B1" s="1"/>
      <c r="C1" s="1"/>
      <c r="D1" s="1"/>
      <c r="E1" s="1"/>
      <c r="F1" s="1"/>
    </row>
    <row r="2" spans="1:6" ht="12" customHeight="1">
      <c r="A2" s="1"/>
      <c r="B2" s="1"/>
      <c r="C2" s="1"/>
      <c r="D2" s="1"/>
      <c r="E2" s="1"/>
      <c r="F2" s="1"/>
    </row>
    <row r="3" spans="2:6" ht="12" customHeight="1">
      <c r="B3" s="1" t="s">
        <v>1500</v>
      </c>
      <c r="C3" s="1"/>
      <c r="E3" s="1"/>
      <c r="F3" s="1"/>
    </row>
    <row r="4" spans="2:6" ht="12" customHeight="1">
      <c r="B4" s="3" t="s">
        <v>1511</v>
      </c>
      <c r="C4" s="1" t="s">
        <v>1534</v>
      </c>
      <c r="E4" s="1"/>
      <c r="F4" s="1"/>
    </row>
    <row r="5" spans="2:3" ht="26.25" customHeight="1">
      <c r="B5" s="3" t="s">
        <v>1512</v>
      </c>
      <c r="C5" s="5" t="s">
        <v>1665</v>
      </c>
    </row>
    <row r="6" spans="2:6" ht="12" customHeight="1">
      <c r="B6" s="3" t="s">
        <v>1542</v>
      </c>
      <c r="C6" s="5" t="s">
        <v>1667</v>
      </c>
      <c r="E6" s="1"/>
      <c r="F6" s="1"/>
    </row>
    <row r="7" spans="2:6" ht="12" customHeight="1">
      <c r="B7" s="3"/>
      <c r="C7" s="5" t="s">
        <v>1535</v>
      </c>
      <c r="E7" s="1"/>
      <c r="F7" s="1"/>
    </row>
    <row r="8" spans="2:6" ht="12" customHeight="1">
      <c r="B8" s="3"/>
      <c r="C8" s="5" t="s">
        <v>1536</v>
      </c>
      <c r="E8" s="1"/>
      <c r="F8" s="1"/>
    </row>
    <row r="9" spans="2:6" ht="12" customHeight="1">
      <c r="B9" s="3"/>
      <c r="C9" s="5" t="s">
        <v>1537</v>
      </c>
      <c r="E9" s="1"/>
      <c r="F9" s="1"/>
    </row>
    <row r="10" spans="2:6" ht="12" customHeight="1">
      <c r="B10" s="3"/>
      <c r="C10" s="5" t="s">
        <v>1538</v>
      </c>
      <c r="E10" s="1"/>
      <c r="F10" s="1"/>
    </row>
    <row r="11" spans="2:6" ht="12" customHeight="1">
      <c r="B11" s="3"/>
      <c r="C11" s="5" t="s">
        <v>1668</v>
      </c>
      <c r="E11" s="1"/>
      <c r="F11" s="1"/>
    </row>
    <row r="12" spans="2:6" ht="27.75" customHeight="1">
      <c r="B12" s="3" t="s">
        <v>1543</v>
      </c>
      <c r="C12" s="4" t="s">
        <v>1669</v>
      </c>
      <c r="E12" s="1"/>
      <c r="F12" s="1"/>
    </row>
    <row r="13" spans="2:3" ht="24.75" customHeight="1">
      <c r="B13" s="3" t="s">
        <v>1544</v>
      </c>
      <c r="C13" s="5" t="s">
        <v>1539</v>
      </c>
    </row>
    <row r="14" spans="2:3" ht="24.75" customHeight="1">
      <c r="B14" s="3"/>
      <c r="C14" s="5" t="s">
        <v>1540</v>
      </c>
    </row>
    <row r="15" spans="2:3" ht="24.75" customHeight="1">
      <c r="B15" s="3" t="s">
        <v>1545</v>
      </c>
      <c r="C15" s="5" t="s">
        <v>1541</v>
      </c>
    </row>
    <row r="16" spans="2:3" ht="12" customHeight="1">
      <c r="B16" s="1"/>
      <c r="C16" s="5"/>
    </row>
    <row r="17" spans="2:6" ht="12" customHeight="1">
      <c r="B17" s="1"/>
      <c r="C17" s="1" t="s">
        <v>1670</v>
      </c>
      <c r="F17" s="1"/>
    </row>
    <row r="18" spans="2:6" ht="12">
      <c r="B18" s="1"/>
      <c r="C18" s="1" t="s">
        <v>1546</v>
      </c>
      <c r="E18" s="1"/>
      <c r="F18" s="1"/>
    </row>
    <row r="19" spans="1:6" ht="12">
      <c r="A19" s="1"/>
      <c r="B19" s="1"/>
      <c r="C19" s="1"/>
      <c r="D19" s="1"/>
      <c r="E19" s="1"/>
      <c r="F19" s="1"/>
    </row>
    <row r="20" spans="1:4" ht="12">
      <c r="A20" s="1"/>
      <c r="B20" s="1"/>
      <c r="C20" s="1"/>
      <c r="D20" s="1"/>
    </row>
    <row r="21" spans="2:4" ht="12">
      <c r="B21" s="1" t="s">
        <v>1501</v>
      </c>
      <c r="C21" s="1"/>
      <c r="D21" s="1"/>
    </row>
    <row r="22" ht="12">
      <c r="B22" s="2" t="s">
        <v>1547</v>
      </c>
    </row>
    <row r="23" spans="2:3" ht="12">
      <c r="B23" s="2">
        <v>1</v>
      </c>
      <c r="C23" s="6" t="s">
        <v>1502</v>
      </c>
    </row>
    <row r="24" spans="2:3" ht="12">
      <c r="B24" s="2">
        <v>2</v>
      </c>
      <c r="C24" s="6" t="s">
        <v>1548</v>
      </c>
    </row>
    <row r="25" spans="2:3" ht="12">
      <c r="B25" s="2">
        <v>3</v>
      </c>
      <c r="C25" s="6" t="s">
        <v>1549</v>
      </c>
    </row>
    <row r="26" spans="2:3" ht="12">
      <c r="B26" s="2">
        <v>4</v>
      </c>
      <c r="C26" s="6" t="s">
        <v>1550</v>
      </c>
    </row>
    <row r="27" spans="2:3" ht="12">
      <c r="B27" s="2">
        <v>5</v>
      </c>
      <c r="C27" s="6" t="s">
        <v>1551</v>
      </c>
    </row>
    <row r="28" spans="2:3" ht="12">
      <c r="B28" s="2">
        <v>6</v>
      </c>
      <c r="C28" s="2" t="s">
        <v>1552</v>
      </c>
    </row>
    <row r="29" spans="2:3" ht="12">
      <c r="B29" s="2">
        <v>7</v>
      </c>
      <c r="C29" s="2" t="s">
        <v>1553</v>
      </c>
    </row>
    <row r="30" spans="2:3" ht="12">
      <c r="B30" s="2">
        <v>8</v>
      </c>
      <c r="C30" s="6" t="s">
        <v>1554</v>
      </c>
    </row>
    <row r="31" spans="2:3" ht="12">
      <c r="B31" s="2">
        <v>9</v>
      </c>
      <c r="C31" s="2" t="s">
        <v>1671</v>
      </c>
    </row>
    <row r="32" spans="2:3" ht="12">
      <c r="B32" s="2">
        <v>10</v>
      </c>
      <c r="C32" s="6" t="s">
        <v>1514</v>
      </c>
    </row>
    <row r="33" spans="2:3" ht="12">
      <c r="B33" s="2">
        <v>11</v>
      </c>
      <c r="C33" s="2" t="s">
        <v>1515</v>
      </c>
    </row>
    <row r="34" spans="2:3" ht="12">
      <c r="B34" s="2">
        <v>12</v>
      </c>
      <c r="C34" s="2" t="s">
        <v>1555</v>
      </c>
    </row>
    <row r="35" spans="2:3" ht="12">
      <c r="B35" s="2">
        <v>13</v>
      </c>
      <c r="C35" s="6" t="s">
        <v>1672</v>
      </c>
    </row>
    <row r="36" spans="2:3" ht="12">
      <c r="B36" s="2">
        <v>14</v>
      </c>
      <c r="C36" s="6" t="s">
        <v>1516</v>
      </c>
    </row>
    <row r="37" spans="2:3" ht="12">
      <c r="B37" s="2">
        <v>15</v>
      </c>
      <c r="C37" s="2" t="s">
        <v>1513</v>
      </c>
    </row>
    <row r="38" spans="2:3" ht="12">
      <c r="B38" s="2">
        <v>16</v>
      </c>
      <c r="C38" s="6" t="s">
        <v>1556</v>
      </c>
    </row>
    <row r="39" spans="2:3" ht="12">
      <c r="B39" s="2">
        <v>17</v>
      </c>
      <c r="C39" s="2" t="s">
        <v>1557</v>
      </c>
    </row>
    <row r="40" spans="2:3" ht="12">
      <c r="B40" s="2">
        <v>18</v>
      </c>
      <c r="C40" s="2" t="s">
        <v>1558</v>
      </c>
    </row>
    <row r="41" ht="12">
      <c r="C41" s="6"/>
    </row>
    <row r="42" ht="12">
      <c r="B42" s="2" t="s">
        <v>1559</v>
      </c>
    </row>
    <row r="43" spans="2:3" ht="12">
      <c r="B43" s="2">
        <v>1</v>
      </c>
      <c r="C43" s="6" t="s">
        <v>1560</v>
      </c>
    </row>
    <row r="44" spans="2:3" ht="12">
      <c r="B44" s="2">
        <v>2</v>
      </c>
      <c r="C44" s="6" t="s">
        <v>1673</v>
      </c>
    </row>
    <row r="45" spans="2:3" ht="12">
      <c r="B45" s="12">
        <v>3</v>
      </c>
      <c r="C45" s="13" t="s">
        <v>1674</v>
      </c>
    </row>
    <row r="46" spans="2:3" ht="12">
      <c r="B46" s="12">
        <v>4</v>
      </c>
      <c r="C46" s="12" t="s">
        <v>1675</v>
      </c>
    </row>
    <row r="47" spans="2:3" ht="12">
      <c r="B47" s="2">
        <v>5</v>
      </c>
      <c r="C47" s="2" t="s">
        <v>1680</v>
      </c>
    </row>
    <row r="48" spans="2:3" ht="12">
      <c r="B48" s="2">
        <v>6</v>
      </c>
      <c r="C48" s="2" t="s">
        <v>1676</v>
      </c>
    </row>
    <row r="49" spans="2:3" ht="12">
      <c r="B49" s="2">
        <v>7</v>
      </c>
      <c r="C49" s="2" t="s">
        <v>1677</v>
      </c>
    </row>
    <row r="50" spans="2:3" ht="12">
      <c r="B50" s="2">
        <v>8</v>
      </c>
      <c r="C50" s="2" t="s">
        <v>1561</v>
      </c>
    </row>
    <row r="51" spans="2:3" ht="12">
      <c r="B51" s="2">
        <v>9</v>
      </c>
      <c r="C51" s="2" t="s">
        <v>1678</v>
      </c>
    </row>
    <row r="52" spans="2:3" ht="12">
      <c r="B52" s="12">
        <v>10</v>
      </c>
      <c r="C52" s="12" t="s">
        <v>1679</v>
      </c>
    </row>
    <row r="53" spans="2:3" ht="12">
      <c r="B53" s="2">
        <v>11</v>
      </c>
      <c r="C53" s="6" t="s">
        <v>1562</v>
      </c>
    </row>
    <row r="54" ht="12">
      <c r="C54" s="6"/>
    </row>
    <row r="55" ht="12">
      <c r="B55" s="2" t="s">
        <v>1563</v>
      </c>
    </row>
    <row r="56" spans="2:3" ht="12">
      <c r="B56" s="12">
        <v>1</v>
      </c>
      <c r="C56" s="12" t="s">
        <v>1564</v>
      </c>
    </row>
    <row r="57" spans="2:3" ht="12">
      <c r="B57" s="2">
        <v>2</v>
      </c>
      <c r="C57" s="2" t="s">
        <v>1681</v>
      </c>
    </row>
    <row r="58" spans="2:3" ht="12">
      <c r="B58" s="2">
        <v>3</v>
      </c>
      <c r="C58" s="2" t="s">
        <v>1682</v>
      </c>
    </row>
    <row r="59" spans="2:3" ht="12">
      <c r="B59" s="2">
        <v>4</v>
      </c>
      <c r="C59" s="2" t="s">
        <v>1683</v>
      </c>
    </row>
    <row r="61" ht="12">
      <c r="B61" s="2" t="s">
        <v>1565</v>
      </c>
    </row>
    <row r="62" spans="2:3" ht="12">
      <c r="B62" s="12">
        <v>1</v>
      </c>
      <c r="C62" s="12" t="s">
        <v>1684</v>
      </c>
    </row>
    <row r="63" spans="2:3" ht="12">
      <c r="B63" s="12">
        <v>2</v>
      </c>
      <c r="C63" s="12" t="s">
        <v>1685</v>
      </c>
    </row>
    <row r="64" spans="2:3" ht="12">
      <c r="B64" s="2">
        <v>3</v>
      </c>
      <c r="C64" s="2" t="s">
        <v>1566</v>
      </c>
    </row>
    <row r="65" ht="12">
      <c r="C65" s="2" t="s">
        <v>1686</v>
      </c>
    </row>
    <row r="66" ht="12">
      <c r="C66" s="2" t="s">
        <v>1687</v>
      </c>
    </row>
    <row r="67" spans="2:3" ht="12">
      <c r="B67" s="2">
        <v>4</v>
      </c>
      <c r="C67" s="2" t="s">
        <v>1567</v>
      </c>
    </row>
    <row r="68" spans="2:3" ht="12">
      <c r="B68" s="2">
        <v>5</v>
      </c>
      <c r="C68" s="2" t="s">
        <v>1688</v>
      </c>
    </row>
    <row r="69" spans="2:3" ht="12">
      <c r="B69" s="2">
        <v>6</v>
      </c>
      <c r="C69" s="2" t="s">
        <v>1689</v>
      </c>
    </row>
    <row r="70" spans="2:3" ht="12">
      <c r="B70" s="2">
        <v>7</v>
      </c>
      <c r="C70" s="2" t="s">
        <v>1690</v>
      </c>
    </row>
    <row r="71" spans="2:3" ht="12">
      <c r="B71" s="12">
        <v>8</v>
      </c>
      <c r="C71" s="14" t="s">
        <v>1691</v>
      </c>
    </row>
    <row r="72" spans="2:3" ht="12">
      <c r="B72" s="2">
        <v>9</v>
      </c>
      <c r="C72" s="2" t="s">
        <v>1568</v>
      </c>
    </row>
    <row r="73" ht="12">
      <c r="C73" s="2" t="s">
        <v>1692</v>
      </c>
    </row>
    <row r="74" ht="12">
      <c r="C74" s="7" t="s">
        <v>1576</v>
      </c>
    </row>
    <row r="75" spans="2:3" ht="12">
      <c r="B75" s="2">
        <v>10</v>
      </c>
      <c r="C75" s="7" t="s">
        <v>1569</v>
      </c>
    </row>
    <row r="76" ht="12">
      <c r="C76" s="7" t="s">
        <v>568</v>
      </c>
    </row>
    <row r="77" ht="12">
      <c r="C77" s="7" t="s">
        <v>569</v>
      </c>
    </row>
    <row r="78" spans="2:3" ht="12">
      <c r="B78" s="2">
        <v>11</v>
      </c>
      <c r="C78" s="2" t="s">
        <v>1693</v>
      </c>
    </row>
    <row r="79" ht="12">
      <c r="C79" s="2" t="s">
        <v>1694</v>
      </c>
    </row>
    <row r="80" ht="12">
      <c r="C80" s="2" t="s">
        <v>1695</v>
      </c>
    </row>
    <row r="81" spans="2:3" ht="12">
      <c r="B81" s="2">
        <v>12</v>
      </c>
      <c r="C81" s="8" t="s">
        <v>1570</v>
      </c>
    </row>
    <row r="82" spans="2:3" ht="12">
      <c r="B82" s="2">
        <v>13</v>
      </c>
      <c r="C82" s="8" t="s">
        <v>1696</v>
      </c>
    </row>
    <row r="83" spans="2:3" ht="12">
      <c r="B83" s="2">
        <v>14</v>
      </c>
      <c r="C83" s="8" t="s">
        <v>1697</v>
      </c>
    </row>
    <row r="84" spans="2:3" ht="12">
      <c r="B84" s="2">
        <v>15</v>
      </c>
      <c r="C84" s="2" t="s">
        <v>1698</v>
      </c>
    </row>
    <row r="85" ht="12">
      <c r="C85" s="2" t="s">
        <v>1699</v>
      </c>
    </row>
    <row r="86" ht="12">
      <c r="C86" s="2" t="s">
        <v>1700</v>
      </c>
    </row>
    <row r="87" spans="2:3" ht="12">
      <c r="B87" s="2">
        <v>16</v>
      </c>
      <c r="C87" s="2" t="s">
        <v>1701</v>
      </c>
    </row>
    <row r="88" spans="2:3" ht="12">
      <c r="B88" s="2">
        <v>17</v>
      </c>
      <c r="C88" s="2" t="s">
        <v>1702</v>
      </c>
    </row>
    <row r="89" ht="12">
      <c r="C89" s="2" t="s">
        <v>1703</v>
      </c>
    </row>
    <row r="90" ht="12">
      <c r="C90" s="2" t="s">
        <v>1704</v>
      </c>
    </row>
    <row r="91" ht="12">
      <c r="C91" s="2" t="s">
        <v>1705</v>
      </c>
    </row>
    <row r="92" ht="12">
      <c r="C92" s="2" t="s">
        <v>1706</v>
      </c>
    </row>
    <row r="93" spans="2:3" ht="12">
      <c r="B93" s="2">
        <v>18</v>
      </c>
      <c r="C93" s="2" t="s">
        <v>1707</v>
      </c>
    </row>
    <row r="94" spans="2:3" ht="12">
      <c r="B94" s="2">
        <v>19</v>
      </c>
      <c r="C94" s="2" t="s">
        <v>1708</v>
      </c>
    </row>
    <row r="95" spans="2:3" ht="12">
      <c r="B95" s="12">
        <v>20</v>
      </c>
      <c r="C95" s="12" t="s">
        <v>1709</v>
      </c>
    </row>
    <row r="96" spans="2:3" ht="12">
      <c r="B96" s="2">
        <v>21</v>
      </c>
      <c r="C96" s="2" t="s">
        <v>1710</v>
      </c>
    </row>
    <row r="97" ht="12">
      <c r="C97" s="2" t="s">
        <v>1711</v>
      </c>
    </row>
    <row r="98" ht="12">
      <c r="C98" s="2" t="s">
        <v>1712</v>
      </c>
    </row>
    <row r="99" ht="12">
      <c r="C99" s="2" t="s">
        <v>1713</v>
      </c>
    </row>
    <row r="100" ht="12">
      <c r="C100" s="2" t="s">
        <v>1714</v>
      </c>
    </row>
    <row r="101" ht="12">
      <c r="C101" s="2" t="s">
        <v>1715</v>
      </c>
    </row>
    <row r="102" ht="12">
      <c r="C102" s="2" t="s">
        <v>0</v>
      </c>
    </row>
    <row r="103" spans="2:3" ht="12">
      <c r="B103" s="2">
        <v>22</v>
      </c>
      <c r="C103" s="2" t="s">
        <v>1</v>
      </c>
    </row>
    <row r="104" spans="2:3" ht="12">
      <c r="B104" s="2">
        <v>23</v>
      </c>
      <c r="C104" s="2" t="s">
        <v>1571</v>
      </c>
    </row>
    <row r="105" spans="2:3" ht="12">
      <c r="B105" s="2">
        <v>24</v>
      </c>
      <c r="C105" s="8" t="s">
        <v>1572</v>
      </c>
    </row>
    <row r="106" spans="2:3" ht="12">
      <c r="B106" s="2">
        <v>25</v>
      </c>
      <c r="C106" s="2" t="s">
        <v>1573</v>
      </c>
    </row>
    <row r="107" spans="2:3" ht="12">
      <c r="B107" s="2">
        <v>26</v>
      </c>
      <c r="C107" s="8" t="s">
        <v>1574</v>
      </c>
    </row>
    <row r="108" ht="12">
      <c r="C108" s="8" t="s">
        <v>2</v>
      </c>
    </row>
    <row r="109" ht="12">
      <c r="C109" s="8" t="s">
        <v>3</v>
      </c>
    </row>
    <row r="110" spans="2:3" ht="12">
      <c r="B110" s="2">
        <v>27</v>
      </c>
      <c r="C110" s="8" t="s">
        <v>1575</v>
      </c>
    </row>
    <row r="111" ht="12">
      <c r="C111" s="8"/>
    </row>
    <row r="112" ht="12">
      <c r="B112" s="2" t="s">
        <v>1577</v>
      </c>
    </row>
    <row r="113" spans="2:3" ht="12">
      <c r="B113" s="12">
        <v>1</v>
      </c>
      <c r="C113" s="13" t="s">
        <v>1578</v>
      </c>
    </row>
    <row r="114" spans="2:3" ht="12">
      <c r="B114" s="2">
        <v>2</v>
      </c>
      <c r="C114" s="6" t="s">
        <v>1579</v>
      </c>
    </row>
    <row r="115" spans="2:3" ht="12">
      <c r="B115" s="2">
        <v>3</v>
      </c>
      <c r="C115" s="6" t="s">
        <v>1586</v>
      </c>
    </row>
    <row r="116" spans="2:3" ht="12">
      <c r="B116" s="2">
        <v>4</v>
      </c>
      <c r="C116" s="6" t="s">
        <v>1580</v>
      </c>
    </row>
    <row r="117" ht="12">
      <c r="C117" s="6" t="s">
        <v>1582</v>
      </c>
    </row>
    <row r="118" ht="12">
      <c r="C118" s="2" t="s">
        <v>1583</v>
      </c>
    </row>
    <row r="119" ht="12">
      <c r="C119" s="6" t="s">
        <v>1584</v>
      </c>
    </row>
    <row r="120" ht="12">
      <c r="C120" s="2" t="s">
        <v>4</v>
      </c>
    </row>
    <row r="121" ht="12">
      <c r="C121" s="6" t="s">
        <v>1585</v>
      </c>
    </row>
    <row r="122" spans="2:3" ht="12">
      <c r="B122" s="2">
        <v>5</v>
      </c>
      <c r="C122" s="6" t="s">
        <v>1581</v>
      </c>
    </row>
    <row r="123" ht="12">
      <c r="C123" s="6" t="s">
        <v>1587</v>
      </c>
    </row>
    <row r="124" ht="12">
      <c r="C124" s="6" t="s">
        <v>1588</v>
      </c>
    </row>
    <row r="125" ht="12">
      <c r="C125" s="6" t="s">
        <v>1589</v>
      </c>
    </row>
    <row r="126" ht="12">
      <c r="C126" s="6" t="s">
        <v>1590</v>
      </c>
    </row>
    <row r="127" spans="2:3" ht="12">
      <c r="B127" s="2">
        <v>6</v>
      </c>
      <c r="C127" s="6" t="s">
        <v>5</v>
      </c>
    </row>
    <row r="128" spans="2:3" ht="12">
      <c r="B128" s="2">
        <v>7</v>
      </c>
      <c r="C128" s="6" t="s">
        <v>6</v>
      </c>
    </row>
    <row r="129" ht="12">
      <c r="C129" s="6"/>
    </row>
    <row r="130" ht="12">
      <c r="B130" s="2" t="s">
        <v>1591</v>
      </c>
    </row>
    <row r="131" spans="2:3" ht="12">
      <c r="B131" s="2">
        <v>1</v>
      </c>
      <c r="C131" s="2" t="s">
        <v>7</v>
      </c>
    </row>
    <row r="132" spans="2:3" ht="12">
      <c r="B132" s="12">
        <v>2</v>
      </c>
      <c r="C132" s="12" t="s">
        <v>8</v>
      </c>
    </row>
    <row r="133" spans="2:3" ht="12">
      <c r="B133" s="2">
        <v>3</v>
      </c>
      <c r="C133" s="2" t="s">
        <v>1592</v>
      </c>
    </row>
    <row r="134" spans="2:3" ht="12">
      <c r="B134" s="2">
        <v>4</v>
      </c>
      <c r="C134" s="2" t="s">
        <v>1593</v>
      </c>
    </row>
    <row r="135" spans="2:3" ht="12">
      <c r="B135" s="2">
        <v>5</v>
      </c>
      <c r="C135" s="2" t="s">
        <v>9</v>
      </c>
    </row>
    <row r="136" spans="2:3" ht="12">
      <c r="B136" s="2">
        <v>6</v>
      </c>
      <c r="C136" s="6" t="s">
        <v>1594</v>
      </c>
    </row>
    <row r="137" ht="12">
      <c r="C137" s="6"/>
    </row>
    <row r="138" ht="12">
      <c r="B138" s="2" t="s">
        <v>1499</v>
      </c>
    </row>
    <row r="139" spans="2:3" ht="12">
      <c r="B139" s="2">
        <v>1</v>
      </c>
      <c r="C139" s="2" t="s">
        <v>1595</v>
      </c>
    </row>
    <row r="140" spans="2:3" ht="12">
      <c r="B140" s="2">
        <v>2</v>
      </c>
      <c r="C140" s="2" t="s">
        <v>10</v>
      </c>
    </row>
    <row r="141" spans="2:3" ht="12">
      <c r="B141" s="2">
        <v>3</v>
      </c>
      <c r="C141" s="2" t="s">
        <v>1596</v>
      </c>
    </row>
    <row r="142" spans="2:3" ht="12">
      <c r="B142" s="2">
        <v>4</v>
      </c>
      <c r="C142" s="9" t="s">
        <v>11</v>
      </c>
    </row>
    <row r="143" spans="2:3" ht="12">
      <c r="B143" s="2">
        <v>5</v>
      </c>
      <c r="C143" s="9" t="s">
        <v>12</v>
      </c>
    </row>
    <row r="144" spans="2:3" ht="25.5" customHeight="1">
      <c r="B144" s="2">
        <v>6</v>
      </c>
      <c r="C144" s="10" t="s">
        <v>13</v>
      </c>
    </row>
    <row r="145" spans="2:3" ht="24">
      <c r="B145" s="2">
        <v>7</v>
      </c>
      <c r="C145" s="10" t="s">
        <v>14</v>
      </c>
    </row>
    <row r="146" spans="2:3" ht="12">
      <c r="B146" s="2">
        <v>8</v>
      </c>
      <c r="C146" s="10" t="s">
        <v>11</v>
      </c>
    </row>
    <row r="147" spans="2:3" ht="12">
      <c r="B147" s="2">
        <v>9</v>
      </c>
      <c r="C147" s="2" t="s">
        <v>1597</v>
      </c>
    </row>
    <row r="148" spans="2:3" ht="12">
      <c r="B148" s="2">
        <v>10</v>
      </c>
      <c r="C148" s="2" t="s">
        <v>1598</v>
      </c>
    </row>
    <row r="150" ht="12">
      <c r="B150" s="2" t="s">
        <v>1599</v>
      </c>
    </row>
    <row r="151" spans="2:3" ht="12">
      <c r="B151" s="2">
        <v>1</v>
      </c>
      <c r="C151" s="2" t="s">
        <v>15</v>
      </c>
    </row>
    <row r="152" spans="2:3" ht="12">
      <c r="B152" s="12">
        <v>2</v>
      </c>
      <c r="C152" s="12" t="s">
        <v>1518</v>
      </c>
    </row>
    <row r="153" spans="2:3" ht="12">
      <c r="B153" s="12"/>
      <c r="C153" s="12" t="s">
        <v>1600</v>
      </c>
    </row>
    <row r="154" ht="12">
      <c r="C154" s="2" t="s">
        <v>1601</v>
      </c>
    </row>
    <row r="155" ht="12">
      <c r="C155" s="2" t="s">
        <v>1602</v>
      </c>
    </row>
    <row r="156" spans="2:3" ht="12">
      <c r="B156" s="2">
        <v>3</v>
      </c>
      <c r="C156" s="2" t="s">
        <v>1519</v>
      </c>
    </row>
    <row r="157" spans="2:3" ht="12">
      <c r="B157" s="2">
        <v>4</v>
      </c>
      <c r="C157" s="2" t="s">
        <v>1520</v>
      </c>
    </row>
    <row r="158" spans="2:3" ht="12">
      <c r="B158" s="2">
        <v>5</v>
      </c>
      <c r="C158" s="2" t="s">
        <v>1603</v>
      </c>
    </row>
    <row r="159" ht="12">
      <c r="C159" s="2" t="s">
        <v>1604</v>
      </c>
    </row>
    <row r="160" ht="12">
      <c r="C160" s="2" t="s">
        <v>1605</v>
      </c>
    </row>
    <row r="161" ht="12">
      <c r="C161" s="2" t="s">
        <v>1606</v>
      </c>
    </row>
    <row r="162" ht="12">
      <c r="C162" s="2" t="s">
        <v>1607</v>
      </c>
    </row>
    <row r="163" spans="2:3" ht="12">
      <c r="B163" s="2">
        <v>6</v>
      </c>
      <c r="C163" s="2" t="s">
        <v>16</v>
      </c>
    </row>
    <row r="164" spans="2:3" ht="12">
      <c r="B164" s="2">
        <v>7</v>
      </c>
      <c r="C164" s="2" t="s">
        <v>17</v>
      </c>
    </row>
    <row r="165" spans="2:3" ht="12">
      <c r="B165" s="2">
        <v>8</v>
      </c>
      <c r="C165" s="2" t="s">
        <v>18</v>
      </c>
    </row>
    <row r="166" spans="2:3" ht="12">
      <c r="B166" s="2">
        <v>9</v>
      </c>
      <c r="C166" s="2" t="s">
        <v>19</v>
      </c>
    </row>
    <row r="167" spans="2:3" ht="12">
      <c r="B167" s="2">
        <v>10</v>
      </c>
      <c r="C167" s="2" t="s">
        <v>1608</v>
      </c>
    </row>
    <row r="168" spans="2:3" ht="12">
      <c r="B168" s="2">
        <v>11</v>
      </c>
      <c r="C168" s="2" t="s">
        <v>1609</v>
      </c>
    </row>
    <row r="169" spans="2:3" ht="12">
      <c r="B169" s="2">
        <v>12</v>
      </c>
      <c r="C169" s="2" t="s">
        <v>1610</v>
      </c>
    </row>
    <row r="170" spans="2:3" ht="12">
      <c r="B170" s="2">
        <v>13</v>
      </c>
      <c r="C170" s="2" t="s">
        <v>1611</v>
      </c>
    </row>
    <row r="171" ht="12">
      <c r="C171" s="2" t="s">
        <v>1613</v>
      </c>
    </row>
    <row r="172" spans="1:3" ht="12">
      <c r="A172" s="1"/>
      <c r="C172" s="2" t="s">
        <v>1614</v>
      </c>
    </row>
    <row r="173" spans="2:3" ht="12">
      <c r="B173" s="12">
        <v>14</v>
      </c>
      <c r="C173" s="12" t="s">
        <v>1612</v>
      </c>
    </row>
    <row r="174" ht="12">
      <c r="C174" s="2" t="s">
        <v>1615</v>
      </c>
    </row>
    <row r="175" spans="2:3" ht="12">
      <c r="B175" s="12"/>
      <c r="C175" s="12" t="s">
        <v>1616</v>
      </c>
    </row>
    <row r="176" ht="12">
      <c r="C176" s="2" t="s">
        <v>20</v>
      </c>
    </row>
    <row r="177" ht="12">
      <c r="C177" s="2" t="s">
        <v>21</v>
      </c>
    </row>
    <row r="179" ht="12">
      <c r="B179" s="2" t="s">
        <v>1617</v>
      </c>
    </row>
    <row r="180" spans="2:3" ht="12">
      <c r="B180" s="2">
        <v>1</v>
      </c>
      <c r="C180" s="2" t="s">
        <v>1618</v>
      </c>
    </row>
    <row r="181" spans="2:3" ht="12">
      <c r="B181" s="12">
        <v>2</v>
      </c>
      <c r="C181" s="12" t="s">
        <v>1619</v>
      </c>
    </row>
    <row r="182" spans="2:3" ht="12">
      <c r="B182" s="2">
        <v>3</v>
      </c>
      <c r="C182" s="2" t="s">
        <v>1620</v>
      </c>
    </row>
    <row r="183" spans="2:3" ht="12">
      <c r="B183" s="2">
        <v>4</v>
      </c>
      <c r="C183" s="2" t="s">
        <v>1621</v>
      </c>
    </row>
    <row r="184" spans="2:3" ht="12">
      <c r="B184" s="2">
        <v>5</v>
      </c>
      <c r="C184" s="2" t="s">
        <v>22</v>
      </c>
    </row>
    <row r="185" spans="2:3" ht="12">
      <c r="B185" s="2">
        <v>6</v>
      </c>
      <c r="C185" s="2" t="s">
        <v>23</v>
      </c>
    </row>
    <row r="186" spans="2:3" ht="12">
      <c r="B186" s="2">
        <v>7</v>
      </c>
      <c r="C186" s="2" t="s">
        <v>1622</v>
      </c>
    </row>
    <row r="187" spans="2:3" ht="12">
      <c r="B187" s="2">
        <v>8</v>
      </c>
      <c r="C187" s="2" t="s">
        <v>1623</v>
      </c>
    </row>
    <row r="188" spans="2:3" ht="12">
      <c r="B188" s="2">
        <v>9</v>
      </c>
      <c r="C188" s="2" t="s">
        <v>1624</v>
      </c>
    </row>
    <row r="189" spans="2:3" ht="12">
      <c r="B189" s="2">
        <v>10</v>
      </c>
      <c r="C189" s="2" t="s">
        <v>1625</v>
      </c>
    </row>
    <row r="190" spans="2:3" ht="12">
      <c r="B190" s="12">
        <v>11</v>
      </c>
      <c r="C190" s="12" t="s">
        <v>1626</v>
      </c>
    </row>
    <row r="191" spans="2:3" ht="12">
      <c r="B191" s="2">
        <v>12</v>
      </c>
      <c r="C191" s="2" t="s">
        <v>1627</v>
      </c>
    </row>
    <row r="193" ht="12">
      <c r="B193" s="2" t="s">
        <v>1628</v>
      </c>
    </row>
    <row r="194" spans="2:3" ht="12">
      <c r="B194" s="2">
        <v>1</v>
      </c>
      <c r="C194" s="2" t="s">
        <v>1629</v>
      </c>
    </row>
    <row r="195" ht="12">
      <c r="C195" s="2" t="s">
        <v>1643</v>
      </c>
    </row>
    <row r="196" ht="12">
      <c r="C196" s="2" t="s">
        <v>1644</v>
      </c>
    </row>
    <row r="197" spans="2:3" ht="12">
      <c r="B197" s="2">
        <v>2</v>
      </c>
      <c r="C197" s="2" t="s">
        <v>1664</v>
      </c>
    </row>
    <row r="198" ht="12">
      <c r="C198" s="2" t="s">
        <v>1643</v>
      </c>
    </row>
    <row r="199" ht="12">
      <c r="C199" s="2" t="s">
        <v>1644</v>
      </c>
    </row>
    <row r="200" spans="2:3" ht="12">
      <c r="B200" s="2">
        <v>3</v>
      </c>
      <c r="C200" s="2" t="s">
        <v>1630</v>
      </c>
    </row>
    <row r="201" spans="2:3" ht="12">
      <c r="B201" s="2">
        <v>4</v>
      </c>
      <c r="C201" s="2" t="s">
        <v>24</v>
      </c>
    </row>
    <row r="202" ht="12">
      <c r="C202" s="2" t="s">
        <v>25</v>
      </c>
    </row>
    <row r="203" ht="12">
      <c r="C203" s="2" t="s">
        <v>26</v>
      </c>
    </row>
    <row r="204" spans="2:3" ht="12">
      <c r="B204" s="2">
        <v>5</v>
      </c>
      <c r="C204" s="2" t="s">
        <v>1631</v>
      </c>
    </row>
    <row r="205" spans="2:3" ht="12">
      <c r="B205" s="2">
        <v>6</v>
      </c>
      <c r="C205" s="2" t="s">
        <v>1632</v>
      </c>
    </row>
    <row r="206" spans="2:3" ht="12">
      <c r="B206" s="2">
        <v>7</v>
      </c>
      <c r="C206" s="2" t="s">
        <v>1633</v>
      </c>
    </row>
    <row r="207" ht="12">
      <c r="C207" s="2" t="s">
        <v>1645</v>
      </c>
    </row>
    <row r="208" ht="12">
      <c r="C208" s="2" t="s">
        <v>1646</v>
      </c>
    </row>
    <row r="209" spans="2:3" ht="12">
      <c r="B209" s="2">
        <v>8</v>
      </c>
      <c r="C209" s="2" t="s">
        <v>1634</v>
      </c>
    </row>
    <row r="210" spans="2:3" ht="12">
      <c r="B210" s="12">
        <v>9</v>
      </c>
      <c r="C210" s="12" t="s">
        <v>1635</v>
      </c>
    </row>
    <row r="211" spans="2:3" ht="12">
      <c r="B211" s="12"/>
      <c r="C211" s="12" t="s">
        <v>1647</v>
      </c>
    </row>
    <row r="212" ht="12">
      <c r="C212" s="2" t="s">
        <v>1648</v>
      </c>
    </row>
    <row r="213" spans="2:3" ht="12">
      <c r="B213" s="2">
        <v>10</v>
      </c>
      <c r="C213" s="2" t="s">
        <v>1636</v>
      </c>
    </row>
    <row r="214" spans="2:3" ht="12">
      <c r="B214" s="2">
        <v>11</v>
      </c>
      <c r="C214" s="2" t="s">
        <v>1637</v>
      </c>
    </row>
    <row r="215" spans="2:3" ht="12">
      <c r="B215" s="2">
        <v>12</v>
      </c>
      <c r="C215" s="2" t="s">
        <v>1638</v>
      </c>
    </row>
    <row r="216" spans="2:3" ht="12">
      <c r="B216" s="2">
        <v>13</v>
      </c>
      <c r="C216" s="2" t="s">
        <v>1639</v>
      </c>
    </row>
    <row r="217" spans="2:3" ht="12">
      <c r="B217" s="2">
        <v>14</v>
      </c>
      <c r="C217" s="2" t="s">
        <v>1640</v>
      </c>
    </row>
    <row r="218" spans="2:3" ht="12">
      <c r="B218" s="2">
        <v>15</v>
      </c>
      <c r="C218" s="2" t="s">
        <v>1641</v>
      </c>
    </row>
    <row r="219" spans="2:3" ht="12">
      <c r="B219" s="2">
        <v>16</v>
      </c>
      <c r="C219" s="2" t="s">
        <v>1642</v>
      </c>
    </row>
    <row r="221" ht="12">
      <c r="B221" s="2" t="s">
        <v>1649</v>
      </c>
    </row>
    <row r="222" spans="2:3" ht="12">
      <c r="B222" s="12">
        <v>1</v>
      </c>
      <c r="C222" s="12" t="s">
        <v>1650</v>
      </c>
    </row>
    <row r="223" spans="2:3" ht="12">
      <c r="B223" s="2">
        <v>2</v>
      </c>
      <c r="C223" s="2" t="s">
        <v>27</v>
      </c>
    </row>
    <row r="224" ht="12">
      <c r="C224" s="2" t="s">
        <v>28</v>
      </c>
    </row>
    <row r="225" ht="12">
      <c r="C225" s="2" t="s">
        <v>29</v>
      </c>
    </row>
    <row r="226" ht="12">
      <c r="C226" s="2" t="s">
        <v>30</v>
      </c>
    </row>
    <row r="227" ht="12">
      <c r="C227" s="2" t="s">
        <v>31</v>
      </c>
    </row>
    <row r="228" ht="12">
      <c r="C228" s="2" t="s">
        <v>32</v>
      </c>
    </row>
    <row r="229" ht="12">
      <c r="C229" s="2" t="s">
        <v>33</v>
      </c>
    </row>
    <row r="230" ht="12">
      <c r="C230" s="2" t="s">
        <v>34</v>
      </c>
    </row>
    <row r="231" ht="12">
      <c r="C231" s="2" t="s">
        <v>35</v>
      </c>
    </row>
    <row r="232" spans="2:3" ht="12">
      <c r="B232" s="2">
        <v>3</v>
      </c>
      <c r="C232" s="11" t="s">
        <v>36</v>
      </c>
    </row>
    <row r="233" spans="2:3" ht="12">
      <c r="B233" s="12">
        <v>4</v>
      </c>
      <c r="C233" s="12" t="s">
        <v>1651</v>
      </c>
    </row>
    <row r="234" spans="2:3" ht="12">
      <c r="B234" s="2">
        <v>5</v>
      </c>
      <c r="C234" s="2" t="s">
        <v>1652</v>
      </c>
    </row>
    <row r="235" spans="2:3" ht="12">
      <c r="B235" s="2">
        <v>6</v>
      </c>
      <c r="C235" s="2" t="s">
        <v>1653</v>
      </c>
    </row>
    <row r="236" spans="2:3" ht="12">
      <c r="B236" s="2">
        <v>7</v>
      </c>
      <c r="C236" s="2" t="s">
        <v>1654</v>
      </c>
    </row>
    <row r="238" ht="12">
      <c r="B238" s="2" t="s">
        <v>1655</v>
      </c>
    </row>
    <row r="239" spans="2:3" ht="12">
      <c r="B239" s="12">
        <v>1</v>
      </c>
      <c r="C239" s="12" t="s">
        <v>1656</v>
      </c>
    </row>
    <row r="240" spans="2:3" ht="12">
      <c r="B240" s="2">
        <v>2</v>
      </c>
      <c r="C240" s="2" t="s">
        <v>1521</v>
      </c>
    </row>
    <row r="241" spans="2:3" ht="12">
      <c r="B241" s="2">
        <v>3</v>
      </c>
      <c r="C241" s="2" t="s">
        <v>1657</v>
      </c>
    </row>
    <row r="242" spans="2:3" ht="12">
      <c r="B242" s="2">
        <v>4</v>
      </c>
      <c r="C242" s="2" t="s">
        <v>1658</v>
      </c>
    </row>
    <row r="243" spans="2:3" ht="12">
      <c r="B243" s="2">
        <v>5</v>
      </c>
      <c r="C243" s="2" t="s">
        <v>1659</v>
      </c>
    </row>
    <row r="244" spans="2:3" ht="12">
      <c r="B244" s="2">
        <v>6</v>
      </c>
      <c r="C244" s="2" t="s">
        <v>1660</v>
      </c>
    </row>
    <row r="245" spans="2:3" ht="12">
      <c r="B245" s="2">
        <v>7</v>
      </c>
      <c r="C245" s="2" t="s">
        <v>1522</v>
      </c>
    </row>
    <row r="246" spans="2:3" ht="12">
      <c r="B246" s="2">
        <v>8</v>
      </c>
      <c r="C246" s="2" t="s">
        <v>1661</v>
      </c>
    </row>
    <row r="247" spans="2:3" ht="12">
      <c r="B247" s="2">
        <v>9</v>
      </c>
      <c r="C247" s="2" t="s">
        <v>1662</v>
      </c>
    </row>
    <row r="248" spans="2:3" ht="12">
      <c r="B248" s="2">
        <v>10</v>
      </c>
      <c r="C248" s="2" t="s">
        <v>1663</v>
      </c>
    </row>
    <row r="249" spans="2:3" ht="12">
      <c r="B249" s="2">
        <v>11</v>
      </c>
      <c r="C249" s="2" t="s">
        <v>1367</v>
      </c>
    </row>
    <row r="250" spans="2:3" ht="12">
      <c r="B250" s="2">
        <v>12</v>
      </c>
      <c r="C250" s="2" t="s">
        <v>1523</v>
      </c>
    </row>
    <row r="251" spans="2:3" ht="12">
      <c r="B251" s="2">
        <v>13</v>
      </c>
      <c r="C251" s="2" t="s">
        <v>1368</v>
      </c>
    </row>
    <row r="252" spans="2:3" ht="12">
      <c r="B252" s="12">
        <v>14</v>
      </c>
      <c r="C252" s="12" t="s">
        <v>1369</v>
      </c>
    </row>
    <row r="253" spans="2:3" ht="12">
      <c r="B253" s="12">
        <v>15</v>
      </c>
      <c r="C253" s="12" t="s">
        <v>1370</v>
      </c>
    </row>
    <row r="254" spans="2:3" ht="12">
      <c r="B254" s="2">
        <v>16</v>
      </c>
      <c r="C254" s="2" t="s">
        <v>1371</v>
      </c>
    </row>
    <row r="255" spans="2:3" ht="12">
      <c r="B255" s="2">
        <v>17</v>
      </c>
      <c r="C255" s="2" t="s">
        <v>1524</v>
      </c>
    </row>
    <row r="257" ht="12">
      <c r="B257" s="2" t="s">
        <v>1372</v>
      </c>
    </row>
    <row r="258" spans="2:3" ht="12">
      <c r="B258" s="12">
        <v>1</v>
      </c>
      <c r="C258" s="12" t="s">
        <v>1373</v>
      </c>
    </row>
    <row r="259" spans="2:3" ht="12">
      <c r="B259" s="2">
        <v>2</v>
      </c>
      <c r="C259" s="2" t="s">
        <v>1374</v>
      </c>
    </row>
    <row r="260" spans="2:3" ht="12">
      <c r="B260" s="12">
        <v>3</v>
      </c>
      <c r="C260" s="12" t="s">
        <v>37</v>
      </c>
    </row>
    <row r="261" spans="2:3" ht="12">
      <c r="B261" s="2">
        <v>4</v>
      </c>
      <c r="C261" s="2" t="s">
        <v>38</v>
      </c>
    </row>
    <row r="262" spans="2:3" ht="12">
      <c r="B262" s="2">
        <v>5</v>
      </c>
      <c r="C262" s="2" t="s">
        <v>39</v>
      </c>
    </row>
    <row r="263" spans="2:3" ht="12">
      <c r="B263" s="2">
        <v>6</v>
      </c>
      <c r="C263" s="2" t="s">
        <v>1375</v>
      </c>
    </row>
    <row r="264" spans="2:3" ht="12">
      <c r="B264" s="2">
        <v>7</v>
      </c>
      <c r="C264" s="2" t="s">
        <v>1376</v>
      </c>
    </row>
    <row r="265" spans="2:3" ht="12">
      <c r="B265" s="2">
        <v>8</v>
      </c>
      <c r="C265" s="2" t="s">
        <v>40</v>
      </c>
    </row>
    <row r="266" spans="2:3" ht="12">
      <c r="B266" s="2">
        <v>9</v>
      </c>
      <c r="C266" s="2" t="s">
        <v>1525</v>
      </c>
    </row>
    <row r="268" ht="12">
      <c r="B268" s="2" t="s">
        <v>1377</v>
      </c>
    </row>
    <row r="269" spans="2:3" ht="12">
      <c r="B269" s="2">
        <v>1</v>
      </c>
      <c r="C269" s="2" t="s">
        <v>1378</v>
      </c>
    </row>
    <row r="270" ht="12">
      <c r="C270" s="2" t="s">
        <v>1380</v>
      </c>
    </row>
    <row r="271" ht="12">
      <c r="C271" s="2" t="s">
        <v>41</v>
      </c>
    </row>
    <row r="272" ht="12">
      <c r="C272" s="2" t="s">
        <v>1381</v>
      </c>
    </row>
    <row r="273" ht="12">
      <c r="C273" s="2" t="s">
        <v>1382</v>
      </c>
    </row>
    <row r="274" ht="12">
      <c r="C274" s="2" t="s">
        <v>1383</v>
      </c>
    </row>
    <row r="275" ht="12">
      <c r="C275" s="2" t="s">
        <v>1384</v>
      </c>
    </row>
    <row r="276" ht="12">
      <c r="C276" s="2" t="s">
        <v>1385</v>
      </c>
    </row>
    <row r="277" ht="12">
      <c r="C277" s="2" t="s">
        <v>1386</v>
      </c>
    </row>
    <row r="278" ht="12">
      <c r="C278" s="2" t="s">
        <v>1387</v>
      </c>
    </row>
    <row r="279" ht="12">
      <c r="C279" s="2" t="s">
        <v>1388</v>
      </c>
    </row>
    <row r="280" spans="2:3" ht="12">
      <c r="B280" s="2">
        <v>2</v>
      </c>
      <c r="C280" s="2" t="s">
        <v>42</v>
      </c>
    </row>
    <row r="281" ht="12">
      <c r="C281" s="2" t="s">
        <v>43</v>
      </c>
    </row>
    <row r="282" ht="12">
      <c r="C282" s="2" t="s">
        <v>44</v>
      </c>
    </row>
    <row r="283" ht="12">
      <c r="C283" s="2" t="s">
        <v>45</v>
      </c>
    </row>
    <row r="284" spans="2:3" ht="12">
      <c r="B284" s="2">
        <v>3</v>
      </c>
      <c r="C284" s="2" t="s">
        <v>1379</v>
      </c>
    </row>
    <row r="285" spans="2:3" ht="12">
      <c r="B285" s="2">
        <v>4</v>
      </c>
      <c r="C285" s="2" t="s">
        <v>46</v>
      </c>
    </row>
    <row r="286" spans="2:3" ht="12">
      <c r="B286" s="2">
        <v>5</v>
      </c>
      <c r="C286" s="2" t="s">
        <v>47</v>
      </c>
    </row>
    <row r="287" spans="2:3" ht="12">
      <c r="B287" s="2">
        <v>6</v>
      </c>
      <c r="C287" s="2" t="s">
        <v>48</v>
      </c>
    </row>
    <row r="289" ht="12">
      <c r="B289" s="2" t="s">
        <v>1389</v>
      </c>
    </row>
    <row r="290" spans="2:3" ht="12">
      <c r="B290" s="2">
        <v>1</v>
      </c>
      <c r="C290" s="2" t="s">
        <v>1390</v>
      </c>
    </row>
    <row r="291" ht="12">
      <c r="C291" s="2" t="s">
        <v>1401</v>
      </c>
    </row>
    <row r="292" ht="12">
      <c r="C292" s="2" t="s">
        <v>1402</v>
      </c>
    </row>
    <row r="293" ht="12">
      <c r="C293" s="2" t="s">
        <v>1403</v>
      </c>
    </row>
    <row r="294" ht="12">
      <c r="C294" s="2" t="s">
        <v>49</v>
      </c>
    </row>
    <row r="295" ht="12">
      <c r="C295" s="2" t="s">
        <v>1404</v>
      </c>
    </row>
    <row r="296" ht="12">
      <c r="C296" s="2" t="s">
        <v>50</v>
      </c>
    </row>
    <row r="297" ht="12">
      <c r="C297" s="2" t="s">
        <v>51</v>
      </c>
    </row>
    <row r="298" spans="2:3" ht="12">
      <c r="B298" s="2">
        <v>2</v>
      </c>
      <c r="C298" s="2" t="s">
        <v>52</v>
      </c>
    </row>
    <row r="299" spans="2:3" ht="12">
      <c r="B299" s="2">
        <v>3</v>
      </c>
      <c r="C299" s="2" t="s">
        <v>1526</v>
      </c>
    </row>
    <row r="300" ht="12">
      <c r="C300" s="2" t="s">
        <v>1405</v>
      </c>
    </row>
    <row r="301" ht="12">
      <c r="C301" s="2" t="s">
        <v>1406</v>
      </c>
    </row>
    <row r="302" ht="12">
      <c r="C302" s="2" t="s">
        <v>1407</v>
      </c>
    </row>
    <row r="303" ht="12">
      <c r="C303" s="2" t="s">
        <v>1408</v>
      </c>
    </row>
    <row r="304" ht="12">
      <c r="C304" s="2" t="s">
        <v>1409</v>
      </c>
    </row>
    <row r="305" spans="2:3" ht="12">
      <c r="B305" s="2">
        <v>4</v>
      </c>
      <c r="C305" s="2" t="s">
        <v>1391</v>
      </c>
    </row>
    <row r="306" ht="12">
      <c r="C306" s="2" t="s">
        <v>1410</v>
      </c>
    </row>
    <row r="307" ht="12">
      <c r="C307" s="2" t="s">
        <v>1411</v>
      </c>
    </row>
    <row r="308" spans="2:3" ht="12">
      <c r="B308" s="2">
        <v>5</v>
      </c>
      <c r="C308" s="2" t="s">
        <v>1392</v>
      </c>
    </row>
    <row r="309" spans="2:3" ht="12">
      <c r="B309" s="2">
        <v>6</v>
      </c>
      <c r="C309" s="2" t="s">
        <v>1527</v>
      </c>
    </row>
    <row r="310" spans="2:3" ht="12">
      <c r="B310" s="2">
        <v>7</v>
      </c>
      <c r="C310" s="2" t="s">
        <v>1393</v>
      </c>
    </row>
    <row r="311" ht="12">
      <c r="C311" s="2" t="s">
        <v>1412</v>
      </c>
    </row>
    <row r="312" ht="12">
      <c r="C312" s="2" t="s">
        <v>1413</v>
      </c>
    </row>
    <row r="313" spans="2:3" ht="12">
      <c r="B313" s="2">
        <v>8</v>
      </c>
      <c r="C313" s="2" t="s">
        <v>1394</v>
      </c>
    </row>
    <row r="314" spans="2:3" ht="12">
      <c r="B314" s="2">
        <v>9</v>
      </c>
      <c r="C314" s="2" t="s">
        <v>1395</v>
      </c>
    </row>
    <row r="315" spans="2:3" ht="12">
      <c r="B315" s="2">
        <v>10</v>
      </c>
      <c r="C315" s="2" t="s">
        <v>1528</v>
      </c>
    </row>
    <row r="316" ht="12">
      <c r="C316" s="2" t="s">
        <v>53</v>
      </c>
    </row>
    <row r="317" ht="12">
      <c r="C317" s="2" t="s">
        <v>1414</v>
      </c>
    </row>
    <row r="318" ht="12">
      <c r="C318" s="2" t="s">
        <v>54</v>
      </c>
    </row>
    <row r="319" spans="2:3" ht="12">
      <c r="B319" s="2">
        <v>11</v>
      </c>
      <c r="C319" s="2" t="s">
        <v>1529</v>
      </c>
    </row>
    <row r="320" ht="12">
      <c r="C320" s="2" t="s">
        <v>1415</v>
      </c>
    </row>
    <row r="321" ht="12">
      <c r="C321" s="2" t="s">
        <v>1416</v>
      </c>
    </row>
    <row r="322" ht="12">
      <c r="C322" s="2" t="s">
        <v>1417</v>
      </c>
    </row>
    <row r="323" spans="2:3" ht="12">
      <c r="B323" s="2">
        <v>12</v>
      </c>
      <c r="C323" s="2" t="s">
        <v>1396</v>
      </c>
    </row>
    <row r="324" ht="12">
      <c r="C324" s="2" t="s">
        <v>1415</v>
      </c>
    </row>
    <row r="325" ht="12">
      <c r="C325" s="2" t="s">
        <v>1418</v>
      </c>
    </row>
    <row r="326" spans="2:3" ht="12">
      <c r="B326" s="2">
        <v>13</v>
      </c>
      <c r="C326" s="2" t="s">
        <v>1397</v>
      </c>
    </row>
    <row r="327" spans="2:3" ht="12">
      <c r="B327" s="2">
        <v>14</v>
      </c>
      <c r="C327" s="2" t="s">
        <v>1530</v>
      </c>
    </row>
    <row r="328" spans="2:3" ht="12">
      <c r="B328" s="12">
        <v>15</v>
      </c>
      <c r="C328" s="12" t="s">
        <v>1398</v>
      </c>
    </row>
    <row r="329" spans="2:3" ht="12">
      <c r="B329" s="2">
        <v>16</v>
      </c>
      <c r="C329" s="2" t="s">
        <v>55</v>
      </c>
    </row>
    <row r="330" spans="2:3" ht="12">
      <c r="B330" s="2">
        <v>17</v>
      </c>
      <c r="C330" s="2" t="s">
        <v>1399</v>
      </c>
    </row>
    <row r="331" spans="2:3" ht="12">
      <c r="B331" s="12">
        <v>18</v>
      </c>
      <c r="C331" s="12" t="s">
        <v>1510</v>
      </c>
    </row>
    <row r="332" ht="12">
      <c r="C332" s="2" t="s">
        <v>1400</v>
      </c>
    </row>
    <row r="333" spans="2:3" ht="12">
      <c r="B333" s="12"/>
      <c r="C333" s="12" t="s">
        <v>56</v>
      </c>
    </row>
    <row r="334" ht="12">
      <c r="C334" s="2" t="s">
        <v>1419</v>
      </c>
    </row>
    <row r="335" ht="12">
      <c r="C335" s="2" t="s">
        <v>57</v>
      </c>
    </row>
    <row r="336" ht="12">
      <c r="C336" s="2" t="s">
        <v>1420</v>
      </c>
    </row>
    <row r="337" ht="12">
      <c r="C337" s="2" t="s">
        <v>1421</v>
      </c>
    </row>
    <row r="339" ht="12">
      <c r="B339" s="2" t="s">
        <v>1422</v>
      </c>
    </row>
    <row r="340" spans="2:3" ht="12">
      <c r="B340" s="12">
        <v>1</v>
      </c>
      <c r="C340" s="12" t="s">
        <v>1423</v>
      </c>
    </row>
    <row r="341" ht="12">
      <c r="C341" s="9" t="s">
        <v>1433</v>
      </c>
    </row>
    <row r="342" spans="2:3" ht="12">
      <c r="B342" s="12"/>
      <c r="C342" s="15" t="s">
        <v>1434</v>
      </c>
    </row>
    <row r="343" ht="12">
      <c r="C343" s="9" t="s">
        <v>58</v>
      </c>
    </row>
    <row r="344" spans="2:3" ht="12">
      <c r="B344" s="12">
        <v>2</v>
      </c>
      <c r="C344" s="15" t="s">
        <v>1503</v>
      </c>
    </row>
    <row r="345" ht="12">
      <c r="C345" s="9" t="s">
        <v>1433</v>
      </c>
    </row>
    <row r="346" spans="2:3" ht="12">
      <c r="B346" s="12"/>
      <c r="C346" s="15" t="s">
        <v>1435</v>
      </c>
    </row>
    <row r="347" spans="2:3" ht="12">
      <c r="B347" s="12">
        <v>3</v>
      </c>
      <c r="C347" s="15" t="s">
        <v>1424</v>
      </c>
    </row>
    <row r="348" spans="2:3" ht="12">
      <c r="B348" s="2">
        <v>4</v>
      </c>
      <c r="C348" s="9" t="s">
        <v>1425</v>
      </c>
    </row>
    <row r="349" spans="2:3" ht="12">
      <c r="B349" s="2">
        <v>5</v>
      </c>
      <c r="C349" s="2" t="s">
        <v>1426</v>
      </c>
    </row>
    <row r="350" spans="2:3" ht="12">
      <c r="B350" s="2">
        <v>6</v>
      </c>
      <c r="C350" s="9" t="s">
        <v>1427</v>
      </c>
    </row>
    <row r="351" spans="2:3" ht="12">
      <c r="B351" s="2">
        <v>7</v>
      </c>
      <c r="C351" s="9" t="s">
        <v>59</v>
      </c>
    </row>
    <row r="352" spans="2:3" ht="12">
      <c r="B352" s="2">
        <v>8</v>
      </c>
      <c r="C352" s="6" t="s">
        <v>1428</v>
      </c>
    </row>
    <row r="353" spans="2:3" ht="12">
      <c r="B353" s="2">
        <v>9</v>
      </c>
      <c r="C353" s="6" t="s">
        <v>1429</v>
      </c>
    </row>
    <row r="354" spans="2:3" ht="12">
      <c r="B354" s="2">
        <v>10</v>
      </c>
      <c r="C354" s="6" t="s">
        <v>1430</v>
      </c>
    </row>
    <row r="355" spans="2:3" ht="12">
      <c r="B355" s="2">
        <v>11</v>
      </c>
      <c r="C355" s="6" t="s">
        <v>1431</v>
      </c>
    </row>
    <row r="356" spans="2:3" ht="12">
      <c r="B356" s="2">
        <v>12</v>
      </c>
      <c r="C356" s="6" t="s">
        <v>1432</v>
      </c>
    </row>
    <row r="358" ht="12">
      <c r="B358" s="2" t="s">
        <v>1436</v>
      </c>
    </row>
    <row r="359" spans="2:3" ht="12">
      <c r="B359" s="2">
        <v>1</v>
      </c>
      <c r="C359" s="2" t="s">
        <v>1437</v>
      </c>
    </row>
    <row r="360" ht="12">
      <c r="C360" s="2" t="s">
        <v>1472</v>
      </c>
    </row>
    <row r="361" ht="12">
      <c r="C361" s="2" t="s">
        <v>60</v>
      </c>
    </row>
    <row r="362" spans="2:3" ht="12">
      <c r="B362" s="2">
        <v>2</v>
      </c>
      <c r="C362" s="2" t="s">
        <v>61</v>
      </c>
    </row>
    <row r="363" spans="2:3" ht="12">
      <c r="B363" s="2">
        <v>3</v>
      </c>
      <c r="C363" s="2" t="s">
        <v>62</v>
      </c>
    </row>
    <row r="364" spans="2:3" ht="12">
      <c r="B364" s="12">
        <v>4</v>
      </c>
      <c r="C364" s="12" t="s">
        <v>63</v>
      </c>
    </row>
    <row r="365" spans="2:3" ht="12">
      <c r="B365" s="2">
        <v>5</v>
      </c>
      <c r="C365" s="2" t="s">
        <v>64</v>
      </c>
    </row>
    <row r="366" spans="2:3" ht="12">
      <c r="B366" s="2">
        <v>6</v>
      </c>
      <c r="C366" s="2" t="s">
        <v>65</v>
      </c>
    </row>
    <row r="367" spans="2:3" ht="12">
      <c r="B367" s="2">
        <v>7</v>
      </c>
      <c r="C367" s="2" t="s">
        <v>1438</v>
      </c>
    </row>
    <row r="368" spans="2:3" ht="12">
      <c r="B368" s="2">
        <v>8</v>
      </c>
      <c r="C368" s="2" t="s">
        <v>1517</v>
      </c>
    </row>
    <row r="369" ht="12">
      <c r="C369" s="2" t="s">
        <v>1473</v>
      </c>
    </row>
    <row r="370" ht="12">
      <c r="C370" s="2" t="s">
        <v>1474</v>
      </c>
    </row>
    <row r="371" ht="12">
      <c r="C371" s="2" t="s">
        <v>1475</v>
      </c>
    </row>
    <row r="372" ht="12">
      <c r="C372" s="2" t="s">
        <v>1476</v>
      </c>
    </row>
    <row r="373" spans="2:3" ht="12">
      <c r="B373" s="2">
        <v>9</v>
      </c>
      <c r="C373" s="2" t="s">
        <v>1509</v>
      </c>
    </row>
    <row r="374" ht="12">
      <c r="C374" s="2" t="s">
        <v>1477</v>
      </c>
    </row>
    <row r="375" ht="12">
      <c r="C375" s="2" t="s">
        <v>1478</v>
      </c>
    </row>
    <row r="376" spans="2:3" ht="12">
      <c r="B376" s="2">
        <v>10</v>
      </c>
      <c r="C376" s="2" t="s">
        <v>1508</v>
      </c>
    </row>
    <row r="377" spans="2:3" ht="12">
      <c r="B377" s="2">
        <v>11</v>
      </c>
      <c r="C377" s="2" t="s">
        <v>1439</v>
      </c>
    </row>
    <row r="378" spans="2:3" ht="12">
      <c r="B378" s="2">
        <v>12</v>
      </c>
      <c r="C378" s="2" t="s">
        <v>1504</v>
      </c>
    </row>
    <row r="379" spans="2:3" ht="12">
      <c r="B379" s="2">
        <v>13</v>
      </c>
      <c r="C379" s="2" t="s">
        <v>1440</v>
      </c>
    </row>
    <row r="380" ht="12">
      <c r="C380" s="2" t="s">
        <v>1479</v>
      </c>
    </row>
    <row r="381" ht="12">
      <c r="C381" s="2" t="s">
        <v>1480</v>
      </c>
    </row>
    <row r="382" spans="2:3" ht="12">
      <c r="B382" s="2">
        <v>14</v>
      </c>
      <c r="C382" s="2" t="s">
        <v>1505</v>
      </c>
    </row>
    <row r="383" spans="2:3" ht="12">
      <c r="B383" s="2">
        <v>15</v>
      </c>
      <c r="C383" s="2" t="s">
        <v>66</v>
      </c>
    </row>
    <row r="384" ht="12">
      <c r="C384" s="2" t="s">
        <v>1481</v>
      </c>
    </row>
    <row r="385" ht="12">
      <c r="C385" s="2" t="s">
        <v>1482</v>
      </c>
    </row>
    <row r="386" spans="2:3" ht="12">
      <c r="B386" s="2">
        <v>16</v>
      </c>
      <c r="C386" s="2" t="s">
        <v>1507</v>
      </c>
    </row>
    <row r="387" spans="2:3" ht="12">
      <c r="B387" s="2">
        <v>17</v>
      </c>
      <c r="C387" s="2" t="s">
        <v>1506</v>
      </c>
    </row>
    <row r="388" spans="2:3" ht="12">
      <c r="B388" s="2">
        <v>18</v>
      </c>
      <c r="C388" s="2" t="s">
        <v>1441</v>
      </c>
    </row>
    <row r="389" ht="12">
      <c r="C389" s="2" t="s">
        <v>67</v>
      </c>
    </row>
    <row r="390" ht="12">
      <c r="C390" s="2" t="s">
        <v>1483</v>
      </c>
    </row>
    <row r="391" ht="12">
      <c r="C391" s="2" t="s">
        <v>1484</v>
      </c>
    </row>
    <row r="392" spans="2:3" ht="12">
      <c r="B392" s="2">
        <v>19</v>
      </c>
      <c r="C392" s="2" t="s">
        <v>1533</v>
      </c>
    </row>
    <row r="393" ht="12">
      <c r="C393" s="2" t="s">
        <v>1442</v>
      </c>
    </row>
    <row r="394" ht="12">
      <c r="C394" s="2" t="s">
        <v>1443</v>
      </c>
    </row>
    <row r="395" ht="12">
      <c r="C395" s="2" t="s">
        <v>1485</v>
      </c>
    </row>
    <row r="396" spans="2:3" ht="12">
      <c r="B396" s="12">
        <v>20</v>
      </c>
      <c r="C396" s="12" t="s">
        <v>1444</v>
      </c>
    </row>
    <row r="397" spans="2:3" ht="12">
      <c r="B397" s="2">
        <v>21</v>
      </c>
      <c r="C397" s="2" t="s">
        <v>1445</v>
      </c>
    </row>
    <row r="398" ht="12">
      <c r="C398" s="2" t="s">
        <v>1486</v>
      </c>
    </row>
    <row r="399" ht="12">
      <c r="C399" s="2" t="s">
        <v>1487</v>
      </c>
    </row>
    <row r="400" ht="12">
      <c r="C400" s="2" t="s">
        <v>1488</v>
      </c>
    </row>
    <row r="401" ht="12">
      <c r="C401" s="2" t="s">
        <v>1489</v>
      </c>
    </row>
    <row r="402" spans="2:3" ht="12">
      <c r="B402" s="2">
        <v>22</v>
      </c>
      <c r="C402" s="2" t="s">
        <v>1446</v>
      </c>
    </row>
    <row r="403" spans="2:3" ht="12">
      <c r="B403" s="2">
        <v>23</v>
      </c>
      <c r="C403" s="2" t="s">
        <v>68</v>
      </c>
    </row>
    <row r="404" spans="2:3" ht="12">
      <c r="B404" s="2">
        <v>24</v>
      </c>
      <c r="C404" s="2" t="s">
        <v>1447</v>
      </c>
    </row>
    <row r="405" spans="2:3" ht="12">
      <c r="B405" s="2">
        <v>25</v>
      </c>
      <c r="C405" s="2" t="s">
        <v>1448</v>
      </c>
    </row>
    <row r="406" spans="2:3" ht="12">
      <c r="B406" s="2">
        <v>26</v>
      </c>
      <c r="C406" s="2" t="s">
        <v>1449</v>
      </c>
    </row>
    <row r="407" spans="2:3" ht="12">
      <c r="B407" s="2">
        <v>27</v>
      </c>
      <c r="C407" s="2" t="s">
        <v>1450</v>
      </c>
    </row>
    <row r="409" ht="12">
      <c r="B409" s="2" t="s">
        <v>1451</v>
      </c>
    </row>
    <row r="410" spans="2:3" ht="12">
      <c r="B410" s="2">
        <v>1</v>
      </c>
      <c r="C410" s="2" t="s">
        <v>1452</v>
      </c>
    </row>
    <row r="411" spans="2:3" ht="12">
      <c r="B411" s="12">
        <v>2</v>
      </c>
      <c r="C411" s="12" t="s">
        <v>1453</v>
      </c>
    </row>
    <row r="412" spans="2:3" ht="12">
      <c r="B412" s="12">
        <v>3</v>
      </c>
      <c r="C412" s="12" t="s">
        <v>1454</v>
      </c>
    </row>
    <row r="413" spans="2:3" ht="12">
      <c r="B413" s="2">
        <v>4</v>
      </c>
      <c r="C413" s="2" t="s">
        <v>1531</v>
      </c>
    </row>
    <row r="414" ht="12">
      <c r="C414" s="2" t="s">
        <v>1490</v>
      </c>
    </row>
    <row r="415" ht="12">
      <c r="C415" s="2" t="s">
        <v>1491</v>
      </c>
    </row>
    <row r="416" spans="2:3" ht="12">
      <c r="B416" s="2">
        <v>5</v>
      </c>
      <c r="C416" s="2" t="s">
        <v>1455</v>
      </c>
    </row>
    <row r="417" spans="2:3" ht="12">
      <c r="B417" s="2">
        <v>6</v>
      </c>
      <c r="C417" s="2" t="s">
        <v>1456</v>
      </c>
    </row>
    <row r="418" ht="12">
      <c r="C418" s="2" t="s">
        <v>1492</v>
      </c>
    </row>
    <row r="419" ht="12">
      <c r="C419" s="2" t="s">
        <v>1493</v>
      </c>
    </row>
    <row r="420" spans="2:3" ht="12">
      <c r="B420" s="2">
        <v>7</v>
      </c>
      <c r="C420" s="2" t="s">
        <v>1457</v>
      </c>
    </row>
    <row r="421" spans="2:3" ht="12">
      <c r="B421" s="2">
        <v>8</v>
      </c>
      <c r="C421" s="2" t="s">
        <v>1458</v>
      </c>
    </row>
    <row r="422" spans="2:3" ht="12">
      <c r="B422" s="2">
        <v>9</v>
      </c>
      <c r="C422" s="2" t="s">
        <v>1459</v>
      </c>
    </row>
    <row r="423" spans="2:3" ht="12">
      <c r="B423" s="2">
        <v>10</v>
      </c>
      <c r="C423" s="6" t="s">
        <v>1460</v>
      </c>
    </row>
    <row r="424" spans="2:3" ht="12">
      <c r="B424" s="2">
        <v>11</v>
      </c>
      <c r="C424" s="2" t="s">
        <v>1461</v>
      </c>
    </row>
    <row r="425" spans="2:3" ht="12">
      <c r="B425" s="2">
        <v>12</v>
      </c>
      <c r="C425" s="2" t="s">
        <v>69</v>
      </c>
    </row>
    <row r="426" spans="2:3" ht="12">
      <c r="B426" s="2">
        <v>13</v>
      </c>
      <c r="C426" s="2" t="s">
        <v>1462</v>
      </c>
    </row>
    <row r="427" spans="2:3" ht="12">
      <c r="B427" s="2">
        <v>14</v>
      </c>
      <c r="C427" s="2" t="s">
        <v>1463</v>
      </c>
    </row>
    <row r="428" ht="12">
      <c r="C428" s="2" t="s">
        <v>1494</v>
      </c>
    </row>
    <row r="429" ht="12">
      <c r="C429" s="2" t="s">
        <v>1495</v>
      </c>
    </row>
    <row r="430" ht="12">
      <c r="C430" s="2" t="s">
        <v>1496</v>
      </c>
    </row>
    <row r="431" ht="12">
      <c r="C431" s="2" t="s">
        <v>1497</v>
      </c>
    </row>
    <row r="432" spans="2:3" ht="12">
      <c r="B432" s="2">
        <v>15</v>
      </c>
      <c r="C432" s="2" t="s">
        <v>1464</v>
      </c>
    </row>
    <row r="433" spans="2:3" ht="12">
      <c r="B433" s="2">
        <v>16</v>
      </c>
      <c r="C433" s="2" t="s">
        <v>1465</v>
      </c>
    </row>
    <row r="434" spans="2:3" ht="12">
      <c r="B434" s="2">
        <v>17</v>
      </c>
      <c r="C434" s="2" t="s">
        <v>70</v>
      </c>
    </row>
    <row r="435" ht="12">
      <c r="C435" s="2" t="s">
        <v>71</v>
      </c>
    </row>
    <row r="436" ht="12">
      <c r="C436" s="2" t="s">
        <v>72</v>
      </c>
    </row>
    <row r="437" spans="2:3" ht="12">
      <c r="B437" s="2">
        <v>18</v>
      </c>
      <c r="C437" s="2" t="s">
        <v>1466</v>
      </c>
    </row>
    <row r="438" spans="2:3" ht="12">
      <c r="B438" s="2">
        <v>19</v>
      </c>
      <c r="C438" s="2" t="s">
        <v>73</v>
      </c>
    </row>
    <row r="439" spans="2:3" ht="12">
      <c r="B439" s="2">
        <v>20</v>
      </c>
      <c r="C439" s="2" t="s">
        <v>74</v>
      </c>
    </row>
    <row r="440" spans="2:3" ht="12">
      <c r="B440" s="2">
        <v>21</v>
      </c>
      <c r="C440" s="2" t="s">
        <v>1467</v>
      </c>
    </row>
    <row r="441" spans="2:3" ht="12">
      <c r="B441" s="2">
        <v>22</v>
      </c>
      <c r="C441" s="2" t="s">
        <v>1468</v>
      </c>
    </row>
    <row r="442" spans="2:3" ht="12">
      <c r="B442" s="2">
        <v>23</v>
      </c>
      <c r="C442" s="2" t="s">
        <v>1532</v>
      </c>
    </row>
    <row r="443" spans="2:3" ht="12">
      <c r="B443" s="2">
        <v>24</v>
      </c>
      <c r="C443" s="2" t="s">
        <v>1469</v>
      </c>
    </row>
    <row r="444" spans="2:3" ht="12">
      <c r="B444" s="2">
        <v>25</v>
      </c>
      <c r="C444" s="2" t="s">
        <v>1470</v>
      </c>
    </row>
    <row r="445" ht="12">
      <c r="C445" s="2" t="s">
        <v>1498</v>
      </c>
    </row>
    <row r="446" ht="12">
      <c r="C446" s="2" t="s">
        <v>75</v>
      </c>
    </row>
    <row r="448" ht="12">
      <c r="B448" s="2" t="s">
        <v>76</v>
      </c>
    </row>
    <row r="449" spans="2:3" ht="12">
      <c r="B449" s="2">
        <v>1</v>
      </c>
      <c r="C449" s="2" t="s">
        <v>77</v>
      </c>
    </row>
    <row r="450" spans="2:3" ht="12">
      <c r="B450" s="2">
        <v>2</v>
      </c>
      <c r="C450" s="2" t="s">
        <v>78</v>
      </c>
    </row>
    <row r="451" ht="12">
      <c r="C451" s="2" t="s">
        <v>81</v>
      </c>
    </row>
    <row r="452" ht="12">
      <c r="C452" s="2" t="s">
        <v>82</v>
      </c>
    </row>
    <row r="453" ht="12">
      <c r="C453" s="2" t="s">
        <v>83</v>
      </c>
    </row>
    <row r="454" spans="2:3" ht="12">
      <c r="B454" s="12">
        <v>3</v>
      </c>
      <c r="C454" s="12" t="s">
        <v>79</v>
      </c>
    </row>
    <row r="455" spans="2:3" ht="12">
      <c r="B455" s="2">
        <v>4</v>
      </c>
      <c r="C455" s="2" t="s">
        <v>80</v>
      </c>
    </row>
    <row r="457" ht="12">
      <c r="B457" s="2" t="s">
        <v>1471</v>
      </c>
    </row>
    <row r="458" ht="12">
      <c r="C458" s="2" t="s">
        <v>84</v>
      </c>
    </row>
  </sheetData>
  <printOptions/>
  <pageMargins left="0.75" right="0.75" top="1" bottom="1" header="0.512" footer="0.512"/>
  <pageSetup horizontalDpi="600" verticalDpi="600" orientation="portrait" paperSize="9" scale="81" r:id="rId1"/>
  <rowBreaks count="1" manualBreakCount="1">
    <brk id="428" max="2" man="1"/>
  </rowBreaks>
</worksheet>
</file>

<file path=xl/worksheets/sheet4.xml><?xml version="1.0" encoding="utf-8"?>
<worksheet xmlns="http://schemas.openxmlformats.org/spreadsheetml/2006/main" xmlns:r="http://schemas.openxmlformats.org/officeDocument/2006/relationships">
  <dimension ref="B2:Y115"/>
  <sheetViews>
    <sheetView workbookViewId="0" topLeftCell="A1">
      <selection activeCell="A1" sqref="A1"/>
    </sheetView>
  </sheetViews>
  <sheetFormatPr defaultColWidth="9.00390625" defaultRowHeight="13.5"/>
  <cols>
    <col min="1" max="1" width="1.625" style="96" customWidth="1"/>
    <col min="2" max="2" width="2.625" style="96" customWidth="1"/>
    <col min="3" max="3" width="11.25390625" style="96" customWidth="1"/>
    <col min="4" max="5" width="10.75390625" style="96" bestFit="1" customWidth="1"/>
    <col min="6" max="6" width="8.625" style="98" customWidth="1"/>
    <col min="7" max="7" width="10.75390625" style="96" bestFit="1" customWidth="1"/>
    <col min="8" max="8" width="8.125" style="96" customWidth="1"/>
    <col min="9" max="23" width="8.625" style="96" customWidth="1"/>
    <col min="24" max="24" width="2.875" style="96" customWidth="1"/>
    <col min="25" max="25" width="10.625" style="96" customWidth="1"/>
    <col min="26" max="16384" width="9.00390625" style="96" customWidth="1"/>
  </cols>
  <sheetData>
    <row r="2" spans="2:24" ht="16.5" customHeight="1">
      <c r="B2" s="97" t="s">
        <v>248</v>
      </c>
      <c r="X2" s="99"/>
    </row>
    <row r="3" spans="3:11" ht="12.75" thickBot="1">
      <c r="C3" s="100"/>
      <c r="D3" s="100"/>
      <c r="E3" s="101"/>
      <c r="F3" s="102"/>
      <c r="G3" s="101"/>
      <c r="H3" s="101"/>
      <c r="I3" s="101"/>
      <c r="J3" s="101"/>
      <c r="K3" s="100"/>
    </row>
    <row r="4" spans="2:25" ht="14.25" customHeight="1" thickTop="1">
      <c r="B4" s="1215" t="s">
        <v>218</v>
      </c>
      <c r="C4" s="1216"/>
      <c r="D4" s="1167" t="s">
        <v>219</v>
      </c>
      <c r="E4" s="1167"/>
      <c r="F4" s="1174" t="s">
        <v>220</v>
      </c>
      <c r="G4" s="1174"/>
      <c r="H4" s="1174"/>
      <c r="I4" s="1174"/>
      <c r="J4" s="1174"/>
      <c r="K4" s="1174"/>
      <c r="L4" s="1174"/>
      <c r="M4" s="1174"/>
      <c r="N4" s="1174"/>
      <c r="O4" s="1174"/>
      <c r="P4" s="1174"/>
      <c r="Q4" s="1174"/>
      <c r="R4" s="1174"/>
      <c r="S4" s="1180" t="s">
        <v>221</v>
      </c>
      <c r="T4" s="1181"/>
      <c r="U4" s="1181"/>
      <c r="V4" s="1181"/>
      <c r="W4" s="1182"/>
      <c r="X4" s="1215" t="s">
        <v>218</v>
      </c>
      <c r="Y4" s="1216"/>
    </row>
    <row r="5" spans="2:25" s="100" customFormat="1" ht="15" customHeight="1">
      <c r="B5" s="1217"/>
      <c r="C5" s="1186"/>
      <c r="D5" s="1173" t="s">
        <v>222</v>
      </c>
      <c r="E5" s="1173" t="s">
        <v>223</v>
      </c>
      <c r="F5" s="1173" t="s">
        <v>224</v>
      </c>
      <c r="G5" s="1173"/>
      <c r="H5" s="1173"/>
      <c r="I5" s="1175" t="s">
        <v>225</v>
      </c>
      <c r="J5" s="1175" t="s">
        <v>204</v>
      </c>
      <c r="K5" s="1175" t="s">
        <v>205</v>
      </c>
      <c r="L5" s="1175" t="s">
        <v>206</v>
      </c>
      <c r="M5" s="1175" t="s">
        <v>207</v>
      </c>
      <c r="N5" s="1175" t="s">
        <v>208</v>
      </c>
      <c r="O5" s="1175" t="s">
        <v>209</v>
      </c>
      <c r="P5" s="1175" t="s">
        <v>210</v>
      </c>
      <c r="Q5" s="1175" t="s">
        <v>211</v>
      </c>
      <c r="R5" s="1179" t="s">
        <v>226</v>
      </c>
      <c r="S5" s="1177" t="s">
        <v>176</v>
      </c>
      <c r="T5" s="1178"/>
      <c r="U5" s="1179" t="s">
        <v>227</v>
      </c>
      <c r="V5" s="1173" t="s">
        <v>228</v>
      </c>
      <c r="W5" s="1173"/>
      <c r="X5" s="1217"/>
      <c r="Y5" s="1186"/>
    </row>
    <row r="6" spans="2:25" ht="24.75" customHeight="1">
      <c r="B6" s="1185"/>
      <c r="C6" s="1183"/>
      <c r="D6" s="1173"/>
      <c r="E6" s="1173"/>
      <c r="F6" s="107" t="s">
        <v>222</v>
      </c>
      <c r="G6" s="104" t="s">
        <v>229</v>
      </c>
      <c r="H6" s="108" t="s">
        <v>230</v>
      </c>
      <c r="I6" s="1175"/>
      <c r="J6" s="1175"/>
      <c r="K6" s="1175"/>
      <c r="L6" s="1175"/>
      <c r="M6" s="1175"/>
      <c r="N6" s="1175"/>
      <c r="O6" s="1175"/>
      <c r="P6" s="1175"/>
      <c r="Q6" s="1175"/>
      <c r="R6" s="1179"/>
      <c r="S6" s="104" t="s">
        <v>222</v>
      </c>
      <c r="T6" s="104" t="s">
        <v>223</v>
      </c>
      <c r="U6" s="1179"/>
      <c r="V6" s="104" t="s">
        <v>222</v>
      </c>
      <c r="W6" s="104" t="s">
        <v>223</v>
      </c>
      <c r="X6" s="1185"/>
      <c r="Y6" s="1183"/>
    </row>
    <row r="7" spans="2:25" s="109" customFormat="1" ht="9" customHeight="1">
      <c r="B7" s="110"/>
      <c r="C7" s="111"/>
      <c r="D7" s="112"/>
      <c r="E7" s="113" t="s">
        <v>118</v>
      </c>
      <c r="F7" s="114"/>
      <c r="G7" s="113" t="s">
        <v>118</v>
      </c>
      <c r="H7" s="113" t="s">
        <v>118</v>
      </c>
      <c r="I7" s="115"/>
      <c r="J7" s="115"/>
      <c r="K7" s="115"/>
      <c r="L7" s="115"/>
      <c r="M7" s="115"/>
      <c r="N7" s="115"/>
      <c r="O7" s="115"/>
      <c r="P7" s="115"/>
      <c r="Q7" s="115"/>
      <c r="R7" s="115"/>
      <c r="S7" s="115"/>
      <c r="T7" s="113" t="s">
        <v>118</v>
      </c>
      <c r="U7" s="115"/>
      <c r="V7" s="115"/>
      <c r="W7" s="113" t="s">
        <v>118</v>
      </c>
      <c r="X7" s="110"/>
      <c r="Y7" s="111"/>
    </row>
    <row r="8" spans="2:25" s="116" customFormat="1" ht="13.5" customHeight="1">
      <c r="B8" s="1184" t="s">
        <v>173</v>
      </c>
      <c r="C8" s="1176"/>
      <c r="D8" s="119">
        <f>SUM(D10,D27)</f>
        <v>270658</v>
      </c>
      <c r="E8" s="119">
        <f>SUM(E10,E27)</f>
        <v>1263103</v>
      </c>
      <c r="F8" s="119">
        <f>SUM(F10,F27)</f>
        <v>263186</v>
      </c>
      <c r="G8" s="119">
        <f>SUM(G10,G27)</f>
        <v>1236466</v>
      </c>
      <c r="H8" s="120">
        <v>4.7</v>
      </c>
      <c r="I8" s="119">
        <f aca="true" t="shared" si="0" ref="I8:W8">SUM(I10,I27)</f>
        <v>9227</v>
      </c>
      <c r="J8" s="119">
        <f t="shared" si="0"/>
        <v>22831</v>
      </c>
      <c r="K8" s="119">
        <f t="shared" si="0"/>
        <v>38734</v>
      </c>
      <c r="L8" s="119">
        <f t="shared" si="0"/>
        <v>56542</v>
      </c>
      <c r="M8" s="119">
        <f t="shared" si="0"/>
        <v>50043</v>
      </c>
      <c r="N8" s="119">
        <f t="shared" si="0"/>
        <v>41306</v>
      </c>
      <c r="O8" s="119">
        <f t="shared" si="0"/>
        <v>26399</v>
      </c>
      <c r="P8" s="119">
        <f t="shared" si="0"/>
        <v>11109</v>
      </c>
      <c r="Q8" s="119">
        <f t="shared" si="0"/>
        <v>4396</v>
      </c>
      <c r="R8" s="119">
        <f t="shared" si="0"/>
        <v>2599</v>
      </c>
      <c r="S8" s="119">
        <f t="shared" si="0"/>
        <v>7472</v>
      </c>
      <c r="T8" s="119">
        <f t="shared" si="0"/>
        <v>26637</v>
      </c>
      <c r="U8" s="119">
        <f t="shared" si="0"/>
        <v>5948</v>
      </c>
      <c r="V8" s="119">
        <f t="shared" si="0"/>
        <v>1524</v>
      </c>
      <c r="W8" s="119">
        <f t="shared" si="0"/>
        <v>20689</v>
      </c>
      <c r="X8" s="1184" t="s">
        <v>173</v>
      </c>
      <c r="Y8" s="1176"/>
    </row>
    <row r="9" spans="2:25" ht="12.75" customHeight="1">
      <c r="B9" s="121"/>
      <c r="C9" s="86"/>
      <c r="D9" s="122"/>
      <c r="E9" s="123"/>
      <c r="F9" s="124"/>
      <c r="G9" s="123"/>
      <c r="H9" s="123"/>
      <c r="I9" s="123"/>
      <c r="J9" s="123"/>
      <c r="K9" s="123"/>
      <c r="L9" s="123"/>
      <c r="M9" s="123"/>
      <c r="N9" s="123"/>
      <c r="O9" s="123"/>
      <c r="P9" s="123"/>
      <c r="Q9" s="123"/>
      <c r="R9" s="123"/>
      <c r="S9" s="123"/>
      <c r="T9" s="123"/>
      <c r="U9" s="123"/>
      <c r="V9" s="123"/>
      <c r="W9" s="123"/>
      <c r="X9" s="121"/>
      <c r="Y9" s="86"/>
    </row>
    <row r="10" spans="2:25" s="116" customFormat="1" ht="13.5" customHeight="1">
      <c r="B10" s="1184" t="s">
        <v>174</v>
      </c>
      <c r="C10" s="1176"/>
      <c r="D10" s="119">
        <f>SUM(D12:D25)</f>
        <v>174256</v>
      </c>
      <c r="E10" s="119">
        <f>SUM(E12:E25)</f>
        <v>783556</v>
      </c>
      <c r="F10" s="119">
        <f>SUM(F12:F25)</f>
        <v>168216</v>
      </c>
      <c r="G10" s="119">
        <f>SUM(G12:G25)</f>
        <v>761490</v>
      </c>
      <c r="H10" s="120">
        <v>4.53</v>
      </c>
      <c r="I10" s="119">
        <f aca="true" t="shared" si="1" ref="I10:W10">SUM(I12:I25)</f>
        <v>6763</v>
      </c>
      <c r="J10" s="119">
        <f t="shared" si="1"/>
        <v>16488</v>
      </c>
      <c r="K10" s="119">
        <f t="shared" si="1"/>
        <v>27483</v>
      </c>
      <c r="L10" s="119">
        <f t="shared" si="1"/>
        <v>38063</v>
      </c>
      <c r="M10" s="119">
        <f t="shared" si="1"/>
        <v>30961</v>
      </c>
      <c r="N10" s="119">
        <f t="shared" si="1"/>
        <v>23779</v>
      </c>
      <c r="O10" s="119">
        <f t="shared" si="1"/>
        <v>14620</v>
      </c>
      <c r="P10" s="119">
        <f t="shared" si="1"/>
        <v>6035</v>
      </c>
      <c r="Q10" s="119">
        <f t="shared" si="1"/>
        <v>2499</v>
      </c>
      <c r="R10" s="119">
        <f t="shared" si="1"/>
        <v>1525</v>
      </c>
      <c r="S10" s="119">
        <f t="shared" si="1"/>
        <v>6040</v>
      </c>
      <c r="T10" s="119">
        <f t="shared" si="1"/>
        <v>22066</v>
      </c>
      <c r="U10" s="119">
        <f t="shared" si="1"/>
        <v>4890</v>
      </c>
      <c r="V10" s="119">
        <f t="shared" si="1"/>
        <v>1150</v>
      </c>
      <c r="W10" s="119">
        <f t="shared" si="1"/>
        <v>17176</v>
      </c>
      <c r="X10" s="1184" t="s">
        <v>174</v>
      </c>
      <c r="Y10" s="1176"/>
    </row>
    <row r="11" spans="2:25" ht="12.75" customHeight="1">
      <c r="B11" s="121"/>
      <c r="C11" s="86"/>
      <c r="D11" s="122"/>
      <c r="E11" s="123"/>
      <c r="F11" s="123"/>
      <c r="G11" s="123"/>
      <c r="H11" s="123"/>
      <c r="I11" s="123"/>
      <c r="J11" s="123"/>
      <c r="K11" s="123"/>
      <c r="L11" s="123"/>
      <c r="M11" s="123"/>
      <c r="N11" s="123"/>
      <c r="O11" s="123"/>
      <c r="P11" s="123"/>
      <c r="Q11" s="123"/>
      <c r="R11" s="123"/>
      <c r="S11" s="123"/>
      <c r="T11" s="123"/>
      <c r="U11" s="123"/>
      <c r="V11" s="123"/>
      <c r="W11" s="100"/>
      <c r="X11" s="121"/>
      <c r="Y11" s="86"/>
    </row>
    <row r="12" spans="2:25" ht="15" customHeight="1">
      <c r="B12" s="121"/>
      <c r="C12" s="125" t="s">
        <v>91</v>
      </c>
      <c r="D12" s="126">
        <f aca="true" t="shared" si="2" ref="D12:E16">SUM(F12,S12)</f>
        <v>44845</v>
      </c>
      <c r="E12" s="127">
        <f t="shared" si="2"/>
        <v>193737</v>
      </c>
      <c r="F12" s="127">
        <f>SUM(I12:R12)</f>
        <v>42522</v>
      </c>
      <c r="G12" s="128">
        <v>185733</v>
      </c>
      <c r="H12" s="129">
        <f>G12/F12</f>
        <v>4.367927190630732</v>
      </c>
      <c r="I12" s="128">
        <v>1929</v>
      </c>
      <c r="J12" s="128">
        <v>4610</v>
      </c>
      <c r="K12" s="128">
        <v>7529</v>
      </c>
      <c r="L12" s="128">
        <v>10282</v>
      </c>
      <c r="M12" s="128">
        <v>7510</v>
      </c>
      <c r="N12" s="128">
        <v>5270</v>
      </c>
      <c r="O12" s="128">
        <v>3122</v>
      </c>
      <c r="P12" s="128">
        <v>1307</v>
      </c>
      <c r="Q12" s="128">
        <v>594</v>
      </c>
      <c r="R12" s="128">
        <v>369</v>
      </c>
      <c r="S12" s="128">
        <f>SUM(U12:V12)</f>
        <v>2323</v>
      </c>
      <c r="T12" s="128">
        <f>SUM(U12,W12)</f>
        <v>8004</v>
      </c>
      <c r="U12" s="128">
        <v>1935</v>
      </c>
      <c r="V12" s="128">
        <v>388</v>
      </c>
      <c r="W12" s="130">
        <v>6069</v>
      </c>
      <c r="X12" s="121"/>
      <c r="Y12" s="125" t="s">
        <v>91</v>
      </c>
    </row>
    <row r="13" spans="2:25" ht="15" customHeight="1">
      <c r="B13" s="121"/>
      <c r="C13" s="125" t="s">
        <v>92</v>
      </c>
      <c r="D13" s="126">
        <f t="shared" si="2"/>
        <v>21633</v>
      </c>
      <c r="E13" s="127">
        <f t="shared" si="2"/>
        <v>94435</v>
      </c>
      <c r="F13" s="127">
        <f>SUM(I13:R13)</f>
        <v>20491</v>
      </c>
      <c r="G13" s="128">
        <v>90399</v>
      </c>
      <c r="H13" s="129">
        <f>G13/F13</f>
        <v>4.411644136450149</v>
      </c>
      <c r="I13" s="128">
        <v>924</v>
      </c>
      <c r="J13" s="128">
        <v>2175</v>
      </c>
      <c r="K13" s="128">
        <v>3539</v>
      </c>
      <c r="L13" s="128">
        <v>4700</v>
      </c>
      <c r="M13" s="128">
        <v>3796</v>
      </c>
      <c r="N13" s="128">
        <v>2636</v>
      </c>
      <c r="O13" s="128">
        <v>1597</v>
      </c>
      <c r="P13" s="128">
        <v>669</v>
      </c>
      <c r="Q13" s="128">
        <v>276</v>
      </c>
      <c r="R13" s="128">
        <v>179</v>
      </c>
      <c r="S13" s="128">
        <f>SUM(U13:V13)</f>
        <v>1142</v>
      </c>
      <c r="T13" s="128">
        <f>SUM(U13,W13)</f>
        <v>4036</v>
      </c>
      <c r="U13" s="128">
        <v>912</v>
      </c>
      <c r="V13" s="128">
        <v>230</v>
      </c>
      <c r="W13" s="130">
        <v>3124</v>
      </c>
      <c r="X13" s="121"/>
      <c r="Y13" s="125" t="s">
        <v>92</v>
      </c>
    </row>
    <row r="14" spans="2:25" ht="15" customHeight="1">
      <c r="B14" s="121"/>
      <c r="C14" s="125" t="s">
        <v>93</v>
      </c>
      <c r="D14" s="126">
        <f t="shared" si="2"/>
        <v>22096</v>
      </c>
      <c r="E14" s="127">
        <f t="shared" si="2"/>
        <v>95615</v>
      </c>
      <c r="F14" s="127">
        <f>SUM(I14:R14)</f>
        <v>21078</v>
      </c>
      <c r="G14" s="128">
        <v>92769</v>
      </c>
      <c r="H14" s="129">
        <f>G14/F14</f>
        <v>4.401224025049815</v>
      </c>
      <c r="I14" s="128">
        <v>1030</v>
      </c>
      <c r="J14" s="128">
        <v>2417</v>
      </c>
      <c r="K14" s="128">
        <v>3675</v>
      </c>
      <c r="L14" s="128">
        <v>4593</v>
      </c>
      <c r="M14" s="128">
        <v>3702</v>
      </c>
      <c r="N14" s="128">
        <v>2728</v>
      </c>
      <c r="O14" s="128">
        <v>1672</v>
      </c>
      <c r="P14" s="128">
        <v>745</v>
      </c>
      <c r="Q14" s="128">
        <v>326</v>
      </c>
      <c r="R14" s="128">
        <v>190</v>
      </c>
      <c r="S14" s="128">
        <f>SUM(U14:V14)</f>
        <v>1018</v>
      </c>
      <c r="T14" s="128">
        <f>SUM(U14,W14)</f>
        <v>2846</v>
      </c>
      <c r="U14" s="128">
        <v>913</v>
      </c>
      <c r="V14" s="128">
        <v>105</v>
      </c>
      <c r="W14" s="130">
        <v>1933</v>
      </c>
      <c r="X14" s="121"/>
      <c r="Y14" s="125" t="s">
        <v>93</v>
      </c>
    </row>
    <row r="15" spans="2:25" ht="15" customHeight="1">
      <c r="B15" s="121"/>
      <c r="C15" s="125" t="s">
        <v>94</v>
      </c>
      <c r="D15" s="126">
        <f t="shared" si="2"/>
        <v>22398</v>
      </c>
      <c r="E15" s="127">
        <f t="shared" si="2"/>
        <v>95982</v>
      </c>
      <c r="F15" s="127">
        <f>SUM(I15:R15)</f>
        <v>21813</v>
      </c>
      <c r="G15" s="128">
        <v>94470</v>
      </c>
      <c r="H15" s="129">
        <f>G15/F15</f>
        <v>4.3309035896025305</v>
      </c>
      <c r="I15" s="128">
        <v>1024</v>
      </c>
      <c r="J15" s="128">
        <v>2468</v>
      </c>
      <c r="K15" s="128">
        <v>3944</v>
      </c>
      <c r="L15" s="128">
        <v>5119</v>
      </c>
      <c r="M15" s="128">
        <v>3756</v>
      </c>
      <c r="N15" s="128">
        <v>2820</v>
      </c>
      <c r="O15" s="128">
        <v>1610</v>
      </c>
      <c r="P15" s="128">
        <v>663</v>
      </c>
      <c r="Q15" s="128">
        <v>261</v>
      </c>
      <c r="R15" s="128">
        <v>148</v>
      </c>
      <c r="S15" s="128">
        <f>SUM(U15:V15)</f>
        <v>585</v>
      </c>
      <c r="T15" s="128">
        <f>SUM(U15,W15)</f>
        <v>1512</v>
      </c>
      <c r="U15" s="128">
        <v>484</v>
      </c>
      <c r="V15" s="128">
        <v>101</v>
      </c>
      <c r="W15" s="130">
        <v>1028</v>
      </c>
      <c r="X15" s="121"/>
      <c r="Y15" s="125" t="s">
        <v>94</v>
      </c>
    </row>
    <row r="16" spans="2:25" ht="15" customHeight="1">
      <c r="B16" s="121"/>
      <c r="C16" s="125" t="s">
        <v>95</v>
      </c>
      <c r="D16" s="126">
        <f t="shared" si="2"/>
        <v>9657</v>
      </c>
      <c r="E16" s="127">
        <f t="shared" si="2"/>
        <v>43037</v>
      </c>
      <c r="F16" s="127">
        <f>SUM(I16:R16)</f>
        <v>9345</v>
      </c>
      <c r="G16" s="128">
        <v>41841</v>
      </c>
      <c r="H16" s="129">
        <f>G16/F16</f>
        <v>4.477367576243981</v>
      </c>
      <c r="I16" s="128">
        <v>408</v>
      </c>
      <c r="J16" s="128">
        <v>945</v>
      </c>
      <c r="K16" s="128">
        <v>1575</v>
      </c>
      <c r="L16" s="128">
        <v>2125</v>
      </c>
      <c r="M16" s="128">
        <v>1745</v>
      </c>
      <c r="N16" s="128">
        <v>1205</v>
      </c>
      <c r="O16" s="128">
        <v>798</v>
      </c>
      <c r="P16" s="128">
        <v>297</v>
      </c>
      <c r="Q16" s="128">
        <v>156</v>
      </c>
      <c r="R16" s="128">
        <v>91</v>
      </c>
      <c r="S16" s="128">
        <f>SUM(U16:V16)</f>
        <v>312</v>
      </c>
      <c r="T16" s="128">
        <f>SUM(U16,W16)</f>
        <v>1196</v>
      </c>
      <c r="U16" s="128">
        <v>215</v>
      </c>
      <c r="V16" s="128">
        <v>97</v>
      </c>
      <c r="W16" s="130">
        <v>981</v>
      </c>
      <c r="X16" s="121"/>
      <c r="Y16" s="125" t="s">
        <v>95</v>
      </c>
    </row>
    <row r="17" spans="2:25" ht="15" customHeight="1">
      <c r="B17" s="121"/>
      <c r="C17" s="125"/>
      <c r="D17" s="126"/>
      <c r="E17" s="127"/>
      <c r="F17" s="127"/>
      <c r="G17" s="128"/>
      <c r="H17" s="129"/>
      <c r="I17" s="128"/>
      <c r="J17" s="128"/>
      <c r="K17" s="128"/>
      <c r="L17" s="128"/>
      <c r="M17" s="128"/>
      <c r="N17" s="128"/>
      <c r="O17" s="128"/>
      <c r="P17" s="128"/>
      <c r="Q17" s="128"/>
      <c r="R17" s="128"/>
      <c r="S17" s="128"/>
      <c r="T17" s="128"/>
      <c r="U17" s="128"/>
      <c r="V17" s="128"/>
      <c r="W17" s="130"/>
      <c r="X17" s="121"/>
      <c r="Y17" s="125"/>
    </row>
    <row r="18" spans="2:25" ht="15" customHeight="1">
      <c r="B18" s="121"/>
      <c r="C18" s="125" t="s">
        <v>96</v>
      </c>
      <c r="D18" s="126">
        <f aca="true" t="shared" si="3" ref="D18:E22">SUM(F18,S18)</f>
        <v>7898</v>
      </c>
      <c r="E18" s="127">
        <f t="shared" si="3"/>
        <v>39175</v>
      </c>
      <c r="F18" s="127">
        <f>SUM(I18:R18)</f>
        <v>7804</v>
      </c>
      <c r="G18" s="128">
        <v>38857</v>
      </c>
      <c r="H18" s="129">
        <f>G18/F18</f>
        <v>4.979113275243465</v>
      </c>
      <c r="I18" s="128">
        <v>177</v>
      </c>
      <c r="J18" s="128">
        <v>482</v>
      </c>
      <c r="K18" s="128">
        <v>985</v>
      </c>
      <c r="L18" s="128">
        <v>1600</v>
      </c>
      <c r="M18" s="128">
        <v>1525</v>
      </c>
      <c r="N18" s="128">
        <v>1470</v>
      </c>
      <c r="O18" s="128">
        <v>969</v>
      </c>
      <c r="P18" s="128">
        <v>380</v>
      </c>
      <c r="Q18" s="128">
        <v>124</v>
      </c>
      <c r="R18" s="128">
        <v>92</v>
      </c>
      <c r="S18" s="128">
        <f>SUM(U18:V18)</f>
        <v>94</v>
      </c>
      <c r="T18" s="128">
        <f>SUM(U18,W18)</f>
        <v>318</v>
      </c>
      <c r="U18" s="128">
        <v>63</v>
      </c>
      <c r="V18" s="128">
        <v>31</v>
      </c>
      <c r="W18" s="130">
        <v>255</v>
      </c>
      <c r="X18" s="121"/>
      <c r="Y18" s="125" t="s">
        <v>96</v>
      </c>
    </row>
    <row r="19" spans="2:25" ht="15" customHeight="1">
      <c r="B19" s="121"/>
      <c r="C19" s="125" t="s">
        <v>97</v>
      </c>
      <c r="D19" s="126">
        <f t="shared" si="3"/>
        <v>8083</v>
      </c>
      <c r="E19" s="127">
        <f t="shared" si="3"/>
        <v>38679</v>
      </c>
      <c r="F19" s="127">
        <f>SUM(I19:R19)</f>
        <v>7977</v>
      </c>
      <c r="G19" s="128">
        <v>37593</v>
      </c>
      <c r="H19" s="129">
        <f>G19/F19</f>
        <v>4.712673937570515</v>
      </c>
      <c r="I19" s="128">
        <v>333</v>
      </c>
      <c r="J19" s="128">
        <v>721</v>
      </c>
      <c r="K19" s="128">
        <v>1118</v>
      </c>
      <c r="L19" s="128">
        <v>1640</v>
      </c>
      <c r="M19" s="128">
        <v>1514</v>
      </c>
      <c r="N19" s="128">
        <v>1239</v>
      </c>
      <c r="O19" s="128">
        <v>821</v>
      </c>
      <c r="P19" s="128">
        <v>344</v>
      </c>
      <c r="Q19" s="128">
        <v>156</v>
      </c>
      <c r="R19" s="128">
        <v>91</v>
      </c>
      <c r="S19" s="128">
        <f>SUM(U19:V19)</f>
        <v>106</v>
      </c>
      <c r="T19" s="128">
        <f>SUM(U19,W19)</f>
        <v>1086</v>
      </c>
      <c r="U19" s="128">
        <v>64</v>
      </c>
      <c r="V19" s="128">
        <v>42</v>
      </c>
      <c r="W19" s="130">
        <v>1022</v>
      </c>
      <c r="X19" s="121"/>
      <c r="Y19" s="125" t="s">
        <v>97</v>
      </c>
    </row>
    <row r="20" spans="2:25" ht="15" customHeight="1">
      <c r="B20" s="121"/>
      <c r="C20" s="125" t="s">
        <v>98</v>
      </c>
      <c r="D20" s="126">
        <f t="shared" si="3"/>
        <v>7320</v>
      </c>
      <c r="E20" s="127">
        <f t="shared" si="3"/>
        <v>36423</v>
      </c>
      <c r="F20" s="127">
        <f>SUM(I20:R20)</f>
        <v>7268</v>
      </c>
      <c r="G20" s="128">
        <v>36198</v>
      </c>
      <c r="H20" s="129">
        <f>G20/F20</f>
        <v>4.980462300495322</v>
      </c>
      <c r="I20" s="128">
        <v>161</v>
      </c>
      <c r="J20" s="128">
        <v>448</v>
      </c>
      <c r="K20" s="128">
        <v>883</v>
      </c>
      <c r="L20" s="128">
        <v>1475</v>
      </c>
      <c r="M20" s="128">
        <v>1502</v>
      </c>
      <c r="N20" s="128">
        <v>1360</v>
      </c>
      <c r="O20" s="128">
        <v>904</v>
      </c>
      <c r="P20" s="128">
        <v>342</v>
      </c>
      <c r="Q20" s="128">
        <v>122</v>
      </c>
      <c r="R20" s="128">
        <v>71</v>
      </c>
      <c r="S20" s="128">
        <f>SUM(U20:V20)</f>
        <v>52</v>
      </c>
      <c r="T20" s="128">
        <f>SUM(U20,W20)</f>
        <v>225</v>
      </c>
      <c r="U20" s="128">
        <v>36</v>
      </c>
      <c r="V20" s="128">
        <v>16</v>
      </c>
      <c r="W20" s="130">
        <v>189</v>
      </c>
      <c r="X20" s="121"/>
      <c r="Y20" s="125" t="s">
        <v>98</v>
      </c>
    </row>
    <row r="21" spans="2:25" ht="15" customHeight="1">
      <c r="B21" s="121"/>
      <c r="C21" s="125" t="s">
        <v>99</v>
      </c>
      <c r="D21" s="126">
        <f t="shared" si="3"/>
        <v>7568</v>
      </c>
      <c r="E21" s="127">
        <f t="shared" si="3"/>
        <v>34024</v>
      </c>
      <c r="F21" s="127">
        <f>SUM(I21:R21)</f>
        <v>7382</v>
      </c>
      <c r="G21" s="128">
        <v>33400</v>
      </c>
      <c r="H21" s="129">
        <f>G21/F21</f>
        <v>4.524519100514766</v>
      </c>
      <c r="I21" s="128">
        <v>254</v>
      </c>
      <c r="J21" s="128">
        <v>677</v>
      </c>
      <c r="K21" s="128">
        <v>1209</v>
      </c>
      <c r="L21" s="128">
        <v>1672</v>
      </c>
      <c r="M21" s="128">
        <v>1445</v>
      </c>
      <c r="N21" s="128">
        <v>1166</v>
      </c>
      <c r="O21" s="128">
        <v>616</v>
      </c>
      <c r="P21" s="128">
        <v>220</v>
      </c>
      <c r="Q21" s="128">
        <v>81</v>
      </c>
      <c r="R21" s="128">
        <v>42</v>
      </c>
      <c r="S21" s="128">
        <f>SUM(U21:V21)</f>
        <v>186</v>
      </c>
      <c r="T21" s="128">
        <f>SUM(U21,W21)</f>
        <v>624</v>
      </c>
      <c r="U21" s="128">
        <v>148</v>
      </c>
      <c r="V21" s="128">
        <v>38</v>
      </c>
      <c r="W21" s="130">
        <v>476</v>
      </c>
      <c r="X21" s="121"/>
      <c r="Y21" s="125" t="s">
        <v>99</v>
      </c>
    </row>
    <row r="22" spans="2:25" ht="15" customHeight="1">
      <c r="B22" s="121"/>
      <c r="C22" s="125" t="s">
        <v>100</v>
      </c>
      <c r="D22" s="126">
        <f t="shared" si="3"/>
        <v>8945</v>
      </c>
      <c r="E22" s="127">
        <f t="shared" si="3"/>
        <v>43903</v>
      </c>
      <c r="F22" s="127">
        <f>SUM(I22:R22)</f>
        <v>8858</v>
      </c>
      <c r="G22" s="128">
        <v>43424</v>
      </c>
      <c r="H22" s="129">
        <f>G22/F22</f>
        <v>4.902235267554753</v>
      </c>
      <c r="I22" s="128">
        <v>200</v>
      </c>
      <c r="J22" s="128">
        <v>585</v>
      </c>
      <c r="K22" s="128">
        <v>1170</v>
      </c>
      <c r="L22" s="128">
        <v>1911</v>
      </c>
      <c r="M22" s="128">
        <v>1832</v>
      </c>
      <c r="N22" s="128">
        <v>1509</v>
      </c>
      <c r="O22" s="128">
        <v>966</v>
      </c>
      <c r="P22" s="128">
        <v>420</v>
      </c>
      <c r="Q22" s="128">
        <v>167</v>
      </c>
      <c r="R22" s="128">
        <v>98</v>
      </c>
      <c r="S22" s="128">
        <f>SUM(U22:V22)</f>
        <v>87</v>
      </c>
      <c r="T22" s="128">
        <f>SUM(U22,W22)</f>
        <v>479</v>
      </c>
      <c r="U22" s="128">
        <v>41</v>
      </c>
      <c r="V22" s="128">
        <v>46</v>
      </c>
      <c r="W22" s="130">
        <v>438</v>
      </c>
      <c r="X22" s="121"/>
      <c r="Y22" s="125" t="s">
        <v>100</v>
      </c>
    </row>
    <row r="23" spans="2:25" ht="15" customHeight="1">
      <c r="B23" s="121"/>
      <c r="C23" s="125"/>
      <c r="D23" s="126"/>
      <c r="E23" s="127"/>
      <c r="F23" s="127"/>
      <c r="G23" s="128"/>
      <c r="H23" s="129"/>
      <c r="I23" s="128"/>
      <c r="J23" s="128"/>
      <c r="K23" s="128"/>
      <c r="L23" s="128"/>
      <c r="M23" s="128"/>
      <c r="N23" s="128"/>
      <c r="O23" s="128"/>
      <c r="P23" s="128"/>
      <c r="Q23" s="128"/>
      <c r="R23" s="128"/>
      <c r="S23" s="128"/>
      <c r="T23" s="128"/>
      <c r="U23" s="128"/>
      <c r="V23" s="128"/>
      <c r="W23" s="130"/>
      <c r="X23" s="121"/>
      <c r="Y23" s="125"/>
    </row>
    <row r="24" spans="2:25" ht="15" customHeight="1">
      <c r="B24" s="121"/>
      <c r="C24" s="125" t="s">
        <v>101</v>
      </c>
      <c r="D24" s="126">
        <f>SUM(F24,S24)</f>
        <v>8150</v>
      </c>
      <c r="E24" s="127">
        <f>SUM(G24,T24)</f>
        <v>39178</v>
      </c>
      <c r="F24" s="127">
        <f>SUM(I24:R24)</f>
        <v>8066</v>
      </c>
      <c r="G24" s="128">
        <v>37632</v>
      </c>
      <c r="H24" s="129">
        <f>G24/F24</f>
        <v>4.6655095462434915</v>
      </c>
      <c r="I24" s="128">
        <v>216</v>
      </c>
      <c r="J24" s="128">
        <v>650</v>
      </c>
      <c r="K24" s="128">
        <v>1251</v>
      </c>
      <c r="L24" s="128">
        <v>1910</v>
      </c>
      <c r="M24" s="128">
        <v>1515</v>
      </c>
      <c r="N24" s="128">
        <v>1297</v>
      </c>
      <c r="O24" s="128">
        <v>759</v>
      </c>
      <c r="P24" s="128">
        <v>297</v>
      </c>
      <c r="Q24" s="128">
        <v>99</v>
      </c>
      <c r="R24" s="128">
        <v>72</v>
      </c>
      <c r="S24" s="128">
        <f>SUM(U24:V24)</f>
        <v>84</v>
      </c>
      <c r="T24" s="128">
        <f>SUM(U24,W24)</f>
        <v>1546</v>
      </c>
      <c r="U24" s="128">
        <v>44</v>
      </c>
      <c r="V24" s="128">
        <v>40</v>
      </c>
      <c r="W24" s="130">
        <v>1502</v>
      </c>
      <c r="X24" s="121"/>
      <c r="Y24" s="125" t="s">
        <v>101</v>
      </c>
    </row>
    <row r="25" spans="2:25" ht="15" customHeight="1">
      <c r="B25" s="121"/>
      <c r="C25" s="125" t="s">
        <v>102</v>
      </c>
      <c r="D25" s="126">
        <f>SUM(F25,S25)</f>
        <v>5663</v>
      </c>
      <c r="E25" s="127">
        <f>SUM(G25,T25)</f>
        <v>29368</v>
      </c>
      <c r="F25" s="127">
        <f>SUM(I25:R25)</f>
        <v>5612</v>
      </c>
      <c r="G25" s="128">
        <v>29174</v>
      </c>
      <c r="H25" s="129">
        <f>G25/F25</f>
        <v>5.198503207412687</v>
      </c>
      <c r="I25" s="128">
        <v>107</v>
      </c>
      <c r="J25" s="128">
        <v>310</v>
      </c>
      <c r="K25" s="128">
        <v>605</v>
      </c>
      <c r="L25" s="128">
        <v>1036</v>
      </c>
      <c r="M25" s="128">
        <v>1119</v>
      </c>
      <c r="N25" s="128">
        <v>1079</v>
      </c>
      <c r="O25" s="128">
        <v>786</v>
      </c>
      <c r="P25" s="128">
        <v>351</v>
      </c>
      <c r="Q25" s="128">
        <v>137</v>
      </c>
      <c r="R25" s="128">
        <v>82</v>
      </c>
      <c r="S25" s="128">
        <f>SUM(U25:V25)</f>
        <v>51</v>
      </c>
      <c r="T25" s="128">
        <f>SUM(U25,W25)</f>
        <v>194</v>
      </c>
      <c r="U25" s="128">
        <v>35</v>
      </c>
      <c r="V25" s="128">
        <v>16</v>
      </c>
      <c r="W25" s="130">
        <v>159</v>
      </c>
      <c r="X25" s="121"/>
      <c r="Y25" s="125" t="s">
        <v>102</v>
      </c>
    </row>
    <row r="26" spans="2:25" ht="15" customHeight="1">
      <c r="B26" s="121"/>
      <c r="C26" s="125"/>
      <c r="D26" s="126"/>
      <c r="E26" s="128"/>
      <c r="F26" s="128"/>
      <c r="G26" s="128"/>
      <c r="H26" s="128"/>
      <c r="I26" s="128"/>
      <c r="J26" s="128"/>
      <c r="K26" s="128"/>
      <c r="L26" s="128"/>
      <c r="M26" s="128"/>
      <c r="N26" s="128"/>
      <c r="O26" s="128"/>
      <c r="P26" s="128"/>
      <c r="Q26" s="128"/>
      <c r="R26" s="128"/>
      <c r="S26" s="128"/>
      <c r="T26" s="128"/>
      <c r="V26" s="128"/>
      <c r="W26" s="100"/>
      <c r="X26" s="121"/>
      <c r="Y26" s="125"/>
    </row>
    <row r="27" spans="2:25" s="131" customFormat="1" ht="15" customHeight="1">
      <c r="B27" s="1184" t="s">
        <v>122</v>
      </c>
      <c r="C27" s="1176"/>
      <c r="D27" s="132">
        <f>SUM(D56,D60,D66,D47,D69,D76,D29,D38,D41)</f>
        <v>96402</v>
      </c>
      <c r="E27" s="132">
        <f>SUM(E56,E60,E66,E47,E69,E76,E29,E38,E41)</f>
        <v>479547</v>
      </c>
      <c r="F27" s="132">
        <f>SUM(F56,F60,F66,F47,F69,F76,F29,F38,F41)</f>
        <v>94970</v>
      </c>
      <c r="G27" s="132">
        <f>SUM(G56,G60,G66,G47,G69,G76,G29,G38,G41)</f>
        <v>474976</v>
      </c>
      <c r="H27" s="120">
        <v>5</v>
      </c>
      <c r="I27" s="132">
        <f aca="true" t="shared" si="4" ref="I27:W27">SUM(I56,I60,I66,I47,I69,I76,I29,I38,I41)</f>
        <v>2464</v>
      </c>
      <c r="J27" s="132">
        <f t="shared" si="4"/>
        <v>6343</v>
      </c>
      <c r="K27" s="132">
        <f t="shared" si="4"/>
        <v>11251</v>
      </c>
      <c r="L27" s="132">
        <f t="shared" si="4"/>
        <v>18479</v>
      </c>
      <c r="M27" s="132">
        <f t="shared" si="4"/>
        <v>19082</v>
      </c>
      <c r="N27" s="132">
        <f t="shared" si="4"/>
        <v>17527</v>
      </c>
      <c r="O27" s="132">
        <f t="shared" si="4"/>
        <v>11779</v>
      </c>
      <c r="P27" s="132">
        <f t="shared" si="4"/>
        <v>5074</v>
      </c>
      <c r="Q27" s="132">
        <f t="shared" si="4"/>
        <v>1897</v>
      </c>
      <c r="R27" s="132">
        <f t="shared" si="4"/>
        <v>1074</v>
      </c>
      <c r="S27" s="132">
        <f t="shared" si="4"/>
        <v>1432</v>
      </c>
      <c r="T27" s="132">
        <f t="shared" si="4"/>
        <v>4571</v>
      </c>
      <c r="U27" s="132">
        <f t="shared" si="4"/>
        <v>1058</v>
      </c>
      <c r="V27" s="132">
        <f t="shared" si="4"/>
        <v>374</v>
      </c>
      <c r="W27" s="132">
        <f t="shared" si="4"/>
        <v>3513</v>
      </c>
      <c r="X27" s="1184" t="s">
        <v>122</v>
      </c>
      <c r="Y27" s="1176"/>
    </row>
    <row r="28" spans="2:25" s="131" customFormat="1" ht="15" customHeight="1">
      <c r="B28" s="117"/>
      <c r="C28" s="118"/>
      <c r="D28" s="133"/>
      <c r="E28" s="132"/>
      <c r="F28" s="132"/>
      <c r="G28" s="132"/>
      <c r="H28" s="132"/>
      <c r="I28" s="132"/>
      <c r="J28" s="132"/>
      <c r="K28" s="132"/>
      <c r="L28" s="132"/>
      <c r="M28" s="132"/>
      <c r="N28" s="132"/>
      <c r="O28" s="132"/>
      <c r="P28" s="132"/>
      <c r="Q28" s="132"/>
      <c r="R28" s="132"/>
      <c r="S28" s="132"/>
      <c r="T28" s="132"/>
      <c r="U28" s="132"/>
      <c r="V28" s="132"/>
      <c r="W28" s="134"/>
      <c r="X28" s="117"/>
      <c r="Y28" s="118"/>
    </row>
    <row r="29" spans="2:25" ht="13.5" customHeight="1">
      <c r="B29" s="1213" t="s">
        <v>123</v>
      </c>
      <c r="C29" s="1214"/>
      <c r="D29" s="126">
        <f>SUM(D30:D36)</f>
        <v>16590</v>
      </c>
      <c r="E29" s="128">
        <f>SUM(E30:E36)</f>
        <v>86724</v>
      </c>
      <c r="F29" s="128">
        <f>SUM(F30:F36)</f>
        <v>16385</v>
      </c>
      <c r="G29" s="128">
        <f>SUM(G30:G36)</f>
        <v>86120</v>
      </c>
      <c r="H29" s="135">
        <f>SUM(H30:H36)/7</f>
        <v>5.28320583797541</v>
      </c>
      <c r="I29" s="128">
        <f aca="true" t="shared" si="5" ref="I29:W29">SUM(I30:I36)</f>
        <v>332</v>
      </c>
      <c r="J29" s="128">
        <f t="shared" si="5"/>
        <v>845</v>
      </c>
      <c r="K29" s="128">
        <f t="shared" si="5"/>
        <v>1641</v>
      </c>
      <c r="L29" s="128">
        <f t="shared" si="5"/>
        <v>2894</v>
      </c>
      <c r="M29" s="128">
        <f t="shared" si="5"/>
        <v>3243</v>
      </c>
      <c r="N29" s="128">
        <f t="shared" si="5"/>
        <v>3290</v>
      </c>
      <c r="O29" s="128">
        <f t="shared" si="5"/>
        <v>2438</v>
      </c>
      <c r="P29" s="128">
        <f t="shared" si="5"/>
        <v>1096</v>
      </c>
      <c r="Q29" s="128">
        <f t="shared" si="5"/>
        <v>385</v>
      </c>
      <c r="R29" s="128">
        <f t="shared" si="5"/>
        <v>221</v>
      </c>
      <c r="S29" s="128">
        <f t="shared" si="5"/>
        <v>205</v>
      </c>
      <c r="T29" s="128">
        <f t="shared" si="5"/>
        <v>604</v>
      </c>
      <c r="U29" s="128">
        <f t="shared" si="5"/>
        <v>140</v>
      </c>
      <c r="V29" s="128">
        <f t="shared" si="5"/>
        <v>65</v>
      </c>
      <c r="W29" s="128">
        <f t="shared" si="5"/>
        <v>464</v>
      </c>
      <c r="X29" s="1213" t="s">
        <v>123</v>
      </c>
      <c r="Y29" s="1214"/>
    </row>
    <row r="30" spans="2:25" ht="15" customHeight="1">
      <c r="B30" s="121"/>
      <c r="C30" s="125" t="s">
        <v>124</v>
      </c>
      <c r="D30" s="126">
        <f aca="true" t="shared" si="6" ref="D30:E36">SUM(F30,S30)</f>
        <v>1854</v>
      </c>
      <c r="E30" s="136">
        <f t="shared" si="6"/>
        <v>9722</v>
      </c>
      <c r="F30" s="136">
        <f aca="true" t="shared" si="7" ref="F30:F36">SUM(I30:R30)</f>
        <v>1802</v>
      </c>
      <c r="G30" s="128">
        <v>9515</v>
      </c>
      <c r="H30" s="129">
        <f aca="true" t="shared" si="8" ref="H30:H36">G30/F30</f>
        <v>5.280244173140955</v>
      </c>
      <c r="I30" s="128">
        <v>38</v>
      </c>
      <c r="J30" s="128">
        <v>92</v>
      </c>
      <c r="K30" s="128">
        <v>172</v>
      </c>
      <c r="L30" s="128">
        <v>318</v>
      </c>
      <c r="M30" s="128">
        <v>359</v>
      </c>
      <c r="N30" s="128">
        <v>344</v>
      </c>
      <c r="O30" s="128">
        <v>295</v>
      </c>
      <c r="P30" s="128">
        <v>117</v>
      </c>
      <c r="Q30" s="128">
        <v>44</v>
      </c>
      <c r="R30" s="128">
        <v>23</v>
      </c>
      <c r="S30" s="128">
        <f aca="true" t="shared" si="9" ref="S30:S36">SUM(U30:V30)</f>
        <v>52</v>
      </c>
      <c r="T30" s="128">
        <f aca="true" t="shared" si="10" ref="T30:T36">SUM(U30,W30)</f>
        <v>207</v>
      </c>
      <c r="U30" s="128">
        <v>22</v>
      </c>
      <c r="V30" s="128">
        <v>30</v>
      </c>
      <c r="W30" s="130">
        <v>185</v>
      </c>
      <c r="X30" s="121"/>
      <c r="Y30" s="125" t="s">
        <v>124</v>
      </c>
    </row>
    <row r="31" spans="2:25" ht="15" customHeight="1">
      <c r="B31" s="121"/>
      <c r="C31" s="125" t="s">
        <v>231</v>
      </c>
      <c r="D31" s="126">
        <f t="shared" si="6"/>
        <v>1781</v>
      </c>
      <c r="E31" s="136">
        <f t="shared" si="6"/>
        <v>9805</v>
      </c>
      <c r="F31" s="136">
        <f t="shared" si="7"/>
        <v>1772</v>
      </c>
      <c r="G31" s="128">
        <v>9796</v>
      </c>
      <c r="H31" s="129">
        <f t="shared" si="8"/>
        <v>5.528216704288939</v>
      </c>
      <c r="I31" s="128">
        <v>24</v>
      </c>
      <c r="J31" s="128">
        <v>66</v>
      </c>
      <c r="K31" s="128">
        <v>143</v>
      </c>
      <c r="L31" s="128">
        <v>272</v>
      </c>
      <c r="M31" s="128">
        <v>333</v>
      </c>
      <c r="N31" s="128">
        <v>426</v>
      </c>
      <c r="O31" s="128">
        <v>284</v>
      </c>
      <c r="P31" s="128">
        <v>150</v>
      </c>
      <c r="Q31" s="128">
        <v>41</v>
      </c>
      <c r="R31" s="128">
        <v>33</v>
      </c>
      <c r="S31" s="128">
        <f t="shared" si="9"/>
        <v>9</v>
      </c>
      <c r="T31" s="128">
        <f t="shared" si="10"/>
        <v>9</v>
      </c>
      <c r="U31" s="128">
        <v>9</v>
      </c>
      <c r="V31" s="137">
        <v>0</v>
      </c>
      <c r="W31" s="137">
        <v>0</v>
      </c>
      <c r="X31" s="121"/>
      <c r="Y31" s="125" t="s">
        <v>231</v>
      </c>
    </row>
    <row r="32" spans="2:25" ht="15" customHeight="1">
      <c r="B32" s="121"/>
      <c r="C32" s="125" t="s">
        <v>126</v>
      </c>
      <c r="D32" s="126">
        <f t="shared" si="6"/>
        <v>2287</v>
      </c>
      <c r="E32" s="136">
        <f t="shared" si="6"/>
        <v>12096</v>
      </c>
      <c r="F32" s="136">
        <f t="shared" si="7"/>
        <v>2231</v>
      </c>
      <c r="G32" s="128">
        <v>11989</v>
      </c>
      <c r="H32" s="129">
        <f t="shared" si="8"/>
        <v>5.373823397579561</v>
      </c>
      <c r="I32" s="128">
        <v>44</v>
      </c>
      <c r="J32" s="128">
        <v>95</v>
      </c>
      <c r="K32" s="128">
        <v>188</v>
      </c>
      <c r="L32" s="128">
        <v>373</v>
      </c>
      <c r="M32" s="128">
        <v>457</v>
      </c>
      <c r="N32" s="128">
        <v>464</v>
      </c>
      <c r="O32" s="128">
        <v>362</v>
      </c>
      <c r="P32" s="128">
        <v>174</v>
      </c>
      <c r="Q32" s="128">
        <v>48</v>
      </c>
      <c r="R32" s="137">
        <v>26</v>
      </c>
      <c r="S32" s="128">
        <f t="shared" si="9"/>
        <v>56</v>
      </c>
      <c r="T32" s="128">
        <f t="shared" si="10"/>
        <v>107</v>
      </c>
      <c r="U32" s="128">
        <v>51</v>
      </c>
      <c r="V32" s="128">
        <v>5</v>
      </c>
      <c r="W32" s="130">
        <v>56</v>
      </c>
      <c r="X32" s="121"/>
      <c r="Y32" s="125" t="s">
        <v>126</v>
      </c>
    </row>
    <row r="33" spans="2:25" ht="15" customHeight="1">
      <c r="B33" s="121"/>
      <c r="C33" s="125" t="s">
        <v>232</v>
      </c>
      <c r="D33" s="126">
        <f t="shared" si="6"/>
        <v>1727</v>
      </c>
      <c r="E33" s="136">
        <f t="shared" si="6"/>
        <v>9371</v>
      </c>
      <c r="F33" s="136">
        <f t="shared" si="7"/>
        <v>1724</v>
      </c>
      <c r="G33" s="128">
        <v>9368</v>
      </c>
      <c r="H33" s="129">
        <f t="shared" si="8"/>
        <v>5.433874709976799</v>
      </c>
      <c r="I33" s="128">
        <v>25</v>
      </c>
      <c r="J33" s="128">
        <v>72</v>
      </c>
      <c r="K33" s="128">
        <v>144</v>
      </c>
      <c r="L33" s="128">
        <v>286</v>
      </c>
      <c r="M33" s="128">
        <v>349</v>
      </c>
      <c r="N33" s="128">
        <v>376</v>
      </c>
      <c r="O33" s="128">
        <v>275</v>
      </c>
      <c r="P33" s="128">
        <v>120</v>
      </c>
      <c r="Q33" s="128">
        <v>46</v>
      </c>
      <c r="R33" s="137">
        <v>31</v>
      </c>
      <c r="S33" s="128">
        <f t="shared" si="9"/>
        <v>3</v>
      </c>
      <c r="T33" s="128">
        <f t="shared" si="10"/>
        <v>3</v>
      </c>
      <c r="U33" s="128">
        <v>3</v>
      </c>
      <c r="V33" s="137">
        <v>0</v>
      </c>
      <c r="W33" s="137">
        <v>0</v>
      </c>
      <c r="X33" s="121"/>
      <c r="Y33" s="125" t="s">
        <v>232</v>
      </c>
    </row>
    <row r="34" spans="2:25" ht="15" customHeight="1">
      <c r="B34" s="121"/>
      <c r="C34" s="125" t="s">
        <v>128</v>
      </c>
      <c r="D34" s="126">
        <f t="shared" si="6"/>
        <v>2834</v>
      </c>
      <c r="E34" s="136">
        <f t="shared" si="6"/>
        <v>14868</v>
      </c>
      <c r="F34" s="136">
        <f t="shared" si="7"/>
        <v>2821</v>
      </c>
      <c r="G34" s="128">
        <v>14833</v>
      </c>
      <c r="H34" s="129">
        <f t="shared" si="8"/>
        <v>5.258064516129032</v>
      </c>
      <c r="I34" s="128">
        <v>51</v>
      </c>
      <c r="J34" s="128">
        <v>133</v>
      </c>
      <c r="K34" s="128">
        <v>298</v>
      </c>
      <c r="L34" s="128">
        <v>511</v>
      </c>
      <c r="M34" s="128">
        <v>547</v>
      </c>
      <c r="N34" s="128">
        <v>574</v>
      </c>
      <c r="O34" s="128">
        <v>419</v>
      </c>
      <c r="P34" s="128">
        <v>172</v>
      </c>
      <c r="Q34" s="128">
        <v>83</v>
      </c>
      <c r="R34" s="128">
        <v>33</v>
      </c>
      <c r="S34" s="128">
        <f t="shared" si="9"/>
        <v>13</v>
      </c>
      <c r="T34" s="128">
        <f t="shared" si="10"/>
        <v>35</v>
      </c>
      <c r="U34" s="128">
        <v>11</v>
      </c>
      <c r="V34" s="128">
        <v>2</v>
      </c>
      <c r="W34" s="130">
        <v>24</v>
      </c>
      <c r="X34" s="121"/>
      <c r="Y34" s="125" t="s">
        <v>128</v>
      </c>
    </row>
    <row r="35" spans="2:25" ht="15" customHeight="1">
      <c r="B35" s="121"/>
      <c r="C35" s="125" t="s">
        <v>129</v>
      </c>
      <c r="D35" s="126">
        <f t="shared" si="6"/>
        <v>2066</v>
      </c>
      <c r="E35" s="136">
        <f t="shared" si="6"/>
        <v>10310</v>
      </c>
      <c r="F35" s="136">
        <f t="shared" si="7"/>
        <v>2023</v>
      </c>
      <c r="G35" s="128">
        <v>10105</v>
      </c>
      <c r="H35" s="129">
        <f t="shared" si="8"/>
        <v>4.995056846267919</v>
      </c>
      <c r="I35" s="128">
        <v>57</v>
      </c>
      <c r="J35" s="128">
        <v>146</v>
      </c>
      <c r="K35" s="128">
        <v>240</v>
      </c>
      <c r="L35" s="128">
        <v>386</v>
      </c>
      <c r="M35" s="128">
        <v>409</v>
      </c>
      <c r="N35" s="128">
        <v>336</v>
      </c>
      <c r="O35" s="128">
        <v>265</v>
      </c>
      <c r="P35" s="128">
        <v>120</v>
      </c>
      <c r="Q35" s="128">
        <v>42</v>
      </c>
      <c r="R35" s="128">
        <v>22</v>
      </c>
      <c r="S35" s="128">
        <f t="shared" si="9"/>
        <v>43</v>
      </c>
      <c r="T35" s="128">
        <f t="shared" si="10"/>
        <v>205</v>
      </c>
      <c r="U35" s="128">
        <v>18</v>
      </c>
      <c r="V35" s="128">
        <v>25</v>
      </c>
      <c r="W35" s="130">
        <v>187</v>
      </c>
      <c r="X35" s="121"/>
      <c r="Y35" s="125" t="s">
        <v>129</v>
      </c>
    </row>
    <row r="36" spans="2:25" ht="15" customHeight="1">
      <c r="B36" s="121"/>
      <c r="C36" s="125" t="s">
        <v>130</v>
      </c>
      <c r="D36" s="126">
        <f t="shared" si="6"/>
        <v>4041</v>
      </c>
      <c r="E36" s="136">
        <f t="shared" si="6"/>
        <v>20552</v>
      </c>
      <c r="F36" s="136">
        <f t="shared" si="7"/>
        <v>4012</v>
      </c>
      <c r="G36" s="128">
        <v>20514</v>
      </c>
      <c r="H36" s="129">
        <f t="shared" si="8"/>
        <v>5.113160518444666</v>
      </c>
      <c r="I36" s="128">
        <v>93</v>
      </c>
      <c r="J36" s="128">
        <v>241</v>
      </c>
      <c r="K36" s="128">
        <v>456</v>
      </c>
      <c r="L36" s="128">
        <v>748</v>
      </c>
      <c r="M36" s="128">
        <v>789</v>
      </c>
      <c r="N36" s="128">
        <v>770</v>
      </c>
      <c r="O36" s="128">
        <v>538</v>
      </c>
      <c r="P36" s="128">
        <v>243</v>
      </c>
      <c r="Q36" s="128">
        <v>81</v>
      </c>
      <c r="R36" s="128">
        <v>53</v>
      </c>
      <c r="S36" s="128">
        <f t="shared" si="9"/>
        <v>29</v>
      </c>
      <c r="T36" s="128">
        <f t="shared" si="10"/>
        <v>38</v>
      </c>
      <c r="U36" s="128">
        <v>26</v>
      </c>
      <c r="V36" s="128">
        <v>3</v>
      </c>
      <c r="W36" s="130">
        <v>12</v>
      </c>
      <c r="X36" s="121"/>
      <c r="Y36" s="125" t="s">
        <v>130</v>
      </c>
    </row>
    <row r="37" spans="2:25" ht="9" customHeight="1">
      <c r="B37" s="121"/>
      <c r="C37" s="125"/>
      <c r="D37" s="126"/>
      <c r="E37" s="128"/>
      <c r="F37" s="128"/>
      <c r="G37" s="128"/>
      <c r="H37" s="128"/>
      <c r="I37" s="128"/>
      <c r="J37" s="128"/>
      <c r="K37" s="128"/>
      <c r="L37" s="128"/>
      <c r="M37" s="128"/>
      <c r="N37" s="128"/>
      <c r="O37" s="128"/>
      <c r="P37" s="128"/>
      <c r="Q37" s="128"/>
      <c r="R37" s="128"/>
      <c r="S37" s="128"/>
      <c r="T37" s="128"/>
      <c r="U37" s="128"/>
      <c r="V37" s="128"/>
      <c r="W37" s="100"/>
      <c r="X37" s="121"/>
      <c r="Y37" s="125"/>
    </row>
    <row r="38" spans="2:25" ht="13.5" customHeight="1">
      <c r="B38" s="1213" t="s">
        <v>131</v>
      </c>
      <c r="C38" s="1214"/>
      <c r="D38" s="126">
        <f aca="true" t="shared" si="11" ref="D38:W38">SUM(D39)</f>
        <v>3896</v>
      </c>
      <c r="E38" s="128">
        <f t="shared" si="11"/>
        <v>17456</v>
      </c>
      <c r="F38" s="128">
        <f t="shared" si="11"/>
        <v>3762</v>
      </c>
      <c r="G38" s="128">
        <f t="shared" si="11"/>
        <v>17060</v>
      </c>
      <c r="H38" s="135">
        <f t="shared" si="11"/>
        <v>4.534821903242956</v>
      </c>
      <c r="I38" s="128">
        <f t="shared" si="11"/>
        <v>202</v>
      </c>
      <c r="J38" s="128">
        <f t="shared" si="11"/>
        <v>455</v>
      </c>
      <c r="K38" s="128">
        <f t="shared" si="11"/>
        <v>609</v>
      </c>
      <c r="L38" s="128">
        <f t="shared" si="11"/>
        <v>699</v>
      </c>
      <c r="M38" s="128">
        <f t="shared" si="11"/>
        <v>652</v>
      </c>
      <c r="N38" s="128">
        <f t="shared" si="11"/>
        <v>490</v>
      </c>
      <c r="O38" s="128">
        <f t="shared" si="11"/>
        <v>349</v>
      </c>
      <c r="P38" s="128">
        <f t="shared" si="11"/>
        <v>183</v>
      </c>
      <c r="Q38" s="128">
        <f t="shared" si="11"/>
        <v>66</v>
      </c>
      <c r="R38" s="128">
        <f t="shared" si="11"/>
        <v>57</v>
      </c>
      <c r="S38" s="128">
        <f t="shared" si="11"/>
        <v>134</v>
      </c>
      <c r="T38" s="128">
        <f t="shared" si="11"/>
        <v>396</v>
      </c>
      <c r="U38" s="128">
        <f t="shared" si="11"/>
        <v>86</v>
      </c>
      <c r="V38" s="128">
        <f t="shared" si="11"/>
        <v>48</v>
      </c>
      <c r="W38" s="128">
        <f t="shared" si="11"/>
        <v>310</v>
      </c>
      <c r="X38" s="1213" t="s">
        <v>131</v>
      </c>
      <c r="Y38" s="1214"/>
    </row>
    <row r="39" spans="2:25" ht="15" customHeight="1">
      <c r="B39" s="121"/>
      <c r="C39" s="125" t="s">
        <v>212</v>
      </c>
      <c r="D39" s="126">
        <f>SUM(F39,S39)</f>
        <v>3896</v>
      </c>
      <c r="E39" s="136">
        <f>SUM(G39,T39)</f>
        <v>17456</v>
      </c>
      <c r="F39" s="136">
        <f>SUM(I39:R39)</f>
        <v>3762</v>
      </c>
      <c r="G39" s="128">
        <v>17060</v>
      </c>
      <c r="H39" s="129">
        <f>G39/F39</f>
        <v>4.534821903242956</v>
      </c>
      <c r="I39" s="128">
        <v>202</v>
      </c>
      <c r="J39" s="128">
        <v>455</v>
      </c>
      <c r="K39" s="128">
        <v>609</v>
      </c>
      <c r="L39" s="128">
        <v>699</v>
      </c>
      <c r="M39" s="128">
        <v>652</v>
      </c>
      <c r="N39" s="128">
        <v>490</v>
      </c>
      <c r="O39" s="128">
        <v>349</v>
      </c>
      <c r="P39" s="128">
        <v>183</v>
      </c>
      <c r="Q39" s="128">
        <v>66</v>
      </c>
      <c r="R39" s="128">
        <v>57</v>
      </c>
      <c r="S39" s="128">
        <f>SUM(U39:V39)</f>
        <v>134</v>
      </c>
      <c r="T39" s="128">
        <f>SUM(U39,W39)</f>
        <v>396</v>
      </c>
      <c r="U39" s="128">
        <v>86</v>
      </c>
      <c r="V39" s="128">
        <v>48</v>
      </c>
      <c r="W39" s="130">
        <v>310</v>
      </c>
      <c r="X39" s="121"/>
      <c r="Y39" s="125" t="s">
        <v>212</v>
      </c>
    </row>
    <row r="40" spans="2:25" ht="9" customHeight="1">
      <c r="B40" s="121"/>
      <c r="C40" s="125"/>
      <c r="D40" s="126"/>
      <c r="E40" s="128"/>
      <c r="F40" s="128"/>
      <c r="G40" s="128"/>
      <c r="H40" s="128"/>
      <c r="I40" s="128"/>
      <c r="J40" s="128"/>
      <c r="K40" s="128"/>
      <c r="L40" s="128"/>
      <c r="M40" s="128"/>
      <c r="N40" s="128"/>
      <c r="O40" s="128"/>
      <c r="P40" s="128"/>
      <c r="Q40" s="128"/>
      <c r="R40" s="128"/>
      <c r="S40" s="128"/>
      <c r="T40" s="128"/>
      <c r="U40" s="128"/>
      <c r="V40" s="128"/>
      <c r="W40" s="100"/>
      <c r="X40" s="121"/>
      <c r="Y40" s="125"/>
    </row>
    <row r="41" spans="2:25" ht="13.5" customHeight="1">
      <c r="B41" s="1213" t="s">
        <v>133</v>
      </c>
      <c r="C41" s="1214"/>
      <c r="D41" s="126">
        <f>SUM(D42:D45)</f>
        <v>10020</v>
      </c>
      <c r="E41" s="128">
        <f>SUM(E42:E45)</f>
        <v>49498</v>
      </c>
      <c r="F41" s="128">
        <f>SUM(F42:F45)</f>
        <v>9925</v>
      </c>
      <c r="G41" s="128">
        <f>SUM(G42:G45)</f>
        <v>49095</v>
      </c>
      <c r="H41" s="135">
        <f>SUM(H42:H45)/4</f>
        <v>4.957808472008063</v>
      </c>
      <c r="I41" s="128">
        <f aca="true" t="shared" si="12" ref="I41:W41">SUM(I42:I45)</f>
        <v>240</v>
      </c>
      <c r="J41" s="128">
        <f t="shared" si="12"/>
        <v>683</v>
      </c>
      <c r="K41" s="128">
        <f t="shared" si="12"/>
        <v>1206</v>
      </c>
      <c r="L41" s="128">
        <f t="shared" si="12"/>
        <v>1969</v>
      </c>
      <c r="M41" s="128">
        <f t="shared" si="12"/>
        <v>2048</v>
      </c>
      <c r="N41" s="128">
        <f t="shared" si="12"/>
        <v>1886</v>
      </c>
      <c r="O41" s="128">
        <f t="shared" si="12"/>
        <v>1153</v>
      </c>
      <c r="P41" s="128">
        <f t="shared" si="12"/>
        <v>466</v>
      </c>
      <c r="Q41" s="128">
        <f t="shared" si="12"/>
        <v>175</v>
      </c>
      <c r="R41" s="128">
        <f t="shared" si="12"/>
        <v>99</v>
      </c>
      <c r="S41" s="128">
        <f t="shared" si="12"/>
        <v>95</v>
      </c>
      <c r="T41" s="128">
        <f t="shared" si="12"/>
        <v>403</v>
      </c>
      <c r="U41" s="128">
        <f t="shared" si="12"/>
        <v>65</v>
      </c>
      <c r="V41" s="128">
        <f t="shared" si="12"/>
        <v>30</v>
      </c>
      <c r="W41" s="128">
        <f t="shared" si="12"/>
        <v>338</v>
      </c>
      <c r="X41" s="1213" t="s">
        <v>133</v>
      </c>
      <c r="Y41" s="1214"/>
    </row>
    <row r="42" spans="2:25" ht="15" customHeight="1">
      <c r="B42" s="121"/>
      <c r="C42" s="125" t="s">
        <v>233</v>
      </c>
      <c r="D42" s="126">
        <f aca="true" t="shared" si="13" ref="D42:E45">SUM(F42,S42)</f>
        <v>1584</v>
      </c>
      <c r="E42" s="136">
        <f t="shared" si="13"/>
        <v>7723</v>
      </c>
      <c r="F42" s="136">
        <f>SUM(I42:R42)</f>
        <v>1561</v>
      </c>
      <c r="G42" s="128">
        <v>7544</v>
      </c>
      <c r="H42" s="129">
        <f>G42/F42</f>
        <v>4.832799487508008</v>
      </c>
      <c r="I42" s="128">
        <v>45</v>
      </c>
      <c r="J42" s="128">
        <v>133</v>
      </c>
      <c r="K42" s="128">
        <v>185</v>
      </c>
      <c r="L42" s="128">
        <v>300</v>
      </c>
      <c r="M42" s="128">
        <v>324</v>
      </c>
      <c r="N42" s="128">
        <v>301</v>
      </c>
      <c r="O42" s="128">
        <v>177</v>
      </c>
      <c r="P42" s="128">
        <v>66</v>
      </c>
      <c r="Q42" s="128">
        <v>21</v>
      </c>
      <c r="R42" s="128">
        <v>9</v>
      </c>
      <c r="S42" s="128">
        <f>SUM(U42:V42)</f>
        <v>23</v>
      </c>
      <c r="T42" s="128">
        <f>SUM(U42,W42)</f>
        <v>179</v>
      </c>
      <c r="U42" s="128">
        <v>7</v>
      </c>
      <c r="V42" s="128">
        <v>16</v>
      </c>
      <c r="W42" s="130">
        <v>172</v>
      </c>
      <c r="X42" s="121"/>
      <c r="Y42" s="125" t="s">
        <v>233</v>
      </c>
    </row>
    <row r="43" spans="2:25" ht="15" customHeight="1">
      <c r="B43" s="121"/>
      <c r="C43" s="125" t="s">
        <v>135</v>
      </c>
      <c r="D43" s="126">
        <f t="shared" si="13"/>
        <v>1844</v>
      </c>
      <c r="E43" s="136">
        <f t="shared" si="13"/>
        <v>9334</v>
      </c>
      <c r="F43" s="136">
        <f>SUM(I43:R43)</f>
        <v>1831</v>
      </c>
      <c r="G43" s="128">
        <v>9320</v>
      </c>
      <c r="H43" s="129">
        <f>G43/F43</f>
        <v>5.090114691425451</v>
      </c>
      <c r="I43" s="128">
        <v>33</v>
      </c>
      <c r="J43" s="128">
        <v>99</v>
      </c>
      <c r="K43" s="128">
        <v>202</v>
      </c>
      <c r="L43" s="128">
        <v>362</v>
      </c>
      <c r="M43" s="128">
        <v>395</v>
      </c>
      <c r="N43" s="128">
        <v>356</v>
      </c>
      <c r="O43" s="128">
        <v>244</v>
      </c>
      <c r="P43" s="128">
        <v>85</v>
      </c>
      <c r="Q43" s="128">
        <v>33</v>
      </c>
      <c r="R43" s="128">
        <v>22</v>
      </c>
      <c r="S43" s="128">
        <f>SUM(U43:V43)</f>
        <v>13</v>
      </c>
      <c r="T43" s="128">
        <f>SUM(U43,W43)</f>
        <v>14</v>
      </c>
      <c r="U43" s="128">
        <v>12</v>
      </c>
      <c r="V43" s="128">
        <v>1</v>
      </c>
      <c r="W43" s="130">
        <v>2</v>
      </c>
      <c r="X43" s="121"/>
      <c r="Y43" s="125" t="s">
        <v>135</v>
      </c>
    </row>
    <row r="44" spans="2:25" ht="15" customHeight="1">
      <c r="B44" s="121"/>
      <c r="C44" s="125" t="s">
        <v>136</v>
      </c>
      <c r="D44" s="126">
        <f t="shared" si="13"/>
        <v>1954</v>
      </c>
      <c r="E44" s="136">
        <f t="shared" si="13"/>
        <v>9780</v>
      </c>
      <c r="F44" s="136">
        <f>SUM(I44:R44)</f>
        <v>1947</v>
      </c>
      <c r="G44" s="128">
        <v>9745</v>
      </c>
      <c r="H44" s="129">
        <f>G44/F44</f>
        <v>5.0051361068310225</v>
      </c>
      <c r="I44" s="128">
        <v>53</v>
      </c>
      <c r="J44" s="128">
        <v>130</v>
      </c>
      <c r="K44" s="128">
        <v>233</v>
      </c>
      <c r="L44" s="128">
        <v>345</v>
      </c>
      <c r="M44" s="128">
        <v>407</v>
      </c>
      <c r="N44" s="128">
        <v>387</v>
      </c>
      <c r="O44" s="128">
        <v>237</v>
      </c>
      <c r="P44" s="128">
        <v>93</v>
      </c>
      <c r="Q44" s="128">
        <v>40</v>
      </c>
      <c r="R44" s="128">
        <v>22</v>
      </c>
      <c r="S44" s="128">
        <f>SUM(U44:V44)</f>
        <v>7</v>
      </c>
      <c r="T44" s="128">
        <f>SUM(U44,W44)</f>
        <v>35</v>
      </c>
      <c r="U44" s="128">
        <v>4</v>
      </c>
      <c r="V44" s="128">
        <v>3</v>
      </c>
      <c r="W44" s="130">
        <v>31</v>
      </c>
      <c r="X44" s="121"/>
      <c r="Y44" s="125" t="s">
        <v>136</v>
      </c>
    </row>
    <row r="45" spans="2:25" ht="15" customHeight="1">
      <c r="B45" s="121"/>
      <c r="C45" s="125" t="s">
        <v>213</v>
      </c>
      <c r="D45" s="126">
        <f t="shared" si="13"/>
        <v>4638</v>
      </c>
      <c r="E45" s="136">
        <f t="shared" si="13"/>
        <v>22661</v>
      </c>
      <c r="F45" s="136">
        <f>SUM(I45:R45)</f>
        <v>4586</v>
      </c>
      <c r="G45" s="128">
        <v>22486</v>
      </c>
      <c r="H45" s="129">
        <f>G45/F45</f>
        <v>4.903183602267771</v>
      </c>
      <c r="I45" s="128">
        <v>109</v>
      </c>
      <c r="J45" s="128">
        <v>321</v>
      </c>
      <c r="K45" s="128">
        <v>586</v>
      </c>
      <c r="L45" s="128">
        <v>962</v>
      </c>
      <c r="M45" s="128">
        <v>922</v>
      </c>
      <c r="N45" s="128">
        <v>842</v>
      </c>
      <c r="O45" s="128">
        <v>495</v>
      </c>
      <c r="P45" s="128">
        <v>222</v>
      </c>
      <c r="Q45" s="128">
        <v>81</v>
      </c>
      <c r="R45" s="128">
        <v>46</v>
      </c>
      <c r="S45" s="128">
        <f>SUM(U45:V45)</f>
        <v>52</v>
      </c>
      <c r="T45" s="128">
        <f>SUM(U45,W45)</f>
        <v>175</v>
      </c>
      <c r="U45" s="128">
        <v>42</v>
      </c>
      <c r="V45" s="128">
        <v>10</v>
      </c>
      <c r="W45" s="130">
        <v>133</v>
      </c>
      <c r="X45" s="121"/>
      <c r="Y45" s="125" t="s">
        <v>213</v>
      </c>
    </row>
    <row r="46" spans="2:25" ht="9" customHeight="1">
      <c r="B46" s="121"/>
      <c r="C46" s="125"/>
      <c r="D46" s="126"/>
      <c r="E46" s="128"/>
      <c r="F46" s="128"/>
      <c r="G46" s="128"/>
      <c r="H46" s="128"/>
      <c r="I46" s="128"/>
      <c r="J46" s="128"/>
      <c r="K46" s="128"/>
      <c r="L46" s="128"/>
      <c r="M46" s="128"/>
      <c r="N46" s="128"/>
      <c r="O46" s="128"/>
      <c r="P46" s="128"/>
      <c r="Q46" s="128"/>
      <c r="R46" s="128"/>
      <c r="S46" s="128"/>
      <c r="T46" s="128"/>
      <c r="U46" s="128"/>
      <c r="V46" s="128"/>
      <c r="W46" s="100"/>
      <c r="X46" s="121"/>
      <c r="Y46" s="125"/>
    </row>
    <row r="47" spans="2:25" s="100" customFormat="1" ht="13.5" customHeight="1">
      <c r="B47" s="1213" t="s">
        <v>234</v>
      </c>
      <c r="C47" s="1214"/>
      <c r="D47" s="126">
        <f>SUM(D48:D54)</f>
        <v>14200</v>
      </c>
      <c r="E47" s="128">
        <f>SUM(E48:E54)</f>
        <v>73843</v>
      </c>
      <c r="F47" s="128">
        <f>SUM(F48:F54)</f>
        <v>13936</v>
      </c>
      <c r="G47" s="128">
        <f>SUM(G48:G54)</f>
        <v>73152</v>
      </c>
      <c r="H47" s="135">
        <v>5.3</v>
      </c>
      <c r="I47" s="128">
        <f aca="true" t="shared" si="14" ref="I47:W47">SUM(I48:I54)</f>
        <v>317</v>
      </c>
      <c r="J47" s="128">
        <f t="shared" si="14"/>
        <v>799</v>
      </c>
      <c r="K47" s="128">
        <f t="shared" si="14"/>
        <v>1444</v>
      </c>
      <c r="L47" s="128">
        <f t="shared" si="14"/>
        <v>2541</v>
      </c>
      <c r="M47" s="128">
        <f t="shared" si="14"/>
        <v>2676</v>
      </c>
      <c r="N47" s="128">
        <f t="shared" si="14"/>
        <v>2581</v>
      </c>
      <c r="O47" s="128">
        <f t="shared" si="14"/>
        <v>1916</v>
      </c>
      <c r="P47" s="128">
        <f t="shared" si="14"/>
        <v>947</v>
      </c>
      <c r="Q47" s="128">
        <f t="shared" si="14"/>
        <v>441</v>
      </c>
      <c r="R47" s="128">
        <f t="shared" si="14"/>
        <v>274</v>
      </c>
      <c r="S47" s="128">
        <f t="shared" si="14"/>
        <v>264</v>
      </c>
      <c r="T47" s="128">
        <f t="shared" si="14"/>
        <v>691</v>
      </c>
      <c r="U47" s="128">
        <f t="shared" si="14"/>
        <v>197</v>
      </c>
      <c r="V47" s="128">
        <f t="shared" si="14"/>
        <v>67</v>
      </c>
      <c r="W47" s="128">
        <f t="shared" si="14"/>
        <v>494</v>
      </c>
      <c r="X47" s="1213" t="s">
        <v>234</v>
      </c>
      <c r="Y47" s="1214"/>
    </row>
    <row r="48" spans="2:25" ht="15" customHeight="1">
      <c r="B48" s="121"/>
      <c r="C48" s="125" t="s">
        <v>235</v>
      </c>
      <c r="D48" s="126">
        <f aca="true" t="shared" si="15" ref="D48:E54">SUM(F48,S48)</f>
        <v>1863</v>
      </c>
      <c r="E48" s="136">
        <f t="shared" si="15"/>
        <v>9548</v>
      </c>
      <c r="F48" s="136">
        <f aca="true" t="shared" si="16" ref="F48:F54">SUM(I48:R48)</f>
        <v>1854</v>
      </c>
      <c r="G48" s="128">
        <v>9524</v>
      </c>
      <c r="H48" s="129">
        <f aca="true" t="shared" si="17" ref="H48:H54">G48/F48</f>
        <v>5.137001078748652</v>
      </c>
      <c r="I48" s="128">
        <v>29</v>
      </c>
      <c r="J48" s="128">
        <v>112</v>
      </c>
      <c r="K48" s="128">
        <v>221</v>
      </c>
      <c r="L48" s="128">
        <v>331</v>
      </c>
      <c r="M48" s="128">
        <v>385</v>
      </c>
      <c r="N48" s="128">
        <v>362</v>
      </c>
      <c r="O48" s="128">
        <v>235</v>
      </c>
      <c r="P48" s="128">
        <v>111</v>
      </c>
      <c r="Q48" s="128">
        <v>43</v>
      </c>
      <c r="R48" s="128">
        <v>25</v>
      </c>
      <c r="S48" s="128">
        <f aca="true" t="shared" si="18" ref="S48:S54">SUM(U48:V48)</f>
        <v>9</v>
      </c>
      <c r="T48" s="128">
        <f aca="true" t="shared" si="19" ref="T48:T54">SUM(U48,W48)</f>
        <v>24</v>
      </c>
      <c r="U48" s="128">
        <v>4</v>
      </c>
      <c r="V48" s="128">
        <v>5</v>
      </c>
      <c r="W48" s="130">
        <v>20</v>
      </c>
      <c r="X48" s="121"/>
      <c r="Y48" s="125" t="s">
        <v>235</v>
      </c>
    </row>
    <row r="49" spans="2:25" ht="15" customHeight="1">
      <c r="B49" s="121"/>
      <c r="C49" s="125" t="s">
        <v>140</v>
      </c>
      <c r="D49" s="126">
        <f t="shared" si="15"/>
        <v>1290</v>
      </c>
      <c r="E49" s="136">
        <f t="shared" si="15"/>
        <v>6897</v>
      </c>
      <c r="F49" s="136">
        <f t="shared" si="16"/>
        <v>1229</v>
      </c>
      <c r="G49" s="128">
        <v>6787</v>
      </c>
      <c r="H49" s="129">
        <f t="shared" si="17"/>
        <v>5.5223759153783565</v>
      </c>
      <c r="I49" s="128">
        <v>18</v>
      </c>
      <c r="J49" s="137">
        <v>61</v>
      </c>
      <c r="K49" s="128">
        <v>118</v>
      </c>
      <c r="L49" s="128">
        <v>177</v>
      </c>
      <c r="M49" s="128">
        <v>240</v>
      </c>
      <c r="N49" s="128">
        <v>222</v>
      </c>
      <c r="O49" s="128">
        <v>213</v>
      </c>
      <c r="P49" s="128">
        <v>96</v>
      </c>
      <c r="Q49" s="128">
        <v>56</v>
      </c>
      <c r="R49" s="128">
        <v>28</v>
      </c>
      <c r="S49" s="128">
        <f t="shared" si="18"/>
        <v>61</v>
      </c>
      <c r="T49" s="128">
        <f t="shared" si="19"/>
        <v>110</v>
      </c>
      <c r="U49" s="128">
        <v>48</v>
      </c>
      <c r="V49" s="128">
        <v>13</v>
      </c>
      <c r="W49" s="130">
        <v>62</v>
      </c>
      <c r="X49" s="121"/>
      <c r="Y49" s="125" t="s">
        <v>140</v>
      </c>
    </row>
    <row r="50" spans="2:25" ht="15" customHeight="1">
      <c r="B50" s="121"/>
      <c r="C50" s="125" t="s">
        <v>214</v>
      </c>
      <c r="D50" s="126">
        <f t="shared" si="15"/>
        <v>1784</v>
      </c>
      <c r="E50" s="136">
        <f t="shared" si="15"/>
        <v>9641</v>
      </c>
      <c r="F50" s="136">
        <f t="shared" si="16"/>
        <v>1754</v>
      </c>
      <c r="G50" s="128">
        <v>9563</v>
      </c>
      <c r="H50" s="129">
        <f t="shared" si="17"/>
        <v>5.452109464082098</v>
      </c>
      <c r="I50" s="128">
        <v>34</v>
      </c>
      <c r="J50" s="128">
        <v>97</v>
      </c>
      <c r="K50" s="128">
        <v>157</v>
      </c>
      <c r="L50" s="128">
        <v>296</v>
      </c>
      <c r="M50" s="128">
        <v>311</v>
      </c>
      <c r="N50" s="128">
        <v>331</v>
      </c>
      <c r="O50" s="128">
        <v>258</v>
      </c>
      <c r="P50" s="128">
        <v>150</v>
      </c>
      <c r="Q50" s="128">
        <v>83</v>
      </c>
      <c r="R50" s="128">
        <v>37</v>
      </c>
      <c r="S50" s="128">
        <f t="shared" si="18"/>
        <v>30</v>
      </c>
      <c r="T50" s="128">
        <f t="shared" si="19"/>
        <v>78</v>
      </c>
      <c r="U50" s="128">
        <v>22</v>
      </c>
      <c r="V50" s="128">
        <v>8</v>
      </c>
      <c r="W50" s="130">
        <v>56</v>
      </c>
      <c r="X50" s="121"/>
      <c r="Y50" s="125" t="s">
        <v>214</v>
      </c>
    </row>
    <row r="51" spans="2:25" ht="15" customHeight="1">
      <c r="B51" s="121"/>
      <c r="C51" s="125" t="s">
        <v>215</v>
      </c>
      <c r="D51" s="126">
        <f t="shared" si="15"/>
        <v>1402</v>
      </c>
      <c r="E51" s="136">
        <f t="shared" si="15"/>
        <v>7620</v>
      </c>
      <c r="F51" s="136">
        <f t="shared" si="16"/>
        <v>1380</v>
      </c>
      <c r="G51" s="128">
        <v>7594</v>
      </c>
      <c r="H51" s="129">
        <f t="shared" si="17"/>
        <v>5.5028985507246375</v>
      </c>
      <c r="I51" s="128">
        <v>19</v>
      </c>
      <c r="J51" s="137">
        <v>66</v>
      </c>
      <c r="K51" s="128">
        <v>121</v>
      </c>
      <c r="L51" s="128">
        <v>218</v>
      </c>
      <c r="M51" s="128">
        <v>255</v>
      </c>
      <c r="N51" s="128">
        <v>274</v>
      </c>
      <c r="O51" s="128">
        <v>251</v>
      </c>
      <c r="P51" s="128">
        <v>104</v>
      </c>
      <c r="Q51" s="128">
        <v>42</v>
      </c>
      <c r="R51" s="128">
        <v>30</v>
      </c>
      <c r="S51" s="128">
        <f t="shared" si="18"/>
        <v>22</v>
      </c>
      <c r="T51" s="128">
        <f t="shared" si="19"/>
        <v>26</v>
      </c>
      <c r="U51" s="128">
        <v>20</v>
      </c>
      <c r="V51" s="128">
        <v>2</v>
      </c>
      <c r="W51" s="130">
        <v>6</v>
      </c>
      <c r="X51" s="121"/>
      <c r="Y51" s="125" t="s">
        <v>215</v>
      </c>
    </row>
    <row r="52" spans="2:25" ht="15" customHeight="1">
      <c r="B52" s="121"/>
      <c r="C52" s="125" t="s">
        <v>143</v>
      </c>
      <c r="D52" s="126">
        <f t="shared" si="15"/>
        <v>3094</v>
      </c>
      <c r="E52" s="136">
        <f t="shared" si="15"/>
        <v>15313</v>
      </c>
      <c r="F52" s="136">
        <f t="shared" si="16"/>
        <v>3042</v>
      </c>
      <c r="G52" s="128">
        <v>15106</v>
      </c>
      <c r="H52" s="129">
        <f t="shared" si="17"/>
        <v>4.965811965811966</v>
      </c>
      <c r="I52" s="128">
        <v>89</v>
      </c>
      <c r="J52" s="128">
        <v>170</v>
      </c>
      <c r="K52" s="128">
        <v>364</v>
      </c>
      <c r="L52" s="128">
        <v>691</v>
      </c>
      <c r="M52" s="128">
        <v>576</v>
      </c>
      <c r="N52" s="128">
        <v>553</v>
      </c>
      <c r="O52" s="128">
        <v>332</v>
      </c>
      <c r="P52" s="128">
        <v>167</v>
      </c>
      <c r="Q52" s="128">
        <v>67</v>
      </c>
      <c r="R52" s="128">
        <v>33</v>
      </c>
      <c r="S52" s="128">
        <f t="shared" si="18"/>
        <v>52</v>
      </c>
      <c r="T52" s="128">
        <f t="shared" si="19"/>
        <v>207</v>
      </c>
      <c r="U52" s="128">
        <v>35</v>
      </c>
      <c r="V52" s="128">
        <v>17</v>
      </c>
      <c r="W52" s="130">
        <v>172</v>
      </c>
      <c r="X52" s="121"/>
      <c r="Y52" s="125" t="s">
        <v>143</v>
      </c>
    </row>
    <row r="53" spans="2:25" ht="15" customHeight="1">
      <c r="B53" s="121"/>
      <c r="C53" s="125" t="s">
        <v>236</v>
      </c>
      <c r="D53" s="126">
        <f t="shared" si="15"/>
        <v>1750</v>
      </c>
      <c r="E53" s="136">
        <f t="shared" si="15"/>
        <v>9254</v>
      </c>
      <c r="F53" s="136">
        <f t="shared" si="16"/>
        <v>1713</v>
      </c>
      <c r="G53" s="128">
        <v>9186</v>
      </c>
      <c r="H53" s="129">
        <f t="shared" si="17"/>
        <v>5.362521891418564</v>
      </c>
      <c r="I53" s="128">
        <v>37</v>
      </c>
      <c r="J53" s="128">
        <v>92</v>
      </c>
      <c r="K53" s="128">
        <v>165</v>
      </c>
      <c r="L53" s="128">
        <v>311</v>
      </c>
      <c r="M53" s="128">
        <v>325</v>
      </c>
      <c r="N53" s="128">
        <v>327</v>
      </c>
      <c r="O53" s="128">
        <v>226</v>
      </c>
      <c r="P53" s="128">
        <v>114</v>
      </c>
      <c r="Q53" s="128">
        <v>58</v>
      </c>
      <c r="R53" s="128">
        <v>58</v>
      </c>
      <c r="S53" s="128">
        <f t="shared" si="18"/>
        <v>37</v>
      </c>
      <c r="T53" s="128">
        <f t="shared" si="19"/>
        <v>68</v>
      </c>
      <c r="U53" s="128">
        <v>29</v>
      </c>
      <c r="V53" s="128">
        <v>8</v>
      </c>
      <c r="W53" s="130">
        <v>39</v>
      </c>
      <c r="X53" s="121"/>
      <c r="Y53" s="125" t="s">
        <v>236</v>
      </c>
    </row>
    <row r="54" spans="2:25" ht="15" customHeight="1">
      <c r="B54" s="121"/>
      <c r="C54" s="125" t="s">
        <v>237</v>
      </c>
      <c r="D54" s="126">
        <f t="shared" si="15"/>
        <v>3017</v>
      </c>
      <c r="E54" s="136">
        <f t="shared" si="15"/>
        <v>15570</v>
      </c>
      <c r="F54" s="136">
        <f t="shared" si="16"/>
        <v>2964</v>
      </c>
      <c r="G54" s="128">
        <v>15392</v>
      </c>
      <c r="H54" s="129">
        <f t="shared" si="17"/>
        <v>5.192982456140351</v>
      </c>
      <c r="I54" s="128">
        <v>91</v>
      </c>
      <c r="J54" s="128">
        <v>201</v>
      </c>
      <c r="K54" s="128">
        <v>298</v>
      </c>
      <c r="L54" s="128">
        <v>517</v>
      </c>
      <c r="M54" s="128">
        <v>584</v>
      </c>
      <c r="N54" s="128">
        <v>512</v>
      </c>
      <c r="O54" s="128">
        <v>401</v>
      </c>
      <c r="P54" s="128">
        <v>205</v>
      </c>
      <c r="Q54" s="128">
        <v>92</v>
      </c>
      <c r="R54" s="128">
        <v>63</v>
      </c>
      <c r="S54" s="128">
        <f t="shared" si="18"/>
        <v>53</v>
      </c>
      <c r="T54" s="128">
        <f t="shared" si="19"/>
        <v>178</v>
      </c>
      <c r="U54" s="128">
        <v>39</v>
      </c>
      <c r="V54" s="128">
        <v>14</v>
      </c>
      <c r="W54" s="130">
        <v>139</v>
      </c>
      <c r="X54" s="121"/>
      <c r="Y54" s="125" t="s">
        <v>237</v>
      </c>
    </row>
    <row r="55" spans="2:25" ht="9" customHeight="1">
      <c r="B55" s="121"/>
      <c r="C55" s="125"/>
      <c r="D55" s="126"/>
      <c r="E55" s="128"/>
      <c r="F55" s="128"/>
      <c r="G55" s="128"/>
      <c r="H55" s="128"/>
      <c r="I55" s="128"/>
      <c r="J55" s="128"/>
      <c r="K55" s="128"/>
      <c r="L55" s="128"/>
      <c r="M55" s="128"/>
      <c r="N55" s="128"/>
      <c r="O55" s="128"/>
      <c r="P55" s="128"/>
      <c r="Q55" s="128"/>
      <c r="R55" s="128"/>
      <c r="S55" s="128"/>
      <c r="T55" s="128"/>
      <c r="U55" s="128"/>
      <c r="V55" s="128"/>
      <c r="W55" s="100"/>
      <c r="X55" s="121"/>
      <c r="Y55" s="125"/>
    </row>
    <row r="56" spans="2:25" ht="13.5" customHeight="1">
      <c r="B56" s="1213" t="s">
        <v>238</v>
      </c>
      <c r="C56" s="1214"/>
      <c r="D56" s="126">
        <f>SUM(D57:D58)</f>
        <v>5451</v>
      </c>
      <c r="E56" s="128">
        <f>SUM(E57:E58)</f>
        <v>27485</v>
      </c>
      <c r="F56" s="128">
        <f>SUM(F57:F58)</f>
        <v>5420</v>
      </c>
      <c r="G56" s="128">
        <f>SUM(G57:G58)</f>
        <v>27417</v>
      </c>
      <c r="H56" s="135">
        <v>5.06</v>
      </c>
      <c r="I56" s="128">
        <f aca="true" t="shared" si="20" ref="I56:W56">SUM(I57:I58)</f>
        <v>127</v>
      </c>
      <c r="J56" s="128">
        <f t="shared" si="20"/>
        <v>300</v>
      </c>
      <c r="K56" s="128">
        <f t="shared" si="20"/>
        <v>605</v>
      </c>
      <c r="L56" s="128">
        <f t="shared" si="20"/>
        <v>1049</v>
      </c>
      <c r="M56" s="128">
        <f t="shared" si="20"/>
        <v>1144</v>
      </c>
      <c r="N56" s="128">
        <f t="shared" si="20"/>
        <v>1081</v>
      </c>
      <c r="O56" s="128">
        <f t="shared" si="20"/>
        <v>678</v>
      </c>
      <c r="P56" s="128">
        <f t="shared" si="20"/>
        <v>287</v>
      </c>
      <c r="Q56" s="128">
        <f t="shared" si="20"/>
        <v>100</v>
      </c>
      <c r="R56" s="128">
        <f t="shared" si="20"/>
        <v>49</v>
      </c>
      <c r="S56" s="128">
        <f t="shared" si="20"/>
        <v>31</v>
      </c>
      <c r="T56" s="128">
        <f t="shared" si="20"/>
        <v>68</v>
      </c>
      <c r="U56" s="128">
        <f t="shared" si="20"/>
        <v>22</v>
      </c>
      <c r="V56" s="128">
        <f t="shared" si="20"/>
        <v>9</v>
      </c>
      <c r="W56" s="128">
        <f t="shared" si="20"/>
        <v>46</v>
      </c>
      <c r="X56" s="1213" t="s">
        <v>238</v>
      </c>
      <c r="Y56" s="1214"/>
    </row>
    <row r="57" spans="2:25" ht="15" customHeight="1">
      <c r="B57" s="121"/>
      <c r="C57" s="125" t="s">
        <v>147</v>
      </c>
      <c r="D57" s="126">
        <f>SUM(F57,S57)</f>
        <v>2382</v>
      </c>
      <c r="E57" s="136">
        <f>SUM(G57,T57)</f>
        <v>12056</v>
      </c>
      <c r="F57" s="136">
        <f>SUM(I57:R57)</f>
        <v>2374</v>
      </c>
      <c r="G57" s="128">
        <v>12045</v>
      </c>
      <c r="H57" s="129">
        <f>G57/F57</f>
        <v>5.073715248525695</v>
      </c>
      <c r="I57" s="128">
        <v>55</v>
      </c>
      <c r="J57" s="128">
        <v>122</v>
      </c>
      <c r="K57" s="128">
        <v>257</v>
      </c>
      <c r="L57" s="128">
        <v>472</v>
      </c>
      <c r="M57" s="128">
        <v>487</v>
      </c>
      <c r="N57" s="128">
        <v>489</v>
      </c>
      <c r="O57" s="128">
        <v>305</v>
      </c>
      <c r="P57" s="128">
        <v>126</v>
      </c>
      <c r="Q57" s="128">
        <v>43</v>
      </c>
      <c r="R57" s="128">
        <v>18</v>
      </c>
      <c r="S57" s="128">
        <f>SUM(U57:V57)</f>
        <v>8</v>
      </c>
      <c r="T57" s="128">
        <f>SUM(U57,W57)</f>
        <v>11</v>
      </c>
      <c r="U57" s="128">
        <v>6</v>
      </c>
      <c r="V57" s="128">
        <v>2</v>
      </c>
      <c r="W57" s="130">
        <v>5</v>
      </c>
      <c r="X57" s="121"/>
      <c r="Y57" s="125" t="s">
        <v>147</v>
      </c>
    </row>
    <row r="58" spans="2:25" ht="15" customHeight="1">
      <c r="B58" s="121"/>
      <c r="C58" s="125" t="s">
        <v>148</v>
      </c>
      <c r="D58" s="126">
        <f>SUM(F58,S58)</f>
        <v>3069</v>
      </c>
      <c r="E58" s="136">
        <f>SUM(G58,T58)</f>
        <v>15429</v>
      </c>
      <c r="F58" s="136">
        <f>SUM(I58:R58)</f>
        <v>3046</v>
      </c>
      <c r="G58" s="128">
        <v>15372</v>
      </c>
      <c r="H58" s="129">
        <f>G58/F58</f>
        <v>5.046618516086671</v>
      </c>
      <c r="I58" s="128">
        <v>72</v>
      </c>
      <c r="J58" s="128">
        <v>178</v>
      </c>
      <c r="K58" s="128">
        <v>348</v>
      </c>
      <c r="L58" s="128">
        <v>577</v>
      </c>
      <c r="M58" s="128">
        <v>657</v>
      </c>
      <c r="N58" s="128">
        <v>592</v>
      </c>
      <c r="O58" s="128">
        <v>373</v>
      </c>
      <c r="P58" s="128">
        <v>161</v>
      </c>
      <c r="Q58" s="128">
        <v>57</v>
      </c>
      <c r="R58" s="128">
        <v>31</v>
      </c>
      <c r="S58" s="128">
        <f>SUM(U58:V58)</f>
        <v>23</v>
      </c>
      <c r="T58" s="128">
        <f>SUM(U58,W58)</f>
        <v>57</v>
      </c>
      <c r="U58" s="128">
        <v>16</v>
      </c>
      <c r="V58" s="128">
        <v>7</v>
      </c>
      <c r="W58" s="130">
        <v>41</v>
      </c>
      <c r="X58" s="121"/>
      <c r="Y58" s="125" t="s">
        <v>148</v>
      </c>
    </row>
    <row r="59" spans="2:25" ht="9" customHeight="1">
      <c r="B59" s="121"/>
      <c r="C59" s="125"/>
      <c r="D59" s="126"/>
      <c r="E59" s="128"/>
      <c r="F59" s="128"/>
      <c r="G59" s="128"/>
      <c r="H59" s="138"/>
      <c r="I59" s="128"/>
      <c r="J59" s="128"/>
      <c r="K59" s="128"/>
      <c r="L59" s="128"/>
      <c r="M59" s="128"/>
      <c r="N59" s="128"/>
      <c r="O59" s="128"/>
      <c r="P59" s="128"/>
      <c r="Q59" s="128"/>
      <c r="R59" s="128"/>
      <c r="S59" s="128"/>
      <c r="T59" s="128"/>
      <c r="U59" s="128"/>
      <c r="V59" s="128"/>
      <c r="W59" s="100"/>
      <c r="X59" s="121"/>
      <c r="Y59" s="125"/>
    </row>
    <row r="60" spans="2:25" ht="13.5" customHeight="1">
      <c r="B60" s="1213" t="s">
        <v>239</v>
      </c>
      <c r="C60" s="1214"/>
      <c r="D60" s="126">
        <f>SUM(D61:D64)</f>
        <v>13163</v>
      </c>
      <c r="E60" s="128">
        <f>SUM(E61:E64)</f>
        <v>65430</v>
      </c>
      <c r="F60" s="128">
        <f>SUM(F61:F64)</f>
        <v>13016</v>
      </c>
      <c r="G60" s="128">
        <f>SUM(G61:G64)</f>
        <v>64743</v>
      </c>
      <c r="H60" s="135">
        <v>4.98</v>
      </c>
      <c r="I60" s="128">
        <f aca="true" t="shared" si="21" ref="I60:W60">SUM(I61:I64)</f>
        <v>330</v>
      </c>
      <c r="J60" s="128">
        <f t="shared" si="21"/>
        <v>843</v>
      </c>
      <c r="K60" s="128">
        <f t="shared" si="21"/>
        <v>1568</v>
      </c>
      <c r="L60" s="128">
        <f t="shared" si="21"/>
        <v>2510</v>
      </c>
      <c r="M60" s="128">
        <f t="shared" si="21"/>
        <v>2683</v>
      </c>
      <c r="N60" s="128">
        <f t="shared" si="21"/>
        <v>2476</v>
      </c>
      <c r="O60" s="128">
        <f t="shared" si="21"/>
        <v>1626</v>
      </c>
      <c r="P60" s="128">
        <f t="shared" si="21"/>
        <v>669</v>
      </c>
      <c r="Q60" s="128">
        <f t="shared" si="21"/>
        <v>206</v>
      </c>
      <c r="R60" s="128">
        <f t="shared" si="21"/>
        <v>105</v>
      </c>
      <c r="S60" s="128">
        <f t="shared" si="21"/>
        <v>147</v>
      </c>
      <c r="T60" s="128">
        <f t="shared" si="21"/>
        <v>687</v>
      </c>
      <c r="U60" s="128">
        <f t="shared" si="21"/>
        <v>96</v>
      </c>
      <c r="V60" s="128">
        <f t="shared" si="21"/>
        <v>51</v>
      </c>
      <c r="W60" s="128">
        <f t="shared" si="21"/>
        <v>591</v>
      </c>
      <c r="X60" s="1213" t="s">
        <v>239</v>
      </c>
      <c r="Y60" s="1214"/>
    </row>
    <row r="61" spans="2:25" ht="15" customHeight="1">
      <c r="B61" s="121"/>
      <c r="C61" s="125" t="s">
        <v>240</v>
      </c>
      <c r="D61" s="126">
        <f aca="true" t="shared" si="22" ref="D61:E64">SUM(F61,S61)</f>
        <v>2937</v>
      </c>
      <c r="E61" s="136">
        <f t="shared" si="22"/>
        <v>14489</v>
      </c>
      <c r="F61" s="136">
        <f>SUM(I61:R61)</f>
        <v>2880</v>
      </c>
      <c r="G61" s="128">
        <v>14091</v>
      </c>
      <c r="H61" s="129">
        <f>G61/F61</f>
        <v>4.892708333333333</v>
      </c>
      <c r="I61" s="128">
        <v>91</v>
      </c>
      <c r="J61" s="128">
        <v>206</v>
      </c>
      <c r="K61" s="128">
        <v>354</v>
      </c>
      <c r="L61" s="128">
        <v>544</v>
      </c>
      <c r="M61" s="128">
        <v>611</v>
      </c>
      <c r="N61" s="128">
        <v>534</v>
      </c>
      <c r="O61" s="128">
        <v>337</v>
      </c>
      <c r="P61" s="128">
        <v>133</v>
      </c>
      <c r="Q61" s="128">
        <v>51</v>
      </c>
      <c r="R61" s="128">
        <v>19</v>
      </c>
      <c r="S61" s="128">
        <f>SUM(U61:V61)</f>
        <v>57</v>
      </c>
      <c r="T61" s="128">
        <f>SUM(U61,W61)</f>
        <v>398</v>
      </c>
      <c r="U61" s="128">
        <v>38</v>
      </c>
      <c r="V61" s="128">
        <v>19</v>
      </c>
      <c r="W61" s="130">
        <v>360</v>
      </c>
      <c r="X61" s="121"/>
      <c r="Y61" s="125" t="s">
        <v>240</v>
      </c>
    </row>
    <row r="62" spans="2:25" ht="15" customHeight="1">
      <c r="B62" s="121"/>
      <c r="C62" s="125" t="s">
        <v>151</v>
      </c>
      <c r="D62" s="126">
        <f t="shared" si="22"/>
        <v>2817</v>
      </c>
      <c r="E62" s="136">
        <f t="shared" si="22"/>
        <v>14211</v>
      </c>
      <c r="F62" s="136">
        <f>SUM(I62:R62)</f>
        <v>2783</v>
      </c>
      <c r="G62" s="128">
        <v>14144</v>
      </c>
      <c r="H62" s="129">
        <f>G62/F62</f>
        <v>5.0822853036291775</v>
      </c>
      <c r="I62" s="128">
        <v>59</v>
      </c>
      <c r="J62" s="128">
        <v>172</v>
      </c>
      <c r="K62" s="128">
        <v>304</v>
      </c>
      <c r="L62" s="128">
        <v>524</v>
      </c>
      <c r="M62" s="128">
        <v>568</v>
      </c>
      <c r="N62" s="128">
        <v>539</v>
      </c>
      <c r="O62" s="128">
        <v>378</v>
      </c>
      <c r="P62" s="128">
        <v>169</v>
      </c>
      <c r="Q62" s="128">
        <v>48</v>
      </c>
      <c r="R62" s="128">
        <v>22</v>
      </c>
      <c r="S62" s="128">
        <f>SUM(U62:V62)</f>
        <v>34</v>
      </c>
      <c r="T62" s="128">
        <f>SUM(U62,W62)</f>
        <v>67</v>
      </c>
      <c r="U62" s="128">
        <v>26</v>
      </c>
      <c r="V62" s="128">
        <v>8</v>
      </c>
      <c r="W62" s="130">
        <v>41</v>
      </c>
      <c r="X62" s="121"/>
      <c r="Y62" s="125" t="s">
        <v>151</v>
      </c>
    </row>
    <row r="63" spans="2:25" ht="15" customHeight="1">
      <c r="B63" s="121"/>
      <c r="C63" s="125" t="s">
        <v>241</v>
      </c>
      <c r="D63" s="126">
        <f t="shared" si="22"/>
        <v>2559</v>
      </c>
      <c r="E63" s="136">
        <f t="shared" si="22"/>
        <v>12640</v>
      </c>
      <c r="F63" s="136">
        <f>SUM(I63:R63)</f>
        <v>2539</v>
      </c>
      <c r="G63" s="128">
        <v>12586</v>
      </c>
      <c r="H63" s="129">
        <f>G63/F63</f>
        <v>4.9570697124852305</v>
      </c>
      <c r="I63" s="128">
        <v>51</v>
      </c>
      <c r="J63" s="128">
        <v>148</v>
      </c>
      <c r="K63" s="128">
        <v>342</v>
      </c>
      <c r="L63" s="128">
        <v>505</v>
      </c>
      <c r="M63" s="128">
        <v>528</v>
      </c>
      <c r="N63" s="128">
        <v>483</v>
      </c>
      <c r="O63" s="128">
        <v>312</v>
      </c>
      <c r="P63" s="128">
        <v>110</v>
      </c>
      <c r="Q63" s="128">
        <v>35</v>
      </c>
      <c r="R63" s="128">
        <v>25</v>
      </c>
      <c r="S63" s="128">
        <f>SUM(U63:V63)</f>
        <v>20</v>
      </c>
      <c r="T63" s="128">
        <f>SUM(U63,W63)</f>
        <v>54</v>
      </c>
      <c r="U63" s="128">
        <v>12</v>
      </c>
      <c r="V63" s="128">
        <v>8</v>
      </c>
      <c r="W63" s="130">
        <v>42</v>
      </c>
      <c r="X63" s="121"/>
      <c r="Y63" s="125" t="s">
        <v>241</v>
      </c>
    </row>
    <row r="64" spans="2:25" ht="15" customHeight="1">
      <c r="B64" s="121"/>
      <c r="C64" s="125" t="s">
        <v>153</v>
      </c>
      <c r="D64" s="126">
        <f t="shared" si="22"/>
        <v>4850</v>
      </c>
      <c r="E64" s="136">
        <f t="shared" si="22"/>
        <v>24090</v>
      </c>
      <c r="F64" s="136">
        <f>SUM(I64:R64)</f>
        <v>4814</v>
      </c>
      <c r="G64" s="128">
        <v>23922</v>
      </c>
      <c r="H64" s="129">
        <f>G64/F64</f>
        <v>4.969256335687578</v>
      </c>
      <c r="I64" s="128">
        <v>129</v>
      </c>
      <c r="J64" s="128">
        <v>317</v>
      </c>
      <c r="K64" s="128">
        <v>568</v>
      </c>
      <c r="L64" s="128">
        <v>937</v>
      </c>
      <c r="M64" s="128">
        <v>976</v>
      </c>
      <c r="N64" s="128">
        <v>920</v>
      </c>
      <c r="O64" s="128">
        <v>599</v>
      </c>
      <c r="P64" s="128">
        <v>257</v>
      </c>
      <c r="Q64" s="128">
        <v>72</v>
      </c>
      <c r="R64" s="128">
        <v>39</v>
      </c>
      <c r="S64" s="128">
        <f>SUM(U64:V64)</f>
        <v>36</v>
      </c>
      <c r="T64" s="128">
        <f>SUM(U64,W64)</f>
        <v>168</v>
      </c>
      <c r="U64" s="128">
        <v>20</v>
      </c>
      <c r="V64" s="128">
        <v>16</v>
      </c>
      <c r="W64" s="130">
        <v>148</v>
      </c>
      <c r="X64" s="121"/>
      <c r="Y64" s="125" t="s">
        <v>153</v>
      </c>
    </row>
    <row r="65" spans="2:25" ht="9" customHeight="1">
      <c r="B65" s="121"/>
      <c r="C65" s="125"/>
      <c r="D65" s="126"/>
      <c r="E65" s="128"/>
      <c r="F65" s="128"/>
      <c r="G65" s="128"/>
      <c r="H65" s="128"/>
      <c r="I65" s="128"/>
      <c r="J65" s="128"/>
      <c r="K65" s="128"/>
      <c r="L65" s="128"/>
      <c r="M65" s="128"/>
      <c r="N65" s="128"/>
      <c r="O65" s="128"/>
      <c r="P65" s="128"/>
      <c r="Q65" s="128"/>
      <c r="R65" s="128"/>
      <c r="S65" s="128"/>
      <c r="T65" s="128"/>
      <c r="U65" s="128"/>
      <c r="V65" s="128"/>
      <c r="W65" s="100"/>
      <c r="X65" s="121"/>
      <c r="Y65" s="125"/>
    </row>
    <row r="66" spans="2:25" ht="13.5" customHeight="1">
      <c r="B66" s="1213" t="s">
        <v>242</v>
      </c>
      <c r="C66" s="1214"/>
      <c r="D66" s="126">
        <f aca="true" t="shared" si="23" ref="D66:W66">SUM(D67)</f>
        <v>2569</v>
      </c>
      <c r="E66" s="128">
        <f t="shared" si="23"/>
        <v>13071</v>
      </c>
      <c r="F66" s="128">
        <f t="shared" si="23"/>
        <v>2536</v>
      </c>
      <c r="G66" s="128">
        <f t="shared" si="23"/>
        <v>12999</v>
      </c>
      <c r="H66" s="135">
        <f t="shared" si="23"/>
        <v>5.125788643533123</v>
      </c>
      <c r="I66" s="128">
        <f t="shared" si="23"/>
        <v>49</v>
      </c>
      <c r="J66" s="128">
        <f t="shared" si="23"/>
        <v>135</v>
      </c>
      <c r="K66" s="128">
        <f t="shared" si="23"/>
        <v>293</v>
      </c>
      <c r="L66" s="128">
        <f t="shared" si="23"/>
        <v>480</v>
      </c>
      <c r="M66" s="128">
        <f t="shared" si="23"/>
        <v>531</v>
      </c>
      <c r="N66" s="128">
        <f t="shared" si="23"/>
        <v>486</v>
      </c>
      <c r="O66" s="128">
        <f t="shared" si="23"/>
        <v>337</v>
      </c>
      <c r="P66" s="128">
        <f t="shared" si="23"/>
        <v>149</v>
      </c>
      <c r="Q66" s="128">
        <f t="shared" si="23"/>
        <v>46</v>
      </c>
      <c r="R66" s="128">
        <f t="shared" si="23"/>
        <v>30</v>
      </c>
      <c r="S66" s="128">
        <f t="shared" si="23"/>
        <v>33</v>
      </c>
      <c r="T66" s="128">
        <f t="shared" si="23"/>
        <v>72</v>
      </c>
      <c r="U66" s="128">
        <f t="shared" si="23"/>
        <v>24</v>
      </c>
      <c r="V66" s="128">
        <f t="shared" si="23"/>
        <v>9</v>
      </c>
      <c r="W66" s="128">
        <f t="shared" si="23"/>
        <v>48</v>
      </c>
      <c r="X66" s="1213" t="s">
        <v>242</v>
      </c>
      <c r="Y66" s="1214"/>
    </row>
    <row r="67" spans="2:25" ht="15" customHeight="1">
      <c r="B67" s="121"/>
      <c r="C67" s="125" t="s">
        <v>216</v>
      </c>
      <c r="D67" s="126">
        <f>SUM(F67,S67)</f>
        <v>2569</v>
      </c>
      <c r="E67" s="136">
        <f>SUM(G67,T67)</f>
        <v>13071</v>
      </c>
      <c r="F67" s="136">
        <f>SUM(I67:R67)</f>
        <v>2536</v>
      </c>
      <c r="G67" s="128">
        <v>12999</v>
      </c>
      <c r="H67" s="129">
        <f>G67/F67</f>
        <v>5.125788643533123</v>
      </c>
      <c r="I67" s="128">
        <v>49</v>
      </c>
      <c r="J67" s="128">
        <v>135</v>
      </c>
      <c r="K67" s="128">
        <v>293</v>
      </c>
      <c r="L67" s="128">
        <v>480</v>
      </c>
      <c r="M67" s="128">
        <v>531</v>
      </c>
      <c r="N67" s="128">
        <v>486</v>
      </c>
      <c r="O67" s="128">
        <v>337</v>
      </c>
      <c r="P67" s="128">
        <v>149</v>
      </c>
      <c r="Q67" s="128">
        <v>46</v>
      </c>
      <c r="R67" s="128">
        <v>30</v>
      </c>
      <c r="S67" s="128">
        <f>SUM(U67:V67)</f>
        <v>33</v>
      </c>
      <c r="T67" s="128">
        <f>SUM(U67,W67)</f>
        <v>72</v>
      </c>
      <c r="U67" s="128">
        <v>24</v>
      </c>
      <c r="V67" s="128">
        <v>9</v>
      </c>
      <c r="W67" s="130">
        <v>48</v>
      </c>
      <c r="X67" s="121"/>
      <c r="Y67" s="125" t="s">
        <v>216</v>
      </c>
    </row>
    <row r="68" spans="2:25" ht="9" customHeight="1">
      <c r="B68" s="121"/>
      <c r="C68" s="125"/>
      <c r="D68" s="126"/>
      <c r="E68" s="128"/>
      <c r="F68" s="128"/>
      <c r="G68" s="128"/>
      <c r="H68" s="128"/>
      <c r="I68" s="128"/>
      <c r="J68" s="128"/>
      <c r="K68" s="128"/>
      <c r="L68" s="128"/>
      <c r="M68" s="128"/>
      <c r="N68" s="128"/>
      <c r="O68" s="128"/>
      <c r="P68" s="128"/>
      <c r="Q68" s="128"/>
      <c r="R68" s="128"/>
      <c r="S68" s="128"/>
      <c r="T68" s="128"/>
      <c r="U68" s="128"/>
      <c r="V68" s="128"/>
      <c r="W68" s="100"/>
      <c r="X68" s="121"/>
      <c r="Y68" s="125"/>
    </row>
    <row r="69" spans="2:25" ht="13.5" customHeight="1">
      <c r="B69" s="1213" t="s">
        <v>243</v>
      </c>
      <c r="C69" s="1214"/>
      <c r="D69" s="126">
        <f>SUM(D70:D74)</f>
        <v>19511</v>
      </c>
      <c r="E69" s="128">
        <f>SUM(E70:E74)</f>
        <v>93995</v>
      </c>
      <c r="F69" s="128">
        <f>SUM(F70:F74)</f>
        <v>19276</v>
      </c>
      <c r="G69" s="128">
        <f>SUM(G70:G74)</f>
        <v>93138</v>
      </c>
      <c r="H69" s="135">
        <v>4.82</v>
      </c>
      <c r="I69" s="128">
        <f aca="true" t="shared" si="24" ref="I69:W69">SUM(I70:I74)</f>
        <v>604</v>
      </c>
      <c r="J69" s="128">
        <f t="shared" si="24"/>
        <v>1500</v>
      </c>
      <c r="K69" s="128">
        <f t="shared" si="24"/>
        <v>2398</v>
      </c>
      <c r="L69" s="128">
        <f t="shared" si="24"/>
        <v>3987</v>
      </c>
      <c r="M69" s="128">
        <f t="shared" si="24"/>
        <v>3926</v>
      </c>
      <c r="N69" s="128">
        <f t="shared" si="24"/>
        <v>3360</v>
      </c>
      <c r="O69" s="128">
        <f t="shared" si="24"/>
        <v>2162</v>
      </c>
      <c r="P69" s="128">
        <f t="shared" si="24"/>
        <v>851</v>
      </c>
      <c r="Q69" s="128">
        <f t="shared" si="24"/>
        <v>324</v>
      </c>
      <c r="R69" s="128">
        <f t="shared" si="24"/>
        <v>164</v>
      </c>
      <c r="S69" s="128">
        <f t="shared" si="24"/>
        <v>235</v>
      </c>
      <c r="T69" s="128">
        <f t="shared" si="24"/>
        <v>857</v>
      </c>
      <c r="U69" s="128">
        <f t="shared" si="24"/>
        <v>193</v>
      </c>
      <c r="V69" s="128">
        <f t="shared" si="24"/>
        <v>42</v>
      </c>
      <c r="W69" s="128">
        <f t="shared" si="24"/>
        <v>664</v>
      </c>
      <c r="X69" s="1213" t="s">
        <v>243</v>
      </c>
      <c r="Y69" s="1214"/>
    </row>
    <row r="70" spans="2:25" ht="15" customHeight="1">
      <c r="B70" s="121"/>
      <c r="C70" s="125" t="s">
        <v>217</v>
      </c>
      <c r="D70" s="126">
        <f aca="true" t="shared" si="25" ref="D70:E74">SUM(F70,S70)</f>
        <v>5987</v>
      </c>
      <c r="E70" s="136">
        <f t="shared" si="25"/>
        <v>29406</v>
      </c>
      <c r="F70" s="136">
        <f>SUM(I70:R70)</f>
        <v>5929</v>
      </c>
      <c r="G70" s="128">
        <v>29023</v>
      </c>
      <c r="H70" s="129">
        <f>G70/F70</f>
        <v>4.895091921065947</v>
      </c>
      <c r="I70" s="128">
        <v>166</v>
      </c>
      <c r="J70" s="128">
        <v>396</v>
      </c>
      <c r="K70" s="128">
        <v>673</v>
      </c>
      <c r="L70" s="128">
        <v>1255</v>
      </c>
      <c r="M70" s="128">
        <v>1291</v>
      </c>
      <c r="N70" s="128">
        <v>1075</v>
      </c>
      <c r="O70" s="128">
        <v>672</v>
      </c>
      <c r="P70" s="128">
        <v>272</v>
      </c>
      <c r="Q70" s="128">
        <v>88</v>
      </c>
      <c r="R70" s="128">
        <v>41</v>
      </c>
      <c r="S70" s="128">
        <f>SUM(U70:V70)</f>
        <v>58</v>
      </c>
      <c r="T70" s="128">
        <f>SUM(U70,W70)</f>
        <v>383</v>
      </c>
      <c r="U70" s="128">
        <v>46</v>
      </c>
      <c r="V70" s="128">
        <v>12</v>
      </c>
      <c r="W70" s="130">
        <v>337</v>
      </c>
      <c r="X70" s="121"/>
      <c r="Y70" s="125" t="s">
        <v>217</v>
      </c>
    </row>
    <row r="71" spans="2:25" ht="15" customHeight="1">
      <c r="B71" s="121"/>
      <c r="C71" s="125" t="s">
        <v>158</v>
      </c>
      <c r="D71" s="126">
        <f t="shared" si="25"/>
        <v>2927</v>
      </c>
      <c r="E71" s="136">
        <f t="shared" si="25"/>
        <v>12860</v>
      </c>
      <c r="F71" s="136">
        <f>SUM(I71:R71)</f>
        <v>2851</v>
      </c>
      <c r="G71" s="128">
        <v>12708</v>
      </c>
      <c r="H71" s="129">
        <f>G71/F71</f>
        <v>4.457383374254648</v>
      </c>
      <c r="I71" s="128">
        <v>138</v>
      </c>
      <c r="J71" s="128">
        <v>297</v>
      </c>
      <c r="K71" s="139">
        <v>453</v>
      </c>
      <c r="L71" s="128">
        <v>657</v>
      </c>
      <c r="M71" s="128">
        <v>502</v>
      </c>
      <c r="N71" s="128">
        <v>388</v>
      </c>
      <c r="O71" s="128">
        <v>257</v>
      </c>
      <c r="P71" s="128">
        <v>108</v>
      </c>
      <c r="Q71" s="128">
        <v>32</v>
      </c>
      <c r="R71" s="128">
        <v>19</v>
      </c>
      <c r="S71" s="128">
        <f>SUM(U71:V71)</f>
        <v>76</v>
      </c>
      <c r="T71" s="128">
        <f>SUM(U71,W71)</f>
        <v>152</v>
      </c>
      <c r="U71" s="128">
        <v>69</v>
      </c>
      <c r="V71" s="128">
        <v>7</v>
      </c>
      <c r="W71" s="130">
        <v>83</v>
      </c>
      <c r="X71" s="121"/>
      <c r="Y71" s="125" t="s">
        <v>158</v>
      </c>
    </row>
    <row r="72" spans="2:25" ht="15" customHeight="1">
      <c r="B72" s="121"/>
      <c r="C72" s="125" t="s">
        <v>244</v>
      </c>
      <c r="D72" s="126">
        <f t="shared" si="25"/>
        <v>3943</v>
      </c>
      <c r="E72" s="136">
        <f t="shared" si="25"/>
        <v>17939</v>
      </c>
      <c r="F72" s="136">
        <f>SUM(I72:R72)</f>
        <v>3890</v>
      </c>
      <c r="G72" s="128">
        <v>17711</v>
      </c>
      <c r="H72" s="129">
        <f>G72/F72</f>
        <v>4.552956298200514</v>
      </c>
      <c r="I72" s="128">
        <v>160</v>
      </c>
      <c r="J72" s="128">
        <v>418</v>
      </c>
      <c r="K72" s="139">
        <v>566</v>
      </c>
      <c r="L72" s="128">
        <v>798</v>
      </c>
      <c r="M72" s="128">
        <v>775</v>
      </c>
      <c r="N72" s="128">
        <v>597</v>
      </c>
      <c r="O72" s="128">
        <v>363</v>
      </c>
      <c r="P72" s="128">
        <v>126</v>
      </c>
      <c r="Q72" s="128">
        <v>61</v>
      </c>
      <c r="R72" s="128">
        <v>26</v>
      </c>
      <c r="S72" s="128">
        <f>SUM(U72:V72)</f>
        <v>53</v>
      </c>
      <c r="T72" s="128">
        <f>SUM(U72,W72)</f>
        <v>228</v>
      </c>
      <c r="U72" s="128">
        <v>35</v>
      </c>
      <c r="V72" s="128">
        <v>18</v>
      </c>
      <c r="W72" s="130">
        <v>193</v>
      </c>
      <c r="X72" s="121"/>
      <c r="Y72" s="125" t="s">
        <v>244</v>
      </c>
    </row>
    <row r="73" spans="2:25" ht="15" customHeight="1">
      <c r="B73" s="121"/>
      <c r="C73" s="125" t="s">
        <v>160</v>
      </c>
      <c r="D73" s="126">
        <f t="shared" si="25"/>
        <v>1630</v>
      </c>
      <c r="E73" s="136">
        <f t="shared" si="25"/>
        <v>8290</v>
      </c>
      <c r="F73" s="136">
        <f>SUM(I73:R73)</f>
        <v>1623</v>
      </c>
      <c r="G73" s="128">
        <v>8283</v>
      </c>
      <c r="H73" s="129">
        <f>G73/F73</f>
        <v>5.103512014787431</v>
      </c>
      <c r="I73" s="128">
        <v>31</v>
      </c>
      <c r="J73" s="137">
        <v>103</v>
      </c>
      <c r="K73" s="139">
        <v>182</v>
      </c>
      <c r="L73" s="128">
        <v>284</v>
      </c>
      <c r="M73" s="128">
        <v>344</v>
      </c>
      <c r="N73" s="128">
        <v>328</v>
      </c>
      <c r="O73" s="128">
        <v>216</v>
      </c>
      <c r="P73" s="128">
        <v>83</v>
      </c>
      <c r="Q73" s="128">
        <v>34</v>
      </c>
      <c r="R73" s="128">
        <v>18</v>
      </c>
      <c r="S73" s="128">
        <f>SUM(U73:V73)</f>
        <v>7</v>
      </c>
      <c r="T73" s="128">
        <f>SUM(U73,W73)</f>
        <v>7</v>
      </c>
      <c r="U73" s="128">
        <v>7</v>
      </c>
      <c r="V73" s="137">
        <v>0</v>
      </c>
      <c r="W73" s="137">
        <v>0</v>
      </c>
      <c r="X73" s="121"/>
      <c r="Y73" s="125" t="s">
        <v>160</v>
      </c>
    </row>
    <row r="74" spans="2:25" ht="15" customHeight="1">
      <c r="B74" s="121"/>
      <c r="C74" s="125" t="s">
        <v>161</v>
      </c>
      <c r="D74" s="126">
        <f t="shared" si="25"/>
        <v>5024</v>
      </c>
      <c r="E74" s="136">
        <f t="shared" si="25"/>
        <v>25500</v>
      </c>
      <c r="F74" s="136">
        <f>SUM(I74:R74)</f>
        <v>4983</v>
      </c>
      <c r="G74" s="128">
        <v>25413</v>
      </c>
      <c r="H74" s="129">
        <f>G74/F74</f>
        <v>5.099939795304033</v>
      </c>
      <c r="I74" s="128">
        <v>109</v>
      </c>
      <c r="J74" s="128">
        <v>286</v>
      </c>
      <c r="K74" s="139">
        <v>524</v>
      </c>
      <c r="L74" s="128">
        <v>993</v>
      </c>
      <c r="M74" s="128">
        <v>1014</v>
      </c>
      <c r="N74" s="128">
        <v>972</v>
      </c>
      <c r="O74" s="128">
        <v>654</v>
      </c>
      <c r="P74" s="128">
        <v>262</v>
      </c>
      <c r="Q74" s="128">
        <v>109</v>
      </c>
      <c r="R74" s="128">
        <v>60</v>
      </c>
      <c r="S74" s="128">
        <f>SUM(U74:V74)</f>
        <v>41</v>
      </c>
      <c r="T74" s="128">
        <f>SUM(U74,W74)</f>
        <v>87</v>
      </c>
      <c r="U74" s="128">
        <v>36</v>
      </c>
      <c r="V74" s="128">
        <v>5</v>
      </c>
      <c r="W74" s="130">
        <v>51</v>
      </c>
      <c r="X74" s="121"/>
      <c r="Y74" s="125" t="s">
        <v>161</v>
      </c>
    </row>
    <row r="75" spans="2:25" ht="9" customHeight="1">
      <c r="B75" s="121"/>
      <c r="C75" s="125"/>
      <c r="D75" s="126"/>
      <c r="E75" s="128"/>
      <c r="F75" s="128"/>
      <c r="G75" s="128"/>
      <c r="H75" s="128"/>
      <c r="I75" s="128"/>
      <c r="J75" s="128"/>
      <c r="K75" s="139"/>
      <c r="L75" s="128"/>
      <c r="M75" s="128"/>
      <c r="N75" s="128"/>
      <c r="O75" s="128"/>
      <c r="P75" s="128"/>
      <c r="Q75" s="128"/>
      <c r="R75" s="128"/>
      <c r="S75" s="128"/>
      <c r="T75" s="128"/>
      <c r="U75" s="128"/>
      <c r="V75" s="128"/>
      <c r="W75" s="100"/>
      <c r="X75" s="121"/>
      <c r="Y75" s="125"/>
    </row>
    <row r="76" spans="2:25" ht="13.5" customHeight="1">
      <c r="B76" s="1213" t="s">
        <v>245</v>
      </c>
      <c r="C76" s="1214"/>
      <c r="D76" s="126">
        <f>SUM(D77:D79)</f>
        <v>11002</v>
      </c>
      <c r="E76" s="128">
        <f>SUM(E77:E79)</f>
        <v>52045</v>
      </c>
      <c r="F76" s="128">
        <f>SUM(F77:F79)</f>
        <v>10714</v>
      </c>
      <c r="G76" s="128">
        <f>SUM(G77:G79)</f>
        <v>51252</v>
      </c>
      <c r="H76" s="135">
        <v>4.79</v>
      </c>
      <c r="I76" s="128">
        <f aca="true" t="shared" si="26" ref="I76:W76">SUM(I77:I79)</f>
        <v>263</v>
      </c>
      <c r="J76" s="128">
        <f t="shared" si="26"/>
        <v>783</v>
      </c>
      <c r="K76" s="128">
        <f t="shared" si="26"/>
        <v>1487</v>
      </c>
      <c r="L76" s="128">
        <f t="shared" si="26"/>
        <v>2350</v>
      </c>
      <c r="M76" s="128">
        <f t="shared" si="26"/>
        <v>2179</v>
      </c>
      <c r="N76" s="128">
        <f t="shared" si="26"/>
        <v>1877</v>
      </c>
      <c r="O76" s="128">
        <f t="shared" si="26"/>
        <v>1120</v>
      </c>
      <c r="P76" s="128">
        <f t="shared" si="26"/>
        <v>426</v>
      </c>
      <c r="Q76" s="128">
        <f t="shared" si="26"/>
        <v>154</v>
      </c>
      <c r="R76" s="128">
        <f t="shared" si="26"/>
        <v>75</v>
      </c>
      <c r="S76" s="128">
        <f t="shared" si="26"/>
        <v>288</v>
      </c>
      <c r="T76" s="128">
        <f t="shared" si="26"/>
        <v>793</v>
      </c>
      <c r="U76" s="128">
        <f t="shared" si="26"/>
        <v>235</v>
      </c>
      <c r="V76" s="128">
        <f t="shared" si="26"/>
        <v>53</v>
      </c>
      <c r="W76" s="128">
        <f t="shared" si="26"/>
        <v>558</v>
      </c>
      <c r="X76" s="1213" t="s">
        <v>245</v>
      </c>
      <c r="Y76" s="1214"/>
    </row>
    <row r="77" spans="2:25" ht="15" customHeight="1">
      <c r="B77" s="121"/>
      <c r="C77" s="125" t="s">
        <v>163</v>
      </c>
      <c r="D77" s="126">
        <f aca="true" t="shared" si="27" ref="D77:E79">SUM(F77,S77)</f>
        <v>4628</v>
      </c>
      <c r="E77" s="136">
        <f t="shared" si="27"/>
        <v>22245</v>
      </c>
      <c r="F77" s="136">
        <f>SUM(I77:R77)</f>
        <v>4576</v>
      </c>
      <c r="G77" s="128">
        <v>22173</v>
      </c>
      <c r="H77" s="129">
        <f>G77/F77</f>
        <v>4.845498251748252</v>
      </c>
      <c r="I77" s="128">
        <v>124</v>
      </c>
      <c r="J77" s="128">
        <v>317</v>
      </c>
      <c r="K77" s="139">
        <v>558</v>
      </c>
      <c r="L77" s="128">
        <v>903</v>
      </c>
      <c r="M77" s="128">
        <v>1012</v>
      </c>
      <c r="N77" s="128">
        <v>901</v>
      </c>
      <c r="O77" s="128">
        <v>523</v>
      </c>
      <c r="P77" s="128">
        <v>167</v>
      </c>
      <c r="Q77" s="128">
        <v>49</v>
      </c>
      <c r="R77" s="128">
        <v>22</v>
      </c>
      <c r="S77" s="128">
        <f>SUM(U77:V77)</f>
        <v>52</v>
      </c>
      <c r="T77" s="128">
        <f>SUM(U77,W77)</f>
        <v>72</v>
      </c>
      <c r="U77" s="128">
        <v>48</v>
      </c>
      <c r="V77" s="128">
        <v>4</v>
      </c>
      <c r="W77" s="130">
        <v>24</v>
      </c>
      <c r="X77" s="121"/>
      <c r="Y77" s="125" t="s">
        <v>163</v>
      </c>
    </row>
    <row r="78" spans="2:25" ht="15" customHeight="1">
      <c r="B78" s="121"/>
      <c r="C78" s="125" t="s">
        <v>164</v>
      </c>
      <c r="D78" s="126">
        <f t="shared" si="27"/>
        <v>2790</v>
      </c>
      <c r="E78" s="136">
        <f t="shared" si="27"/>
        <v>13817</v>
      </c>
      <c r="F78" s="136">
        <f>SUM(I78:R78)</f>
        <v>2729</v>
      </c>
      <c r="G78" s="128">
        <v>13491</v>
      </c>
      <c r="H78" s="129">
        <f>G78/F78</f>
        <v>4.943569072920484</v>
      </c>
      <c r="I78" s="128">
        <v>46</v>
      </c>
      <c r="J78" s="137">
        <v>159</v>
      </c>
      <c r="K78" s="128">
        <v>337</v>
      </c>
      <c r="L78" s="128">
        <v>592</v>
      </c>
      <c r="M78" s="128">
        <v>570</v>
      </c>
      <c r="N78" s="128">
        <v>533</v>
      </c>
      <c r="O78" s="128">
        <v>307</v>
      </c>
      <c r="P78" s="128">
        <v>130</v>
      </c>
      <c r="Q78" s="128">
        <v>44</v>
      </c>
      <c r="R78" s="128">
        <v>11</v>
      </c>
      <c r="S78" s="128">
        <f>SUM(U78:V78)</f>
        <v>61</v>
      </c>
      <c r="T78" s="128">
        <f>SUM(U78,W78)</f>
        <v>326</v>
      </c>
      <c r="U78" s="128">
        <v>32</v>
      </c>
      <c r="V78" s="128">
        <v>29</v>
      </c>
      <c r="W78" s="130">
        <v>294</v>
      </c>
      <c r="X78" s="121"/>
      <c r="Y78" s="125" t="s">
        <v>164</v>
      </c>
    </row>
    <row r="79" spans="2:25" ht="15" customHeight="1">
      <c r="B79" s="121"/>
      <c r="C79" s="125" t="s">
        <v>246</v>
      </c>
      <c r="D79" s="126">
        <f t="shared" si="27"/>
        <v>3584</v>
      </c>
      <c r="E79" s="136">
        <f t="shared" si="27"/>
        <v>15983</v>
      </c>
      <c r="F79" s="136">
        <f>SUM(I79:R79)</f>
        <v>3409</v>
      </c>
      <c r="G79" s="128">
        <v>15588</v>
      </c>
      <c r="H79" s="129">
        <f>G79/F79</f>
        <v>4.572601936051628</v>
      </c>
      <c r="I79" s="128">
        <v>93</v>
      </c>
      <c r="J79" s="128">
        <v>307</v>
      </c>
      <c r="K79" s="128">
        <v>592</v>
      </c>
      <c r="L79" s="128">
        <v>855</v>
      </c>
      <c r="M79" s="128">
        <v>597</v>
      </c>
      <c r="N79" s="128">
        <v>443</v>
      </c>
      <c r="O79" s="128">
        <v>290</v>
      </c>
      <c r="P79" s="128">
        <v>129</v>
      </c>
      <c r="Q79" s="128">
        <v>61</v>
      </c>
      <c r="R79" s="128">
        <v>42</v>
      </c>
      <c r="S79" s="128">
        <f>SUM(U79:V79)</f>
        <v>175</v>
      </c>
      <c r="T79" s="128">
        <f>SUM(U79,W79)</f>
        <v>395</v>
      </c>
      <c r="U79" s="128">
        <v>155</v>
      </c>
      <c r="V79" s="128">
        <v>20</v>
      </c>
      <c r="W79" s="130">
        <v>240</v>
      </c>
      <c r="X79" s="121"/>
      <c r="Y79" s="125" t="s">
        <v>246</v>
      </c>
    </row>
    <row r="80" spans="2:25" ht="9" customHeight="1">
      <c r="B80" s="121"/>
      <c r="C80" s="125"/>
      <c r="D80" s="126"/>
      <c r="E80" s="128"/>
      <c r="F80" s="128"/>
      <c r="G80" s="128"/>
      <c r="H80" s="128"/>
      <c r="I80" s="128"/>
      <c r="J80" s="128"/>
      <c r="K80" s="128"/>
      <c r="L80" s="128"/>
      <c r="M80" s="128"/>
      <c r="N80" s="128"/>
      <c r="O80" s="128"/>
      <c r="P80" s="128"/>
      <c r="Q80" s="128"/>
      <c r="R80" s="128"/>
      <c r="S80" s="128"/>
      <c r="T80" s="128"/>
      <c r="U80" s="128"/>
      <c r="V80" s="140"/>
      <c r="W80" s="141"/>
      <c r="X80" s="142"/>
      <c r="Y80" s="143"/>
    </row>
    <row r="81" spans="2:23" ht="15" customHeight="1">
      <c r="B81" s="144"/>
      <c r="C81" s="144" t="s">
        <v>247</v>
      </c>
      <c r="D81" s="145"/>
      <c r="E81" s="145"/>
      <c r="F81" s="145"/>
      <c r="G81" s="145"/>
      <c r="H81" s="145"/>
      <c r="I81" s="145"/>
      <c r="J81" s="145"/>
      <c r="K81" s="145"/>
      <c r="L81" s="145"/>
      <c r="M81" s="145"/>
      <c r="N81" s="145"/>
      <c r="O81" s="145"/>
      <c r="P81" s="145"/>
      <c r="Q81" s="145"/>
      <c r="R81" s="145"/>
      <c r="S81" s="145"/>
      <c r="T81" s="145"/>
      <c r="U81" s="145"/>
      <c r="V81" s="145"/>
      <c r="W81" s="100"/>
    </row>
    <row r="82" spans="2:23" ht="9" customHeight="1">
      <c r="B82" s="100"/>
      <c r="C82" s="146"/>
      <c r="D82" s="128"/>
      <c r="E82" s="128"/>
      <c r="F82" s="128"/>
      <c r="G82" s="128"/>
      <c r="H82" s="128"/>
      <c r="I82" s="128"/>
      <c r="J82" s="128"/>
      <c r="K82" s="128"/>
      <c r="L82" s="128"/>
      <c r="M82" s="128"/>
      <c r="N82" s="128"/>
      <c r="O82" s="128"/>
      <c r="P82" s="128"/>
      <c r="Q82" s="128"/>
      <c r="R82" s="128"/>
      <c r="S82" s="128"/>
      <c r="T82" s="128"/>
      <c r="U82" s="128"/>
      <c r="V82" s="128"/>
      <c r="W82" s="100"/>
    </row>
    <row r="83" spans="2:22" ht="12">
      <c r="B83" s="100"/>
      <c r="D83" s="100"/>
      <c r="E83" s="100"/>
      <c r="F83" s="100"/>
      <c r="G83" s="100"/>
      <c r="H83" s="100"/>
      <c r="I83" s="100"/>
      <c r="J83" s="100"/>
      <c r="K83" s="100"/>
      <c r="L83" s="100"/>
      <c r="M83" s="100"/>
      <c r="N83" s="100"/>
      <c r="O83" s="100"/>
      <c r="P83" s="100"/>
      <c r="Q83" s="100"/>
      <c r="R83" s="100"/>
      <c r="S83" s="100"/>
      <c r="T83" s="100"/>
      <c r="U83" s="100"/>
      <c r="V83" s="100"/>
    </row>
    <row r="84" spans="6:22" ht="12">
      <c r="F84" s="100"/>
      <c r="G84" s="100"/>
      <c r="H84" s="100"/>
      <c r="I84" s="100"/>
      <c r="J84" s="100"/>
      <c r="K84" s="100"/>
      <c r="L84" s="100"/>
      <c r="M84" s="100"/>
      <c r="N84" s="100"/>
      <c r="O84" s="100"/>
      <c r="P84" s="100"/>
      <c r="Q84" s="100"/>
      <c r="R84" s="100"/>
      <c r="S84" s="100"/>
      <c r="T84" s="100"/>
      <c r="U84" s="100"/>
      <c r="V84" s="100"/>
    </row>
    <row r="85" spans="6:22" ht="12">
      <c r="F85" s="100"/>
      <c r="G85" s="100"/>
      <c r="H85" s="100"/>
      <c r="I85" s="100"/>
      <c r="J85" s="100"/>
      <c r="K85" s="100"/>
      <c r="L85" s="100"/>
      <c r="M85" s="100"/>
      <c r="N85" s="100"/>
      <c r="O85" s="100"/>
      <c r="P85" s="100"/>
      <c r="Q85" s="100"/>
      <c r="R85" s="100"/>
      <c r="S85" s="100"/>
      <c r="T85" s="100"/>
      <c r="U85" s="100"/>
      <c r="V85" s="100"/>
    </row>
    <row r="86" spans="6:22" ht="12">
      <c r="F86" s="100"/>
      <c r="G86" s="100"/>
      <c r="H86" s="100"/>
      <c r="I86" s="100"/>
      <c r="J86" s="100"/>
      <c r="K86" s="100"/>
      <c r="L86" s="100"/>
      <c r="M86" s="100"/>
      <c r="N86" s="100"/>
      <c r="O86" s="100"/>
      <c r="P86" s="100"/>
      <c r="Q86" s="100"/>
      <c r="R86" s="100"/>
      <c r="S86" s="100"/>
      <c r="T86" s="100"/>
      <c r="U86" s="100"/>
      <c r="V86" s="100"/>
    </row>
    <row r="87" spans="6:22" ht="12">
      <c r="F87" s="100"/>
      <c r="G87" s="100"/>
      <c r="H87" s="100"/>
      <c r="I87" s="100"/>
      <c r="J87" s="100"/>
      <c r="K87" s="100"/>
      <c r="L87" s="100"/>
      <c r="M87" s="100"/>
      <c r="N87" s="100"/>
      <c r="O87" s="100"/>
      <c r="P87" s="100"/>
      <c r="Q87" s="100"/>
      <c r="R87" s="100"/>
      <c r="S87" s="100"/>
      <c r="T87" s="100"/>
      <c r="U87" s="100"/>
      <c r="V87" s="100"/>
    </row>
    <row r="88" spans="6:22" ht="12">
      <c r="F88" s="100"/>
      <c r="G88" s="100"/>
      <c r="H88" s="100"/>
      <c r="I88" s="100"/>
      <c r="J88" s="100"/>
      <c r="K88" s="100"/>
      <c r="L88" s="100"/>
      <c r="M88" s="100"/>
      <c r="N88" s="100"/>
      <c r="O88" s="100"/>
      <c r="P88" s="100"/>
      <c r="Q88" s="100"/>
      <c r="R88" s="100"/>
      <c r="S88" s="100"/>
      <c r="T88" s="100"/>
      <c r="U88" s="100"/>
      <c r="V88" s="100"/>
    </row>
    <row r="89" spans="6:22" ht="12">
      <c r="F89" s="100"/>
      <c r="G89" s="100"/>
      <c r="H89" s="100"/>
      <c r="I89" s="100"/>
      <c r="J89" s="100"/>
      <c r="K89" s="100"/>
      <c r="L89" s="100"/>
      <c r="M89" s="100"/>
      <c r="N89" s="100"/>
      <c r="O89" s="100"/>
      <c r="P89" s="100"/>
      <c r="Q89" s="100"/>
      <c r="R89" s="100"/>
      <c r="S89" s="100"/>
      <c r="T89" s="100"/>
      <c r="U89" s="100"/>
      <c r="V89" s="100"/>
    </row>
    <row r="90" ht="12">
      <c r="F90" s="96"/>
    </row>
    <row r="91" ht="12">
      <c r="F91" s="96"/>
    </row>
    <row r="92" ht="12">
      <c r="F92" s="96"/>
    </row>
    <row r="93" ht="12">
      <c r="F93" s="96"/>
    </row>
    <row r="94" ht="12">
      <c r="F94" s="96"/>
    </row>
    <row r="95" ht="12">
      <c r="F95" s="96"/>
    </row>
    <row r="96" ht="12">
      <c r="F96" s="96"/>
    </row>
    <row r="97" ht="12">
      <c r="F97" s="96"/>
    </row>
    <row r="98" ht="12">
      <c r="F98" s="96"/>
    </row>
    <row r="99" ht="12">
      <c r="F99" s="96"/>
    </row>
    <row r="100" ht="12">
      <c r="F100" s="96"/>
    </row>
    <row r="101" ht="12">
      <c r="F101" s="96"/>
    </row>
    <row r="102" ht="12">
      <c r="F102" s="96"/>
    </row>
    <row r="103" ht="12">
      <c r="F103" s="96"/>
    </row>
    <row r="104" ht="12">
      <c r="F104" s="96"/>
    </row>
    <row r="105" ht="12">
      <c r="F105" s="96"/>
    </row>
    <row r="106" ht="12">
      <c r="F106" s="96"/>
    </row>
    <row r="107" ht="12">
      <c r="F107" s="96"/>
    </row>
    <row r="108" ht="12">
      <c r="F108" s="96"/>
    </row>
    <row r="109" ht="12">
      <c r="F109" s="96"/>
    </row>
    <row r="110" ht="12">
      <c r="F110" s="96"/>
    </row>
    <row r="111" ht="12">
      <c r="F111" s="96"/>
    </row>
    <row r="112" ht="12">
      <c r="F112" s="96"/>
    </row>
    <row r="113" ht="12">
      <c r="F113" s="96"/>
    </row>
    <row r="114" ht="12">
      <c r="F114" s="96"/>
    </row>
    <row r="115" ht="12">
      <c r="F115" s="96"/>
    </row>
  </sheetData>
  <mergeCells count="45">
    <mergeCell ref="B69:C69"/>
    <mergeCell ref="B76:C76"/>
    <mergeCell ref="B41:C41"/>
    <mergeCell ref="B47:C47"/>
    <mergeCell ref="B56:C56"/>
    <mergeCell ref="B60:C60"/>
    <mergeCell ref="X60:Y60"/>
    <mergeCell ref="X66:Y66"/>
    <mergeCell ref="B29:C29"/>
    <mergeCell ref="B38:C38"/>
    <mergeCell ref="B66:C66"/>
    <mergeCell ref="B8:C8"/>
    <mergeCell ref="B4:C6"/>
    <mergeCell ref="D5:D6"/>
    <mergeCell ref="X56:Y56"/>
    <mergeCell ref="B10:C10"/>
    <mergeCell ref="B27:C27"/>
    <mergeCell ref="E5:E6"/>
    <mergeCell ref="F5:H5"/>
    <mergeCell ref="D4:E4"/>
    <mergeCell ref="I5:I6"/>
    <mergeCell ref="R5:R6"/>
    <mergeCell ref="F4:R4"/>
    <mergeCell ref="J5:J6"/>
    <mergeCell ref="K5:K6"/>
    <mergeCell ref="L5:L6"/>
    <mergeCell ref="M5:M6"/>
    <mergeCell ref="N5:N6"/>
    <mergeCell ref="O5:O6"/>
    <mergeCell ref="P5:P6"/>
    <mergeCell ref="Q5:Q6"/>
    <mergeCell ref="S5:T5"/>
    <mergeCell ref="U5:U6"/>
    <mergeCell ref="S4:W4"/>
    <mergeCell ref="V5:W5"/>
    <mergeCell ref="X69:Y69"/>
    <mergeCell ref="X76:Y76"/>
    <mergeCell ref="X4:Y6"/>
    <mergeCell ref="X8:Y8"/>
    <mergeCell ref="X10:Y10"/>
    <mergeCell ref="X27:Y27"/>
    <mergeCell ref="X29:Y29"/>
    <mergeCell ref="X38:Y38"/>
    <mergeCell ref="X41:Y41"/>
    <mergeCell ref="X47:Y47"/>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B2:O76"/>
  <sheetViews>
    <sheetView workbookViewId="0" topLeftCell="A1">
      <selection activeCell="A1" sqref="A1"/>
    </sheetView>
  </sheetViews>
  <sheetFormatPr defaultColWidth="9.00390625" defaultRowHeight="13.5"/>
  <cols>
    <col min="1" max="2" width="2.625" style="147" customWidth="1"/>
    <col min="3" max="3" width="8.625" style="147" customWidth="1"/>
    <col min="4" max="4" width="7.75390625" style="147" customWidth="1"/>
    <col min="5" max="5" width="2.25390625" style="149" customWidth="1"/>
    <col min="6" max="6" width="9.50390625" style="147" bestFit="1" customWidth="1"/>
    <col min="7" max="9" width="7.75390625" style="147" customWidth="1"/>
    <col min="10" max="10" width="9.50390625" style="147" bestFit="1" customWidth="1"/>
    <col min="11" max="11" width="7.75390625" style="147" customWidth="1"/>
    <col min="12" max="12" width="1.875" style="149" customWidth="1"/>
    <col min="13" max="13" width="7.75390625" style="150" customWidth="1"/>
    <col min="14" max="15" width="7.75390625" style="147" customWidth="1"/>
    <col min="16" max="16384" width="9.00390625" style="147" customWidth="1"/>
  </cols>
  <sheetData>
    <row r="2" spans="2:3" ht="14.25">
      <c r="B2" s="148" t="s">
        <v>910</v>
      </c>
      <c r="C2" s="148"/>
    </row>
    <row r="3" spans="7:13" ht="12.75" thickBot="1">
      <c r="G3" s="151"/>
      <c r="K3" s="152"/>
      <c r="L3" s="153"/>
      <c r="M3" s="147" t="s">
        <v>856</v>
      </c>
    </row>
    <row r="4" spans="2:15" ht="14.25" customHeight="1" thickTop="1">
      <c r="B4" s="1157" t="s">
        <v>218</v>
      </c>
      <c r="C4" s="1158"/>
      <c r="D4" s="1166" t="s">
        <v>857</v>
      </c>
      <c r="E4" s="1166"/>
      <c r="F4" s="1166"/>
      <c r="G4" s="1166" t="s">
        <v>858</v>
      </c>
      <c r="H4" s="1166"/>
      <c r="I4" s="1163" t="s">
        <v>859</v>
      </c>
      <c r="J4" s="1163"/>
      <c r="K4" s="1168" t="s">
        <v>860</v>
      </c>
      <c r="L4" s="1169"/>
      <c r="M4" s="1170"/>
      <c r="N4" s="1166" t="s">
        <v>861</v>
      </c>
      <c r="O4" s="1166"/>
    </row>
    <row r="5" spans="2:15" ht="31.5" customHeight="1">
      <c r="B5" s="1159"/>
      <c r="C5" s="1160"/>
      <c r="D5" s="106" t="s">
        <v>862</v>
      </c>
      <c r="E5" s="1164" t="s">
        <v>863</v>
      </c>
      <c r="F5" s="1165"/>
      <c r="G5" s="106" t="s">
        <v>862</v>
      </c>
      <c r="H5" s="106" t="s">
        <v>864</v>
      </c>
      <c r="I5" s="106" t="s">
        <v>862</v>
      </c>
      <c r="J5" s="106" t="s">
        <v>864</v>
      </c>
      <c r="K5" s="106" t="s">
        <v>862</v>
      </c>
      <c r="L5" s="1164" t="s">
        <v>863</v>
      </c>
      <c r="M5" s="1165"/>
      <c r="N5" s="106" t="s">
        <v>862</v>
      </c>
      <c r="O5" s="106" t="s">
        <v>864</v>
      </c>
    </row>
    <row r="6" spans="2:15" ht="12">
      <c r="B6" s="155"/>
      <c r="C6" s="156"/>
      <c r="D6" s="157"/>
      <c r="E6" s="158"/>
      <c r="F6" s="159" t="s">
        <v>865</v>
      </c>
      <c r="G6" s="160"/>
      <c r="H6" s="159" t="s">
        <v>865</v>
      </c>
      <c r="I6" s="160"/>
      <c r="J6" s="159" t="s">
        <v>865</v>
      </c>
      <c r="K6" s="160"/>
      <c r="L6" s="158"/>
      <c r="M6" s="159" t="s">
        <v>865</v>
      </c>
      <c r="N6" s="160"/>
      <c r="O6" s="161" t="s">
        <v>865</v>
      </c>
    </row>
    <row r="7" spans="2:15" ht="15" customHeight="1">
      <c r="B7" s="1161" t="s">
        <v>866</v>
      </c>
      <c r="C7" s="1162"/>
      <c r="D7" s="163">
        <f>SUM(G7,I7,K7,N7)</f>
        <v>52051</v>
      </c>
      <c r="E7" s="164"/>
      <c r="F7" s="165">
        <f>SUM(H7,J7,M7,O7)</f>
        <v>226245</v>
      </c>
      <c r="G7" s="166">
        <v>44416</v>
      </c>
      <c r="H7" s="167">
        <v>115929</v>
      </c>
      <c r="I7" s="165">
        <v>6012</v>
      </c>
      <c r="J7" s="168">
        <v>89020</v>
      </c>
      <c r="K7" s="165">
        <v>167</v>
      </c>
      <c r="L7" s="164"/>
      <c r="M7" s="169">
        <v>495</v>
      </c>
      <c r="N7" s="165">
        <v>1456</v>
      </c>
      <c r="O7" s="170">
        <v>20801</v>
      </c>
    </row>
    <row r="8" spans="2:15" ht="15" customHeight="1">
      <c r="B8" s="1161" t="s">
        <v>867</v>
      </c>
      <c r="C8" s="1162"/>
      <c r="D8" s="163">
        <f>SUM(G8,I8,K8,N8)</f>
        <v>52378</v>
      </c>
      <c r="E8" s="164"/>
      <c r="F8" s="165">
        <f>SUM(H8,J8,M8,O8)</f>
        <v>249702</v>
      </c>
      <c r="G8" s="166">
        <v>44224</v>
      </c>
      <c r="H8" s="167">
        <v>119371</v>
      </c>
      <c r="I8" s="165">
        <v>6421</v>
      </c>
      <c r="J8" s="165">
        <v>108043</v>
      </c>
      <c r="K8" s="165">
        <v>265</v>
      </c>
      <c r="L8" s="164"/>
      <c r="M8" s="169">
        <v>824</v>
      </c>
      <c r="N8" s="165">
        <v>1468</v>
      </c>
      <c r="O8" s="170">
        <v>21464</v>
      </c>
    </row>
    <row r="9" spans="2:15" s="171" customFormat="1" ht="15.75" customHeight="1">
      <c r="B9" s="1171" t="s">
        <v>868</v>
      </c>
      <c r="C9" s="1172"/>
      <c r="D9" s="174">
        <f>SUM(D11:D12)</f>
        <v>56336</v>
      </c>
      <c r="E9" s="175"/>
      <c r="F9" s="176">
        <f aca="true" t="shared" si="0" ref="F9:K9">SUM(F11:F12)</f>
        <v>283905</v>
      </c>
      <c r="G9" s="176">
        <f t="shared" si="0"/>
        <v>46448</v>
      </c>
      <c r="H9" s="176">
        <f t="shared" si="0"/>
        <v>125509</v>
      </c>
      <c r="I9" s="176">
        <f t="shared" si="0"/>
        <v>7904</v>
      </c>
      <c r="J9" s="176">
        <f t="shared" si="0"/>
        <v>134349</v>
      </c>
      <c r="K9" s="176">
        <f t="shared" si="0"/>
        <v>277</v>
      </c>
      <c r="L9" s="175"/>
      <c r="M9" s="176">
        <f>SUM(M11:M12)</f>
        <v>760</v>
      </c>
      <c r="N9" s="176">
        <f>SUM(N11:N12)</f>
        <v>1707</v>
      </c>
      <c r="O9" s="177">
        <f>SUM(O11:O12)</f>
        <v>23287</v>
      </c>
    </row>
    <row r="10" spans="2:15" s="178" customFormat="1" ht="15.75" customHeight="1">
      <c r="B10" s="172"/>
      <c r="C10" s="173"/>
      <c r="D10" s="179"/>
      <c r="E10" s="180"/>
      <c r="F10" s="176"/>
      <c r="G10" s="176"/>
      <c r="H10" s="176"/>
      <c r="I10" s="176"/>
      <c r="J10" s="176"/>
      <c r="K10" s="176"/>
      <c r="L10" s="175"/>
      <c r="M10" s="176"/>
      <c r="N10" s="176"/>
      <c r="O10" s="177"/>
    </row>
    <row r="11" spans="2:15" s="171" customFormat="1" ht="15.75" customHeight="1">
      <c r="B11" s="1171" t="s">
        <v>869</v>
      </c>
      <c r="C11" s="1172"/>
      <c r="D11" s="174">
        <f>SUM(D15,D16,D35,D46:D52,D63,D64)</f>
        <v>36075</v>
      </c>
      <c r="E11" s="176"/>
      <c r="F11" s="176">
        <v>209542</v>
      </c>
      <c r="G11" s="176">
        <f>SUM(G15,G16,G35,G46:G52,G63,G64)</f>
        <v>29269</v>
      </c>
      <c r="H11" s="176">
        <f>SUM(H15,H16,H35,H46:H52,H63,H64)</f>
        <v>85056</v>
      </c>
      <c r="I11" s="176">
        <f>SUM(I15,I16,I35,I46:I52,I63,I64)</f>
        <v>5772</v>
      </c>
      <c r="J11" s="176">
        <f>SUM(J15,J16,J35,J46:J52,J63,J64)</f>
        <v>108880</v>
      </c>
      <c r="K11" s="176">
        <f>SUM(K15,K16,K35,K46:K52,K63,K64)</f>
        <v>164</v>
      </c>
      <c r="L11" s="175"/>
      <c r="M11" s="176">
        <v>498</v>
      </c>
      <c r="N11" s="176">
        <f>SUM(N15,N16,N35,N46:N52,N63,N64)</f>
        <v>870</v>
      </c>
      <c r="O11" s="177">
        <f>SUM(O15,O16,O35,O46:O52,O63,O64)</f>
        <v>15108</v>
      </c>
    </row>
    <row r="12" spans="2:15" s="171" customFormat="1" ht="15.75" customHeight="1">
      <c r="B12" s="1171" t="s">
        <v>870</v>
      </c>
      <c r="C12" s="1172"/>
      <c r="D12" s="174">
        <f>SUM(D18,D19,D20,D21:D32,D37:D43,D54:D60,D66:D74)</f>
        <v>20261</v>
      </c>
      <c r="E12" s="175"/>
      <c r="F12" s="176">
        <v>74363</v>
      </c>
      <c r="G12" s="176">
        <f>SUM(G18,G19,G20,G21:G32,G37:G43,G54:G60,G66:G74)</f>
        <v>17179</v>
      </c>
      <c r="H12" s="176">
        <f>SUM(H18,H19,H20,H21:H32,H37:H43,H54:H60,H66:H74)</f>
        <v>40453</v>
      </c>
      <c r="I12" s="176">
        <f>SUM(I18,I19,I20,I21:I32,I37:I43,I54:I60,I66:I74)</f>
        <v>2132</v>
      </c>
      <c r="J12" s="176">
        <f>SUM(J18,J19,J20,J21:J32,J37:J43,J54:J60,J66:J74)</f>
        <v>25469</v>
      </c>
      <c r="K12" s="176">
        <f>SUM(K18,K19,K20,K21:K32,K37:K43,K54:K60,K66:K74)</f>
        <v>113</v>
      </c>
      <c r="L12" s="175"/>
      <c r="M12" s="176">
        <v>262</v>
      </c>
      <c r="N12" s="176">
        <f>SUM(N18,N19,N20,N21:N32,N37:N43,N54:N60,N66:N74)</f>
        <v>837</v>
      </c>
      <c r="O12" s="177">
        <f>SUM(O18,O19,O20,O21:O32,O37:O43,O54:O60,O66:O74)</f>
        <v>8179</v>
      </c>
    </row>
    <row r="13" spans="2:15" s="178" customFormat="1" ht="16.5" customHeight="1">
      <c r="B13" s="181"/>
      <c r="C13" s="182"/>
      <c r="D13" s="183"/>
      <c r="E13" s="184"/>
      <c r="F13" s="185"/>
      <c r="G13" s="186"/>
      <c r="H13" s="186"/>
      <c r="I13" s="186"/>
      <c r="J13" s="185"/>
      <c r="K13" s="186"/>
      <c r="L13" s="184"/>
      <c r="M13" s="186"/>
      <c r="N13" s="185"/>
      <c r="O13" s="187"/>
    </row>
    <row r="14" spans="2:15" s="171" customFormat="1" ht="16.5" customHeight="1">
      <c r="B14" s="1171" t="s">
        <v>871</v>
      </c>
      <c r="C14" s="1172"/>
      <c r="D14" s="183">
        <f>SUM(D15:D32)</f>
        <v>16321</v>
      </c>
      <c r="E14" s="184"/>
      <c r="F14" s="186">
        <v>78371</v>
      </c>
      <c r="G14" s="186">
        <f>SUM(G15:G32)</f>
        <v>13488</v>
      </c>
      <c r="H14" s="186">
        <f>SUM(H15:H32)</f>
        <v>34710</v>
      </c>
      <c r="I14" s="186">
        <f>SUM(I15:I32)</f>
        <v>2258</v>
      </c>
      <c r="J14" s="186">
        <f>SUM(J15:J32)</f>
        <v>36024</v>
      </c>
      <c r="K14" s="186">
        <f>SUM(K15:K32)</f>
        <v>105</v>
      </c>
      <c r="L14" s="184"/>
      <c r="M14" s="186">
        <v>286</v>
      </c>
      <c r="N14" s="186">
        <f>SUM(N15:N32)</f>
        <v>470</v>
      </c>
      <c r="O14" s="188">
        <f>SUM(O15:O32)</f>
        <v>7351</v>
      </c>
    </row>
    <row r="15" spans="2:15" ht="15" customHeight="1">
      <c r="B15" s="189"/>
      <c r="C15" s="125" t="s">
        <v>872</v>
      </c>
      <c r="D15" s="190">
        <v>4385</v>
      </c>
      <c r="E15" s="191"/>
      <c r="F15" s="192">
        <v>25227</v>
      </c>
      <c r="G15" s="192">
        <v>3479</v>
      </c>
      <c r="H15" s="192">
        <v>10425</v>
      </c>
      <c r="I15" s="192">
        <v>771</v>
      </c>
      <c r="J15" s="192">
        <v>12608</v>
      </c>
      <c r="K15" s="192">
        <v>39</v>
      </c>
      <c r="L15" s="191"/>
      <c r="M15" s="192">
        <v>129</v>
      </c>
      <c r="N15" s="192">
        <v>96</v>
      </c>
      <c r="O15" s="193">
        <v>2065</v>
      </c>
    </row>
    <row r="16" spans="2:15" ht="15" customHeight="1">
      <c r="B16" s="189"/>
      <c r="C16" s="125" t="s">
        <v>873</v>
      </c>
      <c r="D16" s="190">
        <v>4688</v>
      </c>
      <c r="E16" s="191" t="s">
        <v>874</v>
      </c>
      <c r="F16" s="192">
        <v>29365</v>
      </c>
      <c r="G16" s="192">
        <v>3919</v>
      </c>
      <c r="H16" s="192">
        <v>10834</v>
      </c>
      <c r="I16" s="192">
        <v>677</v>
      </c>
      <c r="J16" s="192">
        <v>15981</v>
      </c>
      <c r="K16" s="192">
        <v>1</v>
      </c>
      <c r="L16" s="191"/>
      <c r="M16" s="192" t="s">
        <v>875</v>
      </c>
      <c r="N16" s="192">
        <v>91</v>
      </c>
      <c r="O16" s="193">
        <v>2550</v>
      </c>
    </row>
    <row r="17" spans="2:15" ht="15" customHeight="1">
      <c r="B17" s="189"/>
      <c r="C17" s="125"/>
      <c r="D17" s="190"/>
      <c r="E17" s="191"/>
      <c r="F17" s="192"/>
      <c r="G17" s="192"/>
      <c r="H17" s="192"/>
      <c r="I17" s="192"/>
      <c r="J17" s="192"/>
      <c r="K17" s="192"/>
      <c r="L17" s="191"/>
      <c r="M17" s="192"/>
      <c r="N17" s="192"/>
      <c r="O17" s="193"/>
    </row>
    <row r="18" spans="2:15" ht="15" customHeight="1">
      <c r="B18" s="189"/>
      <c r="C18" s="125" t="s">
        <v>876</v>
      </c>
      <c r="D18" s="190">
        <v>284</v>
      </c>
      <c r="E18" s="191"/>
      <c r="F18" s="192">
        <v>1254</v>
      </c>
      <c r="G18" s="192">
        <v>207</v>
      </c>
      <c r="H18" s="192">
        <v>571</v>
      </c>
      <c r="I18" s="192">
        <v>50</v>
      </c>
      <c r="J18" s="192">
        <v>462</v>
      </c>
      <c r="K18" s="166">
        <v>0</v>
      </c>
      <c r="L18" s="191"/>
      <c r="M18" s="166">
        <v>0</v>
      </c>
      <c r="N18" s="192">
        <v>27</v>
      </c>
      <c r="O18" s="193">
        <v>221</v>
      </c>
    </row>
    <row r="19" spans="2:15" ht="15" customHeight="1">
      <c r="B19" s="189"/>
      <c r="C19" s="125" t="s">
        <v>877</v>
      </c>
      <c r="D19" s="190">
        <v>314</v>
      </c>
      <c r="E19" s="191"/>
      <c r="F19" s="192">
        <v>865</v>
      </c>
      <c r="G19" s="192">
        <v>244</v>
      </c>
      <c r="H19" s="192">
        <v>531</v>
      </c>
      <c r="I19" s="192">
        <v>44</v>
      </c>
      <c r="J19" s="192">
        <v>169</v>
      </c>
      <c r="K19" s="192">
        <v>8</v>
      </c>
      <c r="L19" s="191"/>
      <c r="M19" s="192">
        <v>13</v>
      </c>
      <c r="N19" s="192">
        <v>18</v>
      </c>
      <c r="O19" s="193">
        <v>152</v>
      </c>
    </row>
    <row r="20" spans="2:15" ht="15" customHeight="1">
      <c r="B20" s="189"/>
      <c r="C20" s="125" t="s">
        <v>126</v>
      </c>
      <c r="D20" s="190">
        <v>391</v>
      </c>
      <c r="E20" s="191" t="s">
        <v>878</v>
      </c>
      <c r="F20" s="192">
        <v>1353</v>
      </c>
      <c r="G20" s="192">
        <v>334</v>
      </c>
      <c r="H20" s="192">
        <v>563</v>
      </c>
      <c r="I20" s="192">
        <v>42</v>
      </c>
      <c r="J20" s="192">
        <v>647</v>
      </c>
      <c r="K20" s="192">
        <v>1</v>
      </c>
      <c r="L20" s="191"/>
      <c r="M20" s="192" t="s">
        <v>879</v>
      </c>
      <c r="N20" s="192">
        <v>14</v>
      </c>
      <c r="O20" s="193">
        <v>143</v>
      </c>
    </row>
    <row r="21" spans="2:15" ht="15" customHeight="1">
      <c r="B21" s="189"/>
      <c r="C21" s="125" t="s">
        <v>127</v>
      </c>
      <c r="D21" s="190">
        <v>386</v>
      </c>
      <c r="E21" s="191"/>
      <c r="F21" s="192">
        <v>1107</v>
      </c>
      <c r="G21" s="192">
        <v>328</v>
      </c>
      <c r="H21" s="192">
        <v>637</v>
      </c>
      <c r="I21" s="192">
        <v>36</v>
      </c>
      <c r="J21" s="192">
        <v>326</v>
      </c>
      <c r="K21" s="192">
        <v>7</v>
      </c>
      <c r="L21" s="191"/>
      <c r="M21" s="192">
        <v>20</v>
      </c>
      <c r="N21" s="192">
        <v>15</v>
      </c>
      <c r="O21" s="193">
        <v>124</v>
      </c>
    </row>
    <row r="22" spans="2:15" ht="15" customHeight="1">
      <c r="B22" s="189"/>
      <c r="C22" s="125" t="s">
        <v>128</v>
      </c>
      <c r="D22" s="190">
        <v>640</v>
      </c>
      <c r="E22" s="191"/>
      <c r="F22" s="192">
        <v>1731</v>
      </c>
      <c r="G22" s="192">
        <v>523</v>
      </c>
      <c r="H22" s="192">
        <v>909</v>
      </c>
      <c r="I22" s="192">
        <v>75</v>
      </c>
      <c r="J22" s="192">
        <v>464</v>
      </c>
      <c r="K22" s="192">
        <v>10</v>
      </c>
      <c r="L22" s="191"/>
      <c r="M22" s="192">
        <v>20</v>
      </c>
      <c r="N22" s="192">
        <v>32</v>
      </c>
      <c r="O22" s="193">
        <v>338</v>
      </c>
    </row>
    <row r="23" spans="2:15" ht="15" customHeight="1">
      <c r="B23" s="189"/>
      <c r="C23" s="125" t="s">
        <v>129</v>
      </c>
      <c r="D23" s="190">
        <v>446</v>
      </c>
      <c r="E23" s="191"/>
      <c r="F23" s="192">
        <v>1750</v>
      </c>
      <c r="G23" s="192">
        <v>377</v>
      </c>
      <c r="H23" s="192">
        <v>935</v>
      </c>
      <c r="I23" s="192">
        <v>54</v>
      </c>
      <c r="J23" s="192">
        <v>670</v>
      </c>
      <c r="K23" s="166">
        <v>0</v>
      </c>
      <c r="L23" s="191"/>
      <c r="M23" s="166">
        <v>0</v>
      </c>
      <c r="N23" s="192">
        <v>15</v>
      </c>
      <c r="O23" s="193">
        <v>145</v>
      </c>
    </row>
    <row r="24" spans="2:15" ht="15" customHeight="1">
      <c r="B24" s="189"/>
      <c r="C24" s="125" t="s">
        <v>130</v>
      </c>
      <c r="D24" s="190">
        <v>954</v>
      </c>
      <c r="E24" s="191"/>
      <c r="F24" s="192">
        <v>2796</v>
      </c>
      <c r="G24" s="192">
        <v>811</v>
      </c>
      <c r="H24" s="192">
        <v>1689</v>
      </c>
      <c r="I24" s="192">
        <v>106</v>
      </c>
      <c r="J24" s="192">
        <v>799</v>
      </c>
      <c r="K24" s="192">
        <v>8</v>
      </c>
      <c r="L24" s="191"/>
      <c r="M24" s="192">
        <v>20</v>
      </c>
      <c r="N24" s="192">
        <v>29</v>
      </c>
      <c r="O24" s="193">
        <v>288</v>
      </c>
    </row>
    <row r="25" spans="2:15" ht="15" customHeight="1">
      <c r="B25" s="189"/>
      <c r="C25" s="125"/>
      <c r="D25" s="190"/>
      <c r="E25" s="191"/>
      <c r="F25" s="192"/>
      <c r="G25" s="192"/>
      <c r="H25" s="192"/>
      <c r="I25" s="192"/>
      <c r="J25" s="192"/>
      <c r="K25" s="192"/>
      <c r="L25" s="191"/>
      <c r="M25" s="192"/>
      <c r="N25" s="192"/>
      <c r="O25" s="193"/>
    </row>
    <row r="26" spans="2:15" ht="15" customHeight="1">
      <c r="B26" s="189"/>
      <c r="C26" s="125" t="s">
        <v>880</v>
      </c>
      <c r="D26" s="190">
        <v>883</v>
      </c>
      <c r="E26" s="191"/>
      <c r="F26" s="192">
        <v>3471</v>
      </c>
      <c r="G26" s="192">
        <v>716</v>
      </c>
      <c r="H26" s="192">
        <v>2163</v>
      </c>
      <c r="I26" s="192">
        <v>107</v>
      </c>
      <c r="J26" s="192">
        <v>918</v>
      </c>
      <c r="K26" s="192">
        <v>24</v>
      </c>
      <c r="L26" s="191"/>
      <c r="M26" s="192">
        <v>55</v>
      </c>
      <c r="N26" s="192">
        <v>36</v>
      </c>
      <c r="O26" s="193">
        <v>335</v>
      </c>
    </row>
    <row r="27" spans="2:15" ht="15" customHeight="1">
      <c r="B27" s="189"/>
      <c r="C27" s="125" t="s">
        <v>881</v>
      </c>
      <c r="D27" s="190">
        <v>749</v>
      </c>
      <c r="E27" s="191"/>
      <c r="F27" s="192">
        <v>2259</v>
      </c>
      <c r="G27" s="192">
        <v>650</v>
      </c>
      <c r="H27" s="192">
        <v>1349</v>
      </c>
      <c r="I27" s="192">
        <v>77</v>
      </c>
      <c r="J27" s="192">
        <v>710</v>
      </c>
      <c r="K27" s="192">
        <v>3</v>
      </c>
      <c r="L27" s="191"/>
      <c r="M27" s="192">
        <v>4</v>
      </c>
      <c r="N27" s="192">
        <v>19</v>
      </c>
      <c r="O27" s="193">
        <v>196</v>
      </c>
    </row>
    <row r="28" spans="2:15" ht="15" customHeight="1">
      <c r="B28" s="189"/>
      <c r="C28" s="125"/>
      <c r="D28" s="190"/>
      <c r="E28" s="191"/>
      <c r="F28" s="192"/>
      <c r="G28" s="192"/>
      <c r="H28" s="192"/>
      <c r="I28" s="192"/>
      <c r="J28" s="192"/>
      <c r="K28" s="192"/>
      <c r="L28" s="191"/>
      <c r="M28" s="192"/>
      <c r="N28" s="192"/>
      <c r="O28" s="193"/>
    </row>
    <row r="29" spans="2:15" ht="15" customHeight="1">
      <c r="B29" s="189"/>
      <c r="C29" s="125" t="s">
        <v>882</v>
      </c>
      <c r="D29" s="190">
        <v>394</v>
      </c>
      <c r="E29" s="191"/>
      <c r="F29" s="192">
        <v>1212</v>
      </c>
      <c r="G29" s="192">
        <v>340</v>
      </c>
      <c r="H29" s="192">
        <v>740</v>
      </c>
      <c r="I29" s="192">
        <v>38</v>
      </c>
      <c r="J29" s="192">
        <v>368</v>
      </c>
      <c r="K29" s="166">
        <v>0</v>
      </c>
      <c r="L29" s="191"/>
      <c r="M29" s="166">
        <v>0</v>
      </c>
      <c r="N29" s="192">
        <v>16</v>
      </c>
      <c r="O29" s="193">
        <v>104</v>
      </c>
    </row>
    <row r="30" spans="2:15" ht="15" customHeight="1">
      <c r="B30" s="189"/>
      <c r="C30" s="125" t="s">
        <v>883</v>
      </c>
      <c r="D30" s="190">
        <v>265</v>
      </c>
      <c r="E30" s="191"/>
      <c r="F30" s="192">
        <v>920</v>
      </c>
      <c r="G30" s="192">
        <v>225</v>
      </c>
      <c r="H30" s="192">
        <v>494</v>
      </c>
      <c r="I30" s="192">
        <v>30</v>
      </c>
      <c r="J30" s="192">
        <v>319</v>
      </c>
      <c r="K30" s="166">
        <v>0</v>
      </c>
      <c r="L30" s="191"/>
      <c r="M30" s="166">
        <v>0</v>
      </c>
      <c r="N30" s="192">
        <v>10</v>
      </c>
      <c r="O30" s="193">
        <v>107</v>
      </c>
    </row>
    <row r="31" spans="2:15" ht="15" customHeight="1">
      <c r="B31" s="189"/>
      <c r="C31" s="125" t="s">
        <v>884</v>
      </c>
      <c r="D31" s="190">
        <v>499</v>
      </c>
      <c r="E31" s="191" t="s">
        <v>878</v>
      </c>
      <c r="F31" s="192">
        <v>1508</v>
      </c>
      <c r="G31" s="192">
        <v>439</v>
      </c>
      <c r="H31" s="192">
        <v>974</v>
      </c>
      <c r="I31" s="192">
        <v>46</v>
      </c>
      <c r="J31" s="192">
        <v>361</v>
      </c>
      <c r="K31" s="192">
        <v>1</v>
      </c>
      <c r="L31" s="191"/>
      <c r="M31" s="192" t="s">
        <v>879</v>
      </c>
      <c r="N31" s="192">
        <v>13</v>
      </c>
      <c r="O31" s="193">
        <v>173</v>
      </c>
    </row>
    <row r="32" spans="2:15" ht="15" customHeight="1">
      <c r="B32" s="189"/>
      <c r="C32" s="125" t="s">
        <v>137</v>
      </c>
      <c r="D32" s="190">
        <v>1043</v>
      </c>
      <c r="E32" s="191"/>
      <c r="F32" s="192">
        <v>3534</v>
      </c>
      <c r="G32" s="192">
        <v>896</v>
      </c>
      <c r="H32" s="192">
        <v>1896</v>
      </c>
      <c r="I32" s="192">
        <v>105</v>
      </c>
      <c r="J32" s="192">
        <v>1222</v>
      </c>
      <c r="K32" s="192">
        <v>3</v>
      </c>
      <c r="L32" s="191"/>
      <c r="M32" s="192">
        <v>6</v>
      </c>
      <c r="N32" s="192">
        <v>39</v>
      </c>
      <c r="O32" s="193">
        <v>410</v>
      </c>
    </row>
    <row r="33" spans="2:15" ht="15" customHeight="1">
      <c r="B33" s="189"/>
      <c r="C33" s="125"/>
      <c r="D33" s="190"/>
      <c r="E33" s="191"/>
      <c r="F33" s="192"/>
      <c r="G33" s="194"/>
      <c r="H33" s="192"/>
      <c r="I33" s="192"/>
      <c r="J33" s="192"/>
      <c r="K33" s="192"/>
      <c r="L33" s="191"/>
      <c r="M33" s="192"/>
      <c r="N33" s="192"/>
      <c r="O33" s="193"/>
    </row>
    <row r="34" spans="2:15" s="171" customFormat="1" ht="15" customHeight="1">
      <c r="B34" s="1171" t="s">
        <v>885</v>
      </c>
      <c r="C34" s="1172"/>
      <c r="D34" s="183">
        <f>SUM(D35:D43)</f>
        <v>4383</v>
      </c>
      <c r="E34" s="184"/>
      <c r="F34" s="186">
        <f aca="true" t="shared" si="1" ref="F34:K34">SUM(F35:F43)</f>
        <v>18537</v>
      </c>
      <c r="G34" s="186">
        <f t="shared" si="1"/>
        <v>3575</v>
      </c>
      <c r="H34" s="186">
        <f t="shared" si="1"/>
        <v>8742</v>
      </c>
      <c r="I34" s="186">
        <f t="shared" si="1"/>
        <v>553</v>
      </c>
      <c r="J34" s="186">
        <f t="shared" si="1"/>
        <v>7610</v>
      </c>
      <c r="K34" s="186">
        <f t="shared" si="1"/>
        <v>33</v>
      </c>
      <c r="L34" s="184"/>
      <c r="M34" s="186">
        <f>SUM(M35:M43)</f>
        <v>75</v>
      </c>
      <c r="N34" s="186">
        <f>SUM(N35:N43)</f>
        <v>222</v>
      </c>
      <c r="O34" s="188">
        <f>SUM(O35:O43)</f>
        <v>2110</v>
      </c>
    </row>
    <row r="35" spans="2:15" ht="15" customHeight="1">
      <c r="B35" s="162"/>
      <c r="C35" s="125" t="s">
        <v>886</v>
      </c>
      <c r="D35" s="190">
        <v>1961</v>
      </c>
      <c r="E35" s="191"/>
      <c r="F35" s="192">
        <v>9503</v>
      </c>
      <c r="G35" s="192">
        <v>1566</v>
      </c>
      <c r="H35" s="192">
        <v>4193</v>
      </c>
      <c r="I35" s="192">
        <v>315</v>
      </c>
      <c r="J35" s="192">
        <v>4328</v>
      </c>
      <c r="K35" s="166">
        <v>23</v>
      </c>
      <c r="L35" s="195"/>
      <c r="M35" s="166">
        <v>43</v>
      </c>
      <c r="N35" s="192">
        <v>57</v>
      </c>
      <c r="O35" s="193">
        <v>939</v>
      </c>
    </row>
    <row r="36" spans="2:15" ht="15" customHeight="1">
      <c r="B36" s="162"/>
      <c r="C36" s="125"/>
      <c r="D36" s="190"/>
      <c r="E36" s="191"/>
      <c r="F36" s="192"/>
      <c r="G36" s="192"/>
      <c r="H36" s="192"/>
      <c r="I36" s="192"/>
      <c r="J36" s="192"/>
      <c r="K36" s="166"/>
      <c r="L36" s="195"/>
      <c r="M36" s="166"/>
      <c r="N36" s="192"/>
      <c r="O36" s="193"/>
    </row>
    <row r="37" spans="2:15" ht="15" customHeight="1">
      <c r="B37" s="162"/>
      <c r="C37" s="125" t="s">
        <v>887</v>
      </c>
      <c r="D37" s="190">
        <v>355</v>
      </c>
      <c r="E37" s="191"/>
      <c r="F37" s="192">
        <v>1867</v>
      </c>
      <c r="G37" s="192">
        <v>286</v>
      </c>
      <c r="H37" s="192">
        <v>653</v>
      </c>
      <c r="I37" s="192">
        <v>37</v>
      </c>
      <c r="J37" s="192">
        <v>1072</v>
      </c>
      <c r="K37" s="192">
        <v>3</v>
      </c>
      <c r="L37" s="191"/>
      <c r="M37" s="192">
        <v>11</v>
      </c>
      <c r="N37" s="192">
        <v>29</v>
      </c>
      <c r="O37" s="193">
        <v>131</v>
      </c>
    </row>
    <row r="38" spans="2:15" ht="15" customHeight="1">
      <c r="B38" s="162"/>
      <c r="C38" s="125" t="s">
        <v>888</v>
      </c>
      <c r="D38" s="190">
        <v>242</v>
      </c>
      <c r="E38" s="191"/>
      <c r="F38" s="192">
        <v>904</v>
      </c>
      <c r="G38" s="192">
        <v>204</v>
      </c>
      <c r="H38" s="192">
        <v>612</v>
      </c>
      <c r="I38" s="192">
        <v>24</v>
      </c>
      <c r="J38" s="192">
        <v>202</v>
      </c>
      <c r="K38" s="166">
        <v>0</v>
      </c>
      <c r="L38" s="195"/>
      <c r="M38" s="166">
        <v>0</v>
      </c>
      <c r="N38" s="192">
        <v>14</v>
      </c>
      <c r="O38" s="193">
        <v>90</v>
      </c>
    </row>
    <row r="39" spans="2:15" ht="15" customHeight="1">
      <c r="B39" s="162"/>
      <c r="C39" s="125" t="s">
        <v>141</v>
      </c>
      <c r="D39" s="190">
        <v>343</v>
      </c>
      <c r="E39" s="191"/>
      <c r="F39" s="192">
        <v>797</v>
      </c>
      <c r="G39" s="192">
        <v>289</v>
      </c>
      <c r="H39" s="192">
        <v>536</v>
      </c>
      <c r="I39" s="192">
        <v>24</v>
      </c>
      <c r="J39" s="192">
        <v>111</v>
      </c>
      <c r="K39" s="192">
        <v>5</v>
      </c>
      <c r="L39" s="191"/>
      <c r="M39" s="192">
        <v>18</v>
      </c>
      <c r="N39" s="192">
        <v>25</v>
      </c>
      <c r="O39" s="193">
        <v>132</v>
      </c>
    </row>
    <row r="40" spans="2:15" ht="15" customHeight="1">
      <c r="B40" s="189"/>
      <c r="C40" s="125" t="s">
        <v>889</v>
      </c>
      <c r="D40" s="190">
        <v>195</v>
      </c>
      <c r="E40" s="191"/>
      <c r="F40" s="192">
        <v>506</v>
      </c>
      <c r="G40" s="192">
        <v>162</v>
      </c>
      <c r="H40" s="192">
        <v>321</v>
      </c>
      <c r="I40" s="192">
        <v>16</v>
      </c>
      <c r="J40" s="192">
        <v>94</v>
      </c>
      <c r="K40" s="166">
        <v>0</v>
      </c>
      <c r="L40" s="191"/>
      <c r="M40" s="166">
        <v>0</v>
      </c>
      <c r="N40" s="192">
        <v>17</v>
      </c>
      <c r="O40" s="193">
        <v>91</v>
      </c>
    </row>
    <row r="41" spans="2:15" ht="15" customHeight="1">
      <c r="B41" s="189"/>
      <c r="C41" s="125" t="s">
        <v>890</v>
      </c>
      <c r="D41" s="190">
        <v>413</v>
      </c>
      <c r="E41" s="191"/>
      <c r="F41" s="192">
        <v>1759</v>
      </c>
      <c r="G41" s="192">
        <v>343</v>
      </c>
      <c r="H41" s="192">
        <v>810</v>
      </c>
      <c r="I41" s="192">
        <v>41</v>
      </c>
      <c r="J41" s="192">
        <v>635</v>
      </c>
      <c r="K41" s="166">
        <v>0</v>
      </c>
      <c r="L41" s="195"/>
      <c r="M41" s="166">
        <v>0</v>
      </c>
      <c r="N41" s="192">
        <v>29</v>
      </c>
      <c r="O41" s="193">
        <v>314</v>
      </c>
    </row>
    <row r="42" spans="2:15" ht="15" customHeight="1">
      <c r="B42" s="189"/>
      <c r="C42" s="125" t="s">
        <v>144</v>
      </c>
      <c r="D42" s="190">
        <v>324</v>
      </c>
      <c r="E42" s="191"/>
      <c r="F42" s="192">
        <v>1182</v>
      </c>
      <c r="G42" s="192">
        <v>278</v>
      </c>
      <c r="H42" s="192">
        <v>569</v>
      </c>
      <c r="I42" s="192">
        <v>31</v>
      </c>
      <c r="J42" s="192">
        <v>462</v>
      </c>
      <c r="K42" s="166">
        <v>0</v>
      </c>
      <c r="L42" s="195"/>
      <c r="M42" s="166">
        <v>0</v>
      </c>
      <c r="N42" s="192">
        <v>15</v>
      </c>
      <c r="O42" s="193">
        <v>151</v>
      </c>
    </row>
    <row r="43" spans="2:15" ht="15" customHeight="1">
      <c r="B43" s="189"/>
      <c r="C43" s="125" t="s">
        <v>145</v>
      </c>
      <c r="D43" s="190">
        <v>550</v>
      </c>
      <c r="E43" s="191"/>
      <c r="F43" s="192">
        <v>2019</v>
      </c>
      <c r="G43" s="192">
        <v>447</v>
      </c>
      <c r="H43" s="192">
        <v>1048</v>
      </c>
      <c r="I43" s="192">
        <v>65</v>
      </c>
      <c r="J43" s="192">
        <v>706</v>
      </c>
      <c r="K43" s="192">
        <v>2</v>
      </c>
      <c r="L43" s="191"/>
      <c r="M43" s="192">
        <v>3</v>
      </c>
      <c r="N43" s="192">
        <v>36</v>
      </c>
      <c r="O43" s="193">
        <v>262</v>
      </c>
    </row>
    <row r="44" spans="2:15" ht="15" customHeight="1">
      <c r="B44" s="189"/>
      <c r="C44" s="125"/>
      <c r="D44" s="190"/>
      <c r="E44" s="191"/>
      <c r="F44" s="192"/>
      <c r="G44" s="194"/>
      <c r="H44" s="192"/>
      <c r="I44" s="192"/>
      <c r="J44" s="192"/>
      <c r="K44" s="192"/>
      <c r="L44" s="191"/>
      <c r="M44" s="192"/>
      <c r="N44" s="192"/>
      <c r="O44" s="193"/>
    </row>
    <row r="45" spans="2:15" s="171" customFormat="1" ht="15" customHeight="1">
      <c r="B45" s="1171" t="s">
        <v>891</v>
      </c>
      <c r="C45" s="1172"/>
      <c r="D45" s="183">
        <f>SUM(D46:D60)</f>
        <v>23524</v>
      </c>
      <c r="E45" s="184" t="s">
        <v>892</v>
      </c>
      <c r="F45" s="186">
        <f aca="true" t="shared" si="2" ref="F45:K45">SUM(F46:F60)</f>
        <v>122563</v>
      </c>
      <c r="G45" s="186">
        <f t="shared" si="2"/>
        <v>19406</v>
      </c>
      <c r="H45" s="186">
        <f t="shared" si="2"/>
        <v>53645</v>
      </c>
      <c r="I45" s="186">
        <f t="shared" si="2"/>
        <v>3387</v>
      </c>
      <c r="J45" s="186">
        <f t="shared" si="2"/>
        <v>60061</v>
      </c>
      <c r="K45" s="186">
        <f t="shared" si="2"/>
        <v>92</v>
      </c>
      <c r="L45" s="184" t="s">
        <v>892</v>
      </c>
      <c r="M45" s="186">
        <f>SUM(M46:M60)</f>
        <v>298</v>
      </c>
      <c r="N45" s="186">
        <f>SUM(N46:N60)</f>
        <v>639</v>
      </c>
      <c r="O45" s="188">
        <f>SUM(O46:O60)</f>
        <v>8559</v>
      </c>
    </row>
    <row r="46" spans="2:15" ht="15" customHeight="1">
      <c r="B46" s="162"/>
      <c r="C46" s="125" t="s">
        <v>893</v>
      </c>
      <c r="D46" s="190">
        <v>9154</v>
      </c>
      <c r="E46" s="191"/>
      <c r="F46" s="192">
        <v>63805</v>
      </c>
      <c r="G46" s="192">
        <v>7051</v>
      </c>
      <c r="H46" s="192">
        <v>21782</v>
      </c>
      <c r="I46" s="192">
        <v>1888</v>
      </c>
      <c r="J46" s="192">
        <v>38236</v>
      </c>
      <c r="K46" s="192">
        <v>65</v>
      </c>
      <c r="L46" s="191"/>
      <c r="M46" s="192">
        <v>215</v>
      </c>
      <c r="N46" s="192">
        <v>150</v>
      </c>
      <c r="O46" s="193">
        <v>3572</v>
      </c>
    </row>
    <row r="47" spans="2:15" ht="15" customHeight="1">
      <c r="B47" s="162"/>
      <c r="C47" s="125" t="s">
        <v>894</v>
      </c>
      <c r="D47" s="190">
        <v>1849</v>
      </c>
      <c r="E47" s="191"/>
      <c r="F47" s="192">
        <v>9216</v>
      </c>
      <c r="G47" s="192">
        <v>1476</v>
      </c>
      <c r="H47" s="192">
        <v>4166</v>
      </c>
      <c r="I47" s="192">
        <v>275</v>
      </c>
      <c r="J47" s="192">
        <v>4391</v>
      </c>
      <c r="K47" s="192">
        <v>5</v>
      </c>
      <c r="L47" s="191"/>
      <c r="M47" s="192">
        <v>13</v>
      </c>
      <c r="N47" s="192">
        <v>93</v>
      </c>
      <c r="O47" s="193">
        <v>646</v>
      </c>
    </row>
    <row r="48" spans="2:15" ht="15" customHeight="1">
      <c r="B48" s="162"/>
      <c r="C48" s="125" t="s">
        <v>895</v>
      </c>
      <c r="D48" s="190">
        <v>1617</v>
      </c>
      <c r="E48" s="191"/>
      <c r="F48" s="192">
        <v>8136</v>
      </c>
      <c r="G48" s="192">
        <v>1353</v>
      </c>
      <c r="H48" s="192">
        <v>3874</v>
      </c>
      <c r="I48" s="192">
        <v>197</v>
      </c>
      <c r="J48" s="192">
        <v>3781</v>
      </c>
      <c r="K48" s="166">
        <v>0</v>
      </c>
      <c r="L48" s="191"/>
      <c r="M48" s="166">
        <v>0</v>
      </c>
      <c r="N48" s="192">
        <v>67</v>
      </c>
      <c r="O48" s="193">
        <v>481</v>
      </c>
    </row>
    <row r="49" spans="2:15" ht="15" customHeight="1">
      <c r="B49" s="162"/>
      <c r="C49" s="125" t="s">
        <v>896</v>
      </c>
      <c r="D49" s="190">
        <v>1726</v>
      </c>
      <c r="E49" s="191"/>
      <c r="F49" s="192">
        <v>6617</v>
      </c>
      <c r="G49" s="192">
        <v>1527</v>
      </c>
      <c r="H49" s="192">
        <v>3692</v>
      </c>
      <c r="I49" s="192">
        <v>156</v>
      </c>
      <c r="J49" s="192">
        <v>2186</v>
      </c>
      <c r="K49" s="192">
        <v>8</v>
      </c>
      <c r="L49" s="191"/>
      <c r="M49" s="192">
        <v>32</v>
      </c>
      <c r="N49" s="192">
        <v>35</v>
      </c>
      <c r="O49" s="193">
        <v>707</v>
      </c>
    </row>
    <row r="50" spans="2:15" ht="15" customHeight="1">
      <c r="B50" s="162"/>
      <c r="C50" s="125" t="s">
        <v>897</v>
      </c>
      <c r="D50" s="190">
        <v>1864</v>
      </c>
      <c r="E50" s="191" t="s">
        <v>878</v>
      </c>
      <c r="F50" s="192">
        <v>8296</v>
      </c>
      <c r="G50" s="192">
        <v>1591</v>
      </c>
      <c r="H50" s="192">
        <v>3841</v>
      </c>
      <c r="I50" s="192">
        <v>231</v>
      </c>
      <c r="J50" s="192">
        <v>3851</v>
      </c>
      <c r="K50" s="192">
        <v>1</v>
      </c>
      <c r="L50" s="191"/>
      <c r="M50" s="192" t="s">
        <v>879</v>
      </c>
      <c r="N50" s="192">
        <v>41</v>
      </c>
      <c r="O50" s="193">
        <v>604</v>
      </c>
    </row>
    <row r="51" spans="2:15" ht="15" customHeight="1">
      <c r="B51" s="162"/>
      <c r="C51" s="125" t="s">
        <v>898</v>
      </c>
      <c r="D51" s="190">
        <v>1580</v>
      </c>
      <c r="E51" s="191"/>
      <c r="F51" s="192">
        <v>5444</v>
      </c>
      <c r="G51" s="192">
        <v>1428</v>
      </c>
      <c r="H51" s="192">
        <v>3651</v>
      </c>
      <c r="I51" s="192">
        <v>119</v>
      </c>
      <c r="J51" s="192">
        <v>1308</v>
      </c>
      <c r="K51" s="166">
        <v>0</v>
      </c>
      <c r="L51" s="191"/>
      <c r="M51" s="166">
        <v>0</v>
      </c>
      <c r="N51" s="192">
        <v>33</v>
      </c>
      <c r="O51" s="193">
        <v>485</v>
      </c>
    </row>
    <row r="52" spans="2:15" ht="15" customHeight="1">
      <c r="B52" s="162"/>
      <c r="C52" s="125" t="s">
        <v>899</v>
      </c>
      <c r="D52" s="190">
        <v>1018</v>
      </c>
      <c r="E52" s="191"/>
      <c r="F52" s="192">
        <v>3104</v>
      </c>
      <c r="G52" s="192">
        <v>897</v>
      </c>
      <c r="H52" s="192">
        <v>2081</v>
      </c>
      <c r="I52" s="192">
        <v>82</v>
      </c>
      <c r="J52" s="192">
        <v>621</v>
      </c>
      <c r="K52" s="166">
        <v>0</v>
      </c>
      <c r="L52" s="191"/>
      <c r="M52" s="166">
        <v>0</v>
      </c>
      <c r="N52" s="192">
        <v>39</v>
      </c>
      <c r="O52" s="193">
        <v>402</v>
      </c>
    </row>
    <row r="53" spans="2:15" ht="15" customHeight="1">
      <c r="B53" s="162"/>
      <c r="C53" s="125"/>
      <c r="D53" s="190"/>
      <c r="E53" s="191"/>
      <c r="F53" s="192"/>
      <c r="G53" s="192"/>
      <c r="H53" s="192"/>
      <c r="I53" s="192"/>
      <c r="J53" s="192"/>
      <c r="K53" s="166"/>
      <c r="L53" s="191"/>
      <c r="M53" s="166"/>
      <c r="N53" s="192"/>
      <c r="O53" s="193"/>
    </row>
    <row r="54" spans="2:15" ht="15" customHeight="1">
      <c r="B54" s="162"/>
      <c r="C54" s="125" t="s">
        <v>147</v>
      </c>
      <c r="D54" s="190">
        <v>574</v>
      </c>
      <c r="E54" s="191"/>
      <c r="F54" s="192">
        <v>1976</v>
      </c>
      <c r="G54" s="192">
        <v>506</v>
      </c>
      <c r="H54" s="192">
        <v>1227</v>
      </c>
      <c r="I54" s="192">
        <v>55</v>
      </c>
      <c r="J54" s="192">
        <v>630</v>
      </c>
      <c r="K54" s="166">
        <v>0</v>
      </c>
      <c r="L54" s="191"/>
      <c r="M54" s="166">
        <v>0</v>
      </c>
      <c r="N54" s="192">
        <v>13</v>
      </c>
      <c r="O54" s="193">
        <v>119</v>
      </c>
    </row>
    <row r="55" spans="2:15" ht="15" customHeight="1">
      <c r="B55" s="162"/>
      <c r="C55" s="125" t="s">
        <v>148</v>
      </c>
      <c r="D55" s="190">
        <v>666</v>
      </c>
      <c r="E55" s="191"/>
      <c r="F55" s="192">
        <v>3205</v>
      </c>
      <c r="G55" s="192">
        <v>576</v>
      </c>
      <c r="H55" s="192">
        <v>1997</v>
      </c>
      <c r="I55" s="192">
        <v>68</v>
      </c>
      <c r="J55" s="192">
        <v>1005</v>
      </c>
      <c r="K55" s="192">
        <v>2</v>
      </c>
      <c r="L55" s="191"/>
      <c r="M55" s="192">
        <v>8</v>
      </c>
      <c r="N55" s="192">
        <v>20</v>
      </c>
      <c r="O55" s="193">
        <v>195</v>
      </c>
    </row>
    <row r="56" spans="2:15" ht="15" customHeight="1">
      <c r="B56" s="162"/>
      <c r="C56" s="125" t="s">
        <v>240</v>
      </c>
      <c r="D56" s="190">
        <v>683</v>
      </c>
      <c r="E56" s="191"/>
      <c r="F56" s="192">
        <v>2722</v>
      </c>
      <c r="G56" s="192">
        <v>598</v>
      </c>
      <c r="H56" s="192">
        <v>1604</v>
      </c>
      <c r="I56" s="192">
        <v>57</v>
      </c>
      <c r="J56" s="192">
        <v>837</v>
      </c>
      <c r="K56" s="166">
        <v>0</v>
      </c>
      <c r="L56" s="191"/>
      <c r="M56" s="166">
        <v>0</v>
      </c>
      <c r="N56" s="192">
        <v>28</v>
      </c>
      <c r="O56" s="193">
        <v>281</v>
      </c>
    </row>
    <row r="57" spans="2:15" ht="15" customHeight="1">
      <c r="B57" s="162"/>
      <c r="C57" s="125" t="s">
        <v>151</v>
      </c>
      <c r="D57" s="190">
        <v>520</v>
      </c>
      <c r="E57" s="191"/>
      <c r="F57" s="192">
        <v>1590</v>
      </c>
      <c r="G57" s="192">
        <v>460</v>
      </c>
      <c r="H57" s="192">
        <v>863</v>
      </c>
      <c r="I57" s="192">
        <v>35</v>
      </c>
      <c r="J57" s="192">
        <v>511</v>
      </c>
      <c r="K57" s="166">
        <v>0</v>
      </c>
      <c r="L57" s="191"/>
      <c r="M57" s="166">
        <v>0</v>
      </c>
      <c r="N57" s="192">
        <v>25</v>
      </c>
      <c r="O57" s="193">
        <v>216</v>
      </c>
    </row>
    <row r="58" spans="2:15" ht="15" customHeight="1">
      <c r="B58" s="162"/>
      <c r="C58" s="125" t="s">
        <v>152</v>
      </c>
      <c r="D58" s="190">
        <v>496</v>
      </c>
      <c r="E58" s="191"/>
      <c r="F58" s="192">
        <v>2165</v>
      </c>
      <c r="G58" s="192">
        <v>406</v>
      </c>
      <c r="H58" s="192">
        <v>1071</v>
      </c>
      <c r="I58" s="192">
        <v>64</v>
      </c>
      <c r="J58" s="192">
        <v>866</v>
      </c>
      <c r="K58" s="166">
        <v>0</v>
      </c>
      <c r="L58" s="191"/>
      <c r="M58" s="166">
        <v>0</v>
      </c>
      <c r="N58" s="192">
        <v>26</v>
      </c>
      <c r="O58" s="193">
        <v>228</v>
      </c>
    </row>
    <row r="59" spans="2:15" ht="15" customHeight="1">
      <c r="B59" s="162"/>
      <c r="C59" s="125" t="s">
        <v>153</v>
      </c>
      <c r="D59" s="190">
        <v>1315</v>
      </c>
      <c r="E59" s="191"/>
      <c r="F59" s="192">
        <v>4824</v>
      </c>
      <c r="G59" s="192">
        <v>1161</v>
      </c>
      <c r="H59" s="192">
        <v>2821</v>
      </c>
      <c r="I59" s="192">
        <v>115</v>
      </c>
      <c r="J59" s="192">
        <v>1578</v>
      </c>
      <c r="K59" s="192">
        <v>7</v>
      </c>
      <c r="L59" s="191"/>
      <c r="M59" s="192">
        <v>19</v>
      </c>
      <c r="N59" s="192">
        <v>32</v>
      </c>
      <c r="O59" s="193">
        <v>406</v>
      </c>
    </row>
    <row r="60" spans="2:15" ht="15" customHeight="1">
      <c r="B60" s="189"/>
      <c r="C60" s="125" t="s">
        <v>900</v>
      </c>
      <c r="D60" s="190">
        <v>462</v>
      </c>
      <c r="E60" s="191"/>
      <c r="F60" s="192">
        <v>1463</v>
      </c>
      <c r="G60" s="192">
        <v>376</v>
      </c>
      <c r="H60" s="192">
        <v>975</v>
      </c>
      <c r="I60" s="192">
        <v>45</v>
      </c>
      <c r="J60" s="192">
        <v>260</v>
      </c>
      <c r="K60" s="192">
        <v>4</v>
      </c>
      <c r="L60" s="191"/>
      <c r="M60" s="192">
        <v>11</v>
      </c>
      <c r="N60" s="192">
        <v>37</v>
      </c>
      <c r="O60" s="193">
        <v>217</v>
      </c>
    </row>
    <row r="61" spans="2:15" ht="15" customHeight="1">
      <c r="B61" s="189"/>
      <c r="C61" s="125"/>
      <c r="D61" s="190"/>
      <c r="E61" s="191"/>
      <c r="F61" s="192"/>
      <c r="G61" s="194"/>
      <c r="H61" s="192"/>
      <c r="I61" s="192"/>
      <c r="J61" s="192"/>
      <c r="K61" s="192"/>
      <c r="L61" s="191"/>
      <c r="M61" s="192"/>
      <c r="N61" s="192"/>
      <c r="O61" s="193"/>
    </row>
    <row r="62" spans="2:15" s="171" customFormat="1" ht="15" customHeight="1">
      <c r="B62" s="1171" t="s">
        <v>901</v>
      </c>
      <c r="C62" s="1172"/>
      <c r="D62" s="183">
        <f>SUM(D63:D74)</f>
        <v>12108</v>
      </c>
      <c r="E62" s="184" t="s">
        <v>892</v>
      </c>
      <c r="F62" s="186">
        <f aca="true" t="shared" si="3" ref="F62:K62">SUM(F63:F74)</f>
        <v>64430</v>
      </c>
      <c r="G62" s="186">
        <f t="shared" si="3"/>
        <v>9979</v>
      </c>
      <c r="H62" s="186">
        <f t="shared" si="3"/>
        <v>28412</v>
      </c>
      <c r="I62" s="186">
        <f t="shared" si="3"/>
        <v>1706</v>
      </c>
      <c r="J62" s="186">
        <f t="shared" si="3"/>
        <v>30654</v>
      </c>
      <c r="K62" s="186">
        <f t="shared" si="3"/>
        <v>47</v>
      </c>
      <c r="L62" s="184" t="s">
        <v>892</v>
      </c>
      <c r="M62" s="186">
        <f>SUM(M63:M74)</f>
        <v>97</v>
      </c>
      <c r="N62" s="186">
        <f>SUM(N63:N74)</f>
        <v>376</v>
      </c>
      <c r="O62" s="188">
        <f>SUM(O63:O74)</f>
        <v>5267</v>
      </c>
    </row>
    <row r="63" spans="2:15" ht="15" customHeight="1">
      <c r="B63" s="189"/>
      <c r="C63" s="125" t="s">
        <v>902</v>
      </c>
      <c r="D63" s="190">
        <v>4604</v>
      </c>
      <c r="E63" s="191"/>
      <c r="F63" s="192">
        <v>31757</v>
      </c>
      <c r="G63" s="192">
        <v>3621</v>
      </c>
      <c r="H63" s="192">
        <v>12829</v>
      </c>
      <c r="I63" s="192">
        <v>849</v>
      </c>
      <c r="J63" s="192">
        <v>17090</v>
      </c>
      <c r="K63" s="192">
        <v>16</v>
      </c>
      <c r="L63" s="191"/>
      <c r="M63" s="192">
        <v>37</v>
      </c>
      <c r="N63" s="192">
        <v>118</v>
      </c>
      <c r="O63" s="193">
        <v>1801</v>
      </c>
    </row>
    <row r="64" spans="2:15" ht="15" customHeight="1">
      <c r="B64" s="189"/>
      <c r="C64" s="125" t="s">
        <v>903</v>
      </c>
      <c r="D64" s="190">
        <v>1629</v>
      </c>
      <c r="E64" s="191"/>
      <c r="F64" s="192">
        <v>9061</v>
      </c>
      <c r="G64" s="192">
        <v>1361</v>
      </c>
      <c r="H64" s="192">
        <v>3688</v>
      </c>
      <c r="I64" s="192">
        <v>212</v>
      </c>
      <c r="J64" s="192">
        <v>4499</v>
      </c>
      <c r="K64" s="192">
        <v>6</v>
      </c>
      <c r="L64" s="191"/>
      <c r="M64" s="192">
        <v>18</v>
      </c>
      <c r="N64" s="192">
        <v>50</v>
      </c>
      <c r="O64" s="193">
        <v>856</v>
      </c>
    </row>
    <row r="65" spans="2:15" ht="15" customHeight="1">
      <c r="B65" s="189"/>
      <c r="C65" s="125"/>
      <c r="D65" s="190"/>
      <c r="E65" s="191"/>
      <c r="F65" s="192"/>
      <c r="G65" s="192"/>
      <c r="H65" s="192"/>
      <c r="I65" s="192"/>
      <c r="J65" s="192"/>
      <c r="K65" s="192"/>
      <c r="L65" s="191"/>
      <c r="M65" s="192"/>
      <c r="N65" s="192"/>
      <c r="O65" s="193"/>
    </row>
    <row r="66" spans="2:15" ht="15" customHeight="1">
      <c r="B66" s="189"/>
      <c r="C66" s="125" t="s">
        <v>157</v>
      </c>
      <c r="D66" s="190">
        <v>1205</v>
      </c>
      <c r="E66" s="191"/>
      <c r="F66" s="192">
        <v>4751</v>
      </c>
      <c r="G66" s="192">
        <v>1030</v>
      </c>
      <c r="H66" s="192">
        <v>2473</v>
      </c>
      <c r="I66" s="192">
        <v>128</v>
      </c>
      <c r="J66" s="192">
        <v>1816</v>
      </c>
      <c r="K66" s="192">
        <v>15</v>
      </c>
      <c r="L66" s="191"/>
      <c r="M66" s="192">
        <v>19</v>
      </c>
      <c r="N66" s="192">
        <v>32</v>
      </c>
      <c r="O66" s="193">
        <v>443</v>
      </c>
    </row>
    <row r="67" spans="2:15" ht="15" customHeight="1">
      <c r="B67" s="189"/>
      <c r="C67" s="125" t="s">
        <v>158</v>
      </c>
      <c r="D67" s="190">
        <v>687</v>
      </c>
      <c r="E67" s="191"/>
      <c r="F67" s="192">
        <v>3021</v>
      </c>
      <c r="G67" s="192">
        <v>576</v>
      </c>
      <c r="H67" s="192">
        <v>1417</v>
      </c>
      <c r="I67" s="192">
        <v>79</v>
      </c>
      <c r="J67" s="192">
        <v>1371</v>
      </c>
      <c r="K67" s="166">
        <v>5</v>
      </c>
      <c r="L67" s="195"/>
      <c r="M67" s="166">
        <v>12</v>
      </c>
      <c r="N67" s="192">
        <v>27</v>
      </c>
      <c r="O67" s="193">
        <v>221</v>
      </c>
    </row>
    <row r="68" spans="2:15" ht="15" customHeight="1">
      <c r="B68" s="189"/>
      <c r="C68" s="125" t="s">
        <v>244</v>
      </c>
      <c r="D68" s="190">
        <v>1016</v>
      </c>
      <c r="E68" s="191"/>
      <c r="F68" s="192">
        <v>4559</v>
      </c>
      <c r="G68" s="192">
        <v>911</v>
      </c>
      <c r="H68" s="192">
        <v>2481</v>
      </c>
      <c r="I68" s="192">
        <v>85</v>
      </c>
      <c r="J68" s="192">
        <v>1691</v>
      </c>
      <c r="K68" s="166">
        <v>0</v>
      </c>
      <c r="L68" s="195"/>
      <c r="M68" s="166">
        <v>0</v>
      </c>
      <c r="N68" s="192">
        <v>20</v>
      </c>
      <c r="O68" s="193">
        <v>387</v>
      </c>
    </row>
    <row r="69" spans="2:15" ht="15" customHeight="1">
      <c r="B69" s="189"/>
      <c r="C69" s="125" t="s">
        <v>904</v>
      </c>
      <c r="D69" s="190">
        <v>231</v>
      </c>
      <c r="E69" s="191" t="s">
        <v>905</v>
      </c>
      <c r="F69" s="192">
        <v>758</v>
      </c>
      <c r="G69" s="192">
        <v>195</v>
      </c>
      <c r="H69" s="192">
        <v>469</v>
      </c>
      <c r="I69" s="192">
        <v>26</v>
      </c>
      <c r="J69" s="192">
        <v>199</v>
      </c>
      <c r="K69" s="166">
        <v>1</v>
      </c>
      <c r="L69" s="195"/>
      <c r="M69" s="166" t="s">
        <v>906</v>
      </c>
      <c r="N69" s="192">
        <v>9</v>
      </c>
      <c r="O69" s="193">
        <v>90</v>
      </c>
    </row>
    <row r="70" spans="2:15" ht="15" customHeight="1">
      <c r="B70" s="189"/>
      <c r="C70" s="125" t="s">
        <v>161</v>
      </c>
      <c r="D70" s="190">
        <v>885</v>
      </c>
      <c r="E70" s="191"/>
      <c r="F70" s="192">
        <v>3122</v>
      </c>
      <c r="G70" s="192">
        <v>755</v>
      </c>
      <c r="H70" s="192">
        <v>1724</v>
      </c>
      <c r="I70" s="192">
        <v>96</v>
      </c>
      <c r="J70" s="192">
        <v>924</v>
      </c>
      <c r="K70" s="166">
        <v>0</v>
      </c>
      <c r="L70" s="195"/>
      <c r="M70" s="166">
        <v>0</v>
      </c>
      <c r="N70" s="192">
        <v>34</v>
      </c>
      <c r="O70" s="193">
        <v>474</v>
      </c>
    </row>
    <row r="71" spans="2:15" ht="15" customHeight="1">
      <c r="B71" s="189"/>
      <c r="C71" s="125"/>
      <c r="D71" s="190"/>
      <c r="E71" s="191"/>
      <c r="F71" s="192"/>
      <c r="G71" s="192"/>
      <c r="H71" s="192"/>
      <c r="I71" s="192"/>
      <c r="J71" s="192"/>
      <c r="K71" s="166"/>
      <c r="L71" s="195"/>
      <c r="M71" s="166"/>
      <c r="N71" s="192"/>
      <c r="O71" s="193"/>
    </row>
    <row r="72" spans="2:15" ht="15" customHeight="1">
      <c r="B72" s="189"/>
      <c r="C72" s="125" t="s">
        <v>163</v>
      </c>
      <c r="D72" s="190">
        <v>897</v>
      </c>
      <c r="E72" s="191"/>
      <c r="F72" s="192">
        <v>2812</v>
      </c>
      <c r="G72" s="192">
        <v>752</v>
      </c>
      <c r="H72" s="192">
        <v>1680</v>
      </c>
      <c r="I72" s="192">
        <v>116</v>
      </c>
      <c r="J72" s="192">
        <v>725</v>
      </c>
      <c r="K72" s="166">
        <v>0</v>
      </c>
      <c r="L72" s="195"/>
      <c r="M72" s="166">
        <v>0</v>
      </c>
      <c r="N72" s="192">
        <v>29</v>
      </c>
      <c r="O72" s="193">
        <v>407</v>
      </c>
    </row>
    <row r="73" spans="2:15" ht="15" customHeight="1">
      <c r="B73" s="189"/>
      <c r="C73" s="125" t="s">
        <v>907</v>
      </c>
      <c r="D73" s="190">
        <v>425</v>
      </c>
      <c r="E73" s="191"/>
      <c r="F73" s="192">
        <v>1097</v>
      </c>
      <c r="G73" s="192">
        <v>363</v>
      </c>
      <c r="H73" s="192">
        <v>735</v>
      </c>
      <c r="I73" s="192">
        <v>35</v>
      </c>
      <c r="J73" s="192">
        <v>166</v>
      </c>
      <c r="K73" s="166">
        <v>4</v>
      </c>
      <c r="L73" s="195"/>
      <c r="M73" s="166">
        <v>11</v>
      </c>
      <c r="N73" s="192">
        <v>23</v>
      </c>
      <c r="O73" s="193">
        <v>185</v>
      </c>
    </row>
    <row r="74" spans="2:15" ht="15" customHeight="1">
      <c r="B74" s="196"/>
      <c r="C74" s="143" t="s">
        <v>165</v>
      </c>
      <c r="D74" s="197">
        <v>529</v>
      </c>
      <c r="E74" s="198"/>
      <c r="F74" s="199">
        <v>3492</v>
      </c>
      <c r="G74" s="199">
        <v>415</v>
      </c>
      <c r="H74" s="199">
        <v>916</v>
      </c>
      <c r="I74" s="199">
        <v>80</v>
      </c>
      <c r="J74" s="199">
        <v>2173</v>
      </c>
      <c r="K74" s="200">
        <v>0</v>
      </c>
      <c r="L74" s="198"/>
      <c r="M74" s="200">
        <v>0</v>
      </c>
      <c r="N74" s="199">
        <v>34</v>
      </c>
      <c r="O74" s="201">
        <v>403</v>
      </c>
    </row>
    <row r="75" ht="12">
      <c r="C75" s="147" t="s">
        <v>908</v>
      </c>
    </row>
    <row r="76" ht="12">
      <c r="C76" s="147" t="s">
        <v>909</v>
      </c>
    </row>
  </sheetData>
  <mergeCells count="17">
    <mergeCell ref="N4:O4"/>
    <mergeCell ref="B4:C5"/>
    <mergeCell ref="B11:C11"/>
    <mergeCell ref="B7:C7"/>
    <mergeCell ref="B8:C8"/>
    <mergeCell ref="B9:C9"/>
    <mergeCell ref="D4:F4"/>
    <mergeCell ref="G4:H4"/>
    <mergeCell ref="E5:F5"/>
    <mergeCell ref="I4:J4"/>
    <mergeCell ref="K4:M4"/>
    <mergeCell ref="B45:C45"/>
    <mergeCell ref="B62:C62"/>
    <mergeCell ref="B14:C14"/>
    <mergeCell ref="L5:M5"/>
    <mergeCell ref="B12:C12"/>
    <mergeCell ref="B34:C34"/>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B2:M130"/>
  <sheetViews>
    <sheetView workbookViewId="0" topLeftCell="A1">
      <selection activeCell="A1" sqref="A1"/>
    </sheetView>
  </sheetViews>
  <sheetFormatPr defaultColWidth="9.00390625" defaultRowHeight="13.5"/>
  <cols>
    <col min="1" max="1" width="2.625" style="202" customWidth="1"/>
    <col min="2" max="2" width="11.375" style="204" customWidth="1"/>
    <col min="3" max="3" width="10.125" style="202" bestFit="1" customWidth="1"/>
    <col min="4" max="4" width="6.375" style="202" bestFit="1" customWidth="1"/>
    <col min="5" max="10" width="8.125" style="202" customWidth="1"/>
    <col min="11" max="12" width="7.25390625" style="202" customWidth="1"/>
    <col min="13" max="13" width="7.125" style="202" customWidth="1"/>
    <col min="14" max="16384" width="9.00390625" style="202" customWidth="1"/>
  </cols>
  <sheetData>
    <row r="2" ht="14.25">
      <c r="B2" s="203" t="s">
        <v>962</v>
      </c>
    </row>
    <row r="3" ht="12.75" thickBot="1">
      <c r="M3" s="205"/>
    </row>
    <row r="4" spans="2:13" ht="14.25" customHeight="1" thickTop="1">
      <c r="B4" s="1156" t="s">
        <v>936</v>
      </c>
      <c r="C4" s="1152" t="s">
        <v>937</v>
      </c>
      <c r="D4" s="1153" t="s">
        <v>938</v>
      </c>
      <c r="E4" s="1154"/>
      <c r="F4" s="1154"/>
      <c r="G4" s="1154"/>
      <c r="H4" s="1154"/>
      <c r="I4" s="1154"/>
      <c r="J4" s="1154"/>
      <c r="K4" s="1154"/>
      <c r="L4" s="1154"/>
      <c r="M4" s="1155"/>
    </row>
    <row r="5" spans="2:13" ht="24">
      <c r="B5" s="1151"/>
      <c r="C5" s="1148"/>
      <c r="D5" s="206" t="s">
        <v>939</v>
      </c>
      <c r="E5" s="207" t="s">
        <v>940</v>
      </c>
      <c r="F5" s="207" t="s">
        <v>941</v>
      </c>
      <c r="G5" s="207" t="s">
        <v>942</v>
      </c>
      <c r="H5" s="207" t="s">
        <v>943</v>
      </c>
      <c r="I5" s="207" t="s">
        <v>944</v>
      </c>
      <c r="J5" s="207" t="s">
        <v>945</v>
      </c>
      <c r="K5" s="207" t="s">
        <v>946</v>
      </c>
      <c r="L5" s="207" t="s">
        <v>947</v>
      </c>
      <c r="M5" s="208" t="s">
        <v>948</v>
      </c>
    </row>
    <row r="6" spans="2:13" s="209" customFormat="1" ht="10.5">
      <c r="B6" s="210"/>
      <c r="C6" s="211" t="s">
        <v>949</v>
      </c>
      <c r="D6" s="212" t="s">
        <v>949</v>
      </c>
      <c r="E6" s="212" t="s">
        <v>949</v>
      </c>
      <c r="F6" s="212" t="s">
        <v>949</v>
      </c>
      <c r="G6" s="212" t="s">
        <v>949</v>
      </c>
      <c r="H6" s="212" t="s">
        <v>949</v>
      </c>
      <c r="I6" s="212" t="s">
        <v>949</v>
      </c>
      <c r="J6" s="212" t="s">
        <v>949</v>
      </c>
      <c r="K6" s="212" t="s">
        <v>949</v>
      </c>
      <c r="L6" s="212" t="s">
        <v>949</v>
      </c>
      <c r="M6" s="213" t="s">
        <v>949</v>
      </c>
    </row>
    <row r="7" spans="2:13" ht="12">
      <c r="B7" s="214" t="s">
        <v>950</v>
      </c>
      <c r="C7" s="215">
        <f>SUM(D7:M7)</f>
        <v>116342</v>
      </c>
      <c r="D7" s="216">
        <v>179</v>
      </c>
      <c r="E7" s="216">
        <v>13576</v>
      </c>
      <c r="F7" s="216">
        <v>13936</v>
      </c>
      <c r="G7" s="216">
        <v>13190</v>
      </c>
      <c r="H7" s="216">
        <v>18576</v>
      </c>
      <c r="I7" s="216">
        <v>25449</v>
      </c>
      <c r="J7" s="216">
        <v>14777</v>
      </c>
      <c r="K7" s="216">
        <v>7218</v>
      </c>
      <c r="L7" s="216">
        <v>4051</v>
      </c>
      <c r="M7" s="217">
        <v>5390</v>
      </c>
    </row>
    <row r="8" spans="2:13" ht="12">
      <c r="B8" s="214" t="s">
        <v>951</v>
      </c>
      <c r="C8" s="215">
        <f>SUM(D8:M8)</f>
        <v>115778</v>
      </c>
      <c r="D8" s="216">
        <v>156</v>
      </c>
      <c r="E8" s="216">
        <v>13462</v>
      </c>
      <c r="F8" s="216">
        <v>13940</v>
      </c>
      <c r="G8" s="216">
        <v>13049</v>
      </c>
      <c r="H8" s="216">
        <v>18573</v>
      </c>
      <c r="I8" s="216">
        <v>25127</v>
      </c>
      <c r="J8" s="216">
        <v>14821</v>
      </c>
      <c r="K8" s="216">
        <v>7250</v>
      </c>
      <c r="L8" s="216">
        <v>4083</v>
      </c>
      <c r="M8" s="217">
        <v>5317</v>
      </c>
    </row>
    <row r="9" spans="2:13" ht="6.75" customHeight="1">
      <c r="B9" s="214"/>
      <c r="C9" s="215"/>
      <c r="D9" s="216"/>
      <c r="E9" s="216"/>
      <c r="F9" s="216"/>
      <c r="G9" s="218"/>
      <c r="H9" s="216"/>
      <c r="I9" s="216"/>
      <c r="J9" s="216"/>
      <c r="K9" s="216"/>
      <c r="L9" s="216"/>
      <c r="M9" s="219"/>
    </row>
    <row r="10" spans="2:13" s="220" customFormat="1" ht="15" customHeight="1">
      <c r="B10" s="221" t="s">
        <v>952</v>
      </c>
      <c r="C10" s="222">
        <f aca="true" t="shared" si="0" ref="C10:M10">SUM(C12,C32,C44,C64)</f>
        <v>115215</v>
      </c>
      <c r="D10" s="223">
        <f t="shared" si="0"/>
        <v>246</v>
      </c>
      <c r="E10" s="223">
        <f t="shared" si="0"/>
        <v>13293</v>
      </c>
      <c r="F10" s="223">
        <f t="shared" si="0"/>
        <v>13964</v>
      </c>
      <c r="G10" s="223">
        <f t="shared" si="0"/>
        <v>12985</v>
      </c>
      <c r="H10" s="223">
        <f t="shared" si="0"/>
        <v>18324</v>
      </c>
      <c r="I10" s="223">
        <f t="shared" si="0"/>
        <v>25049</v>
      </c>
      <c r="J10" s="223">
        <f t="shared" si="0"/>
        <v>14809</v>
      </c>
      <c r="K10" s="223">
        <f t="shared" si="0"/>
        <v>7276</v>
      </c>
      <c r="L10" s="223">
        <f t="shared" si="0"/>
        <v>4035</v>
      </c>
      <c r="M10" s="224">
        <f t="shared" si="0"/>
        <v>5234</v>
      </c>
    </row>
    <row r="11" spans="2:13" s="220" customFormat="1" ht="6.75" customHeight="1">
      <c r="B11" s="225"/>
      <c r="C11" s="222"/>
      <c r="D11" s="223"/>
      <c r="E11" s="223"/>
      <c r="F11" s="223"/>
      <c r="G11" s="223"/>
      <c r="H11" s="223"/>
      <c r="I11" s="223"/>
      <c r="J11" s="223"/>
      <c r="K11" s="223"/>
      <c r="L11" s="223"/>
      <c r="M11" s="224"/>
    </row>
    <row r="12" spans="2:13" s="226" customFormat="1" ht="12" customHeight="1">
      <c r="B12" s="227" t="s">
        <v>911</v>
      </c>
      <c r="C12" s="228">
        <f aca="true" t="shared" si="1" ref="C12:M12">SUM(C17:C30)</f>
        <v>28891</v>
      </c>
      <c r="D12" s="229">
        <f t="shared" si="1"/>
        <v>172</v>
      </c>
      <c r="E12" s="229">
        <f t="shared" si="1"/>
        <v>3343</v>
      </c>
      <c r="F12" s="229">
        <f t="shared" si="1"/>
        <v>3145</v>
      </c>
      <c r="G12" s="229">
        <f t="shared" si="1"/>
        <v>2450</v>
      </c>
      <c r="H12" s="229">
        <f t="shared" si="1"/>
        <v>2835</v>
      </c>
      <c r="I12" s="229">
        <f t="shared" si="1"/>
        <v>3791</v>
      </c>
      <c r="J12" s="229">
        <f t="shared" si="1"/>
        <v>3357</v>
      </c>
      <c r="K12" s="229">
        <f t="shared" si="1"/>
        <v>2911</v>
      </c>
      <c r="L12" s="229">
        <f t="shared" si="1"/>
        <v>2473</v>
      </c>
      <c r="M12" s="230">
        <f t="shared" si="1"/>
        <v>4414</v>
      </c>
    </row>
    <row r="13" spans="2:13" ht="12" customHeight="1">
      <c r="B13" s="231" t="s">
        <v>953</v>
      </c>
      <c r="C13" s="215">
        <f aca="true" t="shared" si="2" ref="C13:C30">SUM(D13:M13)</f>
        <v>1151</v>
      </c>
      <c r="D13" s="232">
        <v>27</v>
      </c>
      <c r="E13" s="232">
        <v>150</v>
      </c>
      <c r="F13" s="233">
        <v>137</v>
      </c>
      <c r="G13" s="232">
        <v>93</v>
      </c>
      <c r="H13" s="232">
        <v>119</v>
      </c>
      <c r="I13" s="232">
        <v>128</v>
      </c>
      <c r="J13" s="232">
        <v>109</v>
      </c>
      <c r="K13" s="232">
        <v>101</v>
      </c>
      <c r="L13" s="232">
        <v>91</v>
      </c>
      <c r="M13" s="234">
        <v>196</v>
      </c>
    </row>
    <row r="14" spans="2:13" ht="12" customHeight="1">
      <c r="B14" s="231" t="s">
        <v>954</v>
      </c>
      <c r="C14" s="215">
        <f t="shared" si="2"/>
        <v>16784</v>
      </c>
      <c r="D14" s="232">
        <v>91</v>
      </c>
      <c r="E14" s="232">
        <v>1446</v>
      </c>
      <c r="F14" s="232">
        <v>1551</v>
      </c>
      <c r="G14" s="232">
        <v>1235</v>
      </c>
      <c r="H14" s="232">
        <v>1361</v>
      </c>
      <c r="I14" s="232">
        <v>1830</v>
      </c>
      <c r="J14" s="232">
        <v>1848</v>
      </c>
      <c r="K14" s="232">
        <v>1930</v>
      </c>
      <c r="L14" s="232">
        <v>1817</v>
      </c>
      <c r="M14" s="234">
        <v>3675</v>
      </c>
    </row>
    <row r="15" spans="2:13" ht="12" customHeight="1">
      <c r="B15" s="231" t="s">
        <v>955</v>
      </c>
      <c r="C15" s="215">
        <f t="shared" si="2"/>
        <v>5407</v>
      </c>
      <c r="D15" s="232">
        <v>28</v>
      </c>
      <c r="E15" s="232">
        <v>630</v>
      </c>
      <c r="F15" s="232">
        <v>598</v>
      </c>
      <c r="G15" s="232">
        <v>478</v>
      </c>
      <c r="H15" s="232">
        <v>563</v>
      </c>
      <c r="I15" s="232">
        <v>833</v>
      </c>
      <c r="J15" s="232">
        <v>766</v>
      </c>
      <c r="K15" s="232">
        <v>596</v>
      </c>
      <c r="L15" s="232">
        <v>430</v>
      </c>
      <c r="M15" s="234">
        <v>485</v>
      </c>
    </row>
    <row r="16" spans="2:13" ht="12" customHeight="1">
      <c r="B16" s="231" t="s">
        <v>956</v>
      </c>
      <c r="C16" s="215">
        <f t="shared" si="2"/>
        <v>5549</v>
      </c>
      <c r="D16" s="232">
        <v>26</v>
      </c>
      <c r="E16" s="232">
        <v>1117</v>
      </c>
      <c r="F16" s="232">
        <v>859</v>
      </c>
      <c r="G16" s="232">
        <v>644</v>
      </c>
      <c r="H16" s="232">
        <v>792</v>
      </c>
      <c r="I16" s="232">
        <v>1000</v>
      </c>
      <c r="J16" s="232">
        <v>634</v>
      </c>
      <c r="K16" s="232">
        <v>284</v>
      </c>
      <c r="L16" s="232">
        <v>135</v>
      </c>
      <c r="M16" s="234">
        <v>58</v>
      </c>
    </row>
    <row r="17" spans="2:13" ht="12" customHeight="1">
      <c r="B17" s="231" t="s">
        <v>93</v>
      </c>
      <c r="C17" s="215">
        <f t="shared" si="2"/>
        <v>4287</v>
      </c>
      <c r="D17" s="232">
        <v>84</v>
      </c>
      <c r="E17" s="232">
        <v>504</v>
      </c>
      <c r="F17" s="232">
        <v>438</v>
      </c>
      <c r="G17" s="232">
        <v>300</v>
      </c>
      <c r="H17" s="232">
        <v>352</v>
      </c>
      <c r="I17" s="232">
        <v>506</v>
      </c>
      <c r="J17" s="232">
        <v>452</v>
      </c>
      <c r="K17" s="232">
        <v>424</v>
      </c>
      <c r="L17" s="232">
        <v>380</v>
      </c>
      <c r="M17" s="234">
        <v>847</v>
      </c>
    </row>
    <row r="18" spans="2:13" ht="12" customHeight="1">
      <c r="B18" s="231" t="s">
        <v>94</v>
      </c>
      <c r="C18" s="215">
        <f t="shared" si="2"/>
        <v>5701</v>
      </c>
      <c r="D18" s="232">
        <v>33</v>
      </c>
      <c r="E18" s="232">
        <v>634</v>
      </c>
      <c r="F18" s="232">
        <v>626</v>
      </c>
      <c r="G18" s="232">
        <v>452</v>
      </c>
      <c r="H18" s="232">
        <v>544</v>
      </c>
      <c r="I18" s="232">
        <v>633</v>
      </c>
      <c r="J18" s="232">
        <v>563</v>
      </c>
      <c r="K18" s="232">
        <v>575</v>
      </c>
      <c r="L18" s="232">
        <v>515</v>
      </c>
      <c r="M18" s="234">
        <v>1126</v>
      </c>
    </row>
    <row r="19" spans="2:13" ht="12" customHeight="1">
      <c r="B19" s="231" t="s">
        <v>912</v>
      </c>
      <c r="C19" s="215">
        <f t="shared" si="2"/>
        <v>1109</v>
      </c>
      <c r="D19" s="232">
        <v>4</v>
      </c>
      <c r="E19" s="232">
        <v>157</v>
      </c>
      <c r="F19" s="232">
        <v>119</v>
      </c>
      <c r="G19" s="232">
        <v>120</v>
      </c>
      <c r="H19" s="232">
        <v>181</v>
      </c>
      <c r="I19" s="232">
        <v>266</v>
      </c>
      <c r="J19" s="232">
        <v>175</v>
      </c>
      <c r="K19" s="232">
        <v>69</v>
      </c>
      <c r="L19" s="232">
        <v>14</v>
      </c>
      <c r="M19" s="234">
        <v>4</v>
      </c>
    </row>
    <row r="20" spans="2:13" ht="12" customHeight="1">
      <c r="B20" s="231" t="s">
        <v>957</v>
      </c>
      <c r="C20" s="215">
        <f t="shared" si="2"/>
        <v>1328</v>
      </c>
      <c r="D20" s="232">
        <v>3</v>
      </c>
      <c r="E20" s="232">
        <v>69</v>
      </c>
      <c r="F20" s="232">
        <v>105</v>
      </c>
      <c r="G20" s="232">
        <v>107</v>
      </c>
      <c r="H20" s="232">
        <v>113</v>
      </c>
      <c r="I20" s="232">
        <v>223</v>
      </c>
      <c r="J20" s="232">
        <v>268</v>
      </c>
      <c r="K20" s="232">
        <v>241</v>
      </c>
      <c r="L20" s="232">
        <v>138</v>
      </c>
      <c r="M20" s="234">
        <v>61</v>
      </c>
    </row>
    <row r="21" spans="2:13" ht="12" customHeight="1">
      <c r="B21" s="231" t="s">
        <v>913</v>
      </c>
      <c r="C21" s="215">
        <f t="shared" si="2"/>
        <v>1832</v>
      </c>
      <c r="D21" s="232">
        <v>2</v>
      </c>
      <c r="E21" s="232">
        <v>176</v>
      </c>
      <c r="F21" s="232">
        <v>151</v>
      </c>
      <c r="G21" s="232">
        <v>108</v>
      </c>
      <c r="H21" s="232">
        <v>152</v>
      </c>
      <c r="I21" s="232">
        <v>216</v>
      </c>
      <c r="J21" s="232">
        <v>246</v>
      </c>
      <c r="K21" s="232">
        <v>218</v>
      </c>
      <c r="L21" s="232">
        <v>218</v>
      </c>
      <c r="M21" s="234">
        <v>345</v>
      </c>
    </row>
    <row r="22" spans="2:13" ht="12" customHeight="1">
      <c r="B22" s="231" t="s">
        <v>958</v>
      </c>
      <c r="C22" s="215">
        <f t="shared" si="2"/>
        <v>1245</v>
      </c>
      <c r="D22" s="232">
        <v>2</v>
      </c>
      <c r="E22" s="232">
        <v>129</v>
      </c>
      <c r="F22" s="232">
        <v>108</v>
      </c>
      <c r="G22" s="232">
        <v>73</v>
      </c>
      <c r="H22" s="232">
        <v>78</v>
      </c>
      <c r="I22" s="232">
        <v>113</v>
      </c>
      <c r="J22" s="232">
        <v>113</v>
      </c>
      <c r="K22" s="232">
        <v>99</v>
      </c>
      <c r="L22" s="232">
        <v>159</v>
      </c>
      <c r="M22" s="234">
        <v>371</v>
      </c>
    </row>
    <row r="23" spans="2:13" ht="12" customHeight="1">
      <c r="B23" s="231" t="s">
        <v>914</v>
      </c>
      <c r="C23" s="215">
        <f t="shared" si="2"/>
        <v>1893</v>
      </c>
      <c r="D23" s="232">
        <v>2</v>
      </c>
      <c r="E23" s="232">
        <v>118</v>
      </c>
      <c r="F23" s="232">
        <v>156</v>
      </c>
      <c r="G23" s="232">
        <v>116</v>
      </c>
      <c r="H23" s="232">
        <v>131</v>
      </c>
      <c r="I23" s="232">
        <v>172</v>
      </c>
      <c r="J23" s="232">
        <v>210</v>
      </c>
      <c r="K23" s="232">
        <v>210</v>
      </c>
      <c r="L23" s="232">
        <v>208</v>
      </c>
      <c r="M23" s="234">
        <v>570</v>
      </c>
    </row>
    <row r="24" spans="2:13" ht="12" customHeight="1">
      <c r="B24" s="231" t="s">
        <v>915</v>
      </c>
      <c r="C24" s="215">
        <f t="shared" si="2"/>
        <v>1231</v>
      </c>
      <c r="D24" s="232">
        <v>0</v>
      </c>
      <c r="E24" s="232">
        <v>147</v>
      </c>
      <c r="F24" s="232">
        <v>149</v>
      </c>
      <c r="G24" s="232">
        <v>117</v>
      </c>
      <c r="H24" s="232">
        <v>131</v>
      </c>
      <c r="I24" s="232">
        <v>180</v>
      </c>
      <c r="J24" s="232">
        <v>139</v>
      </c>
      <c r="K24" s="232">
        <v>142</v>
      </c>
      <c r="L24" s="232">
        <v>100</v>
      </c>
      <c r="M24" s="234">
        <v>126</v>
      </c>
    </row>
    <row r="25" spans="2:13" ht="12" customHeight="1">
      <c r="B25" s="231" t="s">
        <v>916</v>
      </c>
      <c r="C25" s="215">
        <f t="shared" si="2"/>
        <v>2480</v>
      </c>
      <c r="D25" s="232">
        <v>5</v>
      </c>
      <c r="E25" s="232">
        <v>229</v>
      </c>
      <c r="F25" s="232">
        <v>242</v>
      </c>
      <c r="G25" s="232">
        <v>204</v>
      </c>
      <c r="H25" s="232">
        <v>201</v>
      </c>
      <c r="I25" s="232">
        <v>263</v>
      </c>
      <c r="J25" s="232">
        <v>272</v>
      </c>
      <c r="K25" s="232">
        <v>305</v>
      </c>
      <c r="L25" s="232">
        <v>304</v>
      </c>
      <c r="M25" s="234">
        <v>455</v>
      </c>
    </row>
    <row r="26" spans="2:13" ht="12" customHeight="1">
      <c r="B26" s="231" t="s">
        <v>212</v>
      </c>
      <c r="C26" s="215">
        <f t="shared" si="2"/>
        <v>1501</v>
      </c>
      <c r="D26" s="232">
        <v>6</v>
      </c>
      <c r="E26" s="232">
        <v>333</v>
      </c>
      <c r="F26" s="232">
        <v>274</v>
      </c>
      <c r="G26" s="232">
        <v>227</v>
      </c>
      <c r="H26" s="232">
        <v>251</v>
      </c>
      <c r="I26" s="232">
        <v>273</v>
      </c>
      <c r="J26" s="232">
        <v>100</v>
      </c>
      <c r="K26" s="232">
        <v>27</v>
      </c>
      <c r="L26" s="232">
        <v>9</v>
      </c>
      <c r="M26" s="234">
        <v>1</v>
      </c>
    </row>
    <row r="27" spans="2:13" ht="12" customHeight="1">
      <c r="B27" s="231" t="s">
        <v>917</v>
      </c>
      <c r="C27" s="215">
        <f t="shared" si="2"/>
        <v>874</v>
      </c>
      <c r="D27" s="232">
        <v>2</v>
      </c>
      <c r="E27" s="232">
        <v>109</v>
      </c>
      <c r="F27" s="232">
        <v>122</v>
      </c>
      <c r="G27" s="232">
        <v>83</v>
      </c>
      <c r="H27" s="232">
        <v>92</v>
      </c>
      <c r="I27" s="232">
        <v>133</v>
      </c>
      <c r="J27" s="232">
        <v>113</v>
      </c>
      <c r="K27" s="232">
        <v>110</v>
      </c>
      <c r="L27" s="232">
        <v>64</v>
      </c>
      <c r="M27" s="234">
        <v>46</v>
      </c>
    </row>
    <row r="28" spans="2:13" ht="12" customHeight="1">
      <c r="B28" s="231" t="s">
        <v>104</v>
      </c>
      <c r="C28" s="215">
        <f t="shared" si="2"/>
        <v>1314</v>
      </c>
      <c r="D28" s="232">
        <v>0</v>
      </c>
      <c r="E28" s="232">
        <v>172</v>
      </c>
      <c r="F28" s="232">
        <v>162</v>
      </c>
      <c r="G28" s="232">
        <v>132</v>
      </c>
      <c r="H28" s="232">
        <v>153</v>
      </c>
      <c r="I28" s="232">
        <v>202</v>
      </c>
      <c r="J28" s="232">
        <v>164</v>
      </c>
      <c r="K28" s="232">
        <v>125</v>
      </c>
      <c r="L28" s="232">
        <v>95</v>
      </c>
      <c r="M28" s="234">
        <v>109</v>
      </c>
    </row>
    <row r="29" spans="2:13" ht="12" customHeight="1">
      <c r="B29" s="235" t="s">
        <v>918</v>
      </c>
      <c r="C29" s="215">
        <f t="shared" si="2"/>
        <v>1148</v>
      </c>
      <c r="D29" s="232">
        <v>2</v>
      </c>
      <c r="E29" s="232">
        <v>149</v>
      </c>
      <c r="F29" s="232">
        <v>147</v>
      </c>
      <c r="G29" s="232">
        <v>112</v>
      </c>
      <c r="H29" s="232">
        <v>138</v>
      </c>
      <c r="I29" s="232">
        <v>196</v>
      </c>
      <c r="J29" s="232">
        <v>141</v>
      </c>
      <c r="K29" s="232">
        <v>105</v>
      </c>
      <c r="L29" s="232">
        <v>92</v>
      </c>
      <c r="M29" s="234">
        <v>66</v>
      </c>
    </row>
    <row r="30" spans="2:13" ht="12" customHeight="1">
      <c r="B30" s="231" t="s">
        <v>213</v>
      </c>
      <c r="C30" s="215">
        <f t="shared" si="2"/>
        <v>2948</v>
      </c>
      <c r="D30" s="232">
        <v>27</v>
      </c>
      <c r="E30" s="232">
        <v>417</v>
      </c>
      <c r="F30" s="232">
        <v>346</v>
      </c>
      <c r="G30" s="232">
        <v>299</v>
      </c>
      <c r="H30" s="232">
        <v>318</v>
      </c>
      <c r="I30" s="232">
        <v>415</v>
      </c>
      <c r="J30" s="232">
        <v>401</v>
      </c>
      <c r="K30" s="232">
        <v>261</v>
      </c>
      <c r="L30" s="232">
        <v>177</v>
      </c>
      <c r="M30" s="234">
        <v>287</v>
      </c>
    </row>
    <row r="31" spans="2:13" ht="9.75" customHeight="1">
      <c r="B31" s="231"/>
      <c r="C31" s="215"/>
      <c r="D31" s="232"/>
      <c r="E31" s="232"/>
      <c r="F31" s="232"/>
      <c r="G31" s="232"/>
      <c r="H31" s="232"/>
      <c r="I31" s="232"/>
      <c r="J31" s="232"/>
      <c r="K31" s="232"/>
      <c r="L31" s="232"/>
      <c r="M31" s="234"/>
    </row>
    <row r="32" spans="2:13" s="226" customFormat="1" ht="15" customHeight="1">
      <c r="B32" s="227" t="s">
        <v>919</v>
      </c>
      <c r="C32" s="222">
        <f aca="true" t="shared" si="3" ref="C32:M32">SUM(C35:C42)</f>
        <v>11898</v>
      </c>
      <c r="D32" s="229">
        <f t="shared" si="3"/>
        <v>0</v>
      </c>
      <c r="E32" s="229">
        <f t="shared" si="3"/>
        <v>1426</v>
      </c>
      <c r="F32" s="229">
        <f t="shared" si="3"/>
        <v>1273</v>
      </c>
      <c r="G32" s="229">
        <f t="shared" si="3"/>
        <v>1178</v>
      </c>
      <c r="H32" s="229">
        <f t="shared" si="3"/>
        <v>1757</v>
      </c>
      <c r="I32" s="229">
        <f t="shared" si="3"/>
        <v>2547</v>
      </c>
      <c r="J32" s="229">
        <f t="shared" si="3"/>
        <v>1878</v>
      </c>
      <c r="K32" s="229">
        <f t="shared" si="3"/>
        <v>1073</v>
      </c>
      <c r="L32" s="229">
        <f t="shared" si="3"/>
        <v>436</v>
      </c>
      <c r="M32" s="230">
        <f t="shared" si="3"/>
        <v>330</v>
      </c>
    </row>
    <row r="33" spans="2:13" ht="12" customHeight="1">
      <c r="B33" s="231" t="s">
        <v>955</v>
      </c>
      <c r="C33" s="215">
        <f aca="true" t="shared" si="4" ref="C33:C42">SUM(D33:M33)</f>
        <v>6896</v>
      </c>
      <c r="D33" s="232">
        <v>0</v>
      </c>
      <c r="E33" s="232">
        <v>691</v>
      </c>
      <c r="F33" s="232">
        <v>674</v>
      </c>
      <c r="G33" s="232">
        <v>610</v>
      </c>
      <c r="H33" s="232">
        <v>918</v>
      </c>
      <c r="I33" s="232">
        <v>1381</v>
      </c>
      <c r="J33" s="232">
        <v>1177</v>
      </c>
      <c r="K33" s="232">
        <v>800</v>
      </c>
      <c r="L33" s="232">
        <v>352</v>
      </c>
      <c r="M33" s="234">
        <v>293</v>
      </c>
    </row>
    <row r="34" spans="2:13" ht="12" customHeight="1">
      <c r="B34" s="231" t="s">
        <v>956</v>
      </c>
      <c r="C34" s="215">
        <f t="shared" si="4"/>
        <v>5002</v>
      </c>
      <c r="D34" s="232">
        <v>0</v>
      </c>
      <c r="E34" s="232">
        <v>735</v>
      </c>
      <c r="F34" s="232">
        <v>599</v>
      </c>
      <c r="G34" s="232">
        <v>568</v>
      </c>
      <c r="H34" s="232">
        <v>839</v>
      </c>
      <c r="I34" s="232">
        <v>1166</v>
      </c>
      <c r="J34" s="232">
        <v>701</v>
      </c>
      <c r="K34" s="232">
        <v>273</v>
      </c>
      <c r="L34" s="232">
        <v>84</v>
      </c>
      <c r="M34" s="234">
        <v>37</v>
      </c>
    </row>
    <row r="35" spans="2:13" ht="12" customHeight="1">
      <c r="B35" s="231" t="s">
        <v>95</v>
      </c>
      <c r="C35" s="215">
        <f t="shared" si="4"/>
        <v>2847</v>
      </c>
      <c r="D35" s="232">
        <v>0</v>
      </c>
      <c r="E35" s="232">
        <v>215</v>
      </c>
      <c r="F35" s="232">
        <v>260</v>
      </c>
      <c r="G35" s="232">
        <v>226</v>
      </c>
      <c r="H35" s="232">
        <v>292</v>
      </c>
      <c r="I35" s="232">
        <v>504</v>
      </c>
      <c r="J35" s="232">
        <v>543</v>
      </c>
      <c r="K35" s="232">
        <v>406</v>
      </c>
      <c r="L35" s="232">
        <v>185</v>
      </c>
      <c r="M35" s="234">
        <v>216</v>
      </c>
    </row>
    <row r="36" spans="2:13" ht="12" customHeight="1">
      <c r="B36" s="231" t="s">
        <v>920</v>
      </c>
      <c r="C36" s="215">
        <f t="shared" si="4"/>
        <v>1217</v>
      </c>
      <c r="D36" s="232">
        <v>0</v>
      </c>
      <c r="E36" s="232">
        <v>128</v>
      </c>
      <c r="F36" s="232">
        <v>172</v>
      </c>
      <c r="G36" s="232">
        <v>153</v>
      </c>
      <c r="H36" s="232">
        <v>228</v>
      </c>
      <c r="I36" s="232">
        <v>322</v>
      </c>
      <c r="J36" s="232">
        <v>146</v>
      </c>
      <c r="K36" s="232">
        <v>50</v>
      </c>
      <c r="L36" s="232">
        <v>11</v>
      </c>
      <c r="M36" s="234">
        <v>7</v>
      </c>
    </row>
    <row r="37" spans="2:13" ht="12" customHeight="1">
      <c r="B37" s="231" t="s">
        <v>921</v>
      </c>
      <c r="C37" s="215">
        <f t="shared" si="4"/>
        <v>848</v>
      </c>
      <c r="D37" s="232">
        <v>0</v>
      </c>
      <c r="E37" s="232">
        <v>84</v>
      </c>
      <c r="F37" s="232">
        <v>100</v>
      </c>
      <c r="G37" s="232">
        <v>110</v>
      </c>
      <c r="H37" s="232">
        <v>157</v>
      </c>
      <c r="I37" s="232">
        <v>217</v>
      </c>
      <c r="J37" s="232">
        <v>122</v>
      </c>
      <c r="K37" s="232">
        <v>44</v>
      </c>
      <c r="L37" s="232">
        <v>11</v>
      </c>
      <c r="M37" s="234">
        <v>3</v>
      </c>
    </row>
    <row r="38" spans="2:13" ht="12" customHeight="1">
      <c r="B38" s="231" t="s">
        <v>214</v>
      </c>
      <c r="C38" s="215">
        <f t="shared" si="4"/>
        <v>1317</v>
      </c>
      <c r="D38" s="232">
        <v>0</v>
      </c>
      <c r="E38" s="232">
        <v>220</v>
      </c>
      <c r="F38" s="232">
        <v>153</v>
      </c>
      <c r="G38" s="232">
        <v>139</v>
      </c>
      <c r="H38" s="232">
        <v>238</v>
      </c>
      <c r="I38" s="232">
        <v>289</v>
      </c>
      <c r="J38" s="232">
        <v>177</v>
      </c>
      <c r="K38" s="232">
        <v>74</v>
      </c>
      <c r="L38" s="232">
        <v>19</v>
      </c>
      <c r="M38" s="234">
        <v>8</v>
      </c>
    </row>
    <row r="39" spans="2:13" ht="12" customHeight="1">
      <c r="B39" s="231" t="s">
        <v>215</v>
      </c>
      <c r="C39" s="215">
        <f t="shared" si="4"/>
        <v>1109</v>
      </c>
      <c r="D39" s="232">
        <v>0</v>
      </c>
      <c r="E39" s="232">
        <v>81</v>
      </c>
      <c r="F39" s="232">
        <v>85</v>
      </c>
      <c r="G39" s="232">
        <v>107</v>
      </c>
      <c r="H39" s="232">
        <v>155</v>
      </c>
      <c r="I39" s="232">
        <v>244</v>
      </c>
      <c r="J39" s="232">
        <v>206</v>
      </c>
      <c r="K39" s="232">
        <v>125</v>
      </c>
      <c r="L39" s="232">
        <v>70</v>
      </c>
      <c r="M39" s="234">
        <v>36</v>
      </c>
    </row>
    <row r="40" spans="2:13" ht="12" customHeight="1">
      <c r="B40" s="231" t="s">
        <v>922</v>
      </c>
      <c r="C40" s="215">
        <f t="shared" si="4"/>
        <v>1786</v>
      </c>
      <c r="D40" s="232">
        <v>0</v>
      </c>
      <c r="E40" s="232">
        <v>426</v>
      </c>
      <c r="F40" s="232">
        <v>206</v>
      </c>
      <c r="G40" s="232">
        <v>188</v>
      </c>
      <c r="H40" s="232">
        <v>246</v>
      </c>
      <c r="I40" s="232">
        <v>351</v>
      </c>
      <c r="J40" s="232">
        <v>212</v>
      </c>
      <c r="K40" s="232">
        <v>104</v>
      </c>
      <c r="L40" s="232">
        <v>32</v>
      </c>
      <c r="M40" s="234">
        <v>21</v>
      </c>
    </row>
    <row r="41" spans="2:13" ht="12" customHeight="1">
      <c r="B41" s="231" t="s">
        <v>923</v>
      </c>
      <c r="C41" s="215">
        <f t="shared" si="4"/>
        <v>1094</v>
      </c>
      <c r="D41" s="232">
        <v>0</v>
      </c>
      <c r="E41" s="232">
        <v>83</v>
      </c>
      <c r="F41" s="232">
        <v>82</v>
      </c>
      <c r="G41" s="232">
        <v>89</v>
      </c>
      <c r="H41" s="232">
        <v>167</v>
      </c>
      <c r="I41" s="232">
        <v>236</v>
      </c>
      <c r="J41" s="232">
        <v>197</v>
      </c>
      <c r="K41" s="232">
        <v>143</v>
      </c>
      <c r="L41" s="232">
        <v>72</v>
      </c>
      <c r="M41" s="234">
        <v>25</v>
      </c>
    </row>
    <row r="42" spans="2:13" ht="12" customHeight="1">
      <c r="B42" s="231" t="s">
        <v>924</v>
      </c>
      <c r="C42" s="215">
        <f t="shared" si="4"/>
        <v>1680</v>
      </c>
      <c r="D42" s="232">
        <v>0</v>
      </c>
      <c r="E42" s="232">
        <v>189</v>
      </c>
      <c r="F42" s="232">
        <v>215</v>
      </c>
      <c r="G42" s="232">
        <v>166</v>
      </c>
      <c r="H42" s="232">
        <v>274</v>
      </c>
      <c r="I42" s="232">
        <v>384</v>
      </c>
      <c r="J42" s="232">
        <v>275</v>
      </c>
      <c r="K42" s="232">
        <v>127</v>
      </c>
      <c r="L42" s="232">
        <v>36</v>
      </c>
      <c r="M42" s="234">
        <v>14</v>
      </c>
    </row>
    <row r="43" spans="2:13" ht="9" customHeight="1">
      <c r="B43" s="231"/>
      <c r="C43" s="215"/>
      <c r="D43" s="232"/>
      <c r="E43" s="232"/>
      <c r="F43" s="232"/>
      <c r="G43" s="232"/>
      <c r="H43" s="232"/>
      <c r="I43" s="232"/>
      <c r="J43" s="232"/>
      <c r="K43" s="232"/>
      <c r="L43" s="232"/>
      <c r="M43" s="234"/>
    </row>
    <row r="44" spans="2:13" s="226" customFormat="1" ht="12" customHeight="1">
      <c r="B44" s="227" t="s">
        <v>925</v>
      </c>
      <c r="C44" s="222">
        <f aca="true" t="shared" si="5" ref="C44:M44">SUM(C49:C62)</f>
        <v>47961</v>
      </c>
      <c r="D44" s="229">
        <f t="shared" si="5"/>
        <v>52</v>
      </c>
      <c r="E44" s="229">
        <f t="shared" si="5"/>
        <v>5389</v>
      </c>
      <c r="F44" s="229">
        <f t="shared" si="5"/>
        <v>6189</v>
      </c>
      <c r="G44" s="229">
        <f t="shared" si="5"/>
        <v>6291</v>
      </c>
      <c r="H44" s="229">
        <f t="shared" si="5"/>
        <v>9593</v>
      </c>
      <c r="I44" s="229">
        <f t="shared" si="5"/>
        <v>13029</v>
      </c>
      <c r="J44" s="229">
        <f t="shared" si="5"/>
        <v>5761</v>
      </c>
      <c r="K44" s="229">
        <f t="shared" si="5"/>
        <v>1303</v>
      </c>
      <c r="L44" s="229">
        <f t="shared" si="5"/>
        <v>250</v>
      </c>
      <c r="M44" s="230">
        <f t="shared" si="5"/>
        <v>104</v>
      </c>
    </row>
    <row r="45" spans="2:13" ht="12" customHeight="1">
      <c r="B45" s="231" t="s">
        <v>953</v>
      </c>
      <c r="C45" s="215">
        <f aca="true" t="shared" si="6" ref="C45:C62">SUM(D45:M45)</f>
        <v>1409</v>
      </c>
      <c r="D45" s="232">
        <v>5</v>
      </c>
      <c r="E45" s="232">
        <v>199</v>
      </c>
      <c r="F45" s="232">
        <v>197</v>
      </c>
      <c r="G45" s="232">
        <v>169</v>
      </c>
      <c r="H45" s="232">
        <v>269</v>
      </c>
      <c r="I45" s="232">
        <v>356</v>
      </c>
      <c r="J45" s="232">
        <v>182</v>
      </c>
      <c r="K45" s="232">
        <v>28</v>
      </c>
      <c r="L45" s="232">
        <v>3</v>
      </c>
      <c r="M45" s="234">
        <v>1</v>
      </c>
    </row>
    <row r="46" spans="2:13" ht="12" customHeight="1">
      <c r="B46" s="231" t="s">
        <v>954</v>
      </c>
      <c r="C46" s="215">
        <f t="shared" si="6"/>
        <v>21525</v>
      </c>
      <c r="D46" s="232">
        <v>32</v>
      </c>
      <c r="E46" s="232">
        <v>2496</v>
      </c>
      <c r="F46" s="232">
        <v>2640</v>
      </c>
      <c r="G46" s="232">
        <v>2552</v>
      </c>
      <c r="H46" s="232">
        <v>4088</v>
      </c>
      <c r="I46" s="232">
        <v>6147</v>
      </c>
      <c r="J46" s="232">
        <v>2830</v>
      </c>
      <c r="K46" s="232">
        <v>642</v>
      </c>
      <c r="L46" s="232">
        <v>82</v>
      </c>
      <c r="M46" s="234">
        <v>16</v>
      </c>
    </row>
    <row r="47" spans="2:13" ht="12" customHeight="1">
      <c r="B47" s="231" t="s">
        <v>955</v>
      </c>
      <c r="C47" s="215">
        <f t="shared" si="6"/>
        <v>18333</v>
      </c>
      <c r="D47" s="232">
        <v>11</v>
      </c>
      <c r="E47" s="232">
        <v>1700</v>
      </c>
      <c r="F47" s="232">
        <v>2228</v>
      </c>
      <c r="G47" s="232">
        <v>2427</v>
      </c>
      <c r="H47" s="232">
        <v>3735</v>
      </c>
      <c r="I47" s="232">
        <v>5084</v>
      </c>
      <c r="J47" s="232">
        <v>2348</v>
      </c>
      <c r="K47" s="232">
        <v>568</v>
      </c>
      <c r="L47" s="232">
        <v>152</v>
      </c>
      <c r="M47" s="234">
        <v>80</v>
      </c>
    </row>
    <row r="48" spans="2:13" ht="12" customHeight="1">
      <c r="B48" s="231" t="s">
        <v>956</v>
      </c>
      <c r="C48" s="215">
        <f t="shared" si="6"/>
        <v>6694</v>
      </c>
      <c r="D48" s="232">
        <v>4</v>
      </c>
      <c r="E48" s="232">
        <v>994</v>
      </c>
      <c r="F48" s="232">
        <v>1124</v>
      </c>
      <c r="G48" s="232">
        <v>1143</v>
      </c>
      <c r="H48" s="232">
        <v>1501</v>
      </c>
      <c r="I48" s="232">
        <v>1442</v>
      </c>
      <c r="J48" s="232">
        <v>401</v>
      </c>
      <c r="K48" s="232">
        <v>65</v>
      </c>
      <c r="L48" s="232">
        <v>13</v>
      </c>
      <c r="M48" s="234">
        <v>7</v>
      </c>
    </row>
    <row r="49" spans="2:13" ht="12" customHeight="1">
      <c r="B49" s="231" t="s">
        <v>893</v>
      </c>
      <c r="C49" s="215">
        <f t="shared" si="6"/>
        <v>9691</v>
      </c>
      <c r="D49" s="232">
        <v>20</v>
      </c>
      <c r="E49" s="232">
        <v>1152</v>
      </c>
      <c r="F49" s="232">
        <v>1339</v>
      </c>
      <c r="G49" s="232">
        <v>1286</v>
      </c>
      <c r="H49" s="232">
        <v>1936</v>
      </c>
      <c r="I49" s="232">
        <v>2684</v>
      </c>
      <c r="J49" s="232">
        <v>1031</v>
      </c>
      <c r="K49" s="232">
        <v>218</v>
      </c>
      <c r="L49" s="232">
        <v>21</v>
      </c>
      <c r="M49" s="234">
        <v>4</v>
      </c>
    </row>
    <row r="50" spans="2:13" ht="12" customHeight="1">
      <c r="B50" s="231" t="s">
        <v>96</v>
      </c>
      <c r="C50" s="215">
        <f t="shared" si="6"/>
        <v>4316</v>
      </c>
      <c r="D50" s="232">
        <v>1</v>
      </c>
      <c r="E50" s="232">
        <v>541</v>
      </c>
      <c r="F50" s="232">
        <v>560</v>
      </c>
      <c r="G50" s="232">
        <v>570</v>
      </c>
      <c r="H50" s="232">
        <v>902</v>
      </c>
      <c r="I50" s="232">
        <v>1211</v>
      </c>
      <c r="J50" s="232">
        <v>447</v>
      </c>
      <c r="K50" s="232">
        <v>75</v>
      </c>
      <c r="L50" s="232">
        <v>8</v>
      </c>
      <c r="M50" s="234">
        <v>1</v>
      </c>
    </row>
    <row r="51" spans="2:13" ht="12" customHeight="1">
      <c r="B51" s="231" t="s">
        <v>97</v>
      </c>
      <c r="C51" s="215">
        <f t="shared" si="6"/>
        <v>3381</v>
      </c>
      <c r="D51" s="232">
        <v>3</v>
      </c>
      <c r="E51" s="232">
        <v>351</v>
      </c>
      <c r="F51" s="232">
        <v>470</v>
      </c>
      <c r="G51" s="232">
        <v>515</v>
      </c>
      <c r="H51" s="232">
        <v>764</v>
      </c>
      <c r="I51" s="232">
        <v>926</v>
      </c>
      <c r="J51" s="232">
        <v>295</v>
      </c>
      <c r="K51" s="232">
        <v>51</v>
      </c>
      <c r="L51" s="232">
        <v>4</v>
      </c>
      <c r="M51" s="234">
        <v>2</v>
      </c>
    </row>
    <row r="52" spans="2:13" ht="12" customHeight="1">
      <c r="B52" s="231" t="s">
        <v>98</v>
      </c>
      <c r="C52" s="215">
        <f t="shared" si="6"/>
        <v>4827</v>
      </c>
      <c r="D52" s="232">
        <v>2</v>
      </c>
      <c r="E52" s="232">
        <v>567</v>
      </c>
      <c r="F52" s="232">
        <v>621</v>
      </c>
      <c r="G52" s="232">
        <v>615</v>
      </c>
      <c r="H52" s="232">
        <v>934</v>
      </c>
      <c r="I52" s="232">
        <v>1281</v>
      </c>
      <c r="J52" s="232">
        <v>593</v>
      </c>
      <c r="K52" s="232">
        <v>166</v>
      </c>
      <c r="L52" s="232">
        <v>32</v>
      </c>
      <c r="M52" s="234">
        <v>16</v>
      </c>
    </row>
    <row r="53" spans="2:13" ht="12" customHeight="1">
      <c r="B53" s="231" t="s">
        <v>100</v>
      </c>
      <c r="C53" s="215">
        <f t="shared" si="6"/>
        <v>4533</v>
      </c>
      <c r="D53" s="232">
        <v>8</v>
      </c>
      <c r="E53" s="232">
        <v>468</v>
      </c>
      <c r="F53" s="232">
        <v>510</v>
      </c>
      <c r="G53" s="232">
        <v>524</v>
      </c>
      <c r="H53" s="232">
        <v>738</v>
      </c>
      <c r="I53" s="232">
        <v>1271</v>
      </c>
      <c r="J53" s="232">
        <v>770</v>
      </c>
      <c r="K53" s="232">
        <v>199</v>
      </c>
      <c r="L53" s="232">
        <v>38</v>
      </c>
      <c r="M53" s="234">
        <v>7</v>
      </c>
    </row>
    <row r="54" spans="2:13" ht="12" customHeight="1">
      <c r="B54" s="231" t="s">
        <v>101</v>
      </c>
      <c r="C54" s="215">
        <f t="shared" si="6"/>
        <v>4163</v>
      </c>
      <c r="D54" s="232">
        <v>3</v>
      </c>
      <c r="E54" s="232">
        <v>547</v>
      </c>
      <c r="F54" s="232">
        <v>492</v>
      </c>
      <c r="G54" s="232">
        <v>468</v>
      </c>
      <c r="H54" s="232">
        <v>715</v>
      </c>
      <c r="I54" s="232">
        <v>1183</v>
      </c>
      <c r="J54" s="232">
        <v>606</v>
      </c>
      <c r="K54" s="232">
        <v>127</v>
      </c>
      <c r="L54" s="232">
        <v>19</v>
      </c>
      <c r="M54" s="234">
        <v>3</v>
      </c>
    </row>
    <row r="55" spans="2:13" ht="12" customHeight="1">
      <c r="B55" s="231" t="s">
        <v>102</v>
      </c>
      <c r="C55" s="215">
        <f t="shared" si="6"/>
        <v>3917</v>
      </c>
      <c r="D55" s="232">
        <v>0</v>
      </c>
      <c r="E55" s="232">
        <v>217</v>
      </c>
      <c r="F55" s="232">
        <v>297</v>
      </c>
      <c r="G55" s="232">
        <v>425</v>
      </c>
      <c r="H55" s="232">
        <v>652</v>
      </c>
      <c r="I55" s="232">
        <v>1204</v>
      </c>
      <c r="J55" s="232">
        <v>774</v>
      </c>
      <c r="K55" s="232">
        <v>225</v>
      </c>
      <c r="L55" s="232">
        <v>69</v>
      </c>
      <c r="M55" s="234">
        <v>54</v>
      </c>
    </row>
    <row r="56" spans="2:13" ht="12" customHeight="1">
      <c r="B56" s="231" t="s">
        <v>926</v>
      </c>
      <c r="C56" s="215">
        <f t="shared" si="6"/>
        <v>1471</v>
      </c>
      <c r="D56" s="232">
        <v>3</v>
      </c>
      <c r="E56" s="232">
        <v>189</v>
      </c>
      <c r="F56" s="232">
        <v>211</v>
      </c>
      <c r="G56" s="232">
        <v>188</v>
      </c>
      <c r="H56" s="232">
        <v>330</v>
      </c>
      <c r="I56" s="232">
        <v>403</v>
      </c>
      <c r="J56" s="232">
        <v>125</v>
      </c>
      <c r="K56" s="232">
        <v>20</v>
      </c>
      <c r="L56" s="232">
        <v>2</v>
      </c>
      <c r="M56" s="234">
        <v>0</v>
      </c>
    </row>
    <row r="57" spans="2:13" ht="12" customHeight="1">
      <c r="B57" s="231" t="s">
        <v>927</v>
      </c>
      <c r="C57" s="215">
        <f t="shared" si="6"/>
        <v>1672</v>
      </c>
      <c r="D57" s="232">
        <v>0</v>
      </c>
      <c r="E57" s="232">
        <v>191</v>
      </c>
      <c r="F57" s="232">
        <v>277</v>
      </c>
      <c r="G57" s="232">
        <v>289</v>
      </c>
      <c r="H57" s="232">
        <v>443</v>
      </c>
      <c r="I57" s="232">
        <v>386</v>
      </c>
      <c r="J57" s="232">
        <v>77</v>
      </c>
      <c r="K57" s="232">
        <v>7</v>
      </c>
      <c r="L57" s="232">
        <v>2</v>
      </c>
      <c r="M57" s="234">
        <v>0</v>
      </c>
    </row>
    <row r="58" spans="2:13" ht="12" customHeight="1">
      <c r="B58" s="231" t="s">
        <v>928</v>
      </c>
      <c r="C58" s="215">
        <f t="shared" si="6"/>
        <v>1713</v>
      </c>
      <c r="D58" s="232">
        <v>2</v>
      </c>
      <c r="E58" s="232">
        <v>174</v>
      </c>
      <c r="F58" s="232">
        <v>238</v>
      </c>
      <c r="G58" s="232">
        <v>270</v>
      </c>
      <c r="H58" s="232">
        <v>410</v>
      </c>
      <c r="I58" s="232">
        <v>453</v>
      </c>
      <c r="J58" s="232">
        <v>133</v>
      </c>
      <c r="K58" s="232">
        <v>27</v>
      </c>
      <c r="L58" s="232">
        <v>5</v>
      </c>
      <c r="M58" s="234">
        <v>1</v>
      </c>
    </row>
    <row r="59" spans="2:13" ht="12" customHeight="1">
      <c r="B59" s="231" t="s">
        <v>929</v>
      </c>
      <c r="C59" s="215">
        <f t="shared" si="6"/>
        <v>2207</v>
      </c>
      <c r="D59" s="232">
        <v>1</v>
      </c>
      <c r="E59" s="232">
        <v>226</v>
      </c>
      <c r="F59" s="232">
        <v>248</v>
      </c>
      <c r="G59" s="232">
        <v>270</v>
      </c>
      <c r="H59" s="232">
        <v>588</v>
      </c>
      <c r="I59" s="232">
        <v>637</v>
      </c>
      <c r="J59" s="232">
        <v>190</v>
      </c>
      <c r="K59" s="232">
        <v>34</v>
      </c>
      <c r="L59" s="232">
        <v>10</v>
      </c>
      <c r="M59" s="234">
        <v>3</v>
      </c>
    </row>
    <row r="60" spans="2:13" ht="12" customHeight="1">
      <c r="B60" s="231" t="s">
        <v>930</v>
      </c>
      <c r="C60" s="215">
        <f t="shared" si="6"/>
        <v>1691</v>
      </c>
      <c r="D60" s="232">
        <v>1</v>
      </c>
      <c r="E60" s="232">
        <v>286</v>
      </c>
      <c r="F60" s="232">
        <v>341</v>
      </c>
      <c r="G60" s="232">
        <v>351</v>
      </c>
      <c r="H60" s="232">
        <v>392</v>
      </c>
      <c r="I60" s="232">
        <v>258</v>
      </c>
      <c r="J60" s="232">
        <v>49</v>
      </c>
      <c r="K60" s="232">
        <v>5</v>
      </c>
      <c r="L60" s="232">
        <v>4</v>
      </c>
      <c r="M60" s="234">
        <v>4</v>
      </c>
    </row>
    <row r="61" spans="2:13" ht="12" customHeight="1">
      <c r="B61" s="231" t="s">
        <v>931</v>
      </c>
      <c r="C61" s="215">
        <f t="shared" si="6"/>
        <v>2697</v>
      </c>
      <c r="D61" s="232">
        <v>8</v>
      </c>
      <c r="E61" s="232">
        <v>332</v>
      </c>
      <c r="F61" s="232">
        <v>380</v>
      </c>
      <c r="G61" s="232">
        <v>339</v>
      </c>
      <c r="H61" s="232">
        <v>504</v>
      </c>
      <c r="I61" s="232">
        <v>732</v>
      </c>
      <c r="J61" s="232">
        <v>333</v>
      </c>
      <c r="K61" s="232">
        <v>58</v>
      </c>
      <c r="L61" s="232">
        <v>11</v>
      </c>
      <c r="M61" s="234">
        <v>0</v>
      </c>
    </row>
    <row r="62" spans="2:13" ht="12" customHeight="1">
      <c r="B62" s="231" t="s">
        <v>216</v>
      </c>
      <c r="C62" s="215">
        <f t="shared" si="6"/>
        <v>1682</v>
      </c>
      <c r="D62" s="232">
        <v>0</v>
      </c>
      <c r="E62" s="232">
        <v>148</v>
      </c>
      <c r="F62" s="232">
        <v>205</v>
      </c>
      <c r="G62" s="232">
        <v>181</v>
      </c>
      <c r="H62" s="232">
        <v>285</v>
      </c>
      <c r="I62" s="232">
        <v>400</v>
      </c>
      <c r="J62" s="232">
        <v>338</v>
      </c>
      <c r="K62" s="232">
        <v>91</v>
      </c>
      <c r="L62" s="232">
        <v>25</v>
      </c>
      <c r="M62" s="234">
        <v>9</v>
      </c>
    </row>
    <row r="63" spans="2:13" ht="9" customHeight="1">
      <c r="B63" s="236"/>
      <c r="C63" s="215"/>
      <c r="D63" s="232"/>
      <c r="E63" s="232"/>
      <c r="F63" s="232"/>
      <c r="G63" s="232"/>
      <c r="H63" s="232"/>
      <c r="I63" s="232"/>
      <c r="J63" s="232"/>
      <c r="K63" s="232"/>
      <c r="L63" s="232"/>
      <c r="M63" s="234"/>
    </row>
    <row r="64" spans="2:13" s="226" customFormat="1" ht="12" customHeight="1">
      <c r="B64" s="227" t="s">
        <v>932</v>
      </c>
      <c r="C64" s="222">
        <f aca="true" t="shared" si="7" ref="C64:M64">SUM(C68:C77)</f>
        <v>26465</v>
      </c>
      <c r="D64" s="229">
        <f t="shared" si="7"/>
        <v>22</v>
      </c>
      <c r="E64" s="229">
        <f t="shared" si="7"/>
        <v>3135</v>
      </c>
      <c r="F64" s="229">
        <f t="shared" si="7"/>
        <v>3357</v>
      </c>
      <c r="G64" s="229">
        <f t="shared" si="7"/>
        <v>3066</v>
      </c>
      <c r="H64" s="229">
        <f t="shared" si="7"/>
        <v>4139</v>
      </c>
      <c r="I64" s="229">
        <f t="shared" si="7"/>
        <v>5682</v>
      </c>
      <c r="J64" s="229">
        <f t="shared" si="7"/>
        <v>3813</v>
      </c>
      <c r="K64" s="229">
        <f t="shared" si="7"/>
        <v>1989</v>
      </c>
      <c r="L64" s="229">
        <f t="shared" si="7"/>
        <v>876</v>
      </c>
      <c r="M64" s="230">
        <f t="shared" si="7"/>
        <v>386</v>
      </c>
    </row>
    <row r="65" spans="2:13" ht="12" customHeight="1">
      <c r="B65" s="231" t="s">
        <v>954</v>
      </c>
      <c r="C65" s="215">
        <f aca="true" t="shared" si="8" ref="C65:C77">SUM(D65:M65)</f>
        <v>12504</v>
      </c>
      <c r="D65" s="232">
        <v>12</v>
      </c>
      <c r="E65" s="232">
        <v>1361</v>
      </c>
      <c r="F65" s="232">
        <v>1478</v>
      </c>
      <c r="G65" s="232">
        <v>1248</v>
      </c>
      <c r="H65" s="232">
        <v>1628</v>
      </c>
      <c r="I65" s="232">
        <v>2488</v>
      </c>
      <c r="J65" s="232">
        <v>2045</v>
      </c>
      <c r="K65" s="232">
        <v>1289</v>
      </c>
      <c r="L65" s="232">
        <v>668</v>
      </c>
      <c r="M65" s="234">
        <v>287</v>
      </c>
    </row>
    <row r="66" spans="2:13" ht="12" customHeight="1">
      <c r="B66" s="231" t="s">
        <v>955</v>
      </c>
      <c r="C66" s="215">
        <f t="shared" si="8"/>
        <v>7712</v>
      </c>
      <c r="D66" s="232">
        <v>10</v>
      </c>
      <c r="E66" s="232">
        <v>1013</v>
      </c>
      <c r="F66" s="232">
        <v>1090</v>
      </c>
      <c r="G66" s="232">
        <v>1011</v>
      </c>
      <c r="H66" s="232">
        <v>1370</v>
      </c>
      <c r="I66" s="232">
        <v>1701</v>
      </c>
      <c r="J66" s="232">
        <v>918</v>
      </c>
      <c r="K66" s="232">
        <v>395</v>
      </c>
      <c r="L66" s="232">
        <v>135</v>
      </c>
      <c r="M66" s="234">
        <v>69</v>
      </c>
    </row>
    <row r="67" spans="2:13" ht="12" customHeight="1">
      <c r="B67" s="231" t="s">
        <v>956</v>
      </c>
      <c r="C67" s="215">
        <f t="shared" si="8"/>
        <v>6249</v>
      </c>
      <c r="D67" s="232">
        <v>0</v>
      </c>
      <c r="E67" s="232">
        <v>761</v>
      </c>
      <c r="F67" s="232">
        <v>789</v>
      </c>
      <c r="G67" s="232">
        <v>807</v>
      </c>
      <c r="H67" s="232">
        <v>1141</v>
      </c>
      <c r="I67" s="232">
        <v>1493</v>
      </c>
      <c r="J67" s="232">
        <v>850</v>
      </c>
      <c r="K67" s="232">
        <v>305</v>
      </c>
      <c r="L67" s="232">
        <v>73</v>
      </c>
      <c r="M67" s="234">
        <v>30</v>
      </c>
    </row>
    <row r="68" spans="2:13" ht="12" customHeight="1">
      <c r="B68" s="237" t="s">
        <v>902</v>
      </c>
      <c r="C68" s="215">
        <f t="shared" si="8"/>
        <v>4998</v>
      </c>
      <c r="D68" s="232">
        <v>3</v>
      </c>
      <c r="E68" s="232">
        <v>639</v>
      </c>
      <c r="F68" s="232">
        <v>647</v>
      </c>
      <c r="G68" s="232">
        <v>551</v>
      </c>
      <c r="H68" s="232">
        <v>719</v>
      </c>
      <c r="I68" s="232">
        <v>1020</v>
      </c>
      <c r="J68" s="232">
        <v>749</v>
      </c>
      <c r="K68" s="232">
        <v>423</v>
      </c>
      <c r="L68" s="232">
        <v>180</v>
      </c>
      <c r="M68" s="234">
        <v>67</v>
      </c>
    </row>
    <row r="69" spans="2:13" ht="12" customHeight="1">
      <c r="B69" s="231" t="s">
        <v>99</v>
      </c>
      <c r="C69" s="215">
        <f t="shared" si="8"/>
        <v>3637</v>
      </c>
      <c r="D69" s="232">
        <v>4</v>
      </c>
      <c r="E69" s="232">
        <v>498</v>
      </c>
      <c r="F69" s="232">
        <v>523</v>
      </c>
      <c r="G69" s="232">
        <v>442</v>
      </c>
      <c r="H69" s="232">
        <v>612</v>
      </c>
      <c r="I69" s="232">
        <v>803</v>
      </c>
      <c r="J69" s="232">
        <v>465</v>
      </c>
      <c r="K69" s="232">
        <v>205</v>
      </c>
      <c r="L69" s="232">
        <v>66</v>
      </c>
      <c r="M69" s="234">
        <v>19</v>
      </c>
    </row>
    <row r="70" spans="2:13" ht="12" customHeight="1">
      <c r="B70" s="231" t="s">
        <v>217</v>
      </c>
      <c r="C70" s="215">
        <f t="shared" si="8"/>
        <v>3717</v>
      </c>
      <c r="D70" s="232">
        <v>4</v>
      </c>
      <c r="E70" s="232">
        <v>355</v>
      </c>
      <c r="F70" s="232">
        <v>418</v>
      </c>
      <c r="G70" s="232">
        <v>420</v>
      </c>
      <c r="H70" s="232">
        <v>505</v>
      </c>
      <c r="I70" s="232">
        <v>812</v>
      </c>
      <c r="J70" s="232">
        <v>652</v>
      </c>
      <c r="K70" s="232">
        <v>344</v>
      </c>
      <c r="L70" s="232">
        <v>153</v>
      </c>
      <c r="M70" s="234">
        <v>54</v>
      </c>
    </row>
    <row r="71" spans="2:13" ht="12" customHeight="1">
      <c r="B71" s="231" t="s">
        <v>158</v>
      </c>
      <c r="C71" s="215">
        <f t="shared" si="8"/>
        <v>1191</v>
      </c>
      <c r="D71" s="232">
        <v>2</v>
      </c>
      <c r="E71" s="232">
        <v>126</v>
      </c>
      <c r="F71" s="232">
        <v>142</v>
      </c>
      <c r="G71" s="232">
        <v>113</v>
      </c>
      <c r="H71" s="232">
        <v>173</v>
      </c>
      <c r="I71" s="232">
        <v>293</v>
      </c>
      <c r="J71" s="232">
        <v>185</v>
      </c>
      <c r="K71" s="232">
        <v>100</v>
      </c>
      <c r="L71" s="232">
        <v>50</v>
      </c>
      <c r="M71" s="234">
        <v>7</v>
      </c>
    </row>
    <row r="72" spans="2:13" ht="12" customHeight="1">
      <c r="B72" s="231" t="s">
        <v>244</v>
      </c>
      <c r="C72" s="215">
        <f t="shared" si="8"/>
        <v>1367</v>
      </c>
      <c r="D72" s="232">
        <v>3</v>
      </c>
      <c r="E72" s="232">
        <v>261</v>
      </c>
      <c r="F72" s="232">
        <v>251</v>
      </c>
      <c r="G72" s="232">
        <v>200</v>
      </c>
      <c r="H72" s="232">
        <v>240</v>
      </c>
      <c r="I72" s="232">
        <v>238</v>
      </c>
      <c r="J72" s="232">
        <v>125</v>
      </c>
      <c r="K72" s="232">
        <v>40</v>
      </c>
      <c r="L72" s="232">
        <v>8</v>
      </c>
      <c r="M72" s="234">
        <v>1</v>
      </c>
    </row>
    <row r="73" spans="2:13" ht="12" customHeight="1">
      <c r="B73" s="231" t="s">
        <v>160</v>
      </c>
      <c r="C73" s="215">
        <f t="shared" si="8"/>
        <v>1157</v>
      </c>
      <c r="D73" s="232">
        <v>0</v>
      </c>
      <c r="E73" s="232">
        <v>91</v>
      </c>
      <c r="F73" s="232">
        <v>117</v>
      </c>
      <c r="G73" s="232">
        <v>97</v>
      </c>
      <c r="H73" s="232">
        <v>198</v>
      </c>
      <c r="I73" s="232">
        <v>282</v>
      </c>
      <c r="J73" s="232">
        <v>220</v>
      </c>
      <c r="K73" s="232">
        <v>102</v>
      </c>
      <c r="L73" s="232">
        <v>33</v>
      </c>
      <c r="M73" s="234">
        <v>17</v>
      </c>
    </row>
    <row r="74" spans="2:13" ht="12" customHeight="1">
      <c r="B74" s="231" t="s">
        <v>161</v>
      </c>
      <c r="C74" s="215">
        <f t="shared" si="8"/>
        <v>3428</v>
      </c>
      <c r="D74" s="232">
        <v>4</v>
      </c>
      <c r="E74" s="232">
        <v>282</v>
      </c>
      <c r="F74" s="232">
        <v>322</v>
      </c>
      <c r="G74" s="232">
        <v>278</v>
      </c>
      <c r="H74" s="232">
        <v>405</v>
      </c>
      <c r="I74" s="232">
        <v>623</v>
      </c>
      <c r="J74" s="232">
        <v>618</v>
      </c>
      <c r="K74" s="232">
        <v>440</v>
      </c>
      <c r="L74" s="232">
        <v>270</v>
      </c>
      <c r="M74" s="234">
        <v>186</v>
      </c>
    </row>
    <row r="75" spans="2:13" ht="12" customHeight="1">
      <c r="B75" s="231" t="s">
        <v>933</v>
      </c>
      <c r="C75" s="215">
        <f t="shared" si="8"/>
        <v>3377</v>
      </c>
      <c r="D75" s="232">
        <v>1</v>
      </c>
      <c r="E75" s="232">
        <v>505</v>
      </c>
      <c r="F75" s="232">
        <v>526</v>
      </c>
      <c r="G75" s="232">
        <v>561</v>
      </c>
      <c r="H75" s="232">
        <v>716</v>
      </c>
      <c r="I75" s="232">
        <v>720</v>
      </c>
      <c r="J75" s="232">
        <v>264</v>
      </c>
      <c r="K75" s="232">
        <v>57</v>
      </c>
      <c r="L75" s="232">
        <v>25</v>
      </c>
      <c r="M75" s="234">
        <v>2</v>
      </c>
    </row>
    <row r="76" spans="2:13" ht="12" customHeight="1">
      <c r="B76" s="231" t="s">
        <v>934</v>
      </c>
      <c r="C76" s="215">
        <f t="shared" si="8"/>
        <v>2028</v>
      </c>
      <c r="D76" s="232">
        <v>1</v>
      </c>
      <c r="E76" s="232">
        <v>246</v>
      </c>
      <c r="F76" s="232">
        <v>255</v>
      </c>
      <c r="G76" s="232">
        <v>218</v>
      </c>
      <c r="H76" s="232">
        <v>251</v>
      </c>
      <c r="I76" s="232">
        <v>454</v>
      </c>
      <c r="J76" s="232">
        <v>297</v>
      </c>
      <c r="K76" s="232">
        <v>200</v>
      </c>
      <c r="L76" s="232">
        <v>78</v>
      </c>
      <c r="M76" s="234">
        <v>28</v>
      </c>
    </row>
    <row r="77" spans="2:13" ht="12" customHeight="1">
      <c r="B77" s="238" t="s">
        <v>935</v>
      </c>
      <c r="C77" s="239">
        <f t="shared" si="8"/>
        <v>1565</v>
      </c>
      <c r="D77" s="240">
        <v>0</v>
      </c>
      <c r="E77" s="240">
        <v>132</v>
      </c>
      <c r="F77" s="240">
        <v>156</v>
      </c>
      <c r="G77" s="240">
        <v>186</v>
      </c>
      <c r="H77" s="240">
        <v>320</v>
      </c>
      <c r="I77" s="240">
        <v>437</v>
      </c>
      <c r="J77" s="240">
        <v>238</v>
      </c>
      <c r="K77" s="240">
        <v>78</v>
      </c>
      <c r="L77" s="240">
        <v>13</v>
      </c>
      <c r="M77" s="241">
        <v>5</v>
      </c>
    </row>
    <row r="78" spans="2:13" ht="12">
      <c r="B78" s="242" t="s">
        <v>959</v>
      </c>
      <c r="C78" s="243"/>
      <c r="D78" s="243"/>
      <c r="E78" s="243"/>
      <c r="F78" s="243"/>
      <c r="G78" s="243"/>
      <c r="H78" s="243"/>
      <c r="I78" s="243"/>
      <c r="J78" s="243"/>
      <c r="K78" s="243"/>
      <c r="L78" s="243"/>
      <c r="M78" s="243"/>
    </row>
    <row r="79" spans="2:13" ht="12">
      <c r="B79" s="244" t="s">
        <v>960</v>
      </c>
      <c r="C79" s="243"/>
      <c r="D79" s="243"/>
      <c r="E79" s="243"/>
      <c r="F79" s="243"/>
      <c r="H79" s="243" t="s">
        <v>961</v>
      </c>
      <c r="I79" s="243"/>
      <c r="J79" s="243"/>
      <c r="K79" s="243"/>
      <c r="L79" s="243"/>
      <c r="M79" s="243"/>
    </row>
    <row r="80" spans="2:13" ht="12">
      <c r="B80" s="245"/>
      <c r="C80" s="243"/>
      <c r="D80" s="243"/>
      <c r="E80" s="243"/>
      <c r="F80" s="243"/>
      <c r="G80" s="243"/>
      <c r="H80" s="243"/>
      <c r="I80" s="243"/>
      <c r="J80" s="243"/>
      <c r="K80" s="243"/>
      <c r="L80" s="243"/>
      <c r="M80" s="243"/>
    </row>
    <row r="81" spans="2:13" ht="12">
      <c r="B81" s="202"/>
      <c r="C81" s="243"/>
      <c r="D81" s="243"/>
      <c r="E81" s="243"/>
      <c r="F81" s="243"/>
      <c r="G81" s="243"/>
      <c r="H81" s="243"/>
      <c r="I81" s="243"/>
      <c r="J81" s="243"/>
      <c r="K81" s="243"/>
      <c r="L81" s="243"/>
      <c r="M81" s="243"/>
    </row>
    <row r="82" spans="2:13" ht="12">
      <c r="B82" s="242"/>
      <c r="C82" s="243"/>
      <c r="D82" s="243"/>
      <c r="E82" s="243"/>
      <c r="F82" s="243"/>
      <c r="G82" s="243"/>
      <c r="H82" s="243"/>
      <c r="I82" s="243"/>
      <c r="J82" s="243"/>
      <c r="K82" s="243"/>
      <c r="L82" s="243"/>
      <c r="M82" s="243"/>
    </row>
    <row r="83" spans="2:13" ht="12">
      <c r="B83" s="242"/>
      <c r="C83" s="243"/>
      <c r="D83" s="243"/>
      <c r="E83" s="243"/>
      <c r="F83" s="243"/>
      <c r="G83" s="243"/>
      <c r="H83" s="243"/>
      <c r="I83" s="243"/>
      <c r="J83" s="243"/>
      <c r="K83" s="243"/>
      <c r="L83" s="243"/>
      <c r="M83" s="243"/>
    </row>
    <row r="84" spans="2:13" ht="12">
      <c r="B84" s="242"/>
      <c r="C84" s="243"/>
      <c r="D84" s="243"/>
      <c r="E84" s="243"/>
      <c r="F84" s="243"/>
      <c r="G84" s="243"/>
      <c r="H84" s="243"/>
      <c r="I84" s="243"/>
      <c r="J84" s="243"/>
      <c r="K84" s="243"/>
      <c r="L84" s="243"/>
      <c r="M84" s="243"/>
    </row>
    <row r="85" spans="2:13" ht="12">
      <c r="B85" s="242"/>
      <c r="C85" s="243"/>
      <c r="D85" s="243"/>
      <c r="E85" s="243"/>
      <c r="F85" s="243"/>
      <c r="G85" s="243"/>
      <c r="H85" s="243"/>
      <c r="I85" s="243"/>
      <c r="J85" s="243"/>
      <c r="K85" s="243"/>
      <c r="L85" s="243"/>
      <c r="M85" s="243"/>
    </row>
    <row r="86" spans="2:13" ht="12">
      <c r="B86" s="242"/>
      <c r="C86" s="243"/>
      <c r="D86" s="243"/>
      <c r="E86" s="243"/>
      <c r="F86" s="243"/>
      <c r="G86" s="243"/>
      <c r="H86" s="243"/>
      <c r="I86" s="243"/>
      <c r="J86" s="243"/>
      <c r="K86" s="243"/>
      <c r="L86" s="243"/>
      <c r="M86" s="243"/>
    </row>
    <row r="87" spans="2:13" ht="12">
      <c r="B87" s="242"/>
      <c r="C87" s="243"/>
      <c r="D87" s="243"/>
      <c r="E87" s="243"/>
      <c r="F87" s="243"/>
      <c r="G87" s="243"/>
      <c r="H87" s="243"/>
      <c r="I87" s="243"/>
      <c r="J87" s="243"/>
      <c r="K87" s="243"/>
      <c r="L87" s="243"/>
      <c r="M87" s="243"/>
    </row>
    <row r="88" spans="2:13" ht="12">
      <c r="B88" s="242"/>
      <c r="C88" s="243"/>
      <c r="D88" s="243"/>
      <c r="E88" s="243"/>
      <c r="F88" s="243"/>
      <c r="G88" s="243"/>
      <c r="H88" s="243"/>
      <c r="I88" s="243"/>
      <c r="J88" s="243"/>
      <c r="K88" s="243"/>
      <c r="L88" s="243"/>
      <c r="M88" s="243"/>
    </row>
    <row r="89" spans="2:13" ht="12">
      <c r="B89" s="242"/>
      <c r="C89" s="243"/>
      <c r="D89" s="243"/>
      <c r="E89" s="243"/>
      <c r="F89" s="243"/>
      <c r="G89" s="243"/>
      <c r="H89" s="243"/>
      <c r="I89" s="243"/>
      <c r="J89" s="243"/>
      <c r="K89" s="243"/>
      <c r="L89" s="243"/>
      <c r="M89" s="243"/>
    </row>
    <row r="90" spans="2:13" ht="12">
      <c r="B90" s="242"/>
      <c r="C90" s="243"/>
      <c r="D90" s="243"/>
      <c r="E90" s="243"/>
      <c r="F90" s="243"/>
      <c r="G90" s="243"/>
      <c r="H90" s="243"/>
      <c r="I90" s="243"/>
      <c r="J90" s="243"/>
      <c r="K90" s="243"/>
      <c r="L90" s="243"/>
      <c r="M90" s="243"/>
    </row>
    <row r="91" spans="2:13" ht="12">
      <c r="B91" s="242"/>
      <c r="C91" s="243"/>
      <c r="D91" s="243"/>
      <c r="E91" s="243"/>
      <c r="F91" s="243"/>
      <c r="G91" s="243"/>
      <c r="H91" s="243"/>
      <c r="I91" s="243"/>
      <c r="J91" s="243"/>
      <c r="K91" s="243"/>
      <c r="L91" s="243"/>
      <c r="M91" s="243"/>
    </row>
    <row r="92" spans="2:13" ht="12">
      <c r="B92" s="242"/>
      <c r="C92" s="243"/>
      <c r="D92" s="243"/>
      <c r="E92" s="243"/>
      <c r="F92" s="243"/>
      <c r="G92" s="243"/>
      <c r="H92" s="243"/>
      <c r="I92" s="243"/>
      <c r="J92" s="243"/>
      <c r="K92" s="243"/>
      <c r="L92" s="243"/>
      <c r="M92" s="243"/>
    </row>
    <row r="93" spans="2:13" ht="12">
      <c r="B93" s="242"/>
      <c r="C93" s="243"/>
      <c r="D93" s="243"/>
      <c r="E93" s="243"/>
      <c r="F93" s="243"/>
      <c r="G93" s="243"/>
      <c r="H93" s="243"/>
      <c r="I93" s="243"/>
      <c r="J93" s="243"/>
      <c r="K93" s="243"/>
      <c r="L93" s="243"/>
      <c r="M93" s="243"/>
    </row>
    <row r="94" spans="2:13" ht="12">
      <c r="B94" s="242"/>
      <c r="C94" s="243"/>
      <c r="D94" s="243"/>
      <c r="E94" s="243"/>
      <c r="F94" s="243"/>
      <c r="G94" s="243"/>
      <c r="H94" s="243"/>
      <c r="I94" s="243"/>
      <c r="J94" s="243"/>
      <c r="K94" s="243"/>
      <c r="L94" s="243"/>
      <c r="M94" s="243"/>
    </row>
    <row r="95" spans="2:13" ht="12">
      <c r="B95" s="242"/>
      <c r="C95" s="243"/>
      <c r="D95" s="243"/>
      <c r="E95" s="243"/>
      <c r="F95" s="243"/>
      <c r="G95" s="243"/>
      <c r="H95" s="243"/>
      <c r="I95" s="243"/>
      <c r="J95" s="243"/>
      <c r="K95" s="243"/>
      <c r="L95" s="243"/>
      <c r="M95" s="243"/>
    </row>
    <row r="96" spans="2:13" ht="12">
      <c r="B96" s="242"/>
      <c r="C96" s="243"/>
      <c r="D96" s="243"/>
      <c r="E96" s="243"/>
      <c r="F96" s="243"/>
      <c r="G96" s="243"/>
      <c r="H96" s="243"/>
      <c r="I96" s="243"/>
      <c r="J96" s="243"/>
      <c r="K96" s="243"/>
      <c r="L96" s="243"/>
      <c r="M96" s="243"/>
    </row>
    <row r="97" spans="2:13" ht="12">
      <c r="B97" s="242"/>
      <c r="C97" s="243"/>
      <c r="D97" s="243"/>
      <c r="E97" s="243"/>
      <c r="F97" s="243"/>
      <c r="G97" s="243"/>
      <c r="H97" s="243"/>
      <c r="I97" s="243"/>
      <c r="J97" s="243"/>
      <c r="K97" s="243"/>
      <c r="L97" s="243"/>
      <c r="M97" s="243"/>
    </row>
    <row r="98" spans="2:13" ht="12">
      <c r="B98" s="242"/>
      <c r="C98" s="243"/>
      <c r="D98" s="243"/>
      <c r="E98" s="243"/>
      <c r="F98" s="243"/>
      <c r="G98" s="243"/>
      <c r="H98" s="243"/>
      <c r="I98" s="243"/>
      <c r="J98" s="243"/>
      <c r="K98" s="243"/>
      <c r="L98" s="243"/>
      <c r="M98" s="243"/>
    </row>
    <row r="99" spans="2:13" ht="12">
      <c r="B99" s="242"/>
      <c r="C99" s="243"/>
      <c r="D99" s="243"/>
      <c r="E99" s="243"/>
      <c r="F99" s="243"/>
      <c r="G99" s="243"/>
      <c r="H99" s="243"/>
      <c r="I99" s="243"/>
      <c r="J99" s="243"/>
      <c r="K99" s="243"/>
      <c r="L99" s="243"/>
      <c r="M99" s="243"/>
    </row>
    <row r="100" spans="2:13" ht="12">
      <c r="B100" s="242"/>
      <c r="C100" s="243"/>
      <c r="D100" s="243"/>
      <c r="E100" s="243"/>
      <c r="F100" s="243"/>
      <c r="G100" s="243"/>
      <c r="H100" s="243"/>
      <c r="I100" s="243"/>
      <c r="J100" s="243"/>
      <c r="K100" s="243"/>
      <c r="L100" s="243"/>
      <c r="M100" s="243"/>
    </row>
    <row r="101" spans="2:13" ht="12">
      <c r="B101" s="242"/>
      <c r="C101" s="243"/>
      <c r="D101" s="243"/>
      <c r="E101" s="243"/>
      <c r="F101" s="243"/>
      <c r="G101" s="243"/>
      <c r="H101" s="243"/>
      <c r="I101" s="243"/>
      <c r="J101" s="243"/>
      <c r="K101" s="243"/>
      <c r="L101" s="243"/>
      <c r="M101" s="243"/>
    </row>
    <row r="102" spans="2:13" ht="12">
      <c r="B102" s="242"/>
      <c r="C102" s="243"/>
      <c r="D102" s="243"/>
      <c r="E102" s="243"/>
      <c r="F102" s="243"/>
      <c r="G102" s="243"/>
      <c r="H102" s="243"/>
      <c r="I102" s="243"/>
      <c r="J102" s="243"/>
      <c r="K102" s="243"/>
      <c r="L102" s="243"/>
      <c r="M102" s="243"/>
    </row>
    <row r="103" spans="2:13" ht="12">
      <c r="B103" s="242"/>
      <c r="C103" s="243"/>
      <c r="D103" s="243"/>
      <c r="E103" s="243"/>
      <c r="F103" s="243"/>
      <c r="G103" s="243"/>
      <c r="H103" s="243"/>
      <c r="I103" s="243"/>
      <c r="J103" s="243"/>
      <c r="K103" s="243"/>
      <c r="L103" s="243"/>
      <c r="M103" s="243"/>
    </row>
    <row r="104" spans="2:13" ht="12">
      <c r="B104" s="242"/>
      <c r="C104" s="243"/>
      <c r="D104" s="243"/>
      <c r="E104" s="243"/>
      <c r="F104" s="243"/>
      <c r="G104" s="243"/>
      <c r="H104" s="243"/>
      <c r="I104" s="243"/>
      <c r="J104" s="243"/>
      <c r="K104" s="243"/>
      <c r="L104" s="243"/>
      <c r="M104" s="243"/>
    </row>
    <row r="105" spans="2:13" ht="12">
      <c r="B105" s="242"/>
      <c r="C105" s="243"/>
      <c r="D105" s="243"/>
      <c r="E105" s="243"/>
      <c r="F105" s="243"/>
      <c r="G105" s="243"/>
      <c r="H105" s="243"/>
      <c r="I105" s="243"/>
      <c r="J105" s="243"/>
      <c r="K105" s="243"/>
      <c r="L105" s="243"/>
      <c r="M105" s="243"/>
    </row>
    <row r="106" spans="2:13" ht="12">
      <c r="B106" s="242"/>
      <c r="C106" s="243"/>
      <c r="D106" s="243"/>
      <c r="E106" s="243"/>
      <c r="F106" s="243"/>
      <c r="G106" s="243"/>
      <c r="H106" s="243"/>
      <c r="I106" s="243"/>
      <c r="J106" s="243"/>
      <c r="K106" s="243"/>
      <c r="L106" s="243"/>
      <c r="M106" s="243"/>
    </row>
    <row r="107" spans="2:13" ht="12">
      <c r="B107" s="242"/>
      <c r="C107" s="243"/>
      <c r="D107" s="243"/>
      <c r="E107" s="243"/>
      <c r="F107" s="243"/>
      <c r="G107" s="243"/>
      <c r="H107" s="243"/>
      <c r="I107" s="243"/>
      <c r="J107" s="243"/>
      <c r="K107" s="243"/>
      <c r="L107" s="243"/>
      <c r="M107" s="243"/>
    </row>
    <row r="108" spans="2:13" ht="12">
      <c r="B108" s="242"/>
      <c r="C108" s="243"/>
      <c r="D108" s="243"/>
      <c r="E108" s="243"/>
      <c r="F108" s="243"/>
      <c r="G108" s="243"/>
      <c r="H108" s="243"/>
      <c r="I108" s="243"/>
      <c r="J108" s="243"/>
      <c r="K108" s="243"/>
      <c r="L108" s="243"/>
      <c r="M108" s="243"/>
    </row>
    <row r="109" spans="2:13" ht="12">
      <c r="B109" s="242"/>
      <c r="C109" s="243"/>
      <c r="D109" s="243"/>
      <c r="E109" s="243"/>
      <c r="F109" s="243"/>
      <c r="G109" s="243"/>
      <c r="H109" s="243"/>
      <c r="I109" s="243"/>
      <c r="J109" s="243"/>
      <c r="K109" s="243"/>
      <c r="L109" s="243"/>
      <c r="M109" s="243"/>
    </row>
    <row r="110" spans="2:13" ht="12">
      <c r="B110" s="242"/>
      <c r="C110" s="243"/>
      <c r="D110" s="243"/>
      <c r="E110" s="243"/>
      <c r="F110" s="243"/>
      <c r="G110" s="243"/>
      <c r="H110" s="243"/>
      <c r="I110" s="243"/>
      <c r="J110" s="243"/>
      <c r="K110" s="243"/>
      <c r="L110" s="243"/>
      <c r="M110" s="243"/>
    </row>
    <row r="111" spans="2:13" ht="12">
      <c r="B111" s="242"/>
      <c r="C111" s="243"/>
      <c r="D111" s="243"/>
      <c r="E111" s="243"/>
      <c r="F111" s="243"/>
      <c r="G111" s="243"/>
      <c r="H111" s="243"/>
      <c r="I111" s="243"/>
      <c r="J111" s="243"/>
      <c r="K111" s="243"/>
      <c r="L111" s="243"/>
      <c r="M111" s="243"/>
    </row>
    <row r="112" spans="2:13" ht="12">
      <c r="B112" s="242"/>
      <c r="C112" s="243"/>
      <c r="D112" s="243"/>
      <c r="E112" s="243"/>
      <c r="F112" s="243"/>
      <c r="G112" s="243"/>
      <c r="H112" s="243"/>
      <c r="I112" s="243"/>
      <c r="J112" s="243"/>
      <c r="K112" s="243"/>
      <c r="L112" s="243"/>
      <c r="M112" s="243"/>
    </row>
    <row r="113" spans="2:13" ht="12">
      <c r="B113" s="242"/>
      <c r="C113" s="243"/>
      <c r="D113" s="243"/>
      <c r="E113" s="243"/>
      <c r="F113" s="243"/>
      <c r="G113" s="243"/>
      <c r="H113" s="243"/>
      <c r="I113" s="243"/>
      <c r="J113" s="243"/>
      <c r="K113" s="243"/>
      <c r="L113" s="243"/>
      <c r="M113" s="243"/>
    </row>
    <row r="114" spans="2:13" ht="12">
      <c r="B114" s="242"/>
      <c r="C114" s="243"/>
      <c r="D114" s="243"/>
      <c r="E114" s="243"/>
      <c r="F114" s="243"/>
      <c r="G114" s="243"/>
      <c r="H114" s="243"/>
      <c r="I114" s="243"/>
      <c r="J114" s="243"/>
      <c r="K114" s="243"/>
      <c r="L114" s="243"/>
      <c r="M114" s="243"/>
    </row>
    <row r="115" spans="2:13" ht="12">
      <c r="B115" s="242"/>
      <c r="C115" s="243"/>
      <c r="D115" s="243"/>
      <c r="E115" s="243"/>
      <c r="F115" s="243"/>
      <c r="G115" s="243"/>
      <c r="H115" s="243"/>
      <c r="I115" s="243"/>
      <c r="J115" s="243"/>
      <c r="K115" s="243"/>
      <c r="L115" s="243"/>
      <c r="M115" s="243"/>
    </row>
    <row r="116" spans="2:13" ht="12">
      <c r="B116" s="242"/>
      <c r="C116" s="243"/>
      <c r="D116" s="243"/>
      <c r="E116" s="243"/>
      <c r="F116" s="243"/>
      <c r="G116" s="243"/>
      <c r="H116" s="243"/>
      <c r="I116" s="243"/>
      <c r="J116" s="243"/>
      <c r="K116" s="243"/>
      <c r="L116" s="243"/>
      <c r="M116" s="243"/>
    </row>
    <row r="117" spans="2:13" ht="12">
      <c r="B117" s="242"/>
      <c r="C117" s="243"/>
      <c r="D117" s="243"/>
      <c r="E117" s="243"/>
      <c r="F117" s="243"/>
      <c r="G117" s="243"/>
      <c r="H117" s="243"/>
      <c r="I117" s="243"/>
      <c r="J117" s="243"/>
      <c r="K117" s="243"/>
      <c r="L117" s="243"/>
      <c r="M117" s="243"/>
    </row>
    <row r="118" spans="2:13" ht="12">
      <c r="B118" s="242"/>
      <c r="C118" s="243"/>
      <c r="D118" s="243"/>
      <c r="E118" s="243"/>
      <c r="F118" s="243"/>
      <c r="G118" s="243"/>
      <c r="H118" s="243"/>
      <c r="I118" s="243"/>
      <c r="J118" s="243"/>
      <c r="K118" s="243"/>
      <c r="L118" s="243"/>
      <c r="M118" s="243"/>
    </row>
    <row r="119" spans="2:13" ht="12">
      <c r="B119" s="242"/>
      <c r="C119" s="243"/>
      <c r="D119" s="243"/>
      <c r="E119" s="243"/>
      <c r="F119" s="243"/>
      <c r="G119" s="243"/>
      <c r="H119" s="243"/>
      <c r="I119" s="243"/>
      <c r="J119" s="243"/>
      <c r="K119" s="243"/>
      <c r="L119" s="243"/>
      <c r="M119" s="243"/>
    </row>
    <row r="120" spans="2:13" ht="12">
      <c r="B120" s="242"/>
      <c r="C120" s="243"/>
      <c r="D120" s="243"/>
      <c r="E120" s="243"/>
      <c r="F120" s="243"/>
      <c r="G120" s="243"/>
      <c r="H120" s="243"/>
      <c r="I120" s="243"/>
      <c r="J120" s="243"/>
      <c r="K120" s="243"/>
      <c r="L120" s="243"/>
      <c r="M120" s="243"/>
    </row>
    <row r="121" spans="2:13" ht="12">
      <c r="B121" s="242"/>
      <c r="C121" s="243"/>
      <c r="D121" s="243"/>
      <c r="E121" s="243"/>
      <c r="F121" s="243"/>
      <c r="G121" s="243"/>
      <c r="H121" s="243"/>
      <c r="I121" s="243"/>
      <c r="J121" s="243"/>
      <c r="K121" s="243"/>
      <c r="L121" s="243"/>
      <c r="M121" s="243"/>
    </row>
    <row r="122" ht="12">
      <c r="B122" s="242"/>
    </row>
    <row r="123" ht="12">
      <c r="B123" s="242"/>
    </row>
    <row r="124" ht="12">
      <c r="B124" s="242"/>
    </row>
    <row r="125" ht="12">
      <c r="B125" s="242"/>
    </row>
    <row r="126" ht="12">
      <c r="B126" s="242"/>
    </row>
    <row r="127" ht="12">
      <c r="B127" s="242"/>
    </row>
    <row r="128" ht="12">
      <c r="B128" s="242"/>
    </row>
    <row r="129" ht="12">
      <c r="B129" s="242"/>
    </row>
    <row r="130" ht="12">
      <c r="B130" s="242"/>
    </row>
  </sheetData>
  <mergeCells count="3">
    <mergeCell ref="D4:M4"/>
    <mergeCell ref="B4:B5"/>
    <mergeCell ref="C4:C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208"/>
  <sheetViews>
    <sheetView workbookViewId="0" topLeftCell="A1">
      <selection activeCell="A1" sqref="A1"/>
    </sheetView>
  </sheetViews>
  <sheetFormatPr defaultColWidth="9.00390625" defaultRowHeight="13.5"/>
  <cols>
    <col min="1" max="1" width="2.50390625" style="246" customWidth="1"/>
    <col min="2" max="2" width="2.625" style="246" customWidth="1"/>
    <col min="3" max="3" width="11.375" style="248" customWidth="1"/>
    <col min="4" max="10" width="12.625" style="246" customWidth="1"/>
    <col min="11" max="16384" width="9.00390625" style="246" customWidth="1"/>
  </cols>
  <sheetData>
    <row r="2" ht="14.25">
      <c r="B2" s="247" t="s">
        <v>994</v>
      </c>
    </row>
    <row r="3" ht="12.75" thickBot="1"/>
    <row r="4" spans="2:10" ht="14.25" customHeight="1" thickTop="1">
      <c r="B4" s="1131" t="s">
        <v>963</v>
      </c>
      <c r="C4" s="1132"/>
      <c r="D4" s="1144" t="s">
        <v>937</v>
      </c>
      <c r="E4" s="1144" t="s">
        <v>964</v>
      </c>
      <c r="F4" s="1147" t="s">
        <v>965</v>
      </c>
      <c r="G4" s="1138"/>
      <c r="H4" s="1139"/>
      <c r="I4" s="1140" t="s">
        <v>966</v>
      </c>
      <c r="J4" s="1149" t="s">
        <v>967</v>
      </c>
    </row>
    <row r="5" spans="2:10" ht="24">
      <c r="B5" s="1133"/>
      <c r="C5" s="1134"/>
      <c r="D5" s="1145"/>
      <c r="E5" s="1146"/>
      <c r="F5" s="249" t="s">
        <v>176</v>
      </c>
      <c r="G5" s="249" t="s">
        <v>968</v>
      </c>
      <c r="H5" s="250" t="s">
        <v>969</v>
      </c>
      <c r="I5" s="1141"/>
      <c r="J5" s="1150"/>
    </row>
    <row r="6" spans="2:10" s="251" customFormat="1" ht="10.5">
      <c r="B6" s="252"/>
      <c r="C6" s="253"/>
      <c r="D6" s="254" t="s">
        <v>949</v>
      </c>
      <c r="E6" s="255" t="s">
        <v>949</v>
      </c>
      <c r="F6" s="255" t="s">
        <v>949</v>
      </c>
      <c r="G6" s="255" t="s">
        <v>949</v>
      </c>
      <c r="H6" s="255" t="s">
        <v>949</v>
      </c>
      <c r="I6" s="255" t="s">
        <v>949</v>
      </c>
      <c r="J6" s="256" t="s">
        <v>949</v>
      </c>
    </row>
    <row r="7" spans="2:10" ht="13.5">
      <c r="B7" s="1135" t="s">
        <v>950</v>
      </c>
      <c r="C7" s="1136"/>
      <c r="D7" s="257">
        <v>116342</v>
      </c>
      <c r="E7" s="258">
        <v>35918</v>
      </c>
      <c r="F7" s="258">
        <f>SUM(G7:H7)</f>
        <v>0</v>
      </c>
      <c r="G7" s="259">
        <v>0</v>
      </c>
      <c r="H7" s="259">
        <v>0</v>
      </c>
      <c r="I7" s="259">
        <v>468</v>
      </c>
      <c r="J7" s="260">
        <v>814</v>
      </c>
    </row>
    <row r="8" spans="2:10" ht="13.5">
      <c r="B8" s="1135" t="s">
        <v>951</v>
      </c>
      <c r="C8" s="1136"/>
      <c r="D8" s="257">
        <v>115778</v>
      </c>
      <c r="E8" s="258">
        <v>29573</v>
      </c>
      <c r="F8" s="258">
        <f>SUM(G8:H8)</f>
        <v>0</v>
      </c>
      <c r="G8" s="259">
        <v>0</v>
      </c>
      <c r="H8" s="259">
        <v>0</v>
      </c>
      <c r="I8" s="259">
        <v>432</v>
      </c>
      <c r="J8" s="260">
        <v>996</v>
      </c>
    </row>
    <row r="9" spans="2:10" s="261" customFormat="1" ht="15" customHeight="1">
      <c r="B9" s="1137" t="s">
        <v>952</v>
      </c>
      <c r="C9" s="1136"/>
      <c r="D9" s="262">
        <f aca="true" t="shared" si="0" ref="D9:J9">SUM(D11,D30,D41,D60)</f>
        <v>115215</v>
      </c>
      <c r="E9" s="263">
        <f t="shared" si="0"/>
        <v>23927</v>
      </c>
      <c r="F9" s="263">
        <f t="shared" si="0"/>
        <v>91288</v>
      </c>
      <c r="G9" s="263">
        <f t="shared" si="0"/>
        <v>55505</v>
      </c>
      <c r="H9" s="263">
        <f t="shared" si="0"/>
        <v>35783</v>
      </c>
      <c r="I9" s="263">
        <f t="shared" si="0"/>
        <v>679</v>
      </c>
      <c r="J9" s="264">
        <f t="shared" si="0"/>
        <v>1242</v>
      </c>
    </row>
    <row r="10" spans="2:10" s="261" customFormat="1" ht="6.75" customHeight="1">
      <c r="B10" s="265"/>
      <c r="C10" s="266"/>
      <c r="D10" s="262"/>
      <c r="E10" s="263"/>
      <c r="F10" s="263"/>
      <c r="G10" s="263"/>
      <c r="H10" s="263"/>
      <c r="I10" s="263"/>
      <c r="J10" s="264"/>
    </row>
    <row r="11" spans="2:10" s="261" customFormat="1" ht="12" customHeight="1">
      <c r="B11" s="1142" t="s">
        <v>871</v>
      </c>
      <c r="C11" s="1143"/>
      <c r="D11" s="228">
        <f aca="true" t="shared" si="1" ref="D11:J11">SUM(D12:D28)</f>
        <v>28891</v>
      </c>
      <c r="E11" s="229">
        <f t="shared" si="1"/>
        <v>6783</v>
      </c>
      <c r="F11" s="229">
        <f t="shared" si="1"/>
        <v>22108</v>
      </c>
      <c r="G11" s="229">
        <f t="shared" si="1"/>
        <v>11857</v>
      </c>
      <c r="H11" s="229">
        <f t="shared" si="1"/>
        <v>10251</v>
      </c>
      <c r="I11" s="229">
        <f t="shared" si="1"/>
        <v>169</v>
      </c>
      <c r="J11" s="230">
        <f t="shared" si="1"/>
        <v>369</v>
      </c>
    </row>
    <row r="12" spans="2:10" ht="12" customHeight="1">
      <c r="B12" s="267"/>
      <c r="C12" s="268" t="s">
        <v>970</v>
      </c>
      <c r="D12" s="257">
        <f>SUM(E12:F12)</f>
        <v>4287</v>
      </c>
      <c r="E12" s="258">
        <v>998</v>
      </c>
      <c r="F12" s="258">
        <f>SUM(G12:H12)</f>
        <v>3289</v>
      </c>
      <c r="G12" s="258">
        <v>1764</v>
      </c>
      <c r="H12" s="258">
        <v>1525</v>
      </c>
      <c r="I12" s="269">
        <v>30</v>
      </c>
      <c r="J12" s="270">
        <v>112</v>
      </c>
    </row>
    <row r="13" spans="2:10" ht="12" customHeight="1">
      <c r="B13" s="267"/>
      <c r="C13" s="268" t="s">
        <v>971</v>
      </c>
      <c r="D13" s="257">
        <f>SUM(E13:F13)</f>
        <v>5701</v>
      </c>
      <c r="E13" s="258">
        <v>1684</v>
      </c>
      <c r="F13" s="258">
        <f>SUM(G13:H13)</f>
        <v>4017</v>
      </c>
      <c r="G13" s="269">
        <v>1919</v>
      </c>
      <c r="H13" s="269">
        <v>2098</v>
      </c>
      <c r="I13" s="269">
        <v>22</v>
      </c>
      <c r="J13" s="270">
        <v>59</v>
      </c>
    </row>
    <row r="14" spans="2:10" ht="9" customHeight="1">
      <c r="B14" s="267"/>
      <c r="C14" s="268"/>
      <c r="D14" s="257"/>
      <c r="E14" s="258"/>
      <c r="F14" s="258"/>
      <c r="G14" s="269"/>
      <c r="H14" s="269"/>
      <c r="I14" s="269"/>
      <c r="J14" s="270"/>
    </row>
    <row r="15" spans="2:10" ht="12" customHeight="1">
      <c r="B15" s="267"/>
      <c r="C15" s="271" t="s">
        <v>124</v>
      </c>
      <c r="D15" s="257">
        <f aca="true" t="shared" si="2" ref="D15:D21">SUM(E15:F15)</f>
        <v>1109</v>
      </c>
      <c r="E15" s="258">
        <v>66</v>
      </c>
      <c r="F15" s="258">
        <f aca="true" t="shared" si="3" ref="F15:F21">SUM(G15:H15)</f>
        <v>1043</v>
      </c>
      <c r="G15" s="269">
        <v>638</v>
      </c>
      <c r="H15" s="246">
        <v>405</v>
      </c>
      <c r="I15" s="269">
        <v>4</v>
      </c>
      <c r="J15" s="270">
        <v>8</v>
      </c>
    </row>
    <row r="16" spans="2:10" ht="12" customHeight="1">
      <c r="B16" s="267"/>
      <c r="C16" s="271" t="s">
        <v>231</v>
      </c>
      <c r="D16" s="257">
        <f t="shared" si="2"/>
        <v>1328</v>
      </c>
      <c r="E16" s="258">
        <v>235</v>
      </c>
      <c r="F16" s="258">
        <f t="shared" si="3"/>
        <v>1093</v>
      </c>
      <c r="G16" s="269">
        <v>816</v>
      </c>
      <c r="H16" s="246">
        <v>277</v>
      </c>
      <c r="I16" s="269">
        <v>9</v>
      </c>
      <c r="J16" s="270">
        <v>8</v>
      </c>
    </row>
    <row r="17" spans="2:10" ht="12" customHeight="1">
      <c r="B17" s="267"/>
      <c r="C17" s="271" t="s">
        <v>972</v>
      </c>
      <c r="D17" s="257">
        <f t="shared" si="2"/>
        <v>1832</v>
      </c>
      <c r="E17" s="258">
        <v>575</v>
      </c>
      <c r="F17" s="258">
        <f t="shared" si="3"/>
        <v>1257</v>
      </c>
      <c r="G17" s="269">
        <v>793</v>
      </c>
      <c r="H17" s="246">
        <v>464</v>
      </c>
      <c r="I17" s="269">
        <v>14</v>
      </c>
      <c r="J17" s="270">
        <v>10</v>
      </c>
    </row>
    <row r="18" spans="2:10" ht="12" customHeight="1">
      <c r="B18" s="267"/>
      <c r="C18" s="271" t="s">
        <v>127</v>
      </c>
      <c r="D18" s="257">
        <f t="shared" si="2"/>
        <v>1245</v>
      </c>
      <c r="E18" s="258">
        <v>485</v>
      </c>
      <c r="F18" s="258">
        <f t="shared" si="3"/>
        <v>760</v>
      </c>
      <c r="G18" s="269">
        <v>442</v>
      </c>
      <c r="H18" s="246">
        <v>318</v>
      </c>
      <c r="I18" s="269">
        <v>7</v>
      </c>
      <c r="J18" s="270">
        <v>4</v>
      </c>
    </row>
    <row r="19" spans="2:10" ht="12" customHeight="1">
      <c r="B19" s="267"/>
      <c r="C19" s="271" t="s">
        <v>973</v>
      </c>
      <c r="D19" s="257">
        <f t="shared" si="2"/>
        <v>1893</v>
      </c>
      <c r="E19" s="258">
        <v>653</v>
      </c>
      <c r="F19" s="258">
        <f t="shared" si="3"/>
        <v>1240</v>
      </c>
      <c r="G19" s="269">
        <v>807</v>
      </c>
      <c r="H19" s="246">
        <v>433</v>
      </c>
      <c r="I19" s="269">
        <v>18</v>
      </c>
      <c r="J19" s="270">
        <v>10</v>
      </c>
    </row>
    <row r="20" spans="2:10" ht="12" customHeight="1">
      <c r="B20" s="267"/>
      <c r="C20" s="271" t="s">
        <v>129</v>
      </c>
      <c r="D20" s="257">
        <f t="shared" si="2"/>
        <v>1231</v>
      </c>
      <c r="E20" s="258">
        <v>234</v>
      </c>
      <c r="F20" s="258">
        <f t="shared" si="3"/>
        <v>997</v>
      </c>
      <c r="G20" s="269">
        <v>551</v>
      </c>
      <c r="H20" s="246">
        <v>446</v>
      </c>
      <c r="I20" s="269">
        <v>11</v>
      </c>
      <c r="J20" s="270">
        <v>10</v>
      </c>
    </row>
    <row r="21" spans="2:10" ht="12" customHeight="1">
      <c r="B21" s="267"/>
      <c r="C21" s="271" t="s">
        <v>130</v>
      </c>
      <c r="D21" s="257">
        <f t="shared" si="2"/>
        <v>2480</v>
      </c>
      <c r="E21" s="258">
        <v>744</v>
      </c>
      <c r="F21" s="258">
        <f t="shared" si="3"/>
        <v>1736</v>
      </c>
      <c r="G21" s="269">
        <v>1039</v>
      </c>
      <c r="H21" s="246">
        <v>697</v>
      </c>
      <c r="I21" s="269">
        <v>16</v>
      </c>
      <c r="J21" s="270">
        <v>12</v>
      </c>
    </row>
    <row r="22" spans="2:10" ht="9" customHeight="1">
      <c r="B22" s="267"/>
      <c r="C22" s="268"/>
      <c r="D22" s="257"/>
      <c r="E22" s="258"/>
      <c r="F22" s="258"/>
      <c r="G22" s="269"/>
      <c r="H22" s="271"/>
      <c r="I22" s="269"/>
      <c r="J22" s="270"/>
    </row>
    <row r="23" spans="2:10" ht="12" customHeight="1">
      <c r="B23" s="267"/>
      <c r="C23" s="271" t="s">
        <v>974</v>
      </c>
      <c r="D23" s="257">
        <f>SUM(E23:F23)</f>
        <v>1501</v>
      </c>
      <c r="E23" s="258">
        <v>15</v>
      </c>
      <c r="F23" s="258">
        <f>SUM(G23:H23)</f>
        <v>1486</v>
      </c>
      <c r="G23" s="269">
        <v>564</v>
      </c>
      <c r="H23" s="246">
        <v>922</v>
      </c>
      <c r="I23" s="269">
        <v>11</v>
      </c>
      <c r="J23" s="270">
        <v>28</v>
      </c>
    </row>
    <row r="24" spans="2:10" ht="12" customHeight="1">
      <c r="B24" s="267"/>
      <c r="C24" s="268"/>
      <c r="D24" s="257"/>
      <c r="E24" s="258"/>
      <c r="F24" s="258"/>
      <c r="G24" s="269"/>
      <c r="H24" s="271"/>
      <c r="I24" s="269"/>
      <c r="J24" s="270"/>
    </row>
    <row r="25" spans="2:10" ht="12" customHeight="1">
      <c r="B25" s="267"/>
      <c r="C25" s="271" t="s">
        <v>134</v>
      </c>
      <c r="D25" s="257">
        <f>SUM(E25:F25)</f>
        <v>874</v>
      </c>
      <c r="E25" s="258">
        <v>208</v>
      </c>
      <c r="F25" s="258">
        <f>SUM(G25:H25)</f>
        <v>666</v>
      </c>
      <c r="G25" s="269">
        <v>338</v>
      </c>
      <c r="H25" s="246">
        <v>328</v>
      </c>
      <c r="I25" s="269">
        <v>4</v>
      </c>
      <c r="J25" s="270">
        <v>4</v>
      </c>
    </row>
    <row r="26" spans="2:10" ht="12" customHeight="1">
      <c r="B26" s="267"/>
      <c r="C26" s="271" t="s">
        <v>975</v>
      </c>
      <c r="D26" s="257">
        <f>SUM(E26:F26)</f>
        <v>1314</v>
      </c>
      <c r="E26" s="258">
        <v>304</v>
      </c>
      <c r="F26" s="258">
        <f>SUM(G26:H26)</f>
        <v>1010</v>
      </c>
      <c r="G26" s="269">
        <v>484</v>
      </c>
      <c r="H26" s="246">
        <v>526</v>
      </c>
      <c r="I26" s="269">
        <v>2</v>
      </c>
      <c r="J26" s="270">
        <v>4</v>
      </c>
    </row>
    <row r="27" spans="2:10" ht="12" customHeight="1">
      <c r="B27" s="267"/>
      <c r="C27" s="271" t="s">
        <v>976</v>
      </c>
      <c r="D27" s="257">
        <f>SUM(E27:F27)</f>
        <v>1148</v>
      </c>
      <c r="E27" s="258">
        <v>154</v>
      </c>
      <c r="F27" s="258">
        <f>SUM(G27:H27)</f>
        <v>994</v>
      </c>
      <c r="G27" s="269">
        <v>463</v>
      </c>
      <c r="H27" s="246">
        <v>531</v>
      </c>
      <c r="I27" s="269">
        <v>5</v>
      </c>
      <c r="J27" s="270">
        <v>41</v>
      </c>
    </row>
    <row r="28" spans="2:10" ht="12" customHeight="1">
      <c r="B28" s="267"/>
      <c r="C28" s="271" t="s">
        <v>137</v>
      </c>
      <c r="D28" s="257">
        <f>SUM(E28:F28)</f>
        <v>2948</v>
      </c>
      <c r="E28" s="258">
        <v>428</v>
      </c>
      <c r="F28" s="258">
        <f>SUM(G28:H28)</f>
        <v>2520</v>
      </c>
      <c r="G28" s="269">
        <v>1239</v>
      </c>
      <c r="H28" s="246">
        <v>1281</v>
      </c>
      <c r="I28" s="269">
        <v>16</v>
      </c>
      <c r="J28" s="270">
        <v>59</v>
      </c>
    </row>
    <row r="29" spans="2:10" ht="9" customHeight="1">
      <c r="B29" s="267"/>
      <c r="C29" s="268"/>
      <c r="D29" s="257"/>
      <c r="E29" s="258"/>
      <c r="F29" s="258"/>
      <c r="G29" s="269"/>
      <c r="H29" s="269"/>
      <c r="I29" s="269"/>
      <c r="J29" s="270"/>
    </row>
    <row r="30" spans="2:10" s="272" customFormat="1" ht="12" customHeight="1">
      <c r="B30" s="1142" t="s">
        <v>977</v>
      </c>
      <c r="C30" s="1143"/>
      <c r="D30" s="273">
        <f aca="true" t="shared" si="4" ref="D30:J30">SUM(D31:D40)</f>
        <v>11898</v>
      </c>
      <c r="E30" s="274">
        <f t="shared" si="4"/>
        <v>1906</v>
      </c>
      <c r="F30" s="274">
        <f t="shared" si="4"/>
        <v>9992</v>
      </c>
      <c r="G30" s="274">
        <f t="shared" si="4"/>
        <v>6537</v>
      </c>
      <c r="H30" s="274">
        <f t="shared" si="4"/>
        <v>3455</v>
      </c>
      <c r="I30" s="274">
        <f t="shared" si="4"/>
        <v>79</v>
      </c>
      <c r="J30" s="275">
        <f t="shared" si="4"/>
        <v>141</v>
      </c>
    </row>
    <row r="31" spans="2:10" s="276" customFormat="1" ht="12" customHeight="1">
      <c r="B31" s="267"/>
      <c r="C31" s="268" t="s">
        <v>886</v>
      </c>
      <c r="D31" s="257">
        <f>SUM(E31:F31)</f>
        <v>2847</v>
      </c>
      <c r="E31" s="258">
        <v>758</v>
      </c>
      <c r="F31" s="258">
        <f>SUM(G31:H31)</f>
        <v>2089</v>
      </c>
      <c r="G31" s="277">
        <v>1348</v>
      </c>
      <c r="H31" s="277">
        <v>741</v>
      </c>
      <c r="I31" s="277">
        <v>12</v>
      </c>
      <c r="J31" s="278">
        <v>24</v>
      </c>
    </row>
    <row r="32" spans="2:10" ht="9" customHeight="1">
      <c r="B32" s="267"/>
      <c r="C32" s="268"/>
      <c r="D32" s="257"/>
      <c r="E32" s="258"/>
      <c r="F32" s="258"/>
      <c r="G32" s="269"/>
      <c r="H32" s="269"/>
      <c r="I32" s="269"/>
      <c r="J32" s="270"/>
    </row>
    <row r="33" spans="2:10" ht="12" customHeight="1">
      <c r="B33" s="267"/>
      <c r="C33" s="271" t="s">
        <v>978</v>
      </c>
      <c r="D33" s="257">
        <f aca="true" t="shared" si="5" ref="D33:D39">SUM(E33:F33)</f>
        <v>1217</v>
      </c>
      <c r="E33" s="258">
        <v>107</v>
      </c>
      <c r="F33" s="258">
        <f aca="true" t="shared" si="6" ref="F33:F39">SUM(G33:H33)</f>
        <v>1110</v>
      </c>
      <c r="G33" s="279">
        <v>714</v>
      </c>
      <c r="H33" s="269">
        <v>396</v>
      </c>
      <c r="I33" s="269">
        <v>5</v>
      </c>
      <c r="J33" s="270">
        <v>15</v>
      </c>
    </row>
    <row r="34" spans="2:10" ht="12" customHeight="1">
      <c r="B34" s="280"/>
      <c r="C34" s="271" t="s">
        <v>979</v>
      </c>
      <c r="D34" s="257">
        <f t="shared" si="5"/>
        <v>848</v>
      </c>
      <c r="E34" s="258">
        <v>151</v>
      </c>
      <c r="F34" s="258">
        <f t="shared" si="6"/>
        <v>697</v>
      </c>
      <c r="G34" s="279">
        <v>486</v>
      </c>
      <c r="H34" s="269">
        <v>211</v>
      </c>
      <c r="I34" s="269">
        <v>2</v>
      </c>
      <c r="J34" s="270">
        <v>15</v>
      </c>
    </row>
    <row r="35" spans="2:10" ht="12" customHeight="1">
      <c r="B35" s="280"/>
      <c r="C35" s="271" t="s">
        <v>141</v>
      </c>
      <c r="D35" s="257">
        <f t="shared" si="5"/>
        <v>1317</v>
      </c>
      <c r="E35" s="258">
        <v>145</v>
      </c>
      <c r="F35" s="258">
        <f t="shared" si="6"/>
        <v>1172</v>
      </c>
      <c r="G35" s="279">
        <v>740</v>
      </c>
      <c r="H35" s="269">
        <v>432</v>
      </c>
      <c r="I35" s="269">
        <v>3</v>
      </c>
      <c r="J35" s="270">
        <v>17</v>
      </c>
    </row>
    <row r="36" spans="2:10" ht="12" customHeight="1">
      <c r="B36" s="280"/>
      <c r="C36" s="271" t="s">
        <v>980</v>
      </c>
      <c r="D36" s="257">
        <f t="shared" si="5"/>
        <v>1109</v>
      </c>
      <c r="E36" s="258">
        <v>256</v>
      </c>
      <c r="F36" s="258">
        <f t="shared" si="6"/>
        <v>853</v>
      </c>
      <c r="G36" s="279">
        <v>665</v>
      </c>
      <c r="H36" s="269">
        <v>188</v>
      </c>
      <c r="I36" s="269">
        <v>24</v>
      </c>
      <c r="J36" s="270">
        <v>35</v>
      </c>
    </row>
    <row r="37" spans="2:10" ht="12" customHeight="1">
      <c r="B37" s="280"/>
      <c r="C37" s="271" t="s">
        <v>143</v>
      </c>
      <c r="D37" s="257">
        <f t="shared" si="5"/>
        <v>1786</v>
      </c>
      <c r="E37" s="258">
        <v>134</v>
      </c>
      <c r="F37" s="258">
        <f t="shared" si="6"/>
        <v>1652</v>
      </c>
      <c r="G37" s="279">
        <v>853</v>
      </c>
      <c r="H37" s="269">
        <v>799</v>
      </c>
      <c r="I37" s="269">
        <v>6</v>
      </c>
      <c r="J37" s="270">
        <v>16</v>
      </c>
    </row>
    <row r="38" spans="2:10" ht="12" customHeight="1">
      <c r="B38" s="280"/>
      <c r="C38" s="271" t="s">
        <v>981</v>
      </c>
      <c r="D38" s="257">
        <f t="shared" si="5"/>
        <v>1094</v>
      </c>
      <c r="E38" s="258">
        <v>140</v>
      </c>
      <c r="F38" s="258">
        <f t="shared" si="6"/>
        <v>954</v>
      </c>
      <c r="G38" s="279">
        <v>733</v>
      </c>
      <c r="H38" s="269">
        <v>221</v>
      </c>
      <c r="I38" s="269">
        <v>9</v>
      </c>
      <c r="J38" s="270">
        <v>3</v>
      </c>
    </row>
    <row r="39" spans="2:10" ht="12" customHeight="1">
      <c r="B39" s="280"/>
      <c r="C39" s="271" t="s">
        <v>982</v>
      </c>
      <c r="D39" s="257">
        <f t="shared" si="5"/>
        <v>1680</v>
      </c>
      <c r="E39" s="258">
        <v>215</v>
      </c>
      <c r="F39" s="258">
        <f t="shared" si="6"/>
        <v>1465</v>
      </c>
      <c r="G39" s="279">
        <v>998</v>
      </c>
      <c r="H39" s="269">
        <v>467</v>
      </c>
      <c r="I39" s="269">
        <v>18</v>
      </c>
      <c r="J39" s="270">
        <v>16</v>
      </c>
    </row>
    <row r="40" spans="2:10" ht="9" customHeight="1">
      <c r="B40" s="280"/>
      <c r="C40" s="268"/>
      <c r="D40" s="257"/>
      <c r="E40" s="258"/>
      <c r="F40" s="258"/>
      <c r="G40" s="269"/>
      <c r="H40" s="269"/>
      <c r="I40" s="269"/>
      <c r="J40" s="270"/>
    </row>
    <row r="41" spans="2:10" s="272" customFormat="1" ht="12" customHeight="1">
      <c r="B41" s="1142" t="s">
        <v>891</v>
      </c>
      <c r="C41" s="1143"/>
      <c r="D41" s="262">
        <f aca="true" t="shared" si="7" ref="D41:J41">SUM(D42:D58)</f>
        <v>47961</v>
      </c>
      <c r="E41" s="263">
        <f t="shared" si="7"/>
        <v>9354</v>
      </c>
      <c r="F41" s="263">
        <f t="shared" si="7"/>
        <v>38607</v>
      </c>
      <c r="G41" s="263">
        <f t="shared" si="7"/>
        <v>24534</v>
      </c>
      <c r="H41" s="263">
        <f t="shared" si="7"/>
        <v>14073</v>
      </c>
      <c r="I41" s="263">
        <f t="shared" si="7"/>
        <v>270</v>
      </c>
      <c r="J41" s="264">
        <f t="shared" si="7"/>
        <v>439</v>
      </c>
    </row>
    <row r="42" spans="2:10" ht="12" customHeight="1">
      <c r="B42" s="280"/>
      <c r="C42" s="268" t="s">
        <v>893</v>
      </c>
      <c r="D42" s="257">
        <f aca="true" t="shared" si="8" ref="D42:D48">SUM(E42:F42)</f>
        <v>9691</v>
      </c>
      <c r="E42" s="258">
        <v>2307</v>
      </c>
      <c r="F42" s="258">
        <f aca="true" t="shared" si="9" ref="F42:F48">SUM(G42:H42)</f>
        <v>7384</v>
      </c>
      <c r="G42" s="269">
        <v>4284</v>
      </c>
      <c r="H42" s="269">
        <v>3100</v>
      </c>
      <c r="I42" s="269">
        <v>14</v>
      </c>
      <c r="J42" s="270">
        <v>60</v>
      </c>
    </row>
    <row r="43" spans="2:10" ht="12" customHeight="1">
      <c r="B43" s="280"/>
      <c r="C43" s="268" t="s">
        <v>894</v>
      </c>
      <c r="D43" s="257">
        <f t="shared" si="8"/>
        <v>4316</v>
      </c>
      <c r="E43" s="258">
        <v>528</v>
      </c>
      <c r="F43" s="258">
        <f t="shared" si="9"/>
        <v>3788</v>
      </c>
      <c r="G43" s="269">
        <v>2372</v>
      </c>
      <c r="H43" s="269">
        <v>1416</v>
      </c>
      <c r="I43" s="269">
        <v>24</v>
      </c>
      <c r="J43" s="270">
        <v>33</v>
      </c>
    </row>
    <row r="44" spans="2:10" ht="12" customHeight="1">
      <c r="B44" s="280"/>
      <c r="C44" s="268" t="s">
        <v>895</v>
      </c>
      <c r="D44" s="257">
        <f t="shared" si="8"/>
        <v>3381</v>
      </c>
      <c r="E44" s="258">
        <v>790</v>
      </c>
      <c r="F44" s="258">
        <f t="shared" si="9"/>
        <v>2591</v>
      </c>
      <c r="G44" s="269">
        <v>1642</v>
      </c>
      <c r="H44" s="269">
        <v>949</v>
      </c>
      <c r="I44" s="269">
        <v>14</v>
      </c>
      <c r="J44" s="270">
        <v>37</v>
      </c>
    </row>
    <row r="45" spans="2:10" ht="12" customHeight="1">
      <c r="B45" s="280"/>
      <c r="C45" s="268" t="s">
        <v>896</v>
      </c>
      <c r="D45" s="257">
        <f t="shared" si="8"/>
        <v>4827</v>
      </c>
      <c r="E45" s="258">
        <v>844</v>
      </c>
      <c r="F45" s="258">
        <f t="shared" si="9"/>
        <v>3983</v>
      </c>
      <c r="G45" s="269">
        <v>2620</v>
      </c>
      <c r="H45" s="269">
        <v>1363</v>
      </c>
      <c r="I45" s="269">
        <v>48</v>
      </c>
      <c r="J45" s="270">
        <v>51</v>
      </c>
    </row>
    <row r="46" spans="2:10" ht="12" customHeight="1">
      <c r="B46" s="280"/>
      <c r="C46" s="268" t="s">
        <v>897</v>
      </c>
      <c r="D46" s="257">
        <f t="shared" si="8"/>
        <v>4533</v>
      </c>
      <c r="E46" s="258">
        <v>889</v>
      </c>
      <c r="F46" s="258">
        <f t="shared" si="9"/>
        <v>3644</v>
      </c>
      <c r="G46" s="269">
        <v>2327</v>
      </c>
      <c r="H46" s="269">
        <v>1317</v>
      </c>
      <c r="I46" s="269">
        <v>28</v>
      </c>
      <c r="J46" s="270">
        <v>53</v>
      </c>
    </row>
    <row r="47" spans="2:10" ht="12" customHeight="1">
      <c r="B47" s="280"/>
      <c r="C47" s="268" t="s">
        <v>898</v>
      </c>
      <c r="D47" s="257">
        <f t="shared" si="8"/>
        <v>4163</v>
      </c>
      <c r="E47" s="258">
        <v>1171</v>
      </c>
      <c r="F47" s="258">
        <f t="shared" si="9"/>
        <v>2992</v>
      </c>
      <c r="G47" s="269">
        <v>1834</v>
      </c>
      <c r="H47" s="269">
        <v>1158</v>
      </c>
      <c r="I47" s="269">
        <v>45</v>
      </c>
      <c r="J47" s="270">
        <v>56</v>
      </c>
    </row>
    <row r="48" spans="2:10" ht="12" customHeight="1">
      <c r="B48" s="280"/>
      <c r="C48" s="268" t="s">
        <v>899</v>
      </c>
      <c r="D48" s="257">
        <f t="shared" si="8"/>
        <v>3917</v>
      </c>
      <c r="E48" s="258">
        <v>973</v>
      </c>
      <c r="F48" s="258">
        <f t="shared" si="9"/>
        <v>2944</v>
      </c>
      <c r="G48" s="269">
        <v>2254</v>
      </c>
      <c r="H48" s="269">
        <v>690</v>
      </c>
      <c r="I48" s="269">
        <v>29</v>
      </c>
      <c r="J48" s="270">
        <v>26</v>
      </c>
    </row>
    <row r="49" spans="2:10" ht="9" customHeight="1">
      <c r="B49" s="280"/>
      <c r="C49" s="268"/>
      <c r="D49" s="257"/>
      <c r="E49" s="258"/>
      <c r="F49" s="258"/>
      <c r="G49" s="269"/>
      <c r="H49" s="269"/>
      <c r="I49" s="269"/>
      <c r="J49" s="270"/>
    </row>
    <row r="50" spans="2:10" ht="12" customHeight="1">
      <c r="B50" s="280"/>
      <c r="C50" s="268" t="s">
        <v>983</v>
      </c>
      <c r="D50" s="257">
        <f>SUM(E50:F50)</f>
        <v>1471</v>
      </c>
      <c r="E50" s="258">
        <v>200</v>
      </c>
      <c r="F50" s="258">
        <f>SUM(G50:H50)</f>
        <v>1271</v>
      </c>
      <c r="G50" s="269">
        <v>786</v>
      </c>
      <c r="H50" s="269">
        <v>485</v>
      </c>
      <c r="I50" s="269">
        <v>6</v>
      </c>
      <c r="J50" s="270">
        <v>16</v>
      </c>
    </row>
    <row r="51" spans="2:10" ht="12" customHeight="1">
      <c r="B51" s="280"/>
      <c r="C51" s="268" t="s">
        <v>984</v>
      </c>
      <c r="D51" s="257">
        <f>SUM(E51:F51)</f>
        <v>1672</v>
      </c>
      <c r="E51" s="258">
        <v>373</v>
      </c>
      <c r="F51" s="258">
        <f>SUM(G51:H51)</f>
        <v>1299</v>
      </c>
      <c r="G51" s="269">
        <v>825</v>
      </c>
      <c r="H51" s="269">
        <v>474</v>
      </c>
      <c r="I51" s="269">
        <v>5</v>
      </c>
      <c r="J51" s="270">
        <v>11</v>
      </c>
    </row>
    <row r="52" spans="2:10" ht="9" customHeight="1">
      <c r="B52" s="280"/>
      <c r="C52" s="268"/>
      <c r="D52" s="257"/>
      <c r="E52" s="258"/>
      <c r="F52" s="258"/>
      <c r="G52" s="269"/>
      <c r="H52" s="269"/>
      <c r="I52" s="269"/>
      <c r="J52" s="270"/>
    </row>
    <row r="53" spans="2:10" ht="12" customHeight="1">
      <c r="B53" s="280"/>
      <c r="C53" s="271" t="s">
        <v>240</v>
      </c>
      <c r="D53" s="257">
        <f>SUM(E53:F53)</f>
        <v>1713</v>
      </c>
      <c r="E53" s="258">
        <v>154</v>
      </c>
      <c r="F53" s="258">
        <f>SUM(G53:H53)</f>
        <v>1559</v>
      </c>
      <c r="G53" s="269">
        <v>1019</v>
      </c>
      <c r="H53" s="246">
        <v>540</v>
      </c>
      <c r="I53" s="269">
        <v>7</v>
      </c>
      <c r="J53" s="270">
        <v>20</v>
      </c>
    </row>
    <row r="54" spans="2:10" ht="12" customHeight="1">
      <c r="B54" s="280"/>
      <c r="C54" s="271" t="s">
        <v>985</v>
      </c>
      <c r="D54" s="257">
        <f>SUM(E54:F54)</f>
        <v>2207</v>
      </c>
      <c r="E54" s="258">
        <v>308</v>
      </c>
      <c r="F54" s="258">
        <f>SUM(G54:H54)</f>
        <v>1899</v>
      </c>
      <c r="G54" s="269">
        <v>1389</v>
      </c>
      <c r="H54" s="246">
        <v>510</v>
      </c>
      <c r="I54" s="269">
        <v>4</v>
      </c>
      <c r="J54" s="270">
        <v>14</v>
      </c>
    </row>
    <row r="55" spans="2:10" ht="12" customHeight="1">
      <c r="B55" s="280"/>
      <c r="C55" s="271" t="s">
        <v>241</v>
      </c>
      <c r="D55" s="257">
        <f>SUM(E55:F55)</f>
        <v>1691</v>
      </c>
      <c r="E55" s="258">
        <v>112</v>
      </c>
      <c r="F55" s="258">
        <f>SUM(G55:H55)</f>
        <v>1579</v>
      </c>
      <c r="G55" s="269">
        <v>821</v>
      </c>
      <c r="H55" s="246">
        <v>758</v>
      </c>
      <c r="I55" s="269">
        <v>16</v>
      </c>
      <c r="J55" s="270">
        <v>24</v>
      </c>
    </row>
    <row r="56" spans="2:10" ht="12" customHeight="1">
      <c r="B56" s="280"/>
      <c r="C56" s="271" t="s">
        <v>153</v>
      </c>
      <c r="D56" s="257">
        <f>SUM(E56:F56)</f>
        <v>2697</v>
      </c>
      <c r="E56" s="258">
        <v>333</v>
      </c>
      <c r="F56" s="258">
        <f>SUM(G56:H56)</f>
        <v>2364</v>
      </c>
      <c r="G56" s="269">
        <v>1493</v>
      </c>
      <c r="H56" s="246">
        <v>871</v>
      </c>
      <c r="I56" s="269">
        <v>8</v>
      </c>
      <c r="J56" s="270">
        <v>11</v>
      </c>
    </row>
    <row r="57" spans="2:10" ht="9" customHeight="1">
      <c r="B57" s="280"/>
      <c r="C57" s="268"/>
      <c r="D57" s="257"/>
      <c r="E57" s="258"/>
      <c r="F57" s="258"/>
      <c r="G57" s="269"/>
      <c r="H57" s="269"/>
      <c r="I57" s="269"/>
      <c r="J57" s="270"/>
    </row>
    <row r="58" spans="2:10" ht="12" customHeight="1">
      <c r="B58" s="280"/>
      <c r="C58" s="268" t="s">
        <v>155</v>
      </c>
      <c r="D58" s="257">
        <f>SUM(E58:F58)</f>
        <v>1682</v>
      </c>
      <c r="E58" s="258">
        <v>372</v>
      </c>
      <c r="F58" s="258">
        <f>SUM(G58:H58)</f>
        <v>1310</v>
      </c>
      <c r="G58" s="269">
        <v>868</v>
      </c>
      <c r="H58" s="269">
        <v>442</v>
      </c>
      <c r="I58" s="269">
        <v>22</v>
      </c>
      <c r="J58" s="270">
        <v>27</v>
      </c>
    </row>
    <row r="59" spans="2:10" ht="9" customHeight="1">
      <c r="B59" s="280"/>
      <c r="C59" s="281"/>
      <c r="D59" s="257"/>
      <c r="E59" s="258"/>
      <c r="F59" s="258"/>
      <c r="G59" s="269"/>
      <c r="H59" s="269"/>
      <c r="I59" s="269"/>
      <c r="J59" s="270"/>
    </row>
    <row r="60" spans="2:10" s="272" customFormat="1" ht="12" customHeight="1">
      <c r="B60" s="1142" t="s">
        <v>901</v>
      </c>
      <c r="C60" s="1143"/>
      <c r="D60" s="262">
        <f aca="true" t="shared" si="10" ref="D60:J60">SUM(D61:D72)</f>
        <v>26465</v>
      </c>
      <c r="E60" s="263">
        <f t="shared" si="10"/>
        <v>5884</v>
      </c>
      <c r="F60" s="263">
        <f t="shared" si="10"/>
        <v>20581</v>
      </c>
      <c r="G60" s="263">
        <f t="shared" si="10"/>
        <v>12577</v>
      </c>
      <c r="H60" s="263">
        <f t="shared" si="10"/>
        <v>8004</v>
      </c>
      <c r="I60" s="263">
        <f t="shared" si="10"/>
        <v>161</v>
      </c>
      <c r="J60" s="264">
        <f t="shared" si="10"/>
        <v>293</v>
      </c>
    </row>
    <row r="61" spans="2:10" ht="12" customHeight="1">
      <c r="B61" s="280"/>
      <c r="C61" s="268" t="s">
        <v>986</v>
      </c>
      <c r="D61" s="257">
        <f>SUM(E61:F61)</f>
        <v>4998</v>
      </c>
      <c r="E61" s="258">
        <v>1090</v>
      </c>
      <c r="F61" s="258">
        <f>SUM(G61:H61)</f>
        <v>3908</v>
      </c>
      <c r="G61" s="269">
        <v>2067</v>
      </c>
      <c r="H61" s="269">
        <v>1841</v>
      </c>
      <c r="I61" s="269">
        <v>29</v>
      </c>
      <c r="J61" s="270">
        <v>70</v>
      </c>
    </row>
    <row r="62" spans="2:10" ht="12" customHeight="1">
      <c r="B62" s="280"/>
      <c r="C62" s="268" t="s">
        <v>903</v>
      </c>
      <c r="D62" s="257">
        <f>SUM(E62:F62)</f>
        <v>3637</v>
      </c>
      <c r="E62" s="258">
        <v>682</v>
      </c>
      <c r="F62" s="258">
        <f>SUM(G62:H62)</f>
        <v>2955</v>
      </c>
      <c r="G62" s="269">
        <v>1802</v>
      </c>
      <c r="H62" s="269">
        <v>1153</v>
      </c>
      <c r="I62" s="269">
        <v>6</v>
      </c>
      <c r="J62" s="270">
        <v>31</v>
      </c>
    </row>
    <row r="63" spans="2:10" s="276" customFormat="1" ht="9" customHeight="1">
      <c r="B63" s="280"/>
      <c r="C63" s="268"/>
      <c r="D63" s="257"/>
      <c r="E63" s="277"/>
      <c r="F63" s="277"/>
      <c r="G63" s="277"/>
      <c r="H63" s="277"/>
      <c r="I63" s="277"/>
      <c r="J63" s="278"/>
    </row>
    <row r="64" spans="2:10" ht="12" customHeight="1">
      <c r="B64" s="280"/>
      <c r="C64" s="268" t="s">
        <v>157</v>
      </c>
      <c r="D64" s="257">
        <f>SUM(E64:F64)</f>
        <v>3717</v>
      </c>
      <c r="E64" s="258">
        <v>1225</v>
      </c>
      <c r="F64" s="258">
        <f>SUM(G64:H64)</f>
        <v>2492</v>
      </c>
      <c r="G64" s="269">
        <v>1534</v>
      </c>
      <c r="H64" s="269">
        <v>958</v>
      </c>
      <c r="I64" s="269">
        <v>33</v>
      </c>
      <c r="J64" s="278">
        <v>21</v>
      </c>
    </row>
    <row r="65" spans="2:10" ht="12" customHeight="1">
      <c r="B65" s="280"/>
      <c r="C65" s="268" t="s">
        <v>158</v>
      </c>
      <c r="D65" s="257">
        <f>SUM(E65:F65)</f>
        <v>1191</v>
      </c>
      <c r="E65" s="258">
        <v>294</v>
      </c>
      <c r="F65" s="258">
        <f>SUM(G65:H65)</f>
        <v>897</v>
      </c>
      <c r="G65" s="269">
        <v>546</v>
      </c>
      <c r="H65" s="269">
        <v>351</v>
      </c>
      <c r="I65" s="269">
        <v>11</v>
      </c>
      <c r="J65" s="270">
        <v>18</v>
      </c>
    </row>
    <row r="66" spans="2:10" ht="12" customHeight="1">
      <c r="B66" s="280"/>
      <c r="C66" s="268" t="s">
        <v>244</v>
      </c>
      <c r="D66" s="257">
        <f>SUM(E66:F66)</f>
        <v>1367</v>
      </c>
      <c r="E66" s="258">
        <v>221</v>
      </c>
      <c r="F66" s="258">
        <f>SUM(G66:H66)</f>
        <v>1146</v>
      </c>
      <c r="G66" s="269">
        <v>591</v>
      </c>
      <c r="H66" s="269">
        <v>555</v>
      </c>
      <c r="I66" s="269">
        <v>21</v>
      </c>
      <c r="J66" s="270">
        <v>24</v>
      </c>
    </row>
    <row r="67" spans="2:10" ht="12" customHeight="1">
      <c r="B67" s="280"/>
      <c r="C67" s="268" t="s">
        <v>160</v>
      </c>
      <c r="D67" s="257">
        <f>SUM(E67:F67)</f>
        <v>1157</v>
      </c>
      <c r="E67" s="258">
        <v>263</v>
      </c>
      <c r="F67" s="258">
        <f>SUM(G67:H67)</f>
        <v>894</v>
      </c>
      <c r="G67" s="269">
        <v>623</v>
      </c>
      <c r="H67" s="269">
        <v>271</v>
      </c>
      <c r="I67" s="269">
        <v>6</v>
      </c>
      <c r="J67" s="270">
        <v>7</v>
      </c>
    </row>
    <row r="68" spans="2:10" ht="12" customHeight="1">
      <c r="B68" s="280"/>
      <c r="C68" s="268" t="s">
        <v>161</v>
      </c>
      <c r="D68" s="257">
        <f>SUM(E68:F68)</f>
        <v>3428</v>
      </c>
      <c r="E68" s="258">
        <v>1125</v>
      </c>
      <c r="F68" s="258">
        <f>SUM(G68:H68)</f>
        <v>2303</v>
      </c>
      <c r="G68" s="269">
        <v>1575</v>
      </c>
      <c r="H68" s="269">
        <v>728</v>
      </c>
      <c r="I68" s="269">
        <v>21</v>
      </c>
      <c r="J68" s="270">
        <v>21</v>
      </c>
    </row>
    <row r="69" spans="2:10" ht="9" customHeight="1">
      <c r="B69" s="280"/>
      <c r="C69" s="268"/>
      <c r="D69" s="257"/>
      <c r="E69" s="258"/>
      <c r="F69" s="258"/>
      <c r="G69" s="269"/>
      <c r="H69" s="269"/>
      <c r="I69" s="269"/>
      <c r="J69" s="270"/>
    </row>
    <row r="70" spans="2:10" ht="12" customHeight="1">
      <c r="B70" s="280"/>
      <c r="C70" s="268" t="s">
        <v>163</v>
      </c>
      <c r="D70" s="257">
        <f>SUM(E70:F70)</f>
        <v>3377</v>
      </c>
      <c r="E70" s="258">
        <v>380</v>
      </c>
      <c r="F70" s="258">
        <f>SUM(G70:H70)</f>
        <v>2997</v>
      </c>
      <c r="G70" s="269">
        <v>1982</v>
      </c>
      <c r="H70" s="269">
        <v>1015</v>
      </c>
      <c r="I70" s="269">
        <v>24</v>
      </c>
      <c r="J70" s="270">
        <v>48</v>
      </c>
    </row>
    <row r="71" spans="2:10" ht="12" customHeight="1">
      <c r="B71" s="280"/>
      <c r="C71" s="268" t="s">
        <v>164</v>
      </c>
      <c r="D71" s="257">
        <f>SUM(E71:F71)</f>
        <v>2028</v>
      </c>
      <c r="E71" s="258">
        <v>553</v>
      </c>
      <c r="F71" s="258">
        <f>SUM(G71:H71)</f>
        <v>1475</v>
      </c>
      <c r="G71" s="269">
        <v>873</v>
      </c>
      <c r="H71" s="269">
        <v>602</v>
      </c>
      <c r="I71" s="269">
        <v>1</v>
      </c>
      <c r="J71" s="270">
        <v>30</v>
      </c>
    </row>
    <row r="72" spans="2:10" ht="12" customHeight="1">
      <c r="B72" s="282"/>
      <c r="C72" s="283" t="s">
        <v>165</v>
      </c>
      <c r="D72" s="284">
        <f>SUM(E72:F72)</f>
        <v>1565</v>
      </c>
      <c r="E72" s="285">
        <v>51</v>
      </c>
      <c r="F72" s="285">
        <f>SUM(G72:H72)</f>
        <v>1514</v>
      </c>
      <c r="G72" s="286">
        <v>984</v>
      </c>
      <c r="H72" s="286">
        <v>530</v>
      </c>
      <c r="I72" s="286">
        <v>9</v>
      </c>
      <c r="J72" s="287">
        <v>23</v>
      </c>
    </row>
    <row r="73" spans="3:10" ht="12" customHeight="1">
      <c r="C73" s="288" t="s">
        <v>987</v>
      </c>
      <c r="D73" s="289" t="s">
        <v>988</v>
      </c>
      <c r="E73" s="289"/>
      <c r="F73" s="289"/>
      <c r="G73" s="289"/>
      <c r="H73" s="289"/>
      <c r="I73" s="289"/>
      <c r="J73" s="289"/>
    </row>
    <row r="74" spans="3:10" ht="12">
      <c r="C74" s="246"/>
      <c r="D74" s="290" t="s">
        <v>989</v>
      </c>
      <c r="E74" s="291"/>
      <c r="F74" s="291"/>
      <c r="G74" s="291"/>
      <c r="H74" s="291"/>
      <c r="I74" s="291"/>
      <c r="J74" s="291"/>
    </row>
    <row r="75" spans="3:10" ht="12">
      <c r="C75" s="288" t="s">
        <v>990</v>
      </c>
      <c r="D75" s="290" t="s">
        <v>991</v>
      </c>
      <c r="E75" s="290"/>
      <c r="F75" s="290"/>
      <c r="G75" s="290"/>
      <c r="H75" s="290"/>
      <c r="I75" s="290"/>
      <c r="J75" s="290"/>
    </row>
    <row r="76" spans="3:10" ht="12">
      <c r="C76" s="288" t="s">
        <v>992</v>
      </c>
      <c r="D76" s="246" t="s">
        <v>993</v>
      </c>
      <c r="E76" s="290"/>
      <c r="F76" s="290"/>
      <c r="G76" s="290"/>
      <c r="H76" s="290"/>
      <c r="I76" s="290"/>
      <c r="J76" s="290"/>
    </row>
    <row r="77" spans="3:10" ht="12">
      <c r="C77" s="292"/>
      <c r="D77" s="290"/>
      <c r="E77" s="290"/>
      <c r="F77" s="290"/>
      <c r="G77" s="290"/>
      <c r="H77" s="290"/>
      <c r="I77" s="290"/>
      <c r="J77" s="290"/>
    </row>
    <row r="78" spans="3:10" ht="12">
      <c r="C78" s="292"/>
      <c r="D78" s="290"/>
      <c r="E78" s="290"/>
      <c r="F78" s="290"/>
      <c r="G78" s="290"/>
      <c r="H78" s="290"/>
      <c r="I78" s="290"/>
      <c r="J78" s="290"/>
    </row>
    <row r="79" spans="3:10" ht="12">
      <c r="C79" s="292"/>
      <c r="D79" s="290"/>
      <c r="E79" s="290"/>
      <c r="F79" s="290"/>
      <c r="G79" s="290"/>
      <c r="H79" s="290"/>
      <c r="I79" s="290"/>
      <c r="J79" s="290"/>
    </row>
    <row r="80" spans="3:10" ht="12">
      <c r="C80" s="292"/>
      <c r="D80" s="290"/>
      <c r="E80" s="290"/>
      <c r="F80" s="290"/>
      <c r="G80" s="290"/>
      <c r="H80" s="290"/>
      <c r="I80" s="290"/>
      <c r="J80" s="290"/>
    </row>
    <row r="81" spans="3:10" ht="12">
      <c r="C81" s="292"/>
      <c r="D81" s="290"/>
      <c r="E81" s="290"/>
      <c r="F81" s="290"/>
      <c r="G81" s="290"/>
      <c r="H81" s="290"/>
      <c r="I81" s="290"/>
      <c r="J81" s="290"/>
    </row>
    <row r="82" spans="3:10" ht="12">
      <c r="C82" s="292"/>
      <c r="D82" s="290"/>
      <c r="E82" s="290"/>
      <c r="F82" s="290"/>
      <c r="G82" s="290"/>
      <c r="H82" s="290"/>
      <c r="I82" s="290"/>
      <c r="J82" s="290"/>
    </row>
    <row r="83" spans="3:10" ht="12">
      <c r="C83" s="292"/>
      <c r="D83" s="290"/>
      <c r="E83" s="290"/>
      <c r="F83" s="290"/>
      <c r="G83" s="290"/>
      <c r="H83" s="290"/>
      <c r="I83" s="290"/>
      <c r="J83" s="290"/>
    </row>
    <row r="84" spans="3:10" ht="12">
      <c r="C84" s="292"/>
      <c r="D84" s="290"/>
      <c r="E84" s="290"/>
      <c r="F84" s="290"/>
      <c r="G84" s="290"/>
      <c r="H84" s="290"/>
      <c r="I84" s="290"/>
      <c r="J84" s="290"/>
    </row>
    <row r="85" spans="3:10" ht="12">
      <c r="C85" s="292"/>
      <c r="D85" s="290"/>
      <c r="E85" s="290"/>
      <c r="F85" s="290"/>
      <c r="G85" s="290"/>
      <c r="H85" s="290"/>
      <c r="I85" s="290"/>
      <c r="J85" s="290"/>
    </row>
    <row r="86" spans="3:10" ht="12">
      <c r="C86" s="292"/>
      <c r="D86" s="290"/>
      <c r="E86" s="290"/>
      <c r="F86" s="290"/>
      <c r="G86" s="290"/>
      <c r="H86" s="290"/>
      <c r="I86" s="290"/>
      <c r="J86" s="290"/>
    </row>
    <row r="87" spans="3:10" ht="12">
      <c r="C87" s="292"/>
      <c r="D87" s="290"/>
      <c r="E87" s="290"/>
      <c r="F87" s="290"/>
      <c r="G87" s="290"/>
      <c r="H87" s="290"/>
      <c r="I87" s="290"/>
      <c r="J87" s="290"/>
    </row>
    <row r="88" spans="3:10" ht="12">
      <c r="C88" s="292"/>
      <c r="D88" s="290"/>
      <c r="E88" s="290"/>
      <c r="F88" s="290"/>
      <c r="G88" s="290"/>
      <c r="H88" s="290"/>
      <c r="I88" s="290"/>
      <c r="J88" s="290"/>
    </row>
    <row r="89" spans="3:10" ht="12">
      <c r="C89" s="292"/>
      <c r="D89" s="290"/>
      <c r="E89" s="290"/>
      <c r="F89" s="290"/>
      <c r="G89" s="290"/>
      <c r="H89" s="290"/>
      <c r="I89" s="290"/>
      <c r="J89" s="290"/>
    </row>
    <row r="90" spans="3:10" ht="12">
      <c r="C90" s="292"/>
      <c r="D90" s="290"/>
      <c r="E90" s="290"/>
      <c r="F90" s="290"/>
      <c r="G90" s="290"/>
      <c r="H90" s="290"/>
      <c r="I90" s="290"/>
      <c r="J90" s="290"/>
    </row>
    <row r="91" spans="3:10" ht="12">
      <c r="C91" s="292"/>
      <c r="D91" s="290"/>
      <c r="E91" s="290"/>
      <c r="F91" s="290"/>
      <c r="G91" s="290"/>
      <c r="H91" s="290"/>
      <c r="I91" s="290"/>
      <c r="J91" s="290"/>
    </row>
    <row r="92" spans="3:10" ht="12">
      <c r="C92" s="292"/>
      <c r="D92" s="290"/>
      <c r="E92" s="290"/>
      <c r="F92" s="290"/>
      <c r="G92" s="290"/>
      <c r="H92" s="290"/>
      <c r="I92" s="290"/>
      <c r="J92" s="290"/>
    </row>
    <row r="93" spans="3:10" ht="12">
      <c r="C93" s="292"/>
      <c r="D93" s="290"/>
      <c r="E93" s="290"/>
      <c r="F93" s="290"/>
      <c r="G93" s="290"/>
      <c r="H93" s="290"/>
      <c r="I93" s="290"/>
      <c r="J93" s="290"/>
    </row>
    <row r="94" spans="3:10" ht="12">
      <c r="C94" s="292"/>
      <c r="D94" s="290"/>
      <c r="E94" s="290"/>
      <c r="F94" s="290"/>
      <c r="G94" s="290"/>
      <c r="H94" s="290"/>
      <c r="I94" s="290"/>
      <c r="J94" s="290"/>
    </row>
    <row r="95" spans="3:10" ht="12">
      <c r="C95" s="292"/>
      <c r="D95" s="290"/>
      <c r="E95" s="290"/>
      <c r="F95" s="290"/>
      <c r="G95" s="290"/>
      <c r="H95" s="290"/>
      <c r="I95" s="290"/>
      <c r="J95" s="290"/>
    </row>
    <row r="96" spans="3:10" ht="12">
      <c r="C96" s="292"/>
      <c r="D96" s="290"/>
      <c r="E96" s="290"/>
      <c r="F96" s="290"/>
      <c r="G96" s="290"/>
      <c r="H96" s="290"/>
      <c r="I96" s="290"/>
      <c r="J96" s="290"/>
    </row>
    <row r="97" spans="3:10" ht="12">
      <c r="C97" s="292"/>
      <c r="D97" s="290"/>
      <c r="E97" s="290"/>
      <c r="F97" s="290"/>
      <c r="G97" s="290"/>
      <c r="H97" s="290"/>
      <c r="I97" s="290"/>
      <c r="J97" s="290"/>
    </row>
    <row r="98" spans="3:10" ht="12">
      <c r="C98" s="292"/>
      <c r="D98" s="290"/>
      <c r="E98" s="290"/>
      <c r="F98" s="290"/>
      <c r="G98" s="290"/>
      <c r="H98" s="290"/>
      <c r="I98" s="290"/>
      <c r="J98" s="290"/>
    </row>
    <row r="99" spans="3:10" ht="12">
      <c r="C99" s="292"/>
      <c r="D99" s="290"/>
      <c r="E99" s="290"/>
      <c r="F99" s="290"/>
      <c r="G99" s="290"/>
      <c r="H99" s="290"/>
      <c r="I99" s="290"/>
      <c r="J99" s="290"/>
    </row>
    <row r="100" spans="3:10" ht="12">
      <c r="C100" s="292"/>
      <c r="D100" s="290"/>
      <c r="E100" s="290"/>
      <c r="F100" s="290"/>
      <c r="G100" s="290"/>
      <c r="H100" s="290"/>
      <c r="I100" s="290"/>
      <c r="J100" s="290"/>
    </row>
    <row r="101" spans="3:10" ht="12">
      <c r="C101" s="292"/>
      <c r="D101" s="290"/>
      <c r="E101" s="290"/>
      <c r="F101" s="290"/>
      <c r="G101" s="290"/>
      <c r="H101" s="290"/>
      <c r="I101" s="290"/>
      <c r="J101" s="290"/>
    </row>
    <row r="102" spans="3:10" ht="12">
      <c r="C102" s="292"/>
      <c r="D102" s="290"/>
      <c r="E102" s="290"/>
      <c r="F102" s="290"/>
      <c r="G102" s="290"/>
      <c r="H102" s="290"/>
      <c r="I102" s="290"/>
      <c r="J102" s="290"/>
    </row>
    <row r="103" spans="3:10" ht="12">
      <c r="C103" s="292"/>
      <c r="D103" s="290"/>
      <c r="E103" s="290"/>
      <c r="F103" s="290"/>
      <c r="G103" s="290"/>
      <c r="H103" s="290"/>
      <c r="I103" s="290"/>
      <c r="J103" s="290"/>
    </row>
    <row r="104" spans="3:10" ht="12">
      <c r="C104" s="292"/>
      <c r="D104" s="290"/>
      <c r="E104" s="290"/>
      <c r="F104" s="290"/>
      <c r="G104" s="290"/>
      <c r="H104" s="290"/>
      <c r="I104" s="290"/>
      <c r="J104" s="290"/>
    </row>
    <row r="105" spans="3:10" ht="12">
      <c r="C105" s="292"/>
      <c r="D105" s="290"/>
      <c r="E105" s="290"/>
      <c r="F105" s="290"/>
      <c r="G105" s="290"/>
      <c r="H105" s="290"/>
      <c r="I105" s="290"/>
      <c r="J105" s="290"/>
    </row>
    <row r="106" spans="3:10" ht="12">
      <c r="C106" s="292"/>
      <c r="D106" s="290"/>
      <c r="E106" s="290"/>
      <c r="F106" s="290"/>
      <c r="G106" s="290"/>
      <c r="H106" s="290"/>
      <c r="I106" s="290"/>
      <c r="J106" s="290"/>
    </row>
    <row r="107" spans="3:10" ht="12">
      <c r="C107" s="292"/>
      <c r="D107" s="290"/>
      <c r="E107" s="290"/>
      <c r="F107" s="290"/>
      <c r="G107" s="290"/>
      <c r="H107" s="290"/>
      <c r="I107" s="290"/>
      <c r="J107" s="290"/>
    </row>
    <row r="108" spans="3:10" ht="12">
      <c r="C108" s="292"/>
      <c r="D108" s="290"/>
      <c r="E108" s="290"/>
      <c r="F108" s="290"/>
      <c r="G108" s="290"/>
      <c r="H108" s="290"/>
      <c r="I108" s="290"/>
      <c r="J108" s="290"/>
    </row>
    <row r="109" spans="3:10" ht="12">
      <c r="C109" s="292"/>
      <c r="D109" s="290"/>
      <c r="E109" s="290"/>
      <c r="F109" s="290"/>
      <c r="G109" s="290"/>
      <c r="H109" s="290"/>
      <c r="I109" s="290"/>
      <c r="J109" s="290"/>
    </row>
    <row r="110" spans="3:10" ht="12">
      <c r="C110" s="292"/>
      <c r="D110" s="290"/>
      <c r="E110" s="290"/>
      <c r="F110" s="290"/>
      <c r="G110" s="290"/>
      <c r="H110" s="290"/>
      <c r="I110" s="290"/>
      <c r="J110" s="290"/>
    </row>
    <row r="111" spans="3:10" ht="12">
      <c r="C111" s="292"/>
      <c r="D111" s="290"/>
      <c r="E111" s="290"/>
      <c r="F111" s="290"/>
      <c r="G111" s="290"/>
      <c r="H111" s="290"/>
      <c r="I111" s="290"/>
      <c r="J111" s="290"/>
    </row>
    <row r="112" spans="3:10" ht="12">
      <c r="C112" s="292"/>
      <c r="D112" s="290"/>
      <c r="E112" s="290"/>
      <c r="F112" s="290"/>
      <c r="G112" s="290"/>
      <c r="H112" s="290"/>
      <c r="I112" s="290"/>
      <c r="J112" s="290"/>
    </row>
    <row r="113" spans="3:10" ht="12">
      <c r="C113" s="292"/>
      <c r="D113" s="290"/>
      <c r="E113" s="290"/>
      <c r="F113" s="290"/>
      <c r="G113" s="290"/>
      <c r="H113" s="290"/>
      <c r="I113" s="290"/>
      <c r="J113" s="290"/>
    </row>
    <row r="114" spans="3:10" ht="12">
      <c r="C114" s="292"/>
      <c r="D114" s="290"/>
      <c r="E114" s="290"/>
      <c r="F114" s="290"/>
      <c r="G114" s="290"/>
      <c r="H114" s="290"/>
      <c r="I114" s="290"/>
      <c r="J114" s="290"/>
    </row>
    <row r="115" spans="3:10" ht="12">
      <c r="C115" s="292"/>
      <c r="D115" s="290"/>
      <c r="E115" s="290"/>
      <c r="F115" s="290"/>
      <c r="G115" s="290"/>
      <c r="H115" s="290"/>
      <c r="I115" s="290"/>
      <c r="J115" s="290"/>
    </row>
    <row r="116" spans="3:10" ht="12">
      <c r="C116" s="292"/>
      <c r="D116" s="290"/>
      <c r="E116" s="290"/>
      <c r="F116" s="290"/>
      <c r="G116" s="290"/>
      <c r="H116" s="290"/>
      <c r="I116" s="290"/>
      <c r="J116" s="290"/>
    </row>
    <row r="117" spans="3:10" ht="12">
      <c r="C117" s="292"/>
      <c r="D117" s="290"/>
      <c r="E117" s="290"/>
      <c r="F117" s="290"/>
      <c r="G117" s="290"/>
      <c r="H117" s="290"/>
      <c r="I117" s="290"/>
      <c r="J117" s="290"/>
    </row>
    <row r="118" spans="3:10" ht="12">
      <c r="C118" s="292"/>
      <c r="D118" s="290"/>
      <c r="E118" s="290"/>
      <c r="F118" s="290"/>
      <c r="G118" s="290"/>
      <c r="H118" s="290"/>
      <c r="I118" s="290"/>
      <c r="J118" s="290"/>
    </row>
    <row r="119" spans="3:10" ht="12">
      <c r="C119" s="292"/>
      <c r="D119" s="290"/>
      <c r="E119" s="290"/>
      <c r="F119" s="290"/>
      <c r="G119" s="290"/>
      <c r="H119" s="290"/>
      <c r="I119" s="290"/>
      <c r="J119" s="290"/>
    </row>
    <row r="120" spans="3:10" ht="12">
      <c r="C120" s="292"/>
      <c r="D120" s="290"/>
      <c r="E120" s="290"/>
      <c r="F120" s="290"/>
      <c r="G120" s="290"/>
      <c r="H120" s="290"/>
      <c r="I120" s="290"/>
      <c r="J120" s="290"/>
    </row>
    <row r="121" spans="3:10" ht="12">
      <c r="C121" s="292"/>
      <c r="D121" s="290"/>
      <c r="E121" s="290"/>
      <c r="F121" s="290"/>
      <c r="G121" s="290"/>
      <c r="H121" s="290"/>
      <c r="I121" s="290"/>
      <c r="J121" s="290"/>
    </row>
    <row r="122" spans="3:10" ht="12">
      <c r="C122" s="292"/>
      <c r="D122" s="290"/>
      <c r="E122" s="290"/>
      <c r="F122" s="290"/>
      <c r="G122" s="290"/>
      <c r="H122" s="290"/>
      <c r="I122" s="290"/>
      <c r="J122" s="290"/>
    </row>
    <row r="123" spans="3:10" ht="12">
      <c r="C123" s="292"/>
      <c r="D123" s="290"/>
      <c r="E123" s="290"/>
      <c r="F123" s="290"/>
      <c r="G123" s="290"/>
      <c r="H123" s="290"/>
      <c r="I123" s="290"/>
      <c r="J123" s="290"/>
    </row>
    <row r="124" spans="4:10" ht="12">
      <c r="D124" s="290"/>
      <c r="E124" s="290"/>
      <c r="F124" s="290"/>
      <c r="G124" s="290"/>
      <c r="H124" s="290"/>
      <c r="I124" s="290"/>
      <c r="J124" s="290"/>
    </row>
    <row r="125" spans="4:10" ht="12">
      <c r="D125" s="290"/>
      <c r="E125" s="290"/>
      <c r="F125" s="290"/>
      <c r="G125" s="290"/>
      <c r="H125" s="290"/>
      <c r="I125" s="290"/>
      <c r="J125" s="290"/>
    </row>
    <row r="126" spans="4:10" ht="12">
      <c r="D126" s="290"/>
      <c r="E126" s="290"/>
      <c r="F126" s="290"/>
      <c r="G126" s="290"/>
      <c r="H126" s="290"/>
      <c r="I126" s="290"/>
      <c r="J126" s="290"/>
    </row>
    <row r="127" spans="4:10" ht="12">
      <c r="D127" s="290"/>
      <c r="E127" s="290"/>
      <c r="F127" s="290"/>
      <c r="G127" s="290"/>
      <c r="H127" s="290"/>
      <c r="I127" s="290"/>
      <c r="J127" s="290"/>
    </row>
    <row r="128" spans="4:10" ht="12">
      <c r="D128" s="290"/>
      <c r="E128" s="290"/>
      <c r="F128" s="290"/>
      <c r="G128" s="290"/>
      <c r="H128" s="290"/>
      <c r="I128" s="290"/>
      <c r="J128" s="290"/>
    </row>
    <row r="129" spans="4:10" ht="12">
      <c r="D129" s="290"/>
      <c r="E129" s="290"/>
      <c r="F129" s="290"/>
      <c r="G129" s="290"/>
      <c r="H129" s="290"/>
      <c r="I129" s="290"/>
      <c r="J129" s="290"/>
    </row>
    <row r="130" spans="4:10" ht="12">
      <c r="D130" s="290"/>
      <c r="E130" s="290"/>
      <c r="F130" s="290"/>
      <c r="G130" s="290"/>
      <c r="H130" s="290"/>
      <c r="I130" s="290"/>
      <c r="J130" s="290"/>
    </row>
    <row r="131" spans="4:10" ht="12">
      <c r="D131" s="290"/>
      <c r="E131" s="290"/>
      <c r="F131" s="290"/>
      <c r="G131" s="290"/>
      <c r="H131" s="290"/>
      <c r="I131" s="290"/>
      <c r="J131" s="290"/>
    </row>
    <row r="132" spans="4:10" ht="12">
      <c r="D132" s="290"/>
      <c r="E132" s="290"/>
      <c r="F132" s="290"/>
      <c r="G132" s="290"/>
      <c r="H132" s="290"/>
      <c r="I132" s="290"/>
      <c r="J132" s="290"/>
    </row>
    <row r="133" spans="4:10" ht="12">
      <c r="D133" s="290"/>
      <c r="E133" s="290"/>
      <c r="F133" s="290"/>
      <c r="G133" s="290"/>
      <c r="H133" s="290"/>
      <c r="I133" s="290"/>
      <c r="J133" s="290"/>
    </row>
    <row r="134" spans="4:10" ht="12">
      <c r="D134" s="290"/>
      <c r="E134" s="290"/>
      <c r="F134" s="290"/>
      <c r="G134" s="290"/>
      <c r="H134" s="290"/>
      <c r="I134" s="290"/>
      <c r="J134" s="290"/>
    </row>
    <row r="135" spans="4:10" ht="12">
      <c r="D135" s="290"/>
      <c r="E135" s="290"/>
      <c r="F135" s="290"/>
      <c r="G135" s="290"/>
      <c r="H135" s="290"/>
      <c r="I135" s="290"/>
      <c r="J135" s="290"/>
    </row>
    <row r="136" spans="4:10" ht="12">
      <c r="D136" s="290"/>
      <c r="E136" s="290"/>
      <c r="F136" s="290"/>
      <c r="G136" s="290"/>
      <c r="H136" s="290"/>
      <c r="I136" s="290"/>
      <c r="J136" s="290"/>
    </row>
    <row r="137" spans="4:10" ht="12">
      <c r="D137" s="290"/>
      <c r="E137" s="290"/>
      <c r="F137" s="290"/>
      <c r="G137" s="290"/>
      <c r="H137" s="290"/>
      <c r="I137" s="290"/>
      <c r="J137" s="290"/>
    </row>
    <row r="138" spans="4:10" ht="12">
      <c r="D138" s="290"/>
      <c r="E138" s="290"/>
      <c r="F138" s="290"/>
      <c r="G138" s="290"/>
      <c r="H138" s="290"/>
      <c r="I138" s="290"/>
      <c r="J138" s="290"/>
    </row>
    <row r="139" spans="4:10" ht="12">
      <c r="D139" s="290"/>
      <c r="E139" s="290"/>
      <c r="F139" s="290"/>
      <c r="G139" s="290"/>
      <c r="H139" s="290"/>
      <c r="I139" s="290"/>
      <c r="J139" s="290"/>
    </row>
    <row r="140" spans="4:10" ht="12">
      <c r="D140" s="290"/>
      <c r="E140" s="290"/>
      <c r="F140" s="290"/>
      <c r="G140" s="290"/>
      <c r="H140" s="290"/>
      <c r="I140" s="290"/>
      <c r="J140" s="290"/>
    </row>
    <row r="141" spans="4:10" ht="12">
      <c r="D141" s="290"/>
      <c r="E141" s="290"/>
      <c r="F141" s="290"/>
      <c r="G141" s="290"/>
      <c r="H141" s="290"/>
      <c r="I141" s="290"/>
      <c r="J141" s="290"/>
    </row>
    <row r="142" spans="4:10" ht="12">
      <c r="D142" s="290"/>
      <c r="E142" s="290"/>
      <c r="F142" s="290"/>
      <c r="G142" s="290"/>
      <c r="H142" s="290"/>
      <c r="I142" s="290"/>
      <c r="J142" s="290"/>
    </row>
    <row r="143" spans="4:10" ht="12">
      <c r="D143" s="290"/>
      <c r="E143" s="290"/>
      <c r="F143" s="290"/>
      <c r="G143" s="290"/>
      <c r="H143" s="290"/>
      <c r="I143" s="290"/>
      <c r="J143" s="290"/>
    </row>
    <row r="144" spans="4:10" ht="12">
      <c r="D144" s="290"/>
      <c r="E144" s="290"/>
      <c r="F144" s="290"/>
      <c r="G144" s="290"/>
      <c r="H144" s="290"/>
      <c r="I144" s="290"/>
      <c r="J144" s="290"/>
    </row>
    <row r="145" spans="4:10" ht="12">
      <c r="D145" s="290"/>
      <c r="E145" s="290"/>
      <c r="F145" s="290"/>
      <c r="G145" s="290"/>
      <c r="H145" s="290"/>
      <c r="I145" s="290"/>
      <c r="J145" s="290"/>
    </row>
    <row r="146" spans="4:10" ht="12">
      <c r="D146" s="290"/>
      <c r="E146" s="290"/>
      <c r="F146" s="290"/>
      <c r="G146" s="290"/>
      <c r="H146" s="290"/>
      <c r="I146" s="290"/>
      <c r="J146" s="290"/>
    </row>
    <row r="147" spans="4:10" ht="12">
      <c r="D147" s="290"/>
      <c r="E147" s="290"/>
      <c r="F147" s="290"/>
      <c r="G147" s="290"/>
      <c r="H147" s="290"/>
      <c r="I147" s="290"/>
      <c r="J147" s="290"/>
    </row>
    <row r="148" spans="4:10" ht="12">
      <c r="D148" s="290"/>
      <c r="E148" s="290"/>
      <c r="F148" s="290"/>
      <c r="G148" s="290"/>
      <c r="H148" s="290"/>
      <c r="I148" s="290"/>
      <c r="J148" s="290"/>
    </row>
    <row r="149" spans="4:10" ht="12">
      <c r="D149" s="290"/>
      <c r="E149" s="290"/>
      <c r="F149" s="290"/>
      <c r="G149" s="290"/>
      <c r="H149" s="290"/>
      <c r="I149" s="290"/>
      <c r="J149" s="290"/>
    </row>
    <row r="150" spans="4:10" ht="12">
      <c r="D150" s="290"/>
      <c r="E150" s="290"/>
      <c r="F150" s="290"/>
      <c r="G150" s="290"/>
      <c r="H150" s="290"/>
      <c r="I150" s="290"/>
      <c r="J150" s="290"/>
    </row>
    <row r="151" spans="4:10" ht="12">
      <c r="D151" s="290"/>
      <c r="E151" s="290"/>
      <c r="F151" s="290"/>
      <c r="G151" s="290"/>
      <c r="H151" s="290"/>
      <c r="I151" s="290"/>
      <c r="J151" s="290"/>
    </row>
    <row r="152" spans="4:10" ht="12">
      <c r="D152" s="290"/>
      <c r="E152" s="290"/>
      <c r="F152" s="290"/>
      <c r="G152" s="290"/>
      <c r="H152" s="290"/>
      <c r="I152" s="290"/>
      <c r="J152" s="290"/>
    </row>
    <row r="153" spans="4:10" ht="12">
      <c r="D153" s="290"/>
      <c r="E153" s="290"/>
      <c r="F153" s="290"/>
      <c r="G153" s="290"/>
      <c r="H153" s="290"/>
      <c r="I153" s="290"/>
      <c r="J153" s="290"/>
    </row>
    <row r="154" spans="4:10" ht="12">
      <c r="D154" s="290"/>
      <c r="E154" s="290"/>
      <c r="F154" s="290"/>
      <c r="G154" s="290"/>
      <c r="H154" s="290"/>
      <c r="I154" s="290"/>
      <c r="J154" s="290"/>
    </row>
    <row r="155" spans="4:10" ht="12">
      <c r="D155" s="290"/>
      <c r="E155" s="290"/>
      <c r="F155" s="290"/>
      <c r="G155" s="290"/>
      <c r="H155" s="290"/>
      <c r="I155" s="290"/>
      <c r="J155" s="290"/>
    </row>
    <row r="156" spans="4:10" ht="12">
      <c r="D156" s="290"/>
      <c r="E156" s="290"/>
      <c r="F156" s="290"/>
      <c r="G156" s="290"/>
      <c r="H156" s="290"/>
      <c r="I156" s="290"/>
      <c r="J156" s="290"/>
    </row>
    <row r="157" spans="4:10" ht="12">
      <c r="D157" s="290"/>
      <c r="E157" s="290"/>
      <c r="F157" s="290"/>
      <c r="G157" s="290"/>
      <c r="H157" s="290"/>
      <c r="I157" s="290"/>
      <c r="J157" s="290"/>
    </row>
    <row r="158" spans="4:10" ht="12">
      <c r="D158" s="290"/>
      <c r="E158" s="290"/>
      <c r="F158" s="290"/>
      <c r="G158" s="290"/>
      <c r="H158" s="290"/>
      <c r="I158" s="290"/>
      <c r="J158" s="290"/>
    </row>
    <row r="159" spans="4:10" ht="12">
      <c r="D159" s="290"/>
      <c r="E159" s="290"/>
      <c r="F159" s="290"/>
      <c r="G159" s="290"/>
      <c r="H159" s="290"/>
      <c r="I159" s="290"/>
      <c r="J159" s="290"/>
    </row>
    <row r="160" spans="4:10" ht="12">
      <c r="D160" s="290"/>
      <c r="E160" s="290"/>
      <c r="F160" s="290"/>
      <c r="G160" s="290"/>
      <c r="H160" s="290"/>
      <c r="I160" s="290"/>
      <c r="J160" s="290"/>
    </row>
    <row r="161" spans="4:10" ht="12">
      <c r="D161" s="290"/>
      <c r="E161" s="290"/>
      <c r="F161" s="290"/>
      <c r="G161" s="290"/>
      <c r="H161" s="290"/>
      <c r="I161" s="290"/>
      <c r="J161" s="290"/>
    </row>
    <row r="162" spans="4:10" ht="12">
      <c r="D162" s="290"/>
      <c r="E162" s="290"/>
      <c r="F162" s="290"/>
      <c r="G162" s="290"/>
      <c r="H162" s="290"/>
      <c r="I162" s="290"/>
      <c r="J162" s="290"/>
    </row>
    <row r="163" spans="4:10" ht="12">
      <c r="D163" s="290"/>
      <c r="E163" s="290"/>
      <c r="F163" s="290"/>
      <c r="G163" s="290"/>
      <c r="H163" s="290"/>
      <c r="I163" s="290"/>
      <c r="J163" s="290"/>
    </row>
    <row r="164" spans="4:10" ht="12">
      <c r="D164" s="290"/>
      <c r="E164" s="290"/>
      <c r="F164" s="290"/>
      <c r="G164" s="290"/>
      <c r="H164" s="290"/>
      <c r="I164" s="290"/>
      <c r="J164" s="290"/>
    </row>
    <row r="165" spans="4:10" ht="12">
      <c r="D165" s="290"/>
      <c r="E165" s="290"/>
      <c r="F165" s="290"/>
      <c r="G165" s="290"/>
      <c r="H165" s="290"/>
      <c r="I165" s="290"/>
      <c r="J165" s="290"/>
    </row>
    <row r="166" spans="4:10" ht="12">
      <c r="D166" s="290"/>
      <c r="E166" s="290"/>
      <c r="F166" s="290"/>
      <c r="G166" s="290"/>
      <c r="H166" s="290"/>
      <c r="I166" s="290"/>
      <c r="J166" s="290"/>
    </row>
    <row r="167" spans="4:10" ht="12">
      <c r="D167" s="290"/>
      <c r="E167" s="290"/>
      <c r="F167" s="290"/>
      <c r="G167" s="290"/>
      <c r="H167" s="290"/>
      <c r="I167" s="290"/>
      <c r="J167" s="290"/>
    </row>
    <row r="168" spans="4:10" ht="12">
      <c r="D168" s="290"/>
      <c r="E168" s="290"/>
      <c r="F168" s="290"/>
      <c r="G168" s="290"/>
      <c r="H168" s="290"/>
      <c r="I168" s="290"/>
      <c r="J168" s="290"/>
    </row>
    <row r="169" spans="4:10" ht="12">
      <c r="D169" s="290"/>
      <c r="E169" s="290"/>
      <c r="F169" s="290"/>
      <c r="G169" s="290"/>
      <c r="H169" s="290"/>
      <c r="I169" s="290"/>
      <c r="J169" s="290"/>
    </row>
    <row r="170" spans="4:10" ht="12">
      <c r="D170" s="290"/>
      <c r="E170" s="290"/>
      <c r="F170" s="290"/>
      <c r="G170" s="290"/>
      <c r="H170" s="290"/>
      <c r="I170" s="290"/>
      <c r="J170" s="290"/>
    </row>
    <row r="171" spans="4:10" ht="12">
      <c r="D171" s="290"/>
      <c r="E171" s="290"/>
      <c r="F171" s="290"/>
      <c r="G171" s="290"/>
      <c r="H171" s="290"/>
      <c r="I171" s="290"/>
      <c r="J171" s="290"/>
    </row>
    <row r="172" spans="4:10" ht="12">
      <c r="D172" s="290"/>
      <c r="E172" s="290"/>
      <c r="F172" s="290"/>
      <c r="G172" s="290"/>
      <c r="H172" s="290"/>
      <c r="I172" s="290"/>
      <c r="J172" s="290"/>
    </row>
    <row r="173" spans="4:10" ht="12">
      <c r="D173" s="290"/>
      <c r="E173" s="290"/>
      <c r="F173" s="290"/>
      <c r="G173" s="290"/>
      <c r="H173" s="290"/>
      <c r="I173" s="290"/>
      <c r="J173" s="290"/>
    </row>
    <row r="174" spans="4:10" ht="12">
      <c r="D174" s="290"/>
      <c r="E174" s="290"/>
      <c r="F174" s="290"/>
      <c r="G174" s="290"/>
      <c r="H174" s="290"/>
      <c r="I174" s="290"/>
      <c r="J174" s="290"/>
    </row>
    <row r="175" spans="4:10" ht="12">
      <c r="D175" s="290"/>
      <c r="E175" s="290"/>
      <c r="F175" s="290"/>
      <c r="G175" s="290"/>
      <c r="H175" s="290"/>
      <c r="I175" s="290"/>
      <c r="J175" s="290"/>
    </row>
    <row r="176" spans="4:10" ht="12">
      <c r="D176" s="290"/>
      <c r="E176" s="290"/>
      <c r="F176" s="290"/>
      <c r="G176" s="290"/>
      <c r="H176" s="290"/>
      <c r="I176" s="290"/>
      <c r="J176" s="290"/>
    </row>
    <row r="177" spans="4:10" ht="12">
      <c r="D177" s="290"/>
      <c r="E177" s="290"/>
      <c r="F177" s="290"/>
      <c r="G177" s="290"/>
      <c r="H177" s="290"/>
      <c r="I177" s="290"/>
      <c r="J177" s="290"/>
    </row>
    <row r="178" spans="4:10" ht="12">
      <c r="D178" s="290"/>
      <c r="E178" s="290"/>
      <c r="F178" s="290"/>
      <c r="G178" s="290"/>
      <c r="H178" s="290"/>
      <c r="I178" s="290"/>
      <c r="J178" s="290"/>
    </row>
    <row r="179" spans="4:10" ht="12">
      <c r="D179" s="290"/>
      <c r="E179" s="290"/>
      <c r="F179" s="290"/>
      <c r="G179" s="290"/>
      <c r="H179" s="290"/>
      <c r="I179" s="290"/>
      <c r="J179" s="290"/>
    </row>
    <row r="180" spans="4:10" ht="12">
      <c r="D180" s="290"/>
      <c r="E180" s="290"/>
      <c r="F180" s="290"/>
      <c r="G180" s="290"/>
      <c r="H180" s="290"/>
      <c r="I180" s="290"/>
      <c r="J180" s="290"/>
    </row>
    <row r="181" spans="4:10" ht="12">
      <c r="D181" s="290"/>
      <c r="E181" s="290"/>
      <c r="F181" s="290"/>
      <c r="G181" s="290"/>
      <c r="H181" s="290"/>
      <c r="I181" s="290"/>
      <c r="J181" s="290"/>
    </row>
    <row r="182" spans="4:10" ht="12">
      <c r="D182" s="290"/>
      <c r="E182" s="290"/>
      <c r="F182" s="290"/>
      <c r="G182" s="290"/>
      <c r="H182" s="290"/>
      <c r="I182" s="290"/>
      <c r="J182" s="290"/>
    </row>
    <row r="183" spans="4:10" ht="12">
      <c r="D183" s="290"/>
      <c r="E183" s="290"/>
      <c r="F183" s="290"/>
      <c r="G183" s="290"/>
      <c r="H183" s="290"/>
      <c r="I183" s="290"/>
      <c r="J183" s="290"/>
    </row>
    <row r="184" spans="4:10" ht="12">
      <c r="D184" s="290"/>
      <c r="E184" s="290"/>
      <c r="F184" s="290"/>
      <c r="G184" s="290"/>
      <c r="H184" s="290"/>
      <c r="I184" s="290"/>
      <c r="J184" s="290"/>
    </row>
    <row r="185" spans="4:10" ht="12">
      <c r="D185" s="290"/>
      <c r="E185" s="290"/>
      <c r="F185" s="290"/>
      <c r="G185" s="290"/>
      <c r="H185" s="290"/>
      <c r="I185" s="290"/>
      <c r="J185" s="290"/>
    </row>
    <row r="186" spans="4:10" ht="12">
      <c r="D186" s="290"/>
      <c r="E186" s="290"/>
      <c r="F186" s="290"/>
      <c r="G186" s="290"/>
      <c r="H186" s="290"/>
      <c r="I186" s="290"/>
      <c r="J186" s="290"/>
    </row>
    <row r="187" spans="4:10" ht="12">
      <c r="D187" s="290"/>
      <c r="E187" s="290"/>
      <c r="F187" s="290"/>
      <c r="G187" s="290"/>
      <c r="H187" s="290"/>
      <c r="I187" s="290"/>
      <c r="J187" s="290"/>
    </row>
    <row r="188" spans="4:10" ht="12">
      <c r="D188" s="290"/>
      <c r="E188" s="290"/>
      <c r="F188" s="290"/>
      <c r="G188" s="290"/>
      <c r="H188" s="290"/>
      <c r="I188" s="290"/>
      <c r="J188" s="290"/>
    </row>
    <row r="189" spans="4:10" ht="12">
      <c r="D189" s="290"/>
      <c r="E189" s="290"/>
      <c r="F189" s="290"/>
      <c r="G189" s="290"/>
      <c r="H189" s="290"/>
      <c r="I189" s="290"/>
      <c r="J189" s="290"/>
    </row>
    <row r="190" spans="4:10" ht="12">
      <c r="D190" s="290"/>
      <c r="E190" s="290"/>
      <c r="F190" s="290"/>
      <c r="G190" s="290"/>
      <c r="H190" s="290"/>
      <c r="I190" s="290"/>
      <c r="J190" s="290"/>
    </row>
    <row r="191" spans="4:10" ht="12">
      <c r="D191" s="290"/>
      <c r="E191" s="290"/>
      <c r="F191" s="290"/>
      <c r="G191" s="290"/>
      <c r="H191" s="290"/>
      <c r="I191" s="290"/>
      <c r="J191" s="290"/>
    </row>
    <row r="192" spans="4:10" ht="12">
      <c r="D192" s="290"/>
      <c r="E192" s="290"/>
      <c r="F192" s="290"/>
      <c r="G192" s="290"/>
      <c r="H192" s="290"/>
      <c r="I192" s="290"/>
      <c r="J192" s="290"/>
    </row>
    <row r="193" spans="4:10" ht="12">
      <c r="D193" s="290"/>
      <c r="E193" s="290"/>
      <c r="F193" s="290"/>
      <c r="G193" s="290"/>
      <c r="H193" s="290"/>
      <c r="I193" s="290"/>
      <c r="J193" s="290"/>
    </row>
    <row r="194" spans="4:10" ht="12">
      <c r="D194" s="290"/>
      <c r="E194" s="290"/>
      <c r="F194" s="290"/>
      <c r="G194" s="290"/>
      <c r="H194" s="290"/>
      <c r="I194" s="290"/>
      <c r="J194" s="290"/>
    </row>
    <row r="195" spans="4:10" ht="12">
      <c r="D195" s="290"/>
      <c r="E195" s="290"/>
      <c r="F195" s="290"/>
      <c r="G195" s="290"/>
      <c r="H195" s="290"/>
      <c r="I195" s="290"/>
      <c r="J195" s="290"/>
    </row>
    <row r="196" spans="4:10" ht="12">
      <c r="D196" s="290"/>
      <c r="E196" s="290"/>
      <c r="F196" s="290"/>
      <c r="G196" s="290"/>
      <c r="H196" s="290"/>
      <c r="I196" s="290"/>
      <c r="J196" s="290"/>
    </row>
    <row r="197" spans="4:10" ht="12">
      <c r="D197" s="290"/>
      <c r="E197" s="290"/>
      <c r="F197" s="290"/>
      <c r="G197" s="290"/>
      <c r="H197" s="290"/>
      <c r="I197" s="290"/>
      <c r="J197" s="290"/>
    </row>
    <row r="198" spans="4:10" ht="12">
      <c r="D198" s="290"/>
      <c r="E198" s="290"/>
      <c r="F198" s="290"/>
      <c r="G198" s="290"/>
      <c r="H198" s="290"/>
      <c r="I198" s="290"/>
      <c r="J198" s="290"/>
    </row>
    <row r="199" spans="4:10" ht="12">
      <c r="D199" s="290"/>
      <c r="E199" s="290"/>
      <c r="F199" s="290"/>
      <c r="G199" s="290"/>
      <c r="H199" s="290"/>
      <c r="I199" s="290"/>
      <c r="J199" s="290"/>
    </row>
    <row r="200" spans="4:10" ht="12">
      <c r="D200" s="290"/>
      <c r="E200" s="290"/>
      <c r="F200" s="290"/>
      <c r="G200" s="290"/>
      <c r="H200" s="290"/>
      <c r="I200" s="290"/>
      <c r="J200" s="290"/>
    </row>
    <row r="201" spans="4:10" ht="12">
      <c r="D201" s="290"/>
      <c r="E201" s="290"/>
      <c r="F201" s="290"/>
      <c r="G201" s="290"/>
      <c r="H201" s="290"/>
      <c r="I201" s="290"/>
      <c r="J201" s="290"/>
    </row>
    <row r="202" spans="4:10" ht="12">
      <c r="D202" s="290"/>
      <c r="E202" s="290"/>
      <c r="F202" s="290"/>
      <c r="G202" s="290"/>
      <c r="H202" s="290"/>
      <c r="I202" s="290"/>
      <c r="J202" s="290"/>
    </row>
    <row r="203" spans="4:10" ht="12">
      <c r="D203" s="290"/>
      <c r="E203" s="290"/>
      <c r="F203" s="290"/>
      <c r="G203" s="290"/>
      <c r="H203" s="290"/>
      <c r="I203" s="290"/>
      <c r="J203" s="290"/>
    </row>
    <row r="204" spans="4:10" ht="12">
      <c r="D204" s="290"/>
      <c r="E204" s="290"/>
      <c r="F204" s="290"/>
      <c r="G204" s="290"/>
      <c r="H204" s="290"/>
      <c r="I204" s="290"/>
      <c r="J204" s="290"/>
    </row>
    <row r="205" spans="4:10" ht="12">
      <c r="D205" s="290"/>
      <c r="E205" s="290"/>
      <c r="F205" s="290"/>
      <c r="G205" s="290"/>
      <c r="H205" s="290"/>
      <c r="I205" s="290"/>
      <c r="J205" s="290"/>
    </row>
    <row r="206" spans="4:10" ht="12">
      <c r="D206" s="290"/>
      <c r="E206" s="290"/>
      <c r="F206" s="290"/>
      <c r="G206" s="290"/>
      <c r="H206" s="290"/>
      <c r="I206" s="290"/>
      <c r="J206" s="290"/>
    </row>
    <row r="207" spans="4:10" ht="12">
      <c r="D207" s="290"/>
      <c r="E207" s="290"/>
      <c r="F207" s="290"/>
      <c r="G207" s="290"/>
      <c r="H207" s="290"/>
      <c r="I207" s="290"/>
      <c r="J207" s="290"/>
    </row>
    <row r="208" spans="4:10" ht="12">
      <c r="D208" s="290"/>
      <c r="E208" s="290"/>
      <c r="F208" s="290"/>
      <c r="G208" s="290"/>
      <c r="H208" s="290"/>
      <c r="I208" s="290"/>
      <c r="J208" s="290"/>
    </row>
  </sheetData>
  <mergeCells count="13">
    <mergeCell ref="B4:C5"/>
    <mergeCell ref="B7:C7"/>
    <mergeCell ref="B8:C8"/>
    <mergeCell ref="B9:C9"/>
    <mergeCell ref="B11:C11"/>
    <mergeCell ref="B30:C30"/>
    <mergeCell ref="B41:C41"/>
    <mergeCell ref="B60:C60"/>
    <mergeCell ref="J4:J5"/>
    <mergeCell ref="D4:D5"/>
    <mergeCell ref="E4:E5"/>
    <mergeCell ref="F4:H4"/>
    <mergeCell ref="I4:I5"/>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B2:AJ81"/>
  <sheetViews>
    <sheetView workbookViewId="0" topLeftCell="A1">
      <selection activeCell="A1" sqref="A1"/>
    </sheetView>
  </sheetViews>
  <sheetFormatPr defaultColWidth="9.00390625" defaultRowHeight="13.5"/>
  <cols>
    <col min="1" max="1" width="2.625" style="293" customWidth="1"/>
    <col min="2" max="2" width="10.625" style="339" customWidth="1"/>
    <col min="3" max="3" width="11.625" style="293" customWidth="1"/>
    <col min="4" max="5" width="10.625" style="293" customWidth="1"/>
    <col min="6" max="6" width="9.125" style="293" customWidth="1"/>
    <col min="7" max="7" width="9.875" style="293" customWidth="1"/>
    <col min="8" max="8" width="9.125" style="293" customWidth="1"/>
    <col min="9" max="9" width="10.25390625" style="293" customWidth="1"/>
    <col min="10" max="11" width="9.125" style="293" customWidth="1"/>
    <col min="12" max="12" width="10.625" style="293" customWidth="1"/>
    <col min="13" max="16384" width="9.00390625" style="293" customWidth="1"/>
  </cols>
  <sheetData>
    <row r="2" spans="2:12" ht="14.25">
      <c r="B2" s="294" t="s">
        <v>1008</v>
      </c>
      <c r="D2" s="295"/>
      <c r="E2" s="295"/>
      <c r="L2" s="295"/>
    </row>
    <row r="3" ht="12.75" customHeight="1" thickBot="1">
      <c r="B3" s="296"/>
    </row>
    <row r="4" spans="2:12" ht="13.5" customHeight="1" thickTop="1">
      <c r="B4" s="1123" t="s">
        <v>936</v>
      </c>
      <c r="C4" s="1125" t="s">
        <v>176</v>
      </c>
      <c r="D4" s="1125" t="s">
        <v>995</v>
      </c>
      <c r="E4" s="1126" t="s">
        <v>996</v>
      </c>
      <c r="F4" s="1127"/>
      <c r="G4" s="1127"/>
      <c r="H4" s="1127"/>
      <c r="I4" s="1127"/>
      <c r="J4" s="1127"/>
      <c r="K4" s="1128"/>
      <c r="L4" s="1125" t="s">
        <v>997</v>
      </c>
    </row>
    <row r="5" spans="2:12" ht="15" customHeight="1">
      <c r="B5" s="1124"/>
      <c r="C5" s="1124"/>
      <c r="D5" s="1124"/>
      <c r="E5" s="1129" t="s">
        <v>998</v>
      </c>
      <c r="F5" s="1129" t="s">
        <v>999</v>
      </c>
      <c r="G5" s="1129"/>
      <c r="H5" s="1129" t="s">
        <v>1000</v>
      </c>
      <c r="I5" s="1129"/>
      <c r="J5" s="1130" t="s">
        <v>1001</v>
      </c>
      <c r="K5" s="1130"/>
      <c r="L5" s="1124"/>
    </row>
    <row r="6" spans="2:12" ht="27.75" customHeight="1">
      <c r="B6" s="1124"/>
      <c r="C6" s="1124"/>
      <c r="D6" s="1124"/>
      <c r="E6" s="1129"/>
      <c r="F6" s="76" t="s">
        <v>1002</v>
      </c>
      <c r="G6" s="76" t="s">
        <v>1003</v>
      </c>
      <c r="H6" s="76" t="s">
        <v>1002</v>
      </c>
      <c r="I6" s="76" t="s">
        <v>1003</v>
      </c>
      <c r="J6" s="76" t="s">
        <v>1002</v>
      </c>
      <c r="K6" s="76" t="s">
        <v>1003</v>
      </c>
      <c r="L6" s="1124"/>
    </row>
    <row r="7" spans="2:36" s="297" customFormat="1" ht="12" customHeight="1">
      <c r="B7" s="298"/>
      <c r="C7" s="299" t="s">
        <v>1004</v>
      </c>
      <c r="D7" s="300" t="s">
        <v>1004</v>
      </c>
      <c r="E7" s="300" t="s">
        <v>1004</v>
      </c>
      <c r="F7" s="300" t="s">
        <v>949</v>
      </c>
      <c r="G7" s="300" t="s">
        <v>1005</v>
      </c>
      <c r="H7" s="300" t="s">
        <v>949</v>
      </c>
      <c r="I7" s="300" t="s">
        <v>1005</v>
      </c>
      <c r="J7" s="300" t="s">
        <v>949</v>
      </c>
      <c r="K7" s="300" t="s">
        <v>1005</v>
      </c>
      <c r="L7" s="301" t="s">
        <v>1005</v>
      </c>
      <c r="M7" s="302"/>
      <c r="N7" s="302"/>
      <c r="O7" s="302"/>
      <c r="P7" s="302"/>
      <c r="Q7" s="302"/>
      <c r="R7" s="302"/>
      <c r="S7" s="302"/>
      <c r="T7" s="302"/>
      <c r="U7" s="302"/>
      <c r="V7" s="302"/>
      <c r="W7" s="302"/>
      <c r="X7" s="302"/>
      <c r="Y7" s="302"/>
      <c r="Z7" s="302"/>
      <c r="AA7" s="302"/>
      <c r="AB7" s="302"/>
      <c r="AC7" s="302"/>
      <c r="AD7" s="302"/>
      <c r="AE7" s="302"/>
      <c r="AF7" s="302"/>
      <c r="AG7" s="302"/>
      <c r="AH7" s="302"/>
      <c r="AI7" s="302"/>
      <c r="AJ7" s="302"/>
    </row>
    <row r="8" spans="2:12" s="303" customFormat="1" ht="15" customHeight="1">
      <c r="B8" s="304" t="s">
        <v>176</v>
      </c>
      <c r="C8" s="305">
        <f aca="true" t="shared" si="0" ref="C8:I8">SUM(C10,C31,C44,C65)</f>
        <v>133383.95</v>
      </c>
      <c r="D8" s="306">
        <f t="shared" si="0"/>
        <v>97683.98999999999</v>
      </c>
      <c r="E8" s="307">
        <f t="shared" si="0"/>
        <v>13001.95</v>
      </c>
      <c r="F8" s="308">
        <f t="shared" si="0"/>
        <v>29748</v>
      </c>
      <c r="G8" s="307">
        <f t="shared" si="0"/>
        <v>7232.000000000001</v>
      </c>
      <c r="H8" s="308">
        <f t="shared" si="0"/>
        <v>25484</v>
      </c>
      <c r="I8" s="307">
        <f t="shared" si="0"/>
        <v>5620.88</v>
      </c>
      <c r="J8" s="308">
        <v>1181</v>
      </c>
      <c r="K8" s="307">
        <f>SUM(K10,K31,K44,K65)</f>
        <v>149.07</v>
      </c>
      <c r="L8" s="309">
        <f>SUM(L10,L31,L44,L65)</f>
        <v>22698.010000000002</v>
      </c>
    </row>
    <row r="9" spans="2:12" s="303" customFormat="1" ht="6.75" customHeight="1">
      <c r="B9" s="310"/>
      <c r="C9" s="305"/>
      <c r="D9" s="306"/>
      <c r="E9" s="307"/>
      <c r="F9" s="308"/>
      <c r="G9" s="307"/>
      <c r="H9" s="308"/>
      <c r="I9" s="307"/>
      <c r="J9" s="308"/>
      <c r="K9" s="307"/>
      <c r="L9" s="309"/>
    </row>
    <row r="10" spans="2:12" s="311" customFormat="1" ht="12" customHeight="1">
      <c r="B10" s="304" t="s">
        <v>911</v>
      </c>
      <c r="C10" s="312">
        <f aca="true" t="shared" si="1" ref="C10:L10">SUM(C16:C29)</f>
        <v>45597.72</v>
      </c>
      <c r="D10" s="313">
        <f t="shared" si="1"/>
        <v>39505.759999999995</v>
      </c>
      <c r="E10" s="314">
        <f t="shared" si="1"/>
        <v>864.2400000000001</v>
      </c>
      <c r="F10" s="229">
        <f t="shared" si="1"/>
        <v>4438</v>
      </c>
      <c r="G10" s="314">
        <f t="shared" si="1"/>
        <v>702.9299999999998</v>
      </c>
      <c r="H10" s="229">
        <f t="shared" si="1"/>
        <v>946</v>
      </c>
      <c r="I10" s="314">
        <f t="shared" si="1"/>
        <v>147</v>
      </c>
      <c r="J10" s="229">
        <f t="shared" si="1"/>
        <v>238</v>
      </c>
      <c r="K10" s="314">
        <f t="shared" si="1"/>
        <v>14.309999999999997</v>
      </c>
      <c r="L10" s="315">
        <f t="shared" si="1"/>
        <v>5227.72</v>
      </c>
    </row>
    <row r="11" spans="2:12" ht="12" customHeight="1">
      <c r="B11" s="316" t="s">
        <v>953</v>
      </c>
      <c r="C11" s="317">
        <f>SUM(D11:E11,L11)</f>
        <v>1768.74</v>
      </c>
      <c r="D11" s="318">
        <v>1491.89</v>
      </c>
      <c r="E11" s="319">
        <f>SUM(G11,I11,K11)</f>
        <v>36.76</v>
      </c>
      <c r="F11" s="320">
        <v>141</v>
      </c>
      <c r="G11" s="319">
        <v>20.35</v>
      </c>
      <c r="H11" s="321">
        <v>54</v>
      </c>
      <c r="I11" s="322">
        <v>16.36</v>
      </c>
      <c r="J11" s="321">
        <v>1</v>
      </c>
      <c r="K11" s="322">
        <v>0.05</v>
      </c>
      <c r="L11" s="323">
        <v>240.09</v>
      </c>
    </row>
    <row r="12" spans="2:12" ht="12" customHeight="1">
      <c r="B12" s="316" t="s">
        <v>954</v>
      </c>
      <c r="C12" s="317">
        <f>SUM(D12:E12,L12)</f>
        <v>31014.11</v>
      </c>
      <c r="D12" s="318">
        <v>27906.23</v>
      </c>
      <c r="E12" s="319">
        <f>SUM(G12,I12,K12)</f>
        <v>415.97</v>
      </c>
      <c r="F12" s="320">
        <v>2557</v>
      </c>
      <c r="G12" s="319">
        <v>374.1</v>
      </c>
      <c r="H12" s="321">
        <v>283</v>
      </c>
      <c r="I12" s="322">
        <v>37.32</v>
      </c>
      <c r="J12" s="321">
        <v>92</v>
      </c>
      <c r="K12" s="322">
        <v>4.55</v>
      </c>
      <c r="L12" s="323">
        <v>2691.91</v>
      </c>
    </row>
    <row r="13" spans="2:12" ht="12" customHeight="1">
      <c r="B13" s="316" t="s">
        <v>955</v>
      </c>
      <c r="C13" s="317">
        <f>SUM(D13:E13,L13)</f>
        <v>7720.64</v>
      </c>
      <c r="D13" s="318">
        <v>6128.64</v>
      </c>
      <c r="E13" s="319">
        <f>SUM(G13,I13,K13)</f>
        <v>260.40999999999997</v>
      </c>
      <c r="F13" s="320">
        <v>1188</v>
      </c>
      <c r="G13" s="319">
        <v>216.69</v>
      </c>
      <c r="H13" s="321">
        <v>145</v>
      </c>
      <c r="I13" s="322">
        <v>36.82</v>
      </c>
      <c r="J13" s="321">
        <v>83</v>
      </c>
      <c r="K13" s="322">
        <v>6.9</v>
      </c>
      <c r="L13" s="323">
        <v>1331.59</v>
      </c>
    </row>
    <row r="14" spans="2:12" ht="12" customHeight="1">
      <c r="B14" s="316" t="s">
        <v>956</v>
      </c>
      <c r="C14" s="317">
        <f>SUM(D14:E14,L14)</f>
        <v>5094.2300000000005</v>
      </c>
      <c r="D14" s="318">
        <v>3979</v>
      </c>
      <c r="E14" s="319">
        <f>SUM(G14,I14,K14)</f>
        <v>151.10000000000002</v>
      </c>
      <c r="F14" s="320">
        <v>552</v>
      </c>
      <c r="G14" s="319">
        <v>91.79</v>
      </c>
      <c r="H14" s="321">
        <v>464</v>
      </c>
      <c r="I14" s="322">
        <v>56.5</v>
      </c>
      <c r="J14" s="321">
        <v>62</v>
      </c>
      <c r="K14" s="322">
        <v>2.81</v>
      </c>
      <c r="L14" s="323">
        <v>964.13</v>
      </c>
    </row>
    <row r="15" spans="2:12" ht="9" customHeight="1">
      <c r="B15" s="316"/>
      <c r="C15" s="317"/>
      <c r="D15" s="318"/>
      <c r="E15" s="319"/>
      <c r="F15" s="320"/>
      <c r="G15" s="319"/>
      <c r="H15" s="321"/>
      <c r="I15" s="322"/>
      <c r="J15" s="321"/>
      <c r="K15" s="322"/>
      <c r="L15" s="323"/>
    </row>
    <row r="16" spans="2:12" ht="12" customHeight="1">
      <c r="B16" s="316" t="s">
        <v>93</v>
      </c>
      <c r="C16" s="317">
        <f aca="true" t="shared" si="2" ref="C16:C29">SUM(D16:E16,L16)</f>
        <v>7325.070000000001</v>
      </c>
      <c r="D16" s="318">
        <v>6537.6</v>
      </c>
      <c r="E16" s="319">
        <f aca="true" t="shared" si="3" ref="E16:E29">SUM(G16,I16,K16)</f>
        <v>98.97000000000001</v>
      </c>
      <c r="F16" s="320">
        <v>789</v>
      </c>
      <c r="G16" s="319">
        <v>88.79</v>
      </c>
      <c r="H16" s="321">
        <v>44</v>
      </c>
      <c r="I16" s="322">
        <v>5.37</v>
      </c>
      <c r="J16" s="321">
        <v>92</v>
      </c>
      <c r="K16" s="322">
        <v>4.81</v>
      </c>
      <c r="L16" s="323">
        <v>688.5</v>
      </c>
    </row>
    <row r="17" spans="2:12" ht="12" customHeight="1">
      <c r="B17" s="316" t="s">
        <v>94</v>
      </c>
      <c r="C17" s="317">
        <f t="shared" si="2"/>
        <v>9623.35</v>
      </c>
      <c r="D17" s="318">
        <v>8148</v>
      </c>
      <c r="E17" s="319">
        <f t="shared" si="3"/>
        <v>210.67000000000002</v>
      </c>
      <c r="F17" s="320">
        <v>807</v>
      </c>
      <c r="G17" s="319">
        <v>190.8</v>
      </c>
      <c r="H17" s="321">
        <v>82</v>
      </c>
      <c r="I17" s="322">
        <v>18.82</v>
      </c>
      <c r="J17" s="321">
        <v>4</v>
      </c>
      <c r="K17" s="322">
        <v>1.05</v>
      </c>
      <c r="L17" s="323">
        <v>1264.68</v>
      </c>
    </row>
    <row r="18" spans="2:12" ht="12" customHeight="1">
      <c r="B18" s="316" t="s">
        <v>912</v>
      </c>
      <c r="C18" s="317">
        <f t="shared" si="2"/>
        <v>1135.95</v>
      </c>
      <c r="D18" s="318">
        <v>949.48</v>
      </c>
      <c r="E18" s="319">
        <f t="shared" si="3"/>
        <v>56.01</v>
      </c>
      <c r="F18" s="320">
        <v>168</v>
      </c>
      <c r="G18" s="319">
        <v>33.18</v>
      </c>
      <c r="H18" s="321">
        <v>174</v>
      </c>
      <c r="I18" s="322">
        <v>22.17</v>
      </c>
      <c r="J18" s="321">
        <v>17</v>
      </c>
      <c r="K18" s="322">
        <v>0.66</v>
      </c>
      <c r="L18" s="323">
        <v>130.46</v>
      </c>
    </row>
    <row r="19" spans="2:12" ht="12" customHeight="1">
      <c r="B19" s="316" t="s">
        <v>957</v>
      </c>
      <c r="C19" s="317">
        <f t="shared" si="2"/>
        <v>2083.91</v>
      </c>
      <c r="D19" s="318">
        <v>1806.56</v>
      </c>
      <c r="E19" s="319">
        <f t="shared" si="3"/>
        <v>60.82</v>
      </c>
      <c r="F19" s="320">
        <v>604</v>
      </c>
      <c r="G19" s="319">
        <v>60.59</v>
      </c>
      <c r="H19" s="321">
        <v>0</v>
      </c>
      <c r="I19" s="322">
        <v>0</v>
      </c>
      <c r="J19" s="321">
        <v>5</v>
      </c>
      <c r="K19" s="322">
        <v>0.23</v>
      </c>
      <c r="L19" s="323">
        <v>216.53</v>
      </c>
    </row>
    <row r="20" spans="2:12" ht="12" customHeight="1">
      <c r="B20" s="316" t="s">
        <v>913</v>
      </c>
      <c r="C20" s="317">
        <f t="shared" si="2"/>
        <v>3338.2499999999995</v>
      </c>
      <c r="D20" s="318">
        <v>2615.91</v>
      </c>
      <c r="E20" s="319">
        <f t="shared" si="3"/>
        <v>78.99000000000001</v>
      </c>
      <c r="F20" s="320">
        <v>378</v>
      </c>
      <c r="G20" s="319">
        <v>73.62</v>
      </c>
      <c r="H20" s="321">
        <v>11</v>
      </c>
      <c r="I20" s="322">
        <v>3.2</v>
      </c>
      <c r="J20" s="321">
        <v>25</v>
      </c>
      <c r="K20" s="322">
        <v>2.17</v>
      </c>
      <c r="L20" s="323">
        <v>643.35</v>
      </c>
    </row>
    <row r="21" spans="2:12" ht="12" customHeight="1">
      <c r="B21" s="316" t="s">
        <v>958</v>
      </c>
      <c r="C21" s="317">
        <f t="shared" si="2"/>
        <v>2552.26</v>
      </c>
      <c r="D21" s="318">
        <v>2352.57</v>
      </c>
      <c r="E21" s="319">
        <f t="shared" si="3"/>
        <v>27.099999999999998</v>
      </c>
      <c r="F21" s="320">
        <v>147</v>
      </c>
      <c r="G21" s="319">
        <v>10.32</v>
      </c>
      <c r="H21" s="321">
        <v>158</v>
      </c>
      <c r="I21" s="322">
        <v>16.74</v>
      </c>
      <c r="J21" s="321">
        <v>2</v>
      </c>
      <c r="K21" s="322">
        <v>0.04</v>
      </c>
      <c r="L21" s="323">
        <v>172.59</v>
      </c>
    </row>
    <row r="22" spans="2:12" ht="12" customHeight="1">
      <c r="B22" s="316" t="s">
        <v>914</v>
      </c>
      <c r="C22" s="317">
        <f t="shared" si="2"/>
        <v>4000.54</v>
      </c>
      <c r="D22" s="318">
        <v>3697.29</v>
      </c>
      <c r="E22" s="319">
        <f t="shared" si="3"/>
        <v>20.16</v>
      </c>
      <c r="F22" s="320">
        <v>159</v>
      </c>
      <c r="G22" s="319">
        <v>18.71</v>
      </c>
      <c r="H22" s="321">
        <v>11</v>
      </c>
      <c r="I22" s="322">
        <v>1.23</v>
      </c>
      <c r="J22" s="321">
        <v>9</v>
      </c>
      <c r="K22" s="322">
        <v>0.22</v>
      </c>
      <c r="L22" s="323">
        <v>283.09</v>
      </c>
    </row>
    <row r="23" spans="2:12" ht="12" customHeight="1">
      <c r="B23" s="316" t="s">
        <v>915</v>
      </c>
      <c r="C23" s="317">
        <f t="shared" si="2"/>
        <v>1765.92</v>
      </c>
      <c r="D23" s="318">
        <v>1635.76</v>
      </c>
      <c r="E23" s="319">
        <f t="shared" si="3"/>
        <v>11.88</v>
      </c>
      <c r="F23" s="320">
        <v>92</v>
      </c>
      <c r="G23" s="319">
        <v>11.88</v>
      </c>
      <c r="H23" s="321">
        <v>0</v>
      </c>
      <c r="I23" s="322">
        <v>0</v>
      </c>
      <c r="J23" s="321">
        <v>0</v>
      </c>
      <c r="K23" s="322">
        <v>0</v>
      </c>
      <c r="L23" s="323">
        <v>118.28</v>
      </c>
    </row>
    <row r="24" spans="2:12" ht="12" customHeight="1">
      <c r="B24" s="316" t="s">
        <v>916</v>
      </c>
      <c r="C24" s="317">
        <f t="shared" si="2"/>
        <v>4357.500000000001</v>
      </c>
      <c r="D24" s="318">
        <v>4142.85</v>
      </c>
      <c r="E24" s="319">
        <f t="shared" si="3"/>
        <v>3.09</v>
      </c>
      <c r="F24" s="320">
        <v>26</v>
      </c>
      <c r="G24" s="319">
        <v>3.09</v>
      </c>
      <c r="H24" s="321">
        <v>0</v>
      </c>
      <c r="I24" s="322">
        <v>0</v>
      </c>
      <c r="J24" s="321">
        <v>0</v>
      </c>
      <c r="K24" s="322">
        <v>0</v>
      </c>
      <c r="L24" s="323">
        <v>211.56</v>
      </c>
    </row>
    <row r="25" spans="2:12" ht="12" customHeight="1">
      <c r="B25" s="316" t="s">
        <v>212</v>
      </c>
      <c r="C25" s="317">
        <f t="shared" si="2"/>
        <v>1097.36</v>
      </c>
      <c r="D25" s="318">
        <v>872.02</v>
      </c>
      <c r="E25" s="319">
        <f t="shared" si="3"/>
        <v>41.86000000000001</v>
      </c>
      <c r="F25" s="320">
        <v>52</v>
      </c>
      <c r="G25" s="319">
        <v>9.82</v>
      </c>
      <c r="H25" s="321">
        <v>259</v>
      </c>
      <c r="I25" s="322">
        <v>31.44</v>
      </c>
      <c r="J25" s="321">
        <v>8</v>
      </c>
      <c r="K25" s="322">
        <v>0.6</v>
      </c>
      <c r="L25" s="323">
        <v>183.48</v>
      </c>
    </row>
    <row r="26" spans="2:12" ht="12" customHeight="1">
      <c r="B26" s="316" t="s">
        <v>917</v>
      </c>
      <c r="C26" s="317">
        <f t="shared" si="2"/>
        <v>1135.94</v>
      </c>
      <c r="D26" s="318">
        <v>983.75</v>
      </c>
      <c r="E26" s="319">
        <f t="shared" si="3"/>
        <v>32.89</v>
      </c>
      <c r="F26" s="320">
        <v>244</v>
      </c>
      <c r="G26" s="319">
        <v>28.42</v>
      </c>
      <c r="H26" s="321">
        <v>16</v>
      </c>
      <c r="I26" s="322">
        <v>2.77</v>
      </c>
      <c r="J26" s="321">
        <v>22</v>
      </c>
      <c r="K26" s="322">
        <v>1.7</v>
      </c>
      <c r="L26" s="323">
        <v>119.3</v>
      </c>
    </row>
    <row r="27" spans="2:12" ht="12" customHeight="1">
      <c r="B27" s="316" t="s">
        <v>104</v>
      </c>
      <c r="C27" s="317">
        <f t="shared" si="2"/>
        <v>1746.35</v>
      </c>
      <c r="D27" s="318">
        <v>1516.11</v>
      </c>
      <c r="E27" s="319">
        <f t="shared" si="3"/>
        <v>9.83</v>
      </c>
      <c r="F27" s="320">
        <v>79</v>
      </c>
      <c r="G27" s="319">
        <v>8.17</v>
      </c>
      <c r="H27" s="321">
        <v>13</v>
      </c>
      <c r="I27" s="322">
        <v>1.06</v>
      </c>
      <c r="J27" s="321">
        <v>25</v>
      </c>
      <c r="K27" s="322">
        <v>0.6</v>
      </c>
      <c r="L27" s="323">
        <v>220.41</v>
      </c>
    </row>
    <row r="28" spans="2:12" ht="12" customHeight="1">
      <c r="B28" s="316" t="s">
        <v>918</v>
      </c>
      <c r="C28" s="317">
        <f t="shared" si="2"/>
        <v>1472.53</v>
      </c>
      <c r="D28" s="318">
        <v>1254.35</v>
      </c>
      <c r="E28" s="319">
        <f t="shared" si="3"/>
        <v>28.470000000000002</v>
      </c>
      <c r="F28" s="320">
        <v>183</v>
      </c>
      <c r="G28" s="319">
        <v>27.89</v>
      </c>
      <c r="H28" s="321">
        <v>3</v>
      </c>
      <c r="I28" s="322">
        <v>0.3</v>
      </c>
      <c r="J28" s="321">
        <v>8</v>
      </c>
      <c r="K28" s="322">
        <v>0.28</v>
      </c>
      <c r="L28" s="323">
        <v>189.71</v>
      </c>
    </row>
    <row r="29" spans="2:12" ht="12" customHeight="1">
      <c r="B29" s="316" t="s">
        <v>213</v>
      </c>
      <c r="C29" s="317">
        <f t="shared" si="2"/>
        <v>3962.79</v>
      </c>
      <c r="D29" s="318">
        <v>2993.51</v>
      </c>
      <c r="E29" s="319">
        <f t="shared" si="3"/>
        <v>183.5</v>
      </c>
      <c r="F29" s="320">
        <v>710</v>
      </c>
      <c r="G29" s="319">
        <v>137.65</v>
      </c>
      <c r="H29" s="321">
        <v>175</v>
      </c>
      <c r="I29" s="322">
        <v>43.9</v>
      </c>
      <c r="J29" s="321">
        <v>21</v>
      </c>
      <c r="K29" s="322">
        <v>1.95</v>
      </c>
      <c r="L29" s="323">
        <v>785.78</v>
      </c>
    </row>
    <row r="30" spans="2:12" ht="9.75" customHeight="1">
      <c r="B30" s="316"/>
      <c r="C30" s="324"/>
      <c r="D30" s="325"/>
      <c r="E30" s="326"/>
      <c r="F30" s="327"/>
      <c r="G30" s="326"/>
      <c r="H30" s="321"/>
      <c r="I30" s="322"/>
      <c r="J30" s="321"/>
      <c r="K30" s="322"/>
      <c r="L30" s="328"/>
    </row>
    <row r="31" spans="2:12" s="311" customFormat="1" ht="15" customHeight="1">
      <c r="B31" s="304" t="s">
        <v>919</v>
      </c>
      <c r="C31" s="305">
        <f aca="true" t="shared" si="4" ref="C31:L31">SUM(C35:C42)</f>
        <v>14125.470000000001</v>
      </c>
      <c r="D31" s="306">
        <f t="shared" si="4"/>
        <v>10614.859999999999</v>
      </c>
      <c r="E31" s="307">
        <f t="shared" si="4"/>
        <v>200.46</v>
      </c>
      <c r="F31" s="308">
        <f t="shared" si="4"/>
        <v>264</v>
      </c>
      <c r="G31" s="307">
        <f t="shared" si="4"/>
        <v>97.85000000000001</v>
      </c>
      <c r="H31" s="308">
        <f t="shared" si="4"/>
        <v>780</v>
      </c>
      <c r="I31" s="307">
        <f t="shared" si="4"/>
        <v>88.78</v>
      </c>
      <c r="J31" s="308">
        <f t="shared" si="4"/>
        <v>65</v>
      </c>
      <c r="K31" s="307">
        <f t="shared" si="4"/>
        <v>13.830000000000002</v>
      </c>
      <c r="L31" s="309">
        <f t="shared" si="4"/>
        <v>3310.1500000000005</v>
      </c>
    </row>
    <row r="32" spans="2:12" ht="12" customHeight="1">
      <c r="B32" s="316" t="s">
        <v>955</v>
      </c>
      <c r="C32" s="317">
        <f>SUM(D32:E32,L32)</f>
        <v>9146.5</v>
      </c>
      <c r="D32" s="318">
        <v>6755.48</v>
      </c>
      <c r="E32" s="319">
        <f>SUM(G32,I32,K32)</f>
        <v>146.32999999999998</v>
      </c>
      <c r="F32" s="320">
        <v>201</v>
      </c>
      <c r="G32" s="319">
        <v>83.84</v>
      </c>
      <c r="H32" s="321">
        <v>488</v>
      </c>
      <c r="I32" s="322">
        <v>55.32</v>
      </c>
      <c r="J32" s="321">
        <v>55</v>
      </c>
      <c r="K32" s="322">
        <v>7.17</v>
      </c>
      <c r="L32" s="323">
        <v>2244.69</v>
      </c>
    </row>
    <row r="33" spans="2:12" ht="12" customHeight="1">
      <c r="B33" s="316" t="s">
        <v>956</v>
      </c>
      <c r="C33" s="317">
        <f>SUM(D33:E33,L33)</f>
        <v>4978.97</v>
      </c>
      <c r="D33" s="318">
        <v>3859.38</v>
      </c>
      <c r="E33" s="319">
        <f>SUM(G33,I33,K33)</f>
        <v>54.129999999999995</v>
      </c>
      <c r="F33" s="320">
        <v>63</v>
      </c>
      <c r="G33" s="319">
        <v>14.01</v>
      </c>
      <c r="H33" s="321">
        <v>292</v>
      </c>
      <c r="I33" s="322">
        <v>33.46</v>
      </c>
      <c r="J33" s="321">
        <v>10</v>
      </c>
      <c r="K33" s="322">
        <v>6.66</v>
      </c>
      <c r="L33" s="323">
        <v>1065.46</v>
      </c>
    </row>
    <row r="34" spans="2:12" ht="9" customHeight="1">
      <c r="B34" s="316"/>
      <c r="C34" s="317"/>
      <c r="D34" s="318"/>
      <c r="E34" s="319"/>
      <c r="F34" s="320"/>
      <c r="G34" s="319"/>
      <c r="H34" s="321"/>
      <c r="I34" s="322"/>
      <c r="J34" s="321"/>
      <c r="K34" s="322"/>
      <c r="L34" s="323"/>
    </row>
    <row r="35" spans="2:12" ht="12" customHeight="1">
      <c r="B35" s="316" t="s">
        <v>95</v>
      </c>
      <c r="C35" s="317">
        <f aca="true" t="shared" si="5" ref="C35:C42">SUM(D35:E35,L35)</f>
        <v>4368.05</v>
      </c>
      <c r="D35" s="318">
        <v>3048.89</v>
      </c>
      <c r="E35" s="319">
        <f aca="true" t="shared" si="6" ref="E35:E42">SUM(G35,I35,K35)</f>
        <v>98.75000000000001</v>
      </c>
      <c r="F35" s="320">
        <v>136</v>
      </c>
      <c r="G35" s="319">
        <v>73.4</v>
      </c>
      <c r="H35" s="321">
        <v>155</v>
      </c>
      <c r="I35" s="322">
        <v>21.95</v>
      </c>
      <c r="J35" s="321">
        <v>19</v>
      </c>
      <c r="K35" s="322">
        <v>3.4</v>
      </c>
      <c r="L35" s="323">
        <v>1220.41</v>
      </c>
    </row>
    <row r="36" spans="2:12" ht="12" customHeight="1">
      <c r="B36" s="316" t="s">
        <v>920</v>
      </c>
      <c r="C36" s="317">
        <f t="shared" si="5"/>
        <v>1190.83</v>
      </c>
      <c r="D36" s="318">
        <v>951.6</v>
      </c>
      <c r="E36" s="319">
        <f t="shared" si="6"/>
        <v>19.880000000000003</v>
      </c>
      <c r="F36" s="320">
        <v>31</v>
      </c>
      <c r="G36" s="319">
        <v>3.41</v>
      </c>
      <c r="H36" s="321">
        <v>152</v>
      </c>
      <c r="I36" s="322">
        <v>13.8</v>
      </c>
      <c r="J36" s="321">
        <v>26</v>
      </c>
      <c r="K36" s="322">
        <v>2.67</v>
      </c>
      <c r="L36" s="323">
        <v>219.35</v>
      </c>
    </row>
    <row r="37" spans="2:12" ht="12" customHeight="1">
      <c r="B37" s="316" t="s">
        <v>921</v>
      </c>
      <c r="C37" s="317">
        <f t="shared" si="5"/>
        <v>861.77</v>
      </c>
      <c r="D37" s="318">
        <v>651.36</v>
      </c>
      <c r="E37" s="319">
        <f t="shared" si="6"/>
        <v>6.43</v>
      </c>
      <c r="F37" s="320">
        <v>0</v>
      </c>
      <c r="G37" s="319">
        <v>0</v>
      </c>
      <c r="H37" s="321">
        <v>63</v>
      </c>
      <c r="I37" s="322">
        <v>6.43</v>
      </c>
      <c r="J37" s="321">
        <v>0</v>
      </c>
      <c r="K37" s="322">
        <v>0</v>
      </c>
      <c r="L37" s="323">
        <v>203.98</v>
      </c>
    </row>
    <row r="38" spans="2:12" ht="12" customHeight="1">
      <c r="B38" s="316" t="s">
        <v>214</v>
      </c>
      <c r="C38" s="317">
        <f t="shared" si="5"/>
        <v>1282.76</v>
      </c>
      <c r="D38" s="318">
        <v>1006.69</v>
      </c>
      <c r="E38" s="319">
        <f t="shared" si="6"/>
        <v>10.11</v>
      </c>
      <c r="F38" s="320">
        <v>7</v>
      </c>
      <c r="G38" s="319">
        <v>0.95</v>
      </c>
      <c r="H38" s="321">
        <v>79</v>
      </c>
      <c r="I38" s="322">
        <v>8.81</v>
      </c>
      <c r="J38" s="321">
        <v>5</v>
      </c>
      <c r="K38" s="322">
        <v>0.35</v>
      </c>
      <c r="L38" s="323">
        <v>265.96</v>
      </c>
    </row>
    <row r="39" spans="2:12" ht="12" customHeight="1">
      <c r="B39" s="316" t="s">
        <v>215</v>
      </c>
      <c r="C39" s="317">
        <f t="shared" si="5"/>
        <v>1499.6</v>
      </c>
      <c r="D39" s="318">
        <v>1163.59</v>
      </c>
      <c r="E39" s="319">
        <f t="shared" si="6"/>
        <v>18.72</v>
      </c>
      <c r="F39" s="320">
        <v>23</v>
      </c>
      <c r="G39" s="319">
        <v>3.34</v>
      </c>
      <c r="H39" s="321">
        <v>129</v>
      </c>
      <c r="I39" s="322">
        <v>15.38</v>
      </c>
      <c r="J39" s="321">
        <v>0</v>
      </c>
      <c r="K39" s="322">
        <v>0</v>
      </c>
      <c r="L39" s="323">
        <v>317.29</v>
      </c>
    </row>
    <row r="40" spans="2:12" ht="12" customHeight="1">
      <c r="B40" s="316" t="s">
        <v>922</v>
      </c>
      <c r="C40" s="317">
        <f t="shared" si="5"/>
        <v>1636.39</v>
      </c>
      <c r="D40" s="318">
        <v>1193.67</v>
      </c>
      <c r="E40" s="319">
        <f t="shared" si="6"/>
        <v>25.169999999999998</v>
      </c>
      <c r="F40" s="320">
        <v>53</v>
      </c>
      <c r="G40" s="319">
        <v>14.36</v>
      </c>
      <c r="H40" s="321">
        <v>34</v>
      </c>
      <c r="I40" s="322">
        <v>3.86</v>
      </c>
      <c r="J40" s="321">
        <v>11</v>
      </c>
      <c r="K40" s="322">
        <v>6.95</v>
      </c>
      <c r="L40" s="323">
        <v>417.55</v>
      </c>
    </row>
    <row r="41" spans="2:12" ht="12" customHeight="1">
      <c r="B41" s="316" t="s">
        <v>923</v>
      </c>
      <c r="C41" s="317">
        <f t="shared" si="5"/>
        <v>1476.2</v>
      </c>
      <c r="D41" s="318">
        <v>1125.14</v>
      </c>
      <c r="E41" s="319">
        <f t="shared" si="6"/>
        <v>11.24</v>
      </c>
      <c r="F41" s="320">
        <v>11</v>
      </c>
      <c r="G41" s="319">
        <v>2.25</v>
      </c>
      <c r="H41" s="321">
        <v>67</v>
      </c>
      <c r="I41" s="322">
        <v>8.53</v>
      </c>
      <c r="J41" s="321">
        <v>4</v>
      </c>
      <c r="K41" s="322">
        <v>0.46</v>
      </c>
      <c r="L41" s="323">
        <v>339.82</v>
      </c>
    </row>
    <row r="42" spans="2:12" ht="12" customHeight="1">
      <c r="B42" s="316" t="s">
        <v>924</v>
      </c>
      <c r="C42" s="317">
        <f t="shared" si="5"/>
        <v>1809.8700000000001</v>
      </c>
      <c r="D42" s="318">
        <v>1473.92</v>
      </c>
      <c r="E42" s="319">
        <f t="shared" si="6"/>
        <v>10.16</v>
      </c>
      <c r="F42" s="320">
        <v>3</v>
      </c>
      <c r="G42" s="319">
        <v>0.14</v>
      </c>
      <c r="H42" s="321">
        <v>101</v>
      </c>
      <c r="I42" s="322">
        <v>10.02</v>
      </c>
      <c r="J42" s="321">
        <v>0</v>
      </c>
      <c r="K42" s="322">
        <v>0</v>
      </c>
      <c r="L42" s="323">
        <v>325.79</v>
      </c>
    </row>
    <row r="43" spans="2:12" ht="9" customHeight="1">
      <c r="B43" s="316"/>
      <c r="C43" s="324"/>
      <c r="D43" s="325"/>
      <c r="E43" s="326"/>
      <c r="F43" s="327"/>
      <c r="G43" s="326"/>
      <c r="H43" s="321"/>
      <c r="I43" s="322"/>
      <c r="J43" s="321"/>
      <c r="K43" s="322"/>
      <c r="L43" s="328"/>
    </row>
    <row r="44" spans="2:12" s="311" customFormat="1" ht="12" customHeight="1">
      <c r="B44" s="304" t="s">
        <v>925</v>
      </c>
      <c r="C44" s="305">
        <f aca="true" t="shared" si="7" ref="C44:L44">SUM(C50:C63)</f>
        <v>44842.32</v>
      </c>
      <c r="D44" s="306">
        <f t="shared" si="7"/>
        <v>26764.440000000002</v>
      </c>
      <c r="E44" s="307">
        <f t="shared" si="7"/>
        <v>8843.73</v>
      </c>
      <c r="F44" s="308">
        <f t="shared" si="7"/>
        <v>19006</v>
      </c>
      <c r="G44" s="307">
        <f t="shared" si="7"/>
        <v>5000.980000000001</v>
      </c>
      <c r="H44" s="308">
        <f t="shared" si="7"/>
        <v>17201</v>
      </c>
      <c r="I44" s="307">
        <f t="shared" si="7"/>
        <v>3745.3599999999997</v>
      </c>
      <c r="J44" s="308">
        <f t="shared" si="7"/>
        <v>702</v>
      </c>
      <c r="K44" s="307">
        <f t="shared" si="7"/>
        <v>97.38999999999999</v>
      </c>
      <c r="L44" s="309">
        <f t="shared" si="7"/>
        <v>9234.15</v>
      </c>
    </row>
    <row r="45" spans="2:12" ht="12" customHeight="1">
      <c r="B45" s="316" t="s">
        <v>953</v>
      </c>
      <c r="C45" s="317">
        <f>SUM(D45:E45,L45)</f>
        <v>1260.65</v>
      </c>
      <c r="D45" s="318">
        <v>932.09</v>
      </c>
      <c r="E45" s="319">
        <f>SUM(G45,I45,K45)</f>
        <v>48.06</v>
      </c>
      <c r="F45" s="320">
        <v>259</v>
      </c>
      <c r="G45" s="319">
        <v>37.03</v>
      </c>
      <c r="H45" s="321">
        <v>77</v>
      </c>
      <c r="I45" s="322">
        <v>8.2</v>
      </c>
      <c r="J45" s="321">
        <v>16</v>
      </c>
      <c r="K45" s="322">
        <v>2.83</v>
      </c>
      <c r="L45" s="323">
        <v>280.5</v>
      </c>
    </row>
    <row r="46" spans="2:12" ht="12" customHeight="1">
      <c r="B46" s="316" t="s">
        <v>954</v>
      </c>
      <c r="C46" s="317">
        <f>SUM(D46:E46,L46)</f>
        <v>20506.25</v>
      </c>
      <c r="D46" s="318">
        <v>13382.26</v>
      </c>
      <c r="E46" s="319">
        <v>4210.99</v>
      </c>
      <c r="F46" s="320">
        <v>11729</v>
      </c>
      <c r="G46" s="319">
        <v>2934.74</v>
      </c>
      <c r="H46" s="321">
        <v>6259</v>
      </c>
      <c r="I46" s="322">
        <v>1237.18</v>
      </c>
      <c r="J46" s="321">
        <v>266</v>
      </c>
      <c r="K46" s="322">
        <v>39.07</v>
      </c>
      <c r="L46" s="323">
        <v>2913</v>
      </c>
    </row>
    <row r="47" spans="2:12" ht="12" customHeight="1">
      <c r="B47" s="316" t="s">
        <v>955</v>
      </c>
      <c r="C47" s="317">
        <f>SUM(D47:E47,L47)</f>
        <v>17904.72</v>
      </c>
      <c r="D47" s="318">
        <v>9630.39</v>
      </c>
      <c r="E47" s="319">
        <v>3721.5</v>
      </c>
      <c r="F47" s="320">
        <v>5589</v>
      </c>
      <c r="G47" s="319">
        <v>1743.19</v>
      </c>
      <c r="H47" s="321">
        <v>8306</v>
      </c>
      <c r="I47" s="322">
        <v>1937.78</v>
      </c>
      <c r="J47" s="321">
        <v>306</v>
      </c>
      <c r="K47" s="322">
        <v>40.53</v>
      </c>
      <c r="L47" s="323">
        <v>4552.83</v>
      </c>
    </row>
    <row r="48" spans="2:12" ht="12" customHeight="1">
      <c r="B48" s="316" t="s">
        <v>956</v>
      </c>
      <c r="C48" s="317">
        <f>SUM(D48:E48,L48)</f>
        <v>5170.7</v>
      </c>
      <c r="D48" s="318">
        <v>2819.7</v>
      </c>
      <c r="E48" s="319">
        <f>SUM(G48,I48,K48)</f>
        <v>863.1800000000001</v>
      </c>
      <c r="F48" s="320">
        <v>1429</v>
      </c>
      <c r="G48" s="319">
        <v>286.02</v>
      </c>
      <c r="H48" s="321">
        <v>2559</v>
      </c>
      <c r="I48" s="322">
        <v>562.2</v>
      </c>
      <c r="J48" s="321">
        <v>114</v>
      </c>
      <c r="K48" s="322">
        <v>14.96</v>
      </c>
      <c r="L48" s="323">
        <v>1487.82</v>
      </c>
    </row>
    <row r="49" spans="2:12" ht="9" customHeight="1">
      <c r="B49" s="316"/>
      <c r="C49" s="317"/>
      <c r="D49" s="318"/>
      <c r="E49" s="319"/>
      <c r="F49" s="320"/>
      <c r="G49" s="319"/>
      <c r="H49" s="321"/>
      <c r="I49" s="322"/>
      <c r="J49" s="321"/>
      <c r="K49" s="322"/>
      <c r="L49" s="323"/>
    </row>
    <row r="50" spans="2:12" ht="12" customHeight="1">
      <c r="B50" s="316" t="s">
        <v>893</v>
      </c>
      <c r="C50" s="317">
        <f aca="true" t="shared" si="8" ref="C50:C63">SUM(D50:E50,L50)</f>
        <v>8724.79</v>
      </c>
      <c r="D50" s="318">
        <v>5906.7</v>
      </c>
      <c r="E50" s="319">
        <f aca="true" t="shared" si="9" ref="E50:E63">SUM(G50,I50,K50)</f>
        <v>1122.46</v>
      </c>
      <c r="F50" s="320">
        <v>3650</v>
      </c>
      <c r="G50" s="319">
        <v>617.38</v>
      </c>
      <c r="H50" s="321">
        <v>2692</v>
      </c>
      <c r="I50" s="322">
        <v>493.95</v>
      </c>
      <c r="J50" s="321">
        <v>84</v>
      </c>
      <c r="K50" s="322">
        <v>11.13</v>
      </c>
      <c r="L50" s="323">
        <v>1695.63</v>
      </c>
    </row>
    <row r="51" spans="2:12" ht="12" customHeight="1">
      <c r="B51" s="316" t="s">
        <v>96</v>
      </c>
      <c r="C51" s="317">
        <f t="shared" si="8"/>
        <v>3845.16</v>
      </c>
      <c r="D51" s="318">
        <v>2651</v>
      </c>
      <c r="E51" s="319">
        <f t="shared" si="9"/>
        <v>748.58</v>
      </c>
      <c r="F51" s="320">
        <v>3119</v>
      </c>
      <c r="G51" s="319">
        <v>696.98</v>
      </c>
      <c r="H51" s="321">
        <v>352</v>
      </c>
      <c r="I51" s="322">
        <v>43</v>
      </c>
      <c r="J51" s="321">
        <v>72</v>
      </c>
      <c r="K51" s="322">
        <v>8.6</v>
      </c>
      <c r="L51" s="323">
        <v>445.58</v>
      </c>
    </row>
    <row r="52" spans="2:12" ht="12" customHeight="1">
      <c r="B52" s="316" t="s">
        <v>97</v>
      </c>
      <c r="C52" s="317">
        <f t="shared" si="8"/>
        <v>2969.33</v>
      </c>
      <c r="D52" s="318">
        <v>1629.7</v>
      </c>
      <c r="E52" s="319">
        <f t="shared" si="9"/>
        <v>698.21</v>
      </c>
      <c r="F52" s="320">
        <v>884</v>
      </c>
      <c r="G52" s="319">
        <v>165.01</v>
      </c>
      <c r="H52" s="321">
        <v>1934</v>
      </c>
      <c r="I52" s="322">
        <v>519.24</v>
      </c>
      <c r="J52" s="321">
        <v>92</v>
      </c>
      <c r="K52" s="322">
        <v>13.96</v>
      </c>
      <c r="L52" s="323">
        <v>641.42</v>
      </c>
    </row>
    <row r="53" spans="2:12" ht="12" customHeight="1">
      <c r="B53" s="316" t="s">
        <v>98</v>
      </c>
      <c r="C53" s="317">
        <f t="shared" si="8"/>
        <v>4598.32</v>
      </c>
      <c r="D53" s="318">
        <v>2754.47</v>
      </c>
      <c r="E53" s="319">
        <f t="shared" si="9"/>
        <v>974.02</v>
      </c>
      <c r="F53" s="320">
        <v>623</v>
      </c>
      <c r="G53" s="319">
        <v>152.38</v>
      </c>
      <c r="H53" s="321">
        <v>3130</v>
      </c>
      <c r="I53" s="322">
        <v>810.26</v>
      </c>
      <c r="J53" s="321">
        <v>96</v>
      </c>
      <c r="K53" s="322">
        <v>11.38</v>
      </c>
      <c r="L53" s="323">
        <v>869.83</v>
      </c>
    </row>
    <row r="54" spans="2:12" ht="12" customHeight="1">
      <c r="B54" s="316" t="s">
        <v>100</v>
      </c>
      <c r="C54" s="317">
        <f t="shared" si="8"/>
        <v>4662.63</v>
      </c>
      <c r="D54" s="318">
        <v>2281.29</v>
      </c>
      <c r="E54" s="319">
        <f t="shared" si="9"/>
        <v>1586.4</v>
      </c>
      <c r="F54" s="320">
        <v>3239</v>
      </c>
      <c r="G54" s="319">
        <v>1309.15</v>
      </c>
      <c r="H54" s="321">
        <v>1407</v>
      </c>
      <c r="I54" s="322">
        <v>272.56</v>
      </c>
      <c r="J54" s="321">
        <v>36</v>
      </c>
      <c r="K54" s="322">
        <v>4.69</v>
      </c>
      <c r="L54" s="323">
        <v>794.94</v>
      </c>
    </row>
    <row r="55" spans="2:12" ht="12" customHeight="1">
      <c r="B55" s="316" t="s">
        <v>101</v>
      </c>
      <c r="C55" s="317">
        <f t="shared" si="8"/>
        <v>3982.34</v>
      </c>
      <c r="D55" s="318">
        <v>1636.64</v>
      </c>
      <c r="E55" s="319">
        <f t="shared" si="9"/>
        <v>1077.9099999999999</v>
      </c>
      <c r="F55" s="320">
        <v>1961</v>
      </c>
      <c r="G55" s="319">
        <v>836.47</v>
      </c>
      <c r="H55" s="321">
        <v>1139</v>
      </c>
      <c r="I55" s="322">
        <v>235.57</v>
      </c>
      <c r="J55" s="321">
        <v>40</v>
      </c>
      <c r="K55" s="322">
        <v>5.87</v>
      </c>
      <c r="L55" s="323">
        <v>1267.79</v>
      </c>
    </row>
    <row r="56" spans="2:12" ht="12" customHeight="1">
      <c r="B56" s="316" t="s">
        <v>102</v>
      </c>
      <c r="C56" s="317">
        <f t="shared" si="8"/>
        <v>4625.18</v>
      </c>
      <c r="D56" s="318">
        <v>2787.39</v>
      </c>
      <c r="E56" s="319">
        <f t="shared" si="9"/>
        <v>427.34999999999997</v>
      </c>
      <c r="F56" s="320">
        <v>109</v>
      </c>
      <c r="G56" s="319">
        <v>34.89</v>
      </c>
      <c r="H56" s="321">
        <v>2028</v>
      </c>
      <c r="I56" s="322">
        <v>385.59</v>
      </c>
      <c r="J56" s="321">
        <v>31</v>
      </c>
      <c r="K56" s="322">
        <v>6.87</v>
      </c>
      <c r="L56" s="323">
        <v>1410.44</v>
      </c>
    </row>
    <row r="57" spans="2:12" ht="12" customHeight="1">
      <c r="B57" s="316" t="s">
        <v>926</v>
      </c>
      <c r="C57" s="317">
        <f t="shared" si="8"/>
        <v>1253.0500000000002</v>
      </c>
      <c r="D57" s="318">
        <v>855.7</v>
      </c>
      <c r="E57" s="319">
        <f t="shared" si="9"/>
        <v>291.73</v>
      </c>
      <c r="F57" s="320">
        <v>1100</v>
      </c>
      <c r="G57" s="319">
        <v>231.3</v>
      </c>
      <c r="H57" s="321">
        <v>343</v>
      </c>
      <c r="I57" s="322">
        <v>56.2</v>
      </c>
      <c r="J57" s="321">
        <v>21</v>
      </c>
      <c r="K57" s="322">
        <v>4.23</v>
      </c>
      <c r="L57" s="323">
        <v>105.62</v>
      </c>
    </row>
    <row r="58" spans="2:12" ht="12" customHeight="1">
      <c r="B58" s="316" t="s">
        <v>927</v>
      </c>
      <c r="C58" s="317">
        <f t="shared" si="8"/>
        <v>1297.48</v>
      </c>
      <c r="D58" s="318">
        <v>703.37</v>
      </c>
      <c r="E58" s="319">
        <f t="shared" si="9"/>
        <v>389.9</v>
      </c>
      <c r="F58" s="320">
        <v>982</v>
      </c>
      <c r="G58" s="319">
        <v>201.4</v>
      </c>
      <c r="H58" s="321">
        <v>712</v>
      </c>
      <c r="I58" s="322">
        <v>186.1</v>
      </c>
      <c r="J58" s="321">
        <v>23</v>
      </c>
      <c r="K58" s="322">
        <v>2.4</v>
      </c>
      <c r="L58" s="323">
        <v>204.21</v>
      </c>
    </row>
    <row r="59" spans="2:12" ht="12" customHeight="1">
      <c r="B59" s="316" t="s">
        <v>928</v>
      </c>
      <c r="C59" s="317">
        <f t="shared" si="8"/>
        <v>1472.36</v>
      </c>
      <c r="D59" s="318">
        <v>800.9</v>
      </c>
      <c r="E59" s="319">
        <f t="shared" si="9"/>
        <v>332.98999999999995</v>
      </c>
      <c r="F59" s="320">
        <v>762</v>
      </c>
      <c r="G59" s="319">
        <v>189.85</v>
      </c>
      <c r="H59" s="321">
        <v>582</v>
      </c>
      <c r="I59" s="322">
        <v>134.81</v>
      </c>
      <c r="J59" s="321">
        <v>47</v>
      </c>
      <c r="K59" s="322">
        <v>8.33</v>
      </c>
      <c r="L59" s="323">
        <v>338.47</v>
      </c>
    </row>
    <row r="60" spans="2:12" ht="12" customHeight="1">
      <c r="B60" s="316" t="s">
        <v>929</v>
      </c>
      <c r="C60" s="317">
        <f t="shared" si="8"/>
        <v>1998.92</v>
      </c>
      <c r="D60" s="318">
        <v>897.81</v>
      </c>
      <c r="E60" s="319">
        <f t="shared" si="9"/>
        <v>711.86</v>
      </c>
      <c r="F60" s="320">
        <v>1201</v>
      </c>
      <c r="G60" s="319">
        <v>335.68</v>
      </c>
      <c r="H60" s="321">
        <v>1303</v>
      </c>
      <c r="I60" s="322">
        <v>366.35</v>
      </c>
      <c r="J60" s="321">
        <v>85</v>
      </c>
      <c r="K60" s="322">
        <v>9.83</v>
      </c>
      <c r="L60" s="323">
        <v>389.25</v>
      </c>
    </row>
    <row r="61" spans="2:12" ht="12" customHeight="1">
      <c r="B61" s="316" t="s">
        <v>930</v>
      </c>
      <c r="C61" s="317">
        <f t="shared" si="8"/>
        <v>1141.1100000000001</v>
      </c>
      <c r="D61" s="318">
        <v>748.58</v>
      </c>
      <c r="E61" s="319">
        <f t="shared" si="9"/>
        <v>72.60000000000001</v>
      </c>
      <c r="F61" s="320">
        <v>173</v>
      </c>
      <c r="G61" s="319">
        <v>33.96</v>
      </c>
      <c r="H61" s="321">
        <v>302</v>
      </c>
      <c r="I61" s="322">
        <v>34.77</v>
      </c>
      <c r="J61" s="321">
        <v>25</v>
      </c>
      <c r="K61" s="322">
        <v>3.87</v>
      </c>
      <c r="L61" s="323">
        <v>319.93</v>
      </c>
    </row>
    <row r="62" spans="2:12" ht="12" customHeight="1">
      <c r="B62" s="316" t="s">
        <v>931</v>
      </c>
      <c r="C62" s="317">
        <f t="shared" si="8"/>
        <v>2455.27</v>
      </c>
      <c r="D62" s="318">
        <v>1916.26</v>
      </c>
      <c r="E62" s="319">
        <f t="shared" si="9"/>
        <v>269.91</v>
      </c>
      <c r="F62" s="320">
        <v>1111</v>
      </c>
      <c r="G62" s="319">
        <v>169.76</v>
      </c>
      <c r="H62" s="321">
        <v>711</v>
      </c>
      <c r="I62" s="322">
        <v>94.74</v>
      </c>
      <c r="J62" s="321">
        <v>46</v>
      </c>
      <c r="K62" s="322">
        <v>5.41</v>
      </c>
      <c r="L62" s="323">
        <v>269.1</v>
      </c>
    </row>
    <row r="63" spans="2:12" ht="12" customHeight="1">
      <c r="B63" s="316" t="s">
        <v>216</v>
      </c>
      <c r="C63" s="317">
        <f t="shared" si="8"/>
        <v>1816.38</v>
      </c>
      <c r="D63" s="318">
        <v>1194.63</v>
      </c>
      <c r="E63" s="319">
        <f t="shared" si="9"/>
        <v>139.81</v>
      </c>
      <c r="F63" s="320">
        <v>92</v>
      </c>
      <c r="G63" s="319">
        <v>26.77</v>
      </c>
      <c r="H63" s="321">
        <v>566</v>
      </c>
      <c r="I63" s="322">
        <v>112.22</v>
      </c>
      <c r="J63" s="321">
        <v>4</v>
      </c>
      <c r="K63" s="322">
        <v>0.82</v>
      </c>
      <c r="L63" s="323">
        <v>481.94</v>
      </c>
    </row>
    <row r="64" spans="2:12" ht="9" customHeight="1">
      <c r="B64" s="329"/>
      <c r="C64" s="324"/>
      <c r="D64" s="325"/>
      <c r="E64" s="326"/>
      <c r="F64" s="327"/>
      <c r="G64" s="326"/>
      <c r="H64" s="321"/>
      <c r="I64" s="322"/>
      <c r="J64" s="321"/>
      <c r="K64" s="322"/>
      <c r="L64" s="328"/>
    </row>
    <row r="65" spans="2:12" s="311" customFormat="1" ht="12" customHeight="1">
      <c r="B65" s="304" t="s">
        <v>932</v>
      </c>
      <c r="C65" s="305">
        <f aca="true" t="shared" si="10" ref="C65:J65">SUM(C70:C79)</f>
        <v>28818.44000000001</v>
      </c>
      <c r="D65" s="306">
        <f t="shared" si="10"/>
        <v>20798.93</v>
      </c>
      <c r="E65" s="307">
        <f t="shared" si="10"/>
        <v>3093.52</v>
      </c>
      <c r="F65" s="308">
        <f t="shared" si="10"/>
        <v>6040</v>
      </c>
      <c r="G65" s="307">
        <f t="shared" si="10"/>
        <v>1430.2399999999998</v>
      </c>
      <c r="H65" s="308">
        <f t="shared" si="10"/>
        <v>6557</v>
      </c>
      <c r="I65" s="307">
        <f t="shared" si="10"/>
        <v>1639.74</v>
      </c>
      <c r="J65" s="308">
        <f t="shared" si="10"/>
        <v>163</v>
      </c>
      <c r="K65" s="307">
        <v>23.54</v>
      </c>
      <c r="L65" s="309">
        <f>SUM(L70:L79)</f>
        <v>4925.99</v>
      </c>
    </row>
    <row r="66" spans="2:12" ht="12" customHeight="1">
      <c r="B66" s="316" t="s">
        <v>954</v>
      </c>
      <c r="C66" s="317">
        <f>SUM(D66:E66,L66)</f>
        <v>15221.6</v>
      </c>
      <c r="D66" s="318">
        <v>12130.73</v>
      </c>
      <c r="E66" s="319">
        <v>1262.11</v>
      </c>
      <c r="F66" s="320">
        <v>2713</v>
      </c>
      <c r="G66" s="319">
        <v>640.25</v>
      </c>
      <c r="H66" s="321">
        <v>2530</v>
      </c>
      <c r="I66" s="322">
        <v>616.2</v>
      </c>
      <c r="J66" s="321">
        <v>51</v>
      </c>
      <c r="K66" s="322">
        <v>5.65</v>
      </c>
      <c r="L66" s="323">
        <v>1828.76</v>
      </c>
    </row>
    <row r="67" spans="2:12" ht="12" customHeight="1">
      <c r="B67" s="316" t="s">
        <v>955</v>
      </c>
      <c r="C67" s="317">
        <f>SUM(D67:E67,L67)</f>
        <v>7475.52</v>
      </c>
      <c r="D67" s="318">
        <v>4601.82</v>
      </c>
      <c r="E67" s="319">
        <v>1431.44</v>
      </c>
      <c r="F67" s="320">
        <v>2665</v>
      </c>
      <c r="G67" s="319">
        <v>669.69</v>
      </c>
      <c r="H67" s="321">
        <v>2940</v>
      </c>
      <c r="I67" s="322">
        <v>748.98</v>
      </c>
      <c r="J67" s="321">
        <v>84</v>
      </c>
      <c r="K67" s="322">
        <v>12.18</v>
      </c>
      <c r="L67" s="323">
        <v>1442.26</v>
      </c>
    </row>
    <row r="68" spans="2:12" ht="12" customHeight="1">
      <c r="B68" s="316" t="s">
        <v>956</v>
      </c>
      <c r="C68" s="317">
        <f>SUM(D68:E68,L68)</f>
        <v>6121.320000000001</v>
      </c>
      <c r="D68" s="318">
        <v>4066.38</v>
      </c>
      <c r="E68" s="319">
        <f>SUM(G68,I68,K68)</f>
        <v>399.97</v>
      </c>
      <c r="F68" s="320">
        <v>662</v>
      </c>
      <c r="G68" s="319">
        <v>120.3</v>
      </c>
      <c r="H68" s="321">
        <v>1087</v>
      </c>
      <c r="I68" s="322">
        <v>274.56</v>
      </c>
      <c r="J68" s="321">
        <v>28</v>
      </c>
      <c r="K68" s="322">
        <v>5.11</v>
      </c>
      <c r="L68" s="323">
        <v>1654.97</v>
      </c>
    </row>
    <row r="69" spans="2:12" ht="9" customHeight="1">
      <c r="B69" s="316"/>
      <c r="C69" s="317"/>
      <c r="D69" s="318"/>
      <c r="E69" s="319"/>
      <c r="F69" s="320"/>
      <c r="G69" s="319"/>
      <c r="H69" s="321"/>
      <c r="I69" s="322"/>
      <c r="J69" s="321"/>
      <c r="K69" s="322"/>
      <c r="L69" s="323"/>
    </row>
    <row r="70" spans="2:12" ht="12" customHeight="1">
      <c r="B70" s="330" t="s">
        <v>902</v>
      </c>
      <c r="C70" s="317">
        <f aca="true" t="shared" si="11" ref="C70:C79">SUM(D70:E70,L70)</f>
        <v>5487.530000000001</v>
      </c>
      <c r="D70" s="318">
        <v>4016.77</v>
      </c>
      <c r="E70" s="319">
        <f>SUM(G70,I70,K70)</f>
        <v>248.28</v>
      </c>
      <c r="F70" s="320">
        <v>725</v>
      </c>
      <c r="G70" s="319">
        <v>146.48</v>
      </c>
      <c r="H70" s="321">
        <v>572</v>
      </c>
      <c r="I70" s="322">
        <v>98.93</v>
      </c>
      <c r="J70" s="321">
        <v>18</v>
      </c>
      <c r="K70" s="322">
        <v>2.87</v>
      </c>
      <c r="L70" s="323">
        <v>1222.48</v>
      </c>
    </row>
    <row r="71" spans="2:12" ht="12" customHeight="1">
      <c r="B71" s="316" t="s">
        <v>99</v>
      </c>
      <c r="C71" s="317">
        <f t="shared" si="11"/>
        <v>3555.28</v>
      </c>
      <c r="D71" s="318">
        <v>2650.46</v>
      </c>
      <c r="E71" s="319">
        <v>461.67</v>
      </c>
      <c r="F71" s="320">
        <v>328</v>
      </c>
      <c r="G71" s="319">
        <v>71.83</v>
      </c>
      <c r="H71" s="321">
        <v>1714</v>
      </c>
      <c r="I71" s="322">
        <v>379.31</v>
      </c>
      <c r="J71" s="321">
        <v>83</v>
      </c>
      <c r="K71" s="322">
        <v>10.59</v>
      </c>
      <c r="L71" s="323">
        <v>443.15</v>
      </c>
    </row>
    <row r="72" spans="2:12" ht="12" customHeight="1">
      <c r="B72" s="316" t="s">
        <v>217</v>
      </c>
      <c r="C72" s="317">
        <f t="shared" si="11"/>
        <v>4392.56</v>
      </c>
      <c r="D72" s="318">
        <v>3004.17</v>
      </c>
      <c r="E72" s="319">
        <f aca="true" t="shared" si="12" ref="E72:E79">SUM(G72,I72,K72)</f>
        <v>584.75</v>
      </c>
      <c r="F72" s="320">
        <v>1961</v>
      </c>
      <c r="G72" s="319">
        <v>493.32</v>
      </c>
      <c r="H72" s="321">
        <v>404</v>
      </c>
      <c r="I72" s="322">
        <v>90.42</v>
      </c>
      <c r="J72" s="321">
        <v>4</v>
      </c>
      <c r="K72" s="322">
        <v>1.01</v>
      </c>
      <c r="L72" s="323">
        <v>803.64</v>
      </c>
    </row>
    <row r="73" spans="2:12" ht="12" customHeight="1">
      <c r="B73" s="316" t="s">
        <v>158</v>
      </c>
      <c r="C73" s="317">
        <f t="shared" si="11"/>
        <v>1346.68</v>
      </c>
      <c r="D73" s="318">
        <v>881.04</v>
      </c>
      <c r="E73" s="319">
        <f t="shared" si="12"/>
        <v>312.86</v>
      </c>
      <c r="F73" s="320">
        <v>786</v>
      </c>
      <c r="G73" s="319">
        <v>230.57</v>
      </c>
      <c r="H73" s="321">
        <v>211</v>
      </c>
      <c r="I73" s="322">
        <v>82.24</v>
      </c>
      <c r="J73" s="321">
        <v>1</v>
      </c>
      <c r="K73" s="322">
        <v>0.05</v>
      </c>
      <c r="L73" s="323">
        <v>152.78</v>
      </c>
    </row>
    <row r="74" spans="2:12" ht="12" customHeight="1">
      <c r="B74" s="316" t="s">
        <v>244</v>
      </c>
      <c r="C74" s="317">
        <f t="shared" si="11"/>
        <v>1075.63</v>
      </c>
      <c r="D74" s="318">
        <v>560.77</v>
      </c>
      <c r="E74" s="319">
        <f t="shared" si="12"/>
        <v>240.01</v>
      </c>
      <c r="F74" s="320">
        <v>558</v>
      </c>
      <c r="G74" s="319">
        <v>145.31</v>
      </c>
      <c r="H74" s="321">
        <v>306</v>
      </c>
      <c r="I74" s="322">
        <v>92.32</v>
      </c>
      <c r="J74" s="321">
        <v>14</v>
      </c>
      <c r="K74" s="322">
        <v>2.38</v>
      </c>
      <c r="L74" s="323">
        <v>274.85</v>
      </c>
    </row>
    <row r="75" spans="2:12" ht="12" customHeight="1">
      <c r="B75" s="316" t="s">
        <v>160</v>
      </c>
      <c r="C75" s="317">
        <f t="shared" si="11"/>
        <v>1388.97</v>
      </c>
      <c r="D75" s="318">
        <v>927.15</v>
      </c>
      <c r="E75" s="319">
        <f t="shared" si="12"/>
        <v>186.09</v>
      </c>
      <c r="F75" s="320">
        <v>633</v>
      </c>
      <c r="G75" s="319">
        <v>132.13</v>
      </c>
      <c r="H75" s="321">
        <v>183</v>
      </c>
      <c r="I75" s="322">
        <v>52.67</v>
      </c>
      <c r="J75" s="321">
        <v>12</v>
      </c>
      <c r="K75" s="322">
        <v>1.29</v>
      </c>
      <c r="L75" s="323">
        <v>275.73</v>
      </c>
    </row>
    <row r="76" spans="2:12" ht="12" customHeight="1">
      <c r="B76" s="316" t="s">
        <v>161</v>
      </c>
      <c r="C76" s="317">
        <f t="shared" si="11"/>
        <v>4898.17</v>
      </c>
      <c r="D76" s="318">
        <v>4104</v>
      </c>
      <c r="E76" s="319">
        <f t="shared" si="12"/>
        <v>206.61</v>
      </c>
      <c r="F76" s="320">
        <v>359</v>
      </c>
      <c r="G76" s="319">
        <v>72.37</v>
      </c>
      <c r="H76" s="321">
        <v>673</v>
      </c>
      <c r="I76" s="322">
        <v>133.09</v>
      </c>
      <c r="J76" s="321">
        <v>10</v>
      </c>
      <c r="K76" s="322">
        <v>1.15</v>
      </c>
      <c r="L76" s="323">
        <v>587.56</v>
      </c>
    </row>
    <row r="77" spans="2:12" ht="12" customHeight="1">
      <c r="B77" s="316" t="s">
        <v>933</v>
      </c>
      <c r="C77" s="317">
        <f t="shared" si="11"/>
        <v>2750.55</v>
      </c>
      <c r="D77" s="318">
        <v>1357.82</v>
      </c>
      <c r="E77" s="319">
        <f t="shared" si="12"/>
        <v>840.1</v>
      </c>
      <c r="F77" s="320">
        <v>677</v>
      </c>
      <c r="G77" s="319">
        <v>136.7</v>
      </c>
      <c r="H77" s="321">
        <v>2361</v>
      </c>
      <c r="I77" s="322">
        <v>700.06</v>
      </c>
      <c r="J77" s="321">
        <v>13</v>
      </c>
      <c r="K77" s="322">
        <v>3.34</v>
      </c>
      <c r="L77" s="323">
        <v>552.63</v>
      </c>
    </row>
    <row r="78" spans="2:12" ht="12" customHeight="1">
      <c r="B78" s="316" t="s">
        <v>934</v>
      </c>
      <c r="C78" s="317">
        <f t="shared" si="11"/>
        <v>2299.65</v>
      </c>
      <c r="D78" s="318">
        <v>2005</v>
      </c>
      <c r="E78" s="319">
        <f t="shared" si="12"/>
        <v>12.44</v>
      </c>
      <c r="F78" s="320">
        <v>10</v>
      </c>
      <c r="G78" s="319">
        <v>1.03</v>
      </c>
      <c r="H78" s="321">
        <v>130</v>
      </c>
      <c r="I78" s="322">
        <v>10.49</v>
      </c>
      <c r="J78" s="321">
        <v>8</v>
      </c>
      <c r="K78" s="322">
        <v>0.92</v>
      </c>
      <c r="L78" s="323">
        <v>282.21</v>
      </c>
    </row>
    <row r="79" spans="2:12" ht="12" customHeight="1">
      <c r="B79" s="331" t="s">
        <v>935</v>
      </c>
      <c r="C79" s="332">
        <f t="shared" si="11"/>
        <v>1623.42</v>
      </c>
      <c r="D79" s="333">
        <v>1291.75</v>
      </c>
      <c r="E79" s="334">
        <f t="shared" si="12"/>
        <v>0.71</v>
      </c>
      <c r="F79" s="335">
        <v>3</v>
      </c>
      <c r="G79" s="334">
        <v>0.5</v>
      </c>
      <c r="H79" s="336">
        <v>3</v>
      </c>
      <c r="I79" s="337">
        <v>0.21</v>
      </c>
      <c r="J79" s="336">
        <v>0</v>
      </c>
      <c r="K79" s="337">
        <v>0</v>
      </c>
      <c r="L79" s="338">
        <v>330.96</v>
      </c>
    </row>
    <row r="80" spans="2:3" ht="15" customHeight="1">
      <c r="B80" s="339" t="s">
        <v>1006</v>
      </c>
      <c r="C80" s="340"/>
    </row>
    <row r="81" ht="12" customHeight="1">
      <c r="B81" s="339" t="s">
        <v>1007</v>
      </c>
    </row>
    <row r="88" ht="12" customHeight="1"/>
    <row r="95" ht="12" customHeight="1"/>
    <row r="102" ht="12" customHeight="1"/>
    <row r="109" ht="12" customHeight="1"/>
    <row r="116" ht="12" customHeight="1"/>
    <row r="123" ht="12" customHeight="1"/>
    <row r="130" ht="12" customHeight="1"/>
    <row r="137" ht="12" customHeight="1"/>
    <row r="144" ht="12" customHeight="1"/>
  </sheetData>
  <mergeCells count="9">
    <mergeCell ref="B4:B6"/>
    <mergeCell ref="C4:C6"/>
    <mergeCell ref="D4:D6"/>
    <mergeCell ref="L4:L6"/>
    <mergeCell ref="E4:K4"/>
    <mergeCell ref="E5:E6"/>
    <mergeCell ref="J5:K5"/>
    <mergeCell ref="H5:I5"/>
    <mergeCell ref="F5:G5"/>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Y207"/>
  <sheetViews>
    <sheetView workbookViewId="0" topLeftCell="A1">
      <selection activeCell="A1" sqref="A1"/>
    </sheetView>
  </sheetViews>
  <sheetFormatPr defaultColWidth="9.00390625" defaultRowHeight="13.5"/>
  <cols>
    <col min="1" max="1" width="2.625" style="341" customWidth="1"/>
    <col min="2" max="2" width="11.375" style="342" customWidth="1"/>
    <col min="3" max="10" width="12.625" style="341" customWidth="1"/>
    <col min="11" max="11" width="8.125" style="343" customWidth="1"/>
    <col min="12" max="13" width="7.25390625" style="343" customWidth="1"/>
    <col min="14" max="14" width="7.125" style="343" customWidth="1"/>
    <col min="15" max="25" width="9.00390625" style="343" customWidth="1"/>
    <col min="26" max="16384" width="9.00390625" style="341" customWidth="1"/>
  </cols>
  <sheetData>
    <row r="1" ht="11.25" customHeight="1"/>
    <row r="2" ht="14.25">
      <c r="B2" s="344" t="s">
        <v>1028</v>
      </c>
    </row>
    <row r="3" ht="12.75" thickBot="1">
      <c r="N3" s="345"/>
    </row>
    <row r="4" spans="2:14" ht="14.25" thickTop="1">
      <c r="B4" s="1122" t="s">
        <v>1012</v>
      </c>
      <c r="C4" s="1219" t="s">
        <v>1009</v>
      </c>
      <c r="D4" s="1220"/>
      <c r="E4" s="1220"/>
      <c r="F4" s="1221"/>
      <c r="G4" s="1219" t="s">
        <v>1009</v>
      </c>
      <c r="H4" s="1220"/>
      <c r="I4" s="1220"/>
      <c r="J4" s="1221"/>
      <c r="K4" s="346"/>
      <c r="L4" s="346"/>
      <c r="M4" s="346"/>
      <c r="N4" s="346"/>
    </row>
    <row r="5" spans="2:14" ht="36">
      <c r="B5" s="1218"/>
      <c r="C5" s="347" t="s">
        <v>1013</v>
      </c>
      <c r="D5" s="348" t="s">
        <v>1014</v>
      </c>
      <c r="E5" s="347" t="s">
        <v>1015</v>
      </c>
      <c r="F5" s="348" t="s">
        <v>1016</v>
      </c>
      <c r="G5" s="347" t="s">
        <v>1013</v>
      </c>
      <c r="H5" s="348" t="s">
        <v>1014</v>
      </c>
      <c r="I5" s="347" t="s">
        <v>1015</v>
      </c>
      <c r="J5" s="348" t="s">
        <v>1016</v>
      </c>
      <c r="K5" s="349"/>
      <c r="L5" s="349"/>
      <c r="M5" s="349"/>
      <c r="N5" s="349"/>
    </row>
    <row r="6" spans="2:25" s="350" customFormat="1" ht="10.5">
      <c r="B6" s="351"/>
      <c r="C6" s="352" t="s">
        <v>1017</v>
      </c>
      <c r="D6" s="352" t="s">
        <v>1018</v>
      </c>
      <c r="E6" s="352" t="s">
        <v>1019</v>
      </c>
      <c r="F6" s="352" t="s">
        <v>1018</v>
      </c>
      <c r="G6" s="352" t="s">
        <v>1017</v>
      </c>
      <c r="H6" s="352" t="s">
        <v>1018</v>
      </c>
      <c r="I6" s="352" t="s">
        <v>1019</v>
      </c>
      <c r="J6" s="353" t="s">
        <v>1018</v>
      </c>
      <c r="K6" s="354"/>
      <c r="L6" s="354"/>
      <c r="M6" s="354"/>
      <c r="N6" s="354"/>
      <c r="O6" s="355"/>
      <c r="P6" s="355"/>
      <c r="Q6" s="355"/>
      <c r="R6" s="355"/>
      <c r="S6" s="355"/>
      <c r="T6" s="355"/>
      <c r="U6" s="355"/>
      <c r="V6" s="355"/>
      <c r="W6" s="355"/>
      <c r="X6" s="355"/>
      <c r="Y6" s="355"/>
    </row>
    <row r="7" spans="2:14" ht="12" customHeight="1">
      <c r="B7" s="356" t="s">
        <v>1020</v>
      </c>
      <c r="C7" s="357">
        <v>100260</v>
      </c>
      <c r="D7" s="358">
        <v>475</v>
      </c>
      <c r="E7" s="358">
        <v>476200</v>
      </c>
      <c r="F7" s="358">
        <v>453</v>
      </c>
      <c r="G7" s="357">
        <v>1850</v>
      </c>
      <c r="H7" s="358">
        <v>232</v>
      </c>
      <c r="I7" s="358">
        <v>4310</v>
      </c>
      <c r="J7" s="359">
        <v>205</v>
      </c>
      <c r="K7" s="360"/>
      <c r="L7" s="360"/>
      <c r="M7" s="360"/>
      <c r="N7" s="360"/>
    </row>
    <row r="8" spans="2:14" ht="12" customHeight="1">
      <c r="B8" s="356" t="s">
        <v>1021</v>
      </c>
      <c r="C8" s="357">
        <v>100360</v>
      </c>
      <c r="D8" s="358">
        <v>471</v>
      </c>
      <c r="E8" s="358">
        <v>472600</v>
      </c>
      <c r="F8" s="357">
        <v>464</v>
      </c>
      <c r="G8" s="357">
        <v>1810</v>
      </c>
      <c r="H8" s="358">
        <v>226</v>
      </c>
      <c r="I8" s="358">
        <v>4000</v>
      </c>
      <c r="J8" s="361">
        <v>220</v>
      </c>
      <c r="K8" s="360"/>
      <c r="L8" s="360"/>
      <c r="M8" s="360"/>
      <c r="N8" s="360"/>
    </row>
    <row r="9" spans="2:14" ht="12" customHeight="1">
      <c r="B9" s="356" t="s">
        <v>1010</v>
      </c>
      <c r="C9" s="357">
        <v>100500</v>
      </c>
      <c r="D9" s="358">
        <v>476</v>
      </c>
      <c r="E9" s="358">
        <v>478300</v>
      </c>
      <c r="F9" s="357">
        <v>469</v>
      </c>
      <c r="G9" s="357">
        <v>1630</v>
      </c>
      <c r="H9" s="358">
        <v>250</v>
      </c>
      <c r="I9" s="358">
        <v>4090</v>
      </c>
      <c r="J9" s="361">
        <v>227</v>
      </c>
      <c r="K9" s="360"/>
      <c r="L9" s="360"/>
      <c r="M9" s="360"/>
      <c r="N9" s="360"/>
    </row>
    <row r="10" spans="2:14" ht="12" customHeight="1">
      <c r="B10" s="356" t="s">
        <v>1011</v>
      </c>
      <c r="C10" s="357">
        <v>100586</v>
      </c>
      <c r="D10" s="358">
        <v>487</v>
      </c>
      <c r="E10" s="358">
        <v>489854</v>
      </c>
      <c r="F10" s="357">
        <v>469</v>
      </c>
      <c r="G10" s="357">
        <v>1821</v>
      </c>
      <c r="H10" s="358">
        <v>242</v>
      </c>
      <c r="I10" s="358">
        <v>4407</v>
      </c>
      <c r="J10" s="361">
        <v>227</v>
      </c>
      <c r="K10" s="360"/>
      <c r="L10" s="360"/>
      <c r="M10" s="360"/>
      <c r="N10" s="360"/>
    </row>
    <row r="11" spans="2:14" ht="6.75" customHeight="1">
      <c r="B11" s="356"/>
      <c r="C11" s="357"/>
      <c r="D11" s="357"/>
      <c r="E11" s="357"/>
      <c r="F11" s="357"/>
      <c r="G11" s="357"/>
      <c r="H11" s="357"/>
      <c r="I11" s="357"/>
      <c r="J11" s="361"/>
      <c r="K11" s="360"/>
      <c r="L11" s="360"/>
      <c r="M11" s="360"/>
      <c r="N11" s="360"/>
    </row>
    <row r="12" spans="2:14" ht="12">
      <c r="B12" s="362" t="s">
        <v>1022</v>
      </c>
      <c r="C12" s="363">
        <f>SUM(C15,C32,C45,C61)</f>
        <v>101200</v>
      </c>
      <c r="D12" s="364">
        <v>496</v>
      </c>
      <c r="E12" s="363">
        <f>SUM(E15,E32,E45,E61)</f>
        <v>502000</v>
      </c>
      <c r="F12" s="363">
        <v>479</v>
      </c>
      <c r="G12" s="363">
        <v>1820</v>
      </c>
      <c r="H12" s="363">
        <v>232</v>
      </c>
      <c r="I12" s="363">
        <v>4220</v>
      </c>
      <c r="J12" s="365">
        <v>230</v>
      </c>
      <c r="K12" s="366"/>
      <c r="L12" s="366"/>
      <c r="M12" s="366"/>
      <c r="N12" s="366"/>
    </row>
    <row r="13" spans="2:14" ht="6.75" customHeight="1">
      <c r="B13" s="367"/>
      <c r="C13" s="357"/>
      <c r="D13" s="357"/>
      <c r="E13" s="357"/>
      <c r="F13" s="357"/>
      <c r="G13" s="357"/>
      <c r="H13" s="357"/>
      <c r="I13" s="357"/>
      <c r="J13" s="361"/>
      <c r="K13" s="360"/>
      <c r="L13" s="360"/>
      <c r="M13" s="360"/>
      <c r="N13" s="360"/>
    </row>
    <row r="14" spans="2:25" s="368" customFormat="1" ht="6" customHeight="1">
      <c r="B14" s="369"/>
      <c r="C14" s="358"/>
      <c r="D14" s="358"/>
      <c r="E14" s="358"/>
      <c r="F14" s="358"/>
      <c r="G14" s="358"/>
      <c r="H14" s="358"/>
      <c r="I14" s="358"/>
      <c r="J14" s="359"/>
      <c r="K14" s="358"/>
      <c r="L14" s="358"/>
      <c r="M14" s="358"/>
      <c r="N14" s="358"/>
      <c r="O14" s="370"/>
      <c r="P14" s="370"/>
      <c r="Q14" s="370"/>
      <c r="R14" s="370"/>
      <c r="S14" s="370"/>
      <c r="T14" s="370"/>
      <c r="U14" s="370"/>
      <c r="V14" s="370"/>
      <c r="W14" s="370"/>
      <c r="X14" s="370"/>
      <c r="Y14" s="370"/>
    </row>
    <row r="15" spans="2:14" ht="12" customHeight="1">
      <c r="B15" s="371" t="s">
        <v>871</v>
      </c>
      <c r="C15" s="372">
        <v>39000</v>
      </c>
      <c r="D15" s="364">
        <v>516</v>
      </c>
      <c r="E15" s="372">
        <v>201000</v>
      </c>
      <c r="F15" s="373">
        <v>496</v>
      </c>
      <c r="G15" s="372">
        <f>SUM(G16:G29)</f>
        <v>343</v>
      </c>
      <c r="H15" s="372">
        <v>227</v>
      </c>
      <c r="I15" s="372">
        <f>SUM(I16:I29)</f>
        <v>780</v>
      </c>
      <c r="J15" s="374">
        <v>228</v>
      </c>
      <c r="K15" s="375"/>
      <c r="L15" s="375"/>
      <c r="M15" s="375"/>
      <c r="N15" s="375"/>
    </row>
    <row r="16" spans="2:25" s="368" customFormat="1" ht="12" customHeight="1">
      <c r="B16" s="369" t="s">
        <v>970</v>
      </c>
      <c r="C16" s="357">
        <v>6870</v>
      </c>
      <c r="D16" s="358">
        <v>504</v>
      </c>
      <c r="E16" s="358">
        <v>34600</v>
      </c>
      <c r="F16" s="358">
        <v>499</v>
      </c>
      <c r="G16" s="358">
        <v>4</v>
      </c>
      <c r="H16" s="358">
        <v>243</v>
      </c>
      <c r="I16" s="358">
        <v>10</v>
      </c>
      <c r="J16" s="359">
        <v>248</v>
      </c>
      <c r="K16" s="358"/>
      <c r="L16" s="358"/>
      <c r="M16" s="358"/>
      <c r="N16" s="358"/>
      <c r="O16" s="370"/>
      <c r="P16" s="370"/>
      <c r="Q16" s="370"/>
      <c r="R16" s="370"/>
      <c r="S16" s="370"/>
      <c r="T16" s="370"/>
      <c r="U16" s="370"/>
      <c r="V16" s="370"/>
      <c r="W16" s="370"/>
      <c r="X16" s="370"/>
      <c r="Y16" s="370"/>
    </row>
    <row r="17" spans="2:25" s="368" customFormat="1" ht="12" customHeight="1">
      <c r="B17" s="369" t="s">
        <v>971</v>
      </c>
      <c r="C17" s="357">
        <v>7800</v>
      </c>
      <c r="D17" s="358">
        <v>552</v>
      </c>
      <c r="E17" s="358">
        <v>43000</v>
      </c>
      <c r="F17" s="358">
        <v>520</v>
      </c>
      <c r="G17" s="358">
        <v>3</v>
      </c>
      <c r="H17" s="358">
        <v>223</v>
      </c>
      <c r="I17" s="358">
        <v>7</v>
      </c>
      <c r="J17" s="359">
        <v>225</v>
      </c>
      <c r="K17" s="358"/>
      <c r="L17" s="358"/>
      <c r="M17" s="358"/>
      <c r="N17" s="358"/>
      <c r="O17" s="370"/>
      <c r="P17" s="370"/>
      <c r="Q17" s="370"/>
      <c r="R17" s="370"/>
      <c r="S17" s="370"/>
      <c r="T17" s="370"/>
      <c r="U17" s="370"/>
      <c r="V17" s="370"/>
      <c r="W17" s="370"/>
      <c r="X17" s="370"/>
      <c r="Y17" s="370"/>
    </row>
    <row r="18" spans="2:25" s="368" customFormat="1" ht="12" customHeight="1">
      <c r="B18" s="369" t="s">
        <v>124</v>
      </c>
      <c r="C18" s="357">
        <v>986</v>
      </c>
      <c r="D18" s="358">
        <v>409</v>
      </c>
      <c r="E18" s="358">
        <v>4030</v>
      </c>
      <c r="F18" s="358">
        <v>405</v>
      </c>
      <c r="G18" s="358">
        <v>12</v>
      </c>
      <c r="H18" s="358">
        <v>232</v>
      </c>
      <c r="I18" s="358">
        <v>28</v>
      </c>
      <c r="J18" s="359">
        <v>236</v>
      </c>
      <c r="K18" s="358"/>
      <c r="L18" s="358"/>
      <c r="M18" s="358"/>
      <c r="N18" s="358"/>
      <c r="O18" s="370"/>
      <c r="P18" s="370"/>
      <c r="Q18" s="370"/>
      <c r="R18" s="370"/>
      <c r="S18" s="370"/>
      <c r="T18" s="370"/>
      <c r="U18" s="370"/>
      <c r="V18" s="370"/>
      <c r="W18" s="370"/>
      <c r="X18" s="370"/>
      <c r="Y18" s="370"/>
    </row>
    <row r="19" spans="2:25" s="368" customFormat="1" ht="12" customHeight="1">
      <c r="B19" s="369" t="s">
        <v>231</v>
      </c>
      <c r="C19" s="357">
        <v>1850</v>
      </c>
      <c r="D19" s="358">
        <v>495</v>
      </c>
      <c r="E19" s="358">
        <v>9160</v>
      </c>
      <c r="F19" s="358">
        <v>488</v>
      </c>
      <c r="G19" s="358">
        <v>14</v>
      </c>
      <c r="H19" s="358">
        <v>256</v>
      </c>
      <c r="I19" s="358">
        <v>36</v>
      </c>
      <c r="J19" s="359">
        <v>261</v>
      </c>
      <c r="K19" s="358"/>
      <c r="L19" s="358"/>
      <c r="M19" s="358"/>
      <c r="N19" s="358"/>
      <c r="O19" s="370"/>
      <c r="P19" s="370"/>
      <c r="Q19" s="370"/>
      <c r="R19" s="370"/>
      <c r="S19" s="370"/>
      <c r="T19" s="370"/>
      <c r="U19" s="370"/>
      <c r="V19" s="370"/>
      <c r="W19" s="370"/>
      <c r="X19" s="370"/>
      <c r="Y19" s="370"/>
    </row>
    <row r="20" spans="2:25" s="368" customFormat="1" ht="12" customHeight="1">
      <c r="B20" s="369" t="s">
        <v>972</v>
      </c>
      <c r="C20" s="357">
        <v>2390</v>
      </c>
      <c r="D20" s="358">
        <v>494</v>
      </c>
      <c r="E20" s="358">
        <v>11800</v>
      </c>
      <c r="F20" s="358">
        <v>483</v>
      </c>
      <c r="G20" s="358">
        <v>106</v>
      </c>
      <c r="H20" s="358">
        <v>238</v>
      </c>
      <c r="I20" s="358">
        <v>252</v>
      </c>
      <c r="J20" s="359">
        <v>240</v>
      </c>
      <c r="K20" s="358"/>
      <c r="L20" s="358"/>
      <c r="M20" s="358"/>
      <c r="N20" s="358"/>
      <c r="O20" s="370"/>
      <c r="P20" s="370"/>
      <c r="Q20" s="370"/>
      <c r="R20" s="370"/>
      <c r="S20" s="370"/>
      <c r="T20" s="370"/>
      <c r="U20" s="370"/>
      <c r="V20" s="370"/>
      <c r="W20" s="370"/>
      <c r="X20" s="370"/>
      <c r="Y20" s="370"/>
    </row>
    <row r="21" spans="2:25" s="368" customFormat="1" ht="12" customHeight="1">
      <c r="B21" s="369" t="s">
        <v>127</v>
      </c>
      <c r="C21" s="357">
        <v>2210</v>
      </c>
      <c r="D21" s="358">
        <v>536</v>
      </c>
      <c r="E21" s="358">
        <v>11800</v>
      </c>
      <c r="F21" s="358">
        <v>520</v>
      </c>
      <c r="G21" s="358">
        <v>0</v>
      </c>
      <c r="H21" s="358">
        <v>0</v>
      </c>
      <c r="I21" s="358">
        <v>0</v>
      </c>
      <c r="J21" s="359">
        <v>0</v>
      </c>
      <c r="K21" s="358"/>
      <c r="L21" s="358"/>
      <c r="M21" s="358"/>
      <c r="N21" s="358"/>
      <c r="O21" s="370"/>
      <c r="P21" s="370"/>
      <c r="Q21" s="370"/>
      <c r="R21" s="370"/>
      <c r="S21" s="370"/>
      <c r="T21" s="370"/>
      <c r="U21" s="370"/>
      <c r="V21" s="370"/>
      <c r="W21" s="370"/>
      <c r="X21" s="370"/>
      <c r="Y21" s="370"/>
    </row>
    <row r="22" spans="2:25" s="368" customFormat="1" ht="12" customHeight="1">
      <c r="B22" s="369" t="s">
        <v>973</v>
      </c>
      <c r="C22" s="357">
        <v>3640</v>
      </c>
      <c r="D22" s="358">
        <v>533</v>
      </c>
      <c r="E22" s="358">
        <v>19400</v>
      </c>
      <c r="F22" s="358">
        <v>507</v>
      </c>
      <c r="G22" s="358">
        <v>5</v>
      </c>
      <c r="H22" s="358">
        <v>220</v>
      </c>
      <c r="I22" s="358">
        <v>11</v>
      </c>
      <c r="J22" s="359">
        <v>218</v>
      </c>
      <c r="K22" s="358"/>
      <c r="L22" s="358"/>
      <c r="M22" s="358"/>
      <c r="N22" s="358"/>
      <c r="O22" s="370"/>
      <c r="P22" s="370"/>
      <c r="Q22" s="370"/>
      <c r="R22" s="370"/>
      <c r="S22" s="370"/>
      <c r="T22" s="370"/>
      <c r="U22" s="370"/>
      <c r="V22" s="370"/>
      <c r="W22" s="370"/>
      <c r="X22" s="370"/>
      <c r="Y22" s="370"/>
    </row>
    <row r="23" spans="2:25" s="368" customFormat="1" ht="12" customHeight="1">
      <c r="B23" s="369" t="s">
        <v>129</v>
      </c>
      <c r="C23" s="357">
        <v>1590</v>
      </c>
      <c r="D23" s="358">
        <v>502</v>
      </c>
      <c r="E23" s="358">
        <v>7980</v>
      </c>
      <c r="F23" s="358">
        <v>455</v>
      </c>
      <c r="G23" s="358">
        <v>15</v>
      </c>
      <c r="H23" s="358">
        <v>216</v>
      </c>
      <c r="I23" s="358">
        <v>32</v>
      </c>
      <c r="J23" s="359">
        <v>209</v>
      </c>
      <c r="K23" s="358"/>
      <c r="L23" s="358"/>
      <c r="M23" s="358"/>
      <c r="N23" s="358"/>
      <c r="O23" s="370"/>
      <c r="P23" s="370"/>
      <c r="Q23" s="370"/>
      <c r="R23" s="370"/>
      <c r="S23" s="370"/>
      <c r="T23" s="370"/>
      <c r="U23" s="370"/>
      <c r="V23" s="370"/>
      <c r="W23" s="370"/>
      <c r="X23" s="370"/>
      <c r="Y23" s="370"/>
    </row>
    <row r="24" spans="2:25" s="368" customFormat="1" ht="12" customHeight="1">
      <c r="B24" s="369" t="s">
        <v>130</v>
      </c>
      <c r="C24" s="357">
        <v>4060</v>
      </c>
      <c r="D24" s="358">
        <v>535</v>
      </c>
      <c r="E24" s="358">
        <v>21700</v>
      </c>
      <c r="F24" s="358">
        <v>511</v>
      </c>
      <c r="G24" s="358">
        <v>0</v>
      </c>
      <c r="H24" s="358">
        <v>0</v>
      </c>
      <c r="I24" s="358">
        <v>0</v>
      </c>
      <c r="J24" s="359">
        <v>0</v>
      </c>
      <c r="K24" s="358"/>
      <c r="L24" s="358"/>
      <c r="M24" s="358"/>
      <c r="N24" s="358"/>
      <c r="O24" s="370"/>
      <c r="P24" s="370"/>
      <c r="Q24" s="370"/>
      <c r="R24" s="370"/>
      <c r="S24" s="370"/>
      <c r="T24" s="370"/>
      <c r="U24" s="370"/>
      <c r="V24" s="370"/>
      <c r="W24" s="370"/>
      <c r="X24" s="370"/>
      <c r="Y24" s="370"/>
    </row>
    <row r="25" spans="2:25" s="368" customFormat="1" ht="12" customHeight="1">
      <c r="B25" s="369" t="s">
        <v>974</v>
      </c>
      <c r="C25" s="357">
        <v>904</v>
      </c>
      <c r="D25" s="358">
        <v>356</v>
      </c>
      <c r="E25" s="358">
        <v>3220</v>
      </c>
      <c r="F25" s="358">
        <v>364</v>
      </c>
      <c r="G25" s="358">
        <v>0</v>
      </c>
      <c r="H25" s="358">
        <v>0</v>
      </c>
      <c r="I25" s="358">
        <v>0</v>
      </c>
      <c r="J25" s="359">
        <v>0</v>
      </c>
      <c r="K25" s="358"/>
      <c r="L25" s="358"/>
      <c r="M25" s="358"/>
      <c r="N25" s="358"/>
      <c r="O25" s="370"/>
      <c r="P25" s="370"/>
      <c r="Q25" s="370"/>
      <c r="R25" s="370"/>
      <c r="S25" s="370"/>
      <c r="T25" s="370"/>
      <c r="U25" s="370"/>
      <c r="V25" s="370"/>
      <c r="W25" s="370"/>
      <c r="X25" s="370"/>
      <c r="Y25" s="370"/>
    </row>
    <row r="26" spans="2:25" s="368" customFormat="1" ht="12" customHeight="1">
      <c r="B26" s="369" t="s">
        <v>134</v>
      </c>
      <c r="C26" s="357">
        <v>949</v>
      </c>
      <c r="D26" s="358">
        <v>486</v>
      </c>
      <c r="E26" s="358">
        <v>4610</v>
      </c>
      <c r="F26" s="358">
        <v>480</v>
      </c>
      <c r="G26" s="358">
        <v>1</v>
      </c>
      <c r="H26" s="358">
        <v>228</v>
      </c>
      <c r="I26" s="358">
        <v>2</v>
      </c>
      <c r="J26" s="359">
        <v>236</v>
      </c>
      <c r="K26" s="358"/>
      <c r="L26" s="358"/>
      <c r="M26" s="358"/>
      <c r="N26" s="358"/>
      <c r="O26" s="370"/>
      <c r="P26" s="370"/>
      <c r="Q26" s="370"/>
      <c r="R26" s="370"/>
      <c r="S26" s="370"/>
      <c r="T26" s="370"/>
      <c r="U26" s="370"/>
      <c r="V26" s="370"/>
      <c r="W26" s="370"/>
      <c r="X26" s="370"/>
      <c r="Y26" s="370"/>
    </row>
    <row r="27" spans="2:25" s="368" customFormat="1" ht="12" customHeight="1">
      <c r="B27" s="369" t="s">
        <v>975</v>
      </c>
      <c r="C27" s="357">
        <v>1550</v>
      </c>
      <c r="D27" s="358">
        <v>479</v>
      </c>
      <c r="E27" s="358">
        <v>7400</v>
      </c>
      <c r="F27" s="358">
        <v>477</v>
      </c>
      <c r="G27" s="358">
        <v>4</v>
      </c>
      <c r="H27" s="358">
        <v>226</v>
      </c>
      <c r="I27" s="358">
        <v>9</v>
      </c>
      <c r="J27" s="359">
        <v>226</v>
      </c>
      <c r="K27" s="358"/>
      <c r="L27" s="358"/>
      <c r="M27" s="358"/>
      <c r="N27" s="358"/>
      <c r="O27" s="370"/>
      <c r="P27" s="370"/>
      <c r="Q27" s="370"/>
      <c r="R27" s="370"/>
      <c r="S27" s="370"/>
      <c r="T27" s="370"/>
      <c r="U27" s="370"/>
      <c r="V27" s="370"/>
      <c r="W27" s="370"/>
      <c r="X27" s="370"/>
      <c r="Y27" s="370"/>
    </row>
    <row r="28" spans="2:25" s="368" customFormat="1" ht="12" customHeight="1">
      <c r="B28" s="369" t="s">
        <v>976</v>
      </c>
      <c r="C28" s="357">
        <v>1240</v>
      </c>
      <c r="D28" s="358">
        <v>493</v>
      </c>
      <c r="E28" s="358">
        <v>6130</v>
      </c>
      <c r="F28" s="358">
        <v>485</v>
      </c>
      <c r="G28" s="358">
        <v>18</v>
      </c>
      <c r="H28" s="358">
        <v>224</v>
      </c>
      <c r="I28" s="358">
        <v>40</v>
      </c>
      <c r="J28" s="359">
        <v>227</v>
      </c>
      <c r="K28" s="358"/>
      <c r="L28" s="358"/>
      <c r="M28" s="358"/>
      <c r="N28" s="358"/>
      <c r="O28" s="370"/>
      <c r="P28" s="370"/>
      <c r="Q28" s="370"/>
      <c r="R28" s="370"/>
      <c r="S28" s="370"/>
      <c r="T28" s="370"/>
      <c r="U28" s="370"/>
      <c r="V28" s="370"/>
      <c r="W28" s="370"/>
      <c r="X28" s="370"/>
      <c r="Y28" s="370"/>
    </row>
    <row r="29" spans="2:25" s="368" customFormat="1" ht="12" customHeight="1">
      <c r="B29" s="369" t="s">
        <v>137</v>
      </c>
      <c r="C29" s="357">
        <v>2970</v>
      </c>
      <c r="D29" s="358">
        <v>543</v>
      </c>
      <c r="E29" s="358">
        <v>16100</v>
      </c>
      <c r="F29" s="358">
        <v>506</v>
      </c>
      <c r="G29" s="358">
        <v>161</v>
      </c>
      <c r="H29" s="358">
        <v>219</v>
      </c>
      <c r="I29" s="358">
        <v>353</v>
      </c>
      <c r="J29" s="359">
        <v>217</v>
      </c>
      <c r="K29" s="358"/>
      <c r="L29" s="358"/>
      <c r="M29" s="358"/>
      <c r="N29" s="358"/>
      <c r="O29" s="370"/>
      <c r="P29" s="370"/>
      <c r="Q29" s="370"/>
      <c r="R29" s="370"/>
      <c r="S29" s="370"/>
      <c r="T29" s="370"/>
      <c r="U29" s="370"/>
      <c r="V29" s="370"/>
      <c r="W29" s="370"/>
      <c r="X29" s="370"/>
      <c r="Y29" s="370"/>
    </row>
    <row r="30" spans="2:25" s="376" customFormat="1" ht="7.5" customHeight="1">
      <c r="B30" s="369"/>
      <c r="C30" s="377"/>
      <c r="D30" s="377"/>
      <c r="E30" s="377"/>
      <c r="F30" s="377"/>
      <c r="G30" s="377"/>
      <c r="H30" s="377"/>
      <c r="I30" s="377"/>
      <c r="J30" s="378"/>
      <c r="K30" s="377"/>
      <c r="L30" s="377"/>
      <c r="M30" s="377"/>
      <c r="N30" s="377"/>
      <c r="O30" s="379"/>
      <c r="P30" s="379"/>
      <c r="Q30" s="379"/>
      <c r="R30" s="379"/>
      <c r="S30" s="379"/>
      <c r="T30" s="379"/>
      <c r="U30" s="379"/>
      <c r="V30" s="379"/>
      <c r="W30" s="379"/>
      <c r="X30" s="379"/>
      <c r="Y30" s="379"/>
    </row>
    <row r="31" spans="2:25" s="368" customFormat="1" ht="6.75" customHeight="1">
      <c r="B31" s="369"/>
      <c r="C31" s="358"/>
      <c r="D31" s="358"/>
      <c r="E31" s="358"/>
      <c r="F31" s="358"/>
      <c r="G31" s="358"/>
      <c r="H31" s="358"/>
      <c r="I31" s="358"/>
      <c r="J31" s="359"/>
      <c r="K31" s="358"/>
      <c r="L31" s="358"/>
      <c r="M31" s="358"/>
      <c r="N31" s="358"/>
      <c r="O31" s="370"/>
      <c r="P31" s="370"/>
      <c r="Q31" s="370"/>
      <c r="R31" s="370"/>
      <c r="S31" s="370"/>
      <c r="T31" s="370"/>
      <c r="U31" s="370"/>
      <c r="V31" s="370"/>
      <c r="W31" s="370"/>
      <c r="X31" s="370"/>
      <c r="Y31" s="370"/>
    </row>
    <row r="32" spans="2:25" s="376" customFormat="1" ht="12" customHeight="1">
      <c r="B32" s="371" t="s">
        <v>1023</v>
      </c>
      <c r="C32" s="380">
        <v>17100</v>
      </c>
      <c r="D32" s="364">
        <v>425</v>
      </c>
      <c r="E32" s="380">
        <v>72500</v>
      </c>
      <c r="F32" s="381">
        <v>433</v>
      </c>
      <c r="G32" s="380">
        <v>1120</v>
      </c>
      <c r="H32" s="380">
        <v>239</v>
      </c>
      <c r="I32" s="380">
        <v>2690</v>
      </c>
      <c r="J32" s="382">
        <v>238</v>
      </c>
      <c r="K32" s="375"/>
      <c r="L32" s="375"/>
      <c r="M32" s="375"/>
      <c r="N32" s="375"/>
      <c r="O32" s="379"/>
      <c r="P32" s="379"/>
      <c r="Q32" s="379"/>
      <c r="R32" s="379"/>
      <c r="S32" s="379"/>
      <c r="T32" s="379"/>
      <c r="U32" s="379"/>
      <c r="V32" s="379"/>
      <c r="W32" s="379"/>
      <c r="X32" s="379"/>
      <c r="Y32" s="379"/>
    </row>
    <row r="33" spans="2:25" s="368" customFormat="1" ht="12" customHeight="1">
      <c r="B33" s="369" t="s">
        <v>886</v>
      </c>
      <c r="C33" s="357">
        <v>3690</v>
      </c>
      <c r="D33" s="358">
        <v>421</v>
      </c>
      <c r="E33" s="358">
        <v>15500</v>
      </c>
      <c r="F33" s="358">
        <v>429</v>
      </c>
      <c r="G33" s="358">
        <v>245</v>
      </c>
      <c r="H33" s="358">
        <v>287</v>
      </c>
      <c r="I33" s="358">
        <v>703</v>
      </c>
      <c r="J33" s="359">
        <v>280</v>
      </c>
      <c r="K33" s="358"/>
      <c r="L33" s="358"/>
      <c r="M33" s="358"/>
      <c r="N33" s="358"/>
      <c r="O33" s="370"/>
      <c r="P33" s="370"/>
      <c r="Q33" s="370"/>
      <c r="R33" s="370"/>
      <c r="S33" s="370"/>
      <c r="T33" s="370"/>
      <c r="U33" s="370"/>
      <c r="V33" s="370"/>
      <c r="W33" s="370"/>
      <c r="X33" s="370"/>
      <c r="Y33" s="370"/>
    </row>
    <row r="34" spans="2:14" ht="12" customHeight="1">
      <c r="B34" s="369" t="s">
        <v>899</v>
      </c>
      <c r="C34" s="357">
        <v>3540</v>
      </c>
      <c r="D34" s="358">
        <v>466</v>
      </c>
      <c r="E34" s="358">
        <v>16500</v>
      </c>
      <c r="F34" s="358">
        <v>465</v>
      </c>
      <c r="G34" s="358">
        <v>490</v>
      </c>
      <c r="H34" s="358">
        <v>225</v>
      </c>
      <c r="I34" s="358">
        <v>1110</v>
      </c>
      <c r="J34" s="359">
        <v>230</v>
      </c>
      <c r="K34" s="383"/>
      <c r="L34" s="383"/>
      <c r="M34" s="383"/>
      <c r="N34" s="383"/>
    </row>
    <row r="35" spans="2:25" s="368" customFormat="1" ht="12" customHeight="1">
      <c r="B35" s="369" t="s">
        <v>978</v>
      </c>
      <c r="C35" s="357">
        <v>1160</v>
      </c>
      <c r="D35" s="358">
        <v>430</v>
      </c>
      <c r="E35" s="358">
        <v>4980</v>
      </c>
      <c r="F35" s="358">
        <v>435</v>
      </c>
      <c r="G35" s="358">
        <v>26</v>
      </c>
      <c r="H35" s="358">
        <v>223</v>
      </c>
      <c r="I35" s="358">
        <v>58</v>
      </c>
      <c r="J35" s="359">
        <v>208</v>
      </c>
      <c r="K35" s="358"/>
      <c r="L35" s="358"/>
      <c r="M35" s="358"/>
      <c r="N35" s="358"/>
      <c r="O35" s="370"/>
      <c r="P35" s="370"/>
      <c r="Q35" s="370"/>
      <c r="R35" s="370"/>
      <c r="S35" s="370"/>
      <c r="T35" s="370"/>
      <c r="U35" s="370"/>
      <c r="V35" s="370"/>
      <c r="W35" s="370"/>
      <c r="X35" s="370"/>
      <c r="Y35" s="370"/>
    </row>
    <row r="36" spans="2:25" s="368" customFormat="1" ht="12" customHeight="1">
      <c r="B36" s="369" t="s">
        <v>979</v>
      </c>
      <c r="C36" s="357">
        <v>750</v>
      </c>
      <c r="D36" s="358">
        <v>395</v>
      </c>
      <c r="E36" s="358">
        <v>2960</v>
      </c>
      <c r="F36" s="358">
        <v>420</v>
      </c>
      <c r="G36" s="358">
        <v>6</v>
      </c>
      <c r="H36" s="358">
        <v>205</v>
      </c>
      <c r="I36" s="358">
        <v>12</v>
      </c>
      <c r="J36" s="359">
        <v>194</v>
      </c>
      <c r="K36" s="358"/>
      <c r="L36" s="358"/>
      <c r="M36" s="358"/>
      <c r="N36" s="358"/>
      <c r="O36" s="370"/>
      <c r="P36" s="370"/>
      <c r="Q36" s="370"/>
      <c r="R36" s="370"/>
      <c r="S36" s="370"/>
      <c r="T36" s="370"/>
      <c r="U36" s="370"/>
      <c r="V36" s="370"/>
      <c r="W36" s="370"/>
      <c r="X36" s="370"/>
      <c r="Y36" s="370"/>
    </row>
    <row r="37" spans="2:14" ht="12" customHeight="1">
      <c r="B37" s="369" t="s">
        <v>141</v>
      </c>
      <c r="C37" s="357">
        <v>1240</v>
      </c>
      <c r="D37" s="358">
        <v>401</v>
      </c>
      <c r="E37" s="358">
        <v>4970</v>
      </c>
      <c r="F37" s="358">
        <v>411</v>
      </c>
      <c r="G37" s="358">
        <v>18</v>
      </c>
      <c r="H37" s="358">
        <v>204</v>
      </c>
      <c r="I37" s="358">
        <v>37</v>
      </c>
      <c r="J37" s="359">
        <v>184</v>
      </c>
      <c r="K37" s="383"/>
      <c r="L37" s="383"/>
      <c r="M37" s="383"/>
      <c r="N37" s="383"/>
    </row>
    <row r="38" spans="2:14" ht="12" customHeight="1">
      <c r="B38" s="369" t="s">
        <v>980</v>
      </c>
      <c r="C38" s="357">
        <v>1290</v>
      </c>
      <c r="D38" s="358">
        <v>399</v>
      </c>
      <c r="E38" s="358">
        <v>5150</v>
      </c>
      <c r="F38" s="358">
        <v>405</v>
      </c>
      <c r="G38" s="358">
        <v>62</v>
      </c>
      <c r="H38" s="358">
        <v>223</v>
      </c>
      <c r="I38" s="358">
        <v>138</v>
      </c>
      <c r="J38" s="359">
        <v>208</v>
      </c>
      <c r="K38" s="383"/>
      <c r="L38" s="383"/>
      <c r="M38" s="383"/>
      <c r="N38" s="383"/>
    </row>
    <row r="39" spans="2:13" ht="12" customHeight="1">
      <c r="B39" s="369" t="s">
        <v>143</v>
      </c>
      <c r="C39" s="357">
        <v>1360</v>
      </c>
      <c r="D39" s="358">
        <v>403</v>
      </c>
      <c r="E39" s="358">
        <v>5480</v>
      </c>
      <c r="F39" s="358">
        <v>419</v>
      </c>
      <c r="G39" s="358">
        <v>113</v>
      </c>
      <c r="H39" s="358">
        <v>229</v>
      </c>
      <c r="I39" s="358">
        <v>259</v>
      </c>
      <c r="J39" s="359">
        <v>213</v>
      </c>
      <c r="K39" s="383"/>
      <c r="L39" s="383"/>
      <c r="M39" s="383"/>
    </row>
    <row r="40" spans="2:14" ht="12" customHeight="1">
      <c r="B40" s="369" t="s">
        <v>981</v>
      </c>
      <c r="C40" s="357">
        <v>1230</v>
      </c>
      <c r="D40" s="358">
        <v>394</v>
      </c>
      <c r="E40" s="358">
        <v>4880</v>
      </c>
      <c r="F40" s="358">
        <v>427</v>
      </c>
      <c r="G40" s="358">
        <v>69</v>
      </c>
      <c r="H40" s="358">
        <v>228</v>
      </c>
      <c r="I40" s="358">
        <v>156</v>
      </c>
      <c r="J40" s="359">
        <v>228</v>
      </c>
      <c r="K40" s="383"/>
      <c r="M40" s="383"/>
      <c r="N40" s="383"/>
    </row>
    <row r="41" spans="2:14" ht="11.25" customHeight="1">
      <c r="B41" s="369" t="s">
        <v>982</v>
      </c>
      <c r="C41" s="357">
        <v>1480</v>
      </c>
      <c r="D41" s="358">
        <v>393</v>
      </c>
      <c r="E41" s="358">
        <v>5820</v>
      </c>
      <c r="F41" s="358">
        <v>402</v>
      </c>
      <c r="G41" s="358">
        <v>3</v>
      </c>
      <c r="H41" s="358">
        <v>222</v>
      </c>
      <c r="I41" s="358">
        <v>7</v>
      </c>
      <c r="J41" s="359">
        <v>218</v>
      </c>
      <c r="K41" s="383"/>
      <c r="L41" s="383"/>
      <c r="M41" s="383"/>
      <c r="N41" s="383"/>
    </row>
    <row r="42" spans="2:14" ht="12" customHeight="1">
      <c r="B42" s="369" t="s">
        <v>1024</v>
      </c>
      <c r="C42" s="357">
        <v>1310</v>
      </c>
      <c r="D42" s="358">
        <v>477</v>
      </c>
      <c r="E42" s="358">
        <v>6250</v>
      </c>
      <c r="F42" s="358">
        <v>474</v>
      </c>
      <c r="G42" s="358">
        <v>92</v>
      </c>
      <c r="H42" s="358">
        <v>232</v>
      </c>
      <c r="I42" s="358">
        <v>213</v>
      </c>
      <c r="J42" s="359">
        <v>237</v>
      </c>
      <c r="K42" s="383"/>
      <c r="L42" s="383"/>
      <c r="M42" s="383"/>
      <c r="N42" s="383"/>
    </row>
    <row r="43" spans="2:14" ht="6.75" customHeight="1">
      <c r="B43" s="369"/>
      <c r="C43" s="358"/>
      <c r="D43" s="358"/>
      <c r="E43" s="358"/>
      <c r="F43" s="358"/>
      <c r="G43" s="358"/>
      <c r="H43" s="358"/>
      <c r="I43" s="358"/>
      <c r="J43" s="359"/>
      <c r="K43" s="383"/>
      <c r="L43" s="383"/>
      <c r="M43" s="383"/>
      <c r="N43" s="383"/>
    </row>
    <row r="44" spans="2:14" ht="9" customHeight="1">
      <c r="B44" s="369"/>
      <c r="C44" s="358"/>
      <c r="D44" s="358"/>
      <c r="E44" s="358"/>
      <c r="F44" s="358"/>
      <c r="G44" s="358"/>
      <c r="H44" s="358"/>
      <c r="I44" s="358"/>
      <c r="J44" s="359"/>
      <c r="K44" s="383"/>
      <c r="L44" s="383"/>
      <c r="M44" s="383"/>
      <c r="N44" s="383"/>
    </row>
    <row r="45" spans="2:14" ht="12.75" customHeight="1">
      <c r="B45" s="371" t="s">
        <v>891</v>
      </c>
      <c r="C45" s="384">
        <v>23800</v>
      </c>
      <c r="D45" s="364">
        <v>524</v>
      </c>
      <c r="E45" s="380">
        <v>124500</v>
      </c>
      <c r="F45" s="380">
        <v>498</v>
      </c>
      <c r="G45" s="380">
        <f>SUM(G46:G58)</f>
        <v>152</v>
      </c>
      <c r="H45" s="380">
        <v>224</v>
      </c>
      <c r="I45" s="380">
        <f>SUM(I46:I58)</f>
        <v>341</v>
      </c>
      <c r="J45" s="382">
        <v>227</v>
      </c>
      <c r="K45" s="385"/>
      <c r="L45" s="385"/>
      <c r="M45" s="385"/>
      <c r="N45" s="385"/>
    </row>
    <row r="46" spans="2:14" ht="12" customHeight="1">
      <c r="B46" s="369" t="s">
        <v>893</v>
      </c>
      <c r="C46" s="357">
        <v>6090</v>
      </c>
      <c r="D46" s="358">
        <v>533</v>
      </c>
      <c r="E46" s="358">
        <v>32400</v>
      </c>
      <c r="F46" s="358">
        <v>512</v>
      </c>
      <c r="G46" s="358">
        <v>1</v>
      </c>
      <c r="H46" s="358">
        <v>183</v>
      </c>
      <c r="I46" s="358">
        <v>2</v>
      </c>
      <c r="J46" s="359">
        <v>195</v>
      </c>
      <c r="K46" s="383"/>
      <c r="L46" s="383"/>
      <c r="M46" s="383"/>
      <c r="N46" s="383"/>
    </row>
    <row r="47" spans="2:14" ht="12" customHeight="1">
      <c r="B47" s="369" t="s">
        <v>894</v>
      </c>
      <c r="C47" s="357">
        <v>2590</v>
      </c>
      <c r="D47" s="358">
        <v>542</v>
      </c>
      <c r="E47" s="358">
        <v>14000</v>
      </c>
      <c r="F47" s="358">
        <v>513</v>
      </c>
      <c r="G47" s="358">
        <v>2</v>
      </c>
      <c r="H47" s="358">
        <v>209</v>
      </c>
      <c r="I47" s="358">
        <v>4</v>
      </c>
      <c r="J47" s="359">
        <v>207</v>
      </c>
      <c r="K47" s="383"/>
      <c r="L47" s="383"/>
      <c r="M47" s="383"/>
      <c r="N47" s="383"/>
    </row>
    <row r="48" spans="2:14" ht="12" customHeight="1">
      <c r="B48" s="369" t="s">
        <v>895</v>
      </c>
      <c r="C48" s="357">
        <v>1650</v>
      </c>
      <c r="D48" s="358">
        <v>477</v>
      </c>
      <c r="E48" s="358">
        <v>7880</v>
      </c>
      <c r="F48" s="358">
        <v>457</v>
      </c>
      <c r="G48" s="358">
        <v>1</v>
      </c>
      <c r="H48" s="358">
        <v>196</v>
      </c>
      <c r="I48" s="358">
        <v>2</v>
      </c>
      <c r="J48" s="359">
        <v>208</v>
      </c>
      <c r="K48" s="383"/>
      <c r="L48" s="383"/>
      <c r="M48" s="383"/>
      <c r="N48" s="383"/>
    </row>
    <row r="49" spans="2:14" ht="12" customHeight="1">
      <c r="B49" s="369" t="s">
        <v>896</v>
      </c>
      <c r="C49" s="357">
        <v>3050</v>
      </c>
      <c r="D49" s="358">
        <v>520</v>
      </c>
      <c r="E49" s="358">
        <v>15800</v>
      </c>
      <c r="F49" s="358">
        <v>492</v>
      </c>
      <c r="G49" s="358">
        <v>106</v>
      </c>
      <c r="H49" s="358">
        <v>232</v>
      </c>
      <c r="I49" s="358">
        <v>246</v>
      </c>
      <c r="J49" s="359">
        <v>235</v>
      </c>
      <c r="K49" s="383"/>
      <c r="L49" s="383"/>
      <c r="M49" s="383"/>
      <c r="N49" s="383"/>
    </row>
    <row r="50" spans="2:14" ht="12" customHeight="1">
      <c r="B50" s="369" t="s">
        <v>897</v>
      </c>
      <c r="C50" s="357">
        <v>2300</v>
      </c>
      <c r="D50" s="358">
        <v>554</v>
      </c>
      <c r="E50" s="358">
        <v>12800</v>
      </c>
      <c r="F50" s="358">
        <v>518</v>
      </c>
      <c r="G50" s="358">
        <v>2</v>
      </c>
      <c r="H50" s="358">
        <v>218</v>
      </c>
      <c r="I50" s="358">
        <v>4</v>
      </c>
      <c r="J50" s="359">
        <v>218</v>
      </c>
      <c r="K50" s="383"/>
      <c r="L50" s="383"/>
      <c r="M50" s="383"/>
      <c r="N50" s="383"/>
    </row>
    <row r="51" spans="2:14" ht="12" customHeight="1">
      <c r="B51" s="369" t="s">
        <v>898</v>
      </c>
      <c r="C51" s="357">
        <v>1810</v>
      </c>
      <c r="D51" s="358">
        <v>545</v>
      </c>
      <c r="E51" s="358">
        <v>9870</v>
      </c>
      <c r="F51" s="358">
        <v>505</v>
      </c>
      <c r="G51" s="358">
        <v>14</v>
      </c>
      <c r="H51" s="358">
        <v>228</v>
      </c>
      <c r="I51" s="358">
        <v>32</v>
      </c>
      <c r="J51" s="359">
        <v>247</v>
      </c>
      <c r="K51" s="383"/>
      <c r="L51" s="383"/>
      <c r="M51" s="383"/>
      <c r="N51" s="383"/>
    </row>
    <row r="52" spans="2:14" ht="12" customHeight="1">
      <c r="B52" s="369" t="s">
        <v>1025</v>
      </c>
      <c r="C52" s="357">
        <v>907</v>
      </c>
      <c r="D52" s="358">
        <v>556</v>
      </c>
      <c r="E52" s="358">
        <v>5040</v>
      </c>
      <c r="F52" s="358">
        <v>512</v>
      </c>
      <c r="G52" s="358">
        <v>0</v>
      </c>
      <c r="H52" s="358">
        <v>0</v>
      </c>
      <c r="I52" s="358">
        <v>0</v>
      </c>
      <c r="J52" s="359">
        <v>0</v>
      </c>
      <c r="K52" s="383"/>
      <c r="L52" s="383"/>
      <c r="M52" s="383"/>
      <c r="N52" s="383"/>
    </row>
    <row r="53" spans="2:14" ht="12" customHeight="1">
      <c r="B53" s="369" t="s">
        <v>984</v>
      </c>
      <c r="C53" s="357">
        <v>818</v>
      </c>
      <c r="D53" s="358">
        <v>503</v>
      </c>
      <c r="E53" s="358">
        <v>4120</v>
      </c>
      <c r="F53" s="358">
        <v>474</v>
      </c>
      <c r="G53" s="358">
        <v>2</v>
      </c>
      <c r="H53" s="358">
        <v>206</v>
      </c>
      <c r="I53" s="358">
        <v>4</v>
      </c>
      <c r="J53" s="359">
        <v>206</v>
      </c>
      <c r="K53" s="383"/>
      <c r="L53" s="383"/>
      <c r="M53" s="383"/>
      <c r="N53" s="383"/>
    </row>
    <row r="54" spans="2:14" ht="12" customHeight="1">
      <c r="B54" s="369" t="s">
        <v>240</v>
      </c>
      <c r="C54" s="357">
        <v>903</v>
      </c>
      <c r="D54" s="358">
        <v>465</v>
      </c>
      <c r="E54" s="358">
        <v>4200</v>
      </c>
      <c r="F54" s="358">
        <v>448</v>
      </c>
      <c r="G54" s="358">
        <v>3</v>
      </c>
      <c r="H54" s="358">
        <v>215</v>
      </c>
      <c r="I54" s="358">
        <v>6</v>
      </c>
      <c r="J54" s="359">
        <v>194</v>
      </c>
      <c r="K54" s="383"/>
      <c r="L54" s="383"/>
      <c r="M54" s="383"/>
      <c r="N54" s="383"/>
    </row>
    <row r="55" spans="2:14" ht="12" customHeight="1">
      <c r="B55" s="369" t="s">
        <v>985</v>
      </c>
      <c r="C55" s="357">
        <v>950</v>
      </c>
      <c r="D55" s="358">
        <v>467</v>
      </c>
      <c r="E55" s="358">
        <v>4460</v>
      </c>
      <c r="F55" s="358">
        <v>453</v>
      </c>
      <c r="G55" s="358">
        <v>6</v>
      </c>
      <c r="H55" s="358">
        <v>200</v>
      </c>
      <c r="I55" s="358">
        <v>12</v>
      </c>
      <c r="J55" s="359">
        <v>183</v>
      </c>
      <c r="K55" s="383"/>
      <c r="L55" s="383"/>
      <c r="M55" s="383"/>
      <c r="N55" s="383"/>
    </row>
    <row r="56" spans="2:14" ht="12" customHeight="1">
      <c r="B56" s="369" t="s">
        <v>241</v>
      </c>
      <c r="C56" s="357">
        <v>753</v>
      </c>
      <c r="D56" s="358">
        <v>393</v>
      </c>
      <c r="E56" s="358">
        <v>2960</v>
      </c>
      <c r="F56" s="358">
        <v>399</v>
      </c>
      <c r="G56" s="358">
        <v>0</v>
      </c>
      <c r="H56" s="358">
        <v>197</v>
      </c>
      <c r="I56" s="386">
        <v>0</v>
      </c>
      <c r="J56" s="359">
        <v>184</v>
      </c>
      <c r="K56" s="383"/>
      <c r="L56" s="383"/>
      <c r="M56" s="383"/>
      <c r="N56" s="383"/>
    </row>
    <row r="57" spans="2:14" ht="12" customHeight="1">
      <c r="B57" s="369" t="s">
        <v>153</v>
      </c>
      <c r="C57" s="357">
        <v>1940</v>
      </c>
      <c r="D57" s="358">
        <v>567</v>
      </c>
      <c r="E57" s="358">
        <v>11000</v>
      </c>
      <c r="F57" s="358">
        <v>536</v>
      </c>
      <c r="G57" s="358">
        <v>15</v>
      </c>
      <c r="H57" s="358">
        <v>195</v>
      </c>
      <c r="I57" s="358">
        <v>29</v>
      </c>
      <c r="J57" s="359">
        <v>195</v>
      </c>
      <c r="K57" s="383"/>
      <c r="L57" s="383"/>
      <c r="M57" s="383"/>
      <c r="N57" s="383"/>
    </row>
    <row r="58" spans="2:14" ht="9" customHeight="1">
      <c r="B58" s="369"/>
      <c r="C58" s="357"/>
      <c r="D58" s="358"/>
      <c r="E58" s="358"/>
      <c r="F58" s="358"/>
      <c r="G58" s="358"/>
      <c r="H58" s="358"/>
      <c r="I58" s="358"/>
      <c r="J58" s="359"/>
      <c r="K58" s="383"/>
      <c r="L58" s="383"/>
      <c r="M58" s="383"/>
      <c r="N58" s="383"/>
    </row>
    <row r="59" spans="2:14" ht="6.75" customHeight="1">
      <c r="B59" s="356"/>
      <c r="C59" s="358"/>
      <c r="D59" s="358"/>
      <c r="E59" s="358"/>
      <c r="F59" s="358"/>
      <c r="G59" s="358"/>
      <c r="H59" s="358"/>
      <c r="I59" s="358"/>
      <c r="J59" s="359"/>
      <c r="K59" s="383"/>
      <c r="L59" s="383"/>
      <c r="M59" s="383"/>
      <c r="N59" s="383"/>
    </row>
    <row r="60" spans="2:14" ht="6.75" customHeight="1">
      <c r="B60" s="369"/>
      <c r="C60" s="358"/>
      <c r="D60" s="358"/>
      <c r="E60" s="358"/>
      <c r="F60" s="358"/>
      <c r="G60" s="358"/>
      <c r="H60" s="358"/>
      <c r="I60" s="358"/>
      <c r="J60" s="359"/>
      <c r="K60" s="383"/>
      <c r="L60" s="383"/>
      <c r="M60" s="383"/>
      <c r="N60" s="383"/>
    </row>
    <row r="61" spans="2:14" ht="12" customHeight="1">
      <c r="B61" s="371" t="s">
        <v>901</v>
      </c>
      <c r="C61" s="380">
        <v>21300</v>
      </c>
      <c r="D61" s="380">
        <v>487</v>
      </c>
      <c r="E61" s="380">
        <v>104000</v>
      </c>
      <c r="F61" s="380">
        <v>461</v>
      </c>
      <c r="G61" s="380">
        <f>SUM(G62:G71)</f>
        <v>207</v>
      </c>
      <c r="H61" s="380">
        <v>200</v>
      </c>
      <c r="I61" s="380">
        <f>SUM(I62:I71)</f>
        <v>413</v>
      </c>
      <c r="J61" s="382">
        <v>191</v>
      </c>
      <c r="K61" s="375"/>
      <c r="L61" s="375"/>
      <c r="M61" s="375"/>
      <c r="N61" s="375"/>
    </row>
    <row r="62" spans="2:14" ht="12" customHeight="1">
      <c r="B62" s="369" t="s">
        <v>986</v>
      </c>
      <c r="C62" s="357">
        <v>4290</v>
      </c>
      <c r="D62" s="358">
        <v>467</v>
      </c>
      <c r="E62" s="358">
        <v>20000</v>
      </c>
      <c r="F62" s="358">
        <v>460</v>
      </c>
      <c r="G62" s="358">
        <v>168</v>
      </c>
      <c r="H62" s="358">
        <v>196</v>
      </c>
      <c r="I62" s="358">
        <v>329</v>
      </c>
      <c r="J62" s="359">
        <v>190</v>
      </c>
      <c r="K62" s="383"/>
      <c r="L62" s="383"/>
      <c r="M62" s="383"/>
      <c r="N62" s="383"/>
    </row>
    <row r="63" spans="2:14" ht="12" customHeight="1">
      <c r="B63" s="369" t="s">
        <v>903</v>
      </c>
      <c r="C63" s="357">
        <v>2720</v>
      </c>
      <c r="D63" s="358">
        <v>516</v>
      </c>
      <c r="E63" s="358">
        <v>14000</v>
      </c>
      <c r="F63" s="358">
        <v>472</v>
      </c>
      <c r="G63" s="358">
        <v>3</v>
      </c>
      <c r="H63" s="358">
        <v>235</v>
      </c>
      <c r="I63" s="358">
        <v>7</v>
      </c>
      <c r="J63" s="359">
        <v>213</v>
      </c>
      <c r="K63" s="383"/>
      <c r="L63" s="383"/>
      <c r="M63" s="383"/>
      <c r="N63" s="383"/>
    </row>
    <row r="64" spans="2:14" ht="12" customHeight="1">
      <c r="B64" s="369" t="s">
        <v>157</v>
      </c>
      <c r="C64" s="357">
        <v>3110</v>
      </c>
      <c r="D64" s="358">
        <v>521</v>
      </c>
      <c r="E64" s="358">
        <v>16200</v>
      </c>
      <c r="F64" s="358">
        <v>475</v>
      </c>
      <c r="G64" s="358">
        <v>13</v>
      </c>
      <c r="H64" s="358">
        <v>211</v>
      </c>
      <c r="I64" s="358">
        <v>27</v>
      </c>
      <c r="J64" s="359">
        <v>183</v>
      </c>
      <c r="K64" s="383"/>
      <c r="L64" s="383"/>
      <c r="M64" s="383"/>
      <c r="N64" s="383"/>
    </row>
    <row r="65" spans="2:14" ht="12" customHeight="1">
      <c r="B65" s="369" t="s">
        <v>158</v>
      </c>
      <c r="C65" s="357">
        <v>764</v>
      </c>
      <c r="D65" s="386">
        <v>487</v>
      </c>
      <c r="E65" s="358">
        <v>3720</v>
      </c>
      <c r="F65" s="358">
        <v>448</v>
      </c>
      <c r="G65" s="386">
        <v>1</v>
      </c>
      <c r="H65" s="386">
        <v>204</v>
      </c>
      <c r="I65" s="358">
        <v>3</v>
      </c>
      <c r="J65" s="359">
        <v>185</v>
      </c>
      <c r="K65" s="383"/>
      <c r="L65" s="383"/>
      <c r="M65" s="383"/>
      <c r="N65" s="383"/>
    </row>
    <row r="66" spans="2:14" ht="12" customHeight="1">
      <c r="B66" s="369" t="s">
        <v>244</v>
      </c>
      <c r="C66" s="357">
        <v>546</v>
      </c>
      <c r="D66" s="358">
        <v>467</v>
      </c>
      <c r="E66" s="358">
        <v>2550</v>
      </c>
      <c r="F66" s="358">
        <v>435</v>
      </c>
      <c r="G66" s="358">
        <v>2</v>
      </c>
      <c r="H66" s="358">
        <v>202</v>
      </c>
      <c r="I66" s="358">
        <v>5</v>
      </c>
      <c r="J66" s="359">
        <v>186</v>
      </c>
      <c r="K66" s="383"/>
      <c r="L66" s="383"/>
      <c r="M66" s="383"/>
      <c r="N66" s="383"/>
    </row>
    <row r="67" spans="2:14" ht="12" customHeight="1">
      <c r="B67" s="369" t="s">
        <v>160</v>
      </c>
      <c r="C67" s="357">
        <v>952</v>
      </c>
      <c r="D67" s="358">
        <v>553</v>
      </c>
      <c r="E67" s="358">
        <v>5270</v>
      </c>
      <c r="F67" s="358">
        <v>501</v>
      </c>
      <c r="G67" s="358">
        <v>4</v>
      </c>
      <c r="H67" s="358">
        <v>240</v>
      </c>
      <c r="I67" s="358">
        <v>8</v>
      </c>
      <c r="J67" s="359">
        <v>215</v>
      </c>
      <c r="K67" s="383"/>
      <c r="L67" s="383"/>
      <c r="M67" s="383"/>
      <c r="N67" s="383"/>
    </row>
    <row r="68" spans="2:14" ht="12" customHeight="1">
      <c r="B68" s="369" t="s">
        <v>161</v>
      </c>
      <c r="C68" s="357">
        <v>4190</v>
      </c>
      <c r="D68" s="358">
        <v>538</v>
      </c>
      <c r="E68" s="358">
        <v>22600</v>
      </c>
      <c r="F68" s="358">
        <v>493</v>
      </c>
      <c r="G68" s="358">
        <v>10</v>
      </c>
      <c r="H68" s="358">
        <v>209</v>
      </c>
      <c r="I68" s="358">
        <v>21</v>
      </c>
      <c r="J68" s="359">
        <v>175</v>
      </c>
      <c r="K68" s="383"/>
      <c r="L68" s="383"/>
      <c r="M68" s="383"/>
      <c r="N68" s="383"/>
    </row>
    <row r="69" spans="2:14" ht="12" customHeight="1">
      <c r="B69" s="369" t="s">
        <v>163</v>
      </c>
      <c r="C69" s="357">
        <v>1370</v>
      </c>
      <c r="D69" s="358">
        <v>477</v>
      </c>
      <c r="E69" s="358">
        <v>6540</v>
      </c>
      <c r="F69" s="358">
        <v>451</v>
      </c>
      <c r="G69" s="358">
        <v>4</v>
      </c>
      <c r="H69" s="358">
        <v>232</v>
      </c>
      <c r="I69" s="358">
        <v>9</v>
      </c>
      <c r="J69" s="359">
        <v>206</v>
      </c>
      <c r="K69" s="383"/>
      <c r="L69" s="383"/>
      <c r="M69" s="383"/>
      <c r="N69" s="383"/>
    </row>
    <row r="70" spans="2:14" ht="12" customHeight="1">
      <c r="B70" s="369" t="s">
        <v>164</v>
      </c>
      <c r="C70" s="357">
        <v>2040</v>
      </c>
      <c r="D70" s="358">
        <v>469</v>
      </c>
      <c r="E70" s="358">
        <v>9540</v>
      </c>
      <c r="F70" s="358">
        <v>468</v>
      </c>
      <c r="G70" s="358">
        <v>2</v>
      </c>
      <c r="H70" s="358">
        <v>180</v>
      </c>
      <c r="I70" s="358">
        <v>4</v>
      </c>
      <c r="J70" s="359">
        <v>171</v>
      </c>
      <c r="K70" s="383"/>
      <c r="L70" s="383"/>
      <c r="M70" s="383"/>
      <c r="N70" s="383"/>
    </row>
    <row r="71" spans="2:14" ht="12" customHeight="1">
      <c r="B71" s="387" t="s">
        <v>1026</v>
      </c>
      <c r="C71" s="388">
        <v>1370</v>
      </c>
      <c r="D71" s="389">
        <v>261</v>
      </c>
      <c r="E71" s="389">
        <v>3580</v>
      </c>
      <c r="F71" s="389">
        <v>308</v>
      </c>
      <c r="G71" s="389">
        <v>0</v>
      </c>
      <c r="H71" s="389">
        <v>0</v>
      </c>
      <c r="I71" s="389">
        <v>0</v>
      </c>
      <c r="J71" s="390">
        <v>0</v>
      </c>
      <c r="K71" s="383"/>
      <c r="L71" s="383"/>
      <c r="M71" s="383"/>
      <c r="N71" s="383"/>
    </row>
    <row r="72" spans="2:10" ht="15" customHeight="1">
      <c r="B72" s="391" t="s">
        <v>1027</v>
      </c>
      <c r="C72" s="392"/>
      <c r="D72" s="392"/>
      <c r="E72" s="392"/>
      <c r="F72" s="392"/>
      <c r="G72" s="392"/>
      <c r="H72" s="392"/>
      <c r="I72" s="392"/>
      <c r="J72" s="392"/>
    </row>
    <row r="73" spans="2:10" ht="12">
      <c r="B73" s="393"/>
      <c r="C73" s="343"/>
      <c r="D73" s="394"/>
      <c r="E73" s="394"/>
      <c r="F73" s="394"/>
      <c r="G73" s="343"/>
      <c r="H73" s="394"/>
      <c r="I73" s="394"/>
      <c r="J73" s="394"/>
    </row>
    <row r="74" spans="2:10" ht="12">
      <c r="B74" s="393"/>
      <c r="C74" s="343"/>
      <c r="D74" s="343"/>
      <c r="E74" s="343"/>
      <c r="F74" s="343"/>
      <c r="G74" s="343"/>
      <c r="H74" s="343"/>
      <c r="I74" s="343"/>
      <c r="J74" s="343"/>
    </row>
    <row r="75" spans="2:10" ht="12">
      <c r="B75" s="393"/>
      <c r="D75" s="343"/>
      <c r="E75" s="343"/>
      <c r="F75" s="343"/>
      <c r="H75" s="343"/>
      <c r="I75" s="343"/>
      <c r="J75" s="343"/>
    </row>
    <row r="76" spans="2:10" ht="12">
      <c r="B76" s="393"/>
      <c r="C76" s="343"/>
      <c r="D76" s="343"/>
      <c r="E76" s="343"/>
      <c r="F76" s="343"/>
      <c r="G76" s="343"/>
      <c r="H76" s="343"/>
      <c r="I76" s="343"/>
      <c r="J76" s="343"/>
    </row>
    <row r="77" spans="2:10" ht="12">
      <c r="B77" s="393"/>
      <c r="C77" s="343"/>
      <c r="D77" s="343"/>
      <c r="E77" s="343"/>
      <c r="F77" s="343"/>
      <c r="G77" s="343"/>
      <c r="H77" s="343"/>
      <c r="I77" s="343"/>
      <c r="J77" s="343"/>
    </row>
    <row r="78" spans="2:10" ht="12">
      <c r="B78" s="393"/>
      <c r="C78" s="343"/>
      <c r="D78" s="343"/>
      <c r="E78" s="343"/>
      <c r="F78" s="343"/>
      <c r="G78" s="343"/>
      <c r="H78" s="343"/>
      <c r="I78" s="343"/>
      <c r="J78" s="343"/>
    </row>
    <row r="79" spans="2:10" ht="12">
      <c r="B79" s="393"/>
      <c r="C79" s="343"/>
      <c r="D79" s="343"/>
      <c r="E79" s="343"/>
      <c r="F79" s="343"/>
      <c r="G79" s="343"/>
      <c r="H79" s="343"/>
      <c r="I79" s="343"/>
      <c r="J79" s="343"/>
    </row>
    <row r="80" spans="2:10" ht="12">
      <c r="B80" s="393"/>
      <c r="C80" s="343"/>
      <c r="D80" s="343"/>
      <c r="E80" s="343"/>
      <c r="F80" s="343"/>
      <c r="G80" s="343"/>
      <c r="H80" s="343"/>
      <c r="I80" s="343"/>
      <c r="J80" s="343"/>
    </row>
    <row r="81" spans="2:10" ht="12">
      <c r="B81" s="393"/>
      <c r="C81" s="343"/>
      <c r="D81" s="343"/>
      <c r="E81" s="343"/>
      <c r="F81" s="343"/>
      <c r="G81" s="343"/>
      <c r="H81" s="343"/>
      <c r="I81" s="343"/>
      <c r="J81" s="343"/>
    </row>
    <row r="82" spans="2:10" ht="12">
      <c r="B82" s="393"/>
      <c r="C82" s="343"/>
      <c r="D82" s="343"/>
      <c r="E82" s="343"/>
      <c r="F82" s="343"/>
      <c r="G82" s="343"/>
      <c r="H82" s="343"/>
      <c r="I82" s="343"/>
      <c r="J82" s="343"/>
    </row>
    <row r="83" spans="2:10" ht="12">
      <c r="B83" s="393"/>
      <c r="C83" s="343"/>
      <c r="D83" s="343"/>
      <c r="E83" s="343"/>
      <c r="F83" s="343"/>
      <c r="G83" s="343"/>
      <c r="H83" s="343"/>
      <c r="I83" s="343"/>
      <c r="J83" s="343"/>
    </row>
    <row r="84" spans="2:10" ht="12">
      <c r="B84" s="393"/>
      <c r="C84" s="343"/>
      <c r="D84" s="343"/>
      <c r="E84" s="343"/>
      <c r="F84" s="343"/>
      <c r="G84" s="343"/>
      <c r="H84" s="343"/>
      <c r="I84" s="343"/>
      <c r="J84" s="343"/>
    </row>
    <row r="85" spans="2:10" ht="12">
      <c r="B85" s="393"/>
      <c r="C85" s="343"/>
      <c r="D85" s="343"/>
      <c r="E85" s="343"/>
      <c r="F85" s="343"/>
      <c r="G85" s="343"/>
      <c r="H85" s="343"/>
      <c r="I85" s="343"/>
      <c r="J85" s="343"/>
    </row>
    <row r="86" spans="2:10" ht="12">
      <c r="B86" s="393"/>
      <c r="C86" s="343"/>
      <c r="D86" s="343"/>
      <c r="E86" s="343"/>
      <c r="F86" s="343"/>
      <c r="G86" s="343"/>
      <c r="H86" s="343"/>
      <c r="I86" s="343"/>
      <c r="J86" s="343"/>
    </row>
    <row r="87" spans="2:10" ht="12">
      <c r="B87" s="393"/>
      <c r="C87" s="343"/>
      <c r="D87" s="343"/>
      <c r="E87" s="343"/>
      <c r="F87" s="343"/>
      <c r="G87" s="343"/>
      <c r="H87" s="343"/>
      <c r="I87" s="343"/>
      <c r="J87" s="343"/>
    </row>
    <row r="88" spans="2:10" ht="12">
      <c r="B88" s="393"/>
      <c r="C88" s="343"/>
      <c r="D88" s="343"/>
      <c r="E88" s="343"/>
      <c r="F88" s="343"/>
      <c r="G88" s="343"/>
      <c r="H88" s="343"/>
      <c r="I88" s="343"/>
      <c r="J88" s="343"/>
    </row>
    <row r="89" spans="2:10" ht="12">
      <c r="B89" s="393"/>
      <c r="C89" s="343"/>
      <c r="D89" s="343"/>
      <c r="E89" s="343"/>
      <c r="F89" s="343"/>
      <c r="G89" s="343"/>
      <c r="H89" s="343"/>
      <c r="I89" s="343"/>
      <c r="J89" s="343"/>
    </row>
    <row r="90" spans="2:10" ht="12">
      <c r="B90" s="393"/>
      <c r="C90" s="343"/>
      <c r="D90" s="343"/>
      <c r="E90" s="343"/>
      <c r="F90" s="343"/>
      <c r="G90" s="343"/>
      <c r="H90" s="343"/>
      <c r="I90" s="343"/>
      <c r="J90" s="343"/>
    </row>
    <row r="91" spans="2:10" ht="12">
      <c r="B91" s="393"/>
      <c r="C91" s="343"/>
      <c r="D91" s="343"/>
      <c r="E91" s="343"/>
      <c r="F91" s="343"/>
      <c r="G91" s="343"/>
      <c r="H91" s="343"/>
      <c r="I91" s="343"/>
      <c r="J91" s="343"/>
    </row>
    <row r="92" spans="2:10" ht="12">
      <c r="B92" s="393"/>
      <c r="C92" s="343"/>
      <c r="D92" s="343"/>
      <c r="E92" s="343"/>
      <c r="F92" s="343"/>
      <c r="G92" s="343"/>
      <c r="H92" s="343"/>
      <c r="I92" s="343"/>
      <c r="J92" s="343"/>
    </row>
    <row r="93" spans="2:10" ht="12">
      <c r="B93" s="393"/>
      <c r="C93" s="343"/>
      <c r="D93" s="343"/>
      <c r="E93" s="343"/>
      <c r="F93" s="343"/>
      <c r="G93" s="343"/>
      <c r="H93" s="343"/>
      <c r="I93" s="343"/>
      <c r="J93" s="343"/>
    </row>
    <row r="94" spans="2:10" ht="12">
      <c r="B94" s="393"/>
      <c r="C94" s="343"/>
      <c r="D94" s="343"/>
      <c r="E94" s="343"/>
      <c r="F94" s="343"/>
      <c r="G94" s="343"/>
      <c r="H94" s="343"/>
      <c r="I94" s="343"/>
      <c r="J94" s="343"/>
    </row>
    <row r="95" spans="2:10" ht="12">
      <c r="B95" s="393"/>
      <c r="C95" s="343"/>
      <c r="D95" s="343"/>
      <c r="E95" s="343"/>
      <c r="F95" s="343"/>
      <c r="G95" s="343"/>
      <c r="H95" s="343"/>
      <c r="I95" s="343"/>
      <c r="J95" s="343"/>
    </row>
    <row r="96" spans="2:10" ht="12">
      <c r="B96" s="393"/>
      <c r="C96" s="343"/>
      <c r="D96" s="343"/>
      <c r="E96" s="343"/>
      <c r="F96" s="343"/>
      <c r="G96" s="343"/>
      <c r="H96" s="343"/>
      <c r="I96" s="343"/>
      <c r="J96" s="343"/>
    </row>
    <row r="97" spans="2:10" ht="12">
      <c r="B97" s="393"/>
      <c r="C97" s="343"/>
      <c r="D97" s="343"/>
      <c r="E97" s="343"/>
      <c r="F97" s="343"/>
      <c r="G97" s="343"/>
      <c r="H97" s="343"/>
      <c r="I97" s="343"/>
      <c r="J97" s="343"/>
    </row>
    <row r="98" spans="2:10" ht="12">
      <c r="B98" s="393"/>
      <c r="C98" s="343"/>
      <c r="D98" s="343"/>
      <c r="E98" s="343"/>
      <c r="F98" s="343"/>
      <c r="G98" s="343"/>
      <c r="H98" s="343"/>
      <c r="I98" s="343"/>
      <c r="J98" s="343"/>
    </row>
    <row r="99" spans="2:10" ht="12">
      <c r="B99" s="393"/>
      <c r="C99" s="343"/>
      <c r="D99" s="343"/>
      <c r="E99" s="343"/>
      <c r="F99" s="343"/>
      <c r="G99" s="343"/>
      <c r="H99" s="343"/>
      <c r="I99" s="343"/>
      <c r="J99" s="343"/>
    </row>
    <row r="100" spans="2:10" ht="12">
      <c r="B100" s="393"/>
      <c r="C100" s="343"/>
      <c r="D100" s="343"/>
      <c r="E100" s="343"/>
      <c r="F100" s="343"/>
      <c r="G100" s="343"/>
      <c r="H100" s="343"/>
      <c r="I100" s="343"/>
      <c r="J100" s="343"/>
    </row>
    <row r="101" spans="2:10" ht="12">
      <c r="B101" s="393"/>
      <c r="C101" s="343"/>
      <c r="D101" s="343"/>
      <c r="E101" s="343"/>
      <c r="F101" s="343"/>
      <c r="G101" s="343"/>
      <c r="H101" s="343"/>
      <c r="I101" s="343"/>
      <c r="J101" s="343"/>
    </row>
    <row r="102" spans="2:10" ht="12">
      <c r="B102" s="393"/>
      <c r="C102" s="343"/>
      <c r="D102" s="343"/>
      <c r="E102" s="343"/>
      <c r="F102" s="343"/>
      <c r="G102" s="343"/>
      <c r="H102" s="343"/>
      <c r="I102" s="343"/>
      <c r="J102" s="343"/>
    </row>
    <row r="103" spans="2:10" ht="12">
      <c r="B103" s="393"/>
      <c r="C103" s="343"/>
      <c r="D103" s="343"/>
      <c r="E103" s="343"/>
      <c r="F103" s="343"/>
      <c r="G103" s="343"/>
      <c r="H103" s="343"/>
      <c r="I103" s="343"/>
      <c r="J103" s="343"/>
    </row>
    <row r="104" spans="2:10" ht="12">
      <c r="B104" s="393"/>
      <c r="C104" s="343"/>
      <c r="D104" s="343"/>
      <c r="E104" s="343"/>
      <c r="F104" s="343"/>
      <c r="G104" s="343"/>
      <c r="H104" s="343"/>
      <c r="I104" s="343"/>
      <c r="J104" s="343"/>
    </row>
    <row r="105" spans="2:10" ht="12">
      <c r="B105" s="393"/>
      <c r="C105" s="343"/>
      <c r="D105" s="343"/>
      <c r="E105" s="343"/>
      <c r="F105" s="343"/>
      <c r="G105" s="343"/>
      <c r="H105" s="343"/>
      <c r="I105" s="343"/>
      <c r="J105" s="343"/>
    </row>
    <row r="106" spans="2:10" ht="12">
      <c r="B106" s="393"/>
      <c r="C106" s="343"/>
      <c r="D106" s="343"/>
      <c r="E106" s="343"/>
      <c r="F106" s="343"/>
      <c r="G106" s="343"/>
      <c r="H106" s="343"/>
      <c r="I106" s="343"/>
      <c r="J106" s="343"/>
    </row>
    <row r="107" spans="2:10" ht="12">
      <c r="B107" s="393"/>
      <c r="C107" s="343"/>
      <c r="D107" s="343"/>
      <c r="E107" s="343"/>
      <c r="F107" s="343"/>
      <c r="G107" s="343"/>
      <c r="H107" s="343"/>
      <c r="I107" s="343"/>
      <c r="J107" s="343"/>
    </row>
    <row r="108" spans="2:10" ht="12">
      <c r="B108" s="393"/>
      <c r="C108" s="343"/>
      <c r="D108" s="343"/>
      <c r="E108" s="343"/>
      <c r="F108" s="343"/>
      <c r="G108" s="343"/>
      <c r="H108" s="343"/>
      <c r="I108" s="343"/>
      <c r="J108" s="343"/>
    </row>
    <row r="109" spans="2:10" ht="12">
      <c r="B109" s="393"/>
      <c r="C109" s="343"/>
      <c r="D109" s="343"/>
      <c r="E109" s="343"/>
      <c r="F109" s="343"/>
      <c r="G109" s="343"/>
      <c r="H109" s="343"/>
      <c r="I109" s="343"/>
      <c r="J109" s="343"/>
    </row>
    <row r="110" spans="2:10" ht="12">
      <c r="B110" s="393"/>
      <c r="C110" s="343"/>
      <c r="D110" s="343"/>
      <c r="E110" s="343"/>
      <c r="F110" s="343"/>
      <c r="G110" s="343"/>
      <c r="H110" s="343"/>
      <c r="I110" s="343"/>
      <c r="J110" s="343"/>
    </row>
    <row r="111" spans="2:10" ht="12">
      <c r="B111" s="393"/>
      <c r="C111" s="343"/>
      <c r="D111" s="343"/>
      <c r="E111" s="343"/>
      <c r="F111" s="343"/>
      <c r="G111" s="343"/>
      <c r="H111" s="343"/>
      <c r="I111" s="343"/>
      <c r="J111" s="343"/>
    </row>
    <row r="112" spans="2:10" ht="12">
      <c r="B112" s="393"/>
      <c r="C112" s="343"/>
      <c r="D112" s="343"/>
      <c r="E112" s="343"/>
      <c r="F112" s="343"/>
      <c r="G112" s="343"/>
      <c r="H112" s="343"/>
      <c r="I112" s="343"/>
      <c r="J112" s="343"/>
    </row>
    <row r="113" spans="2:10" ht="12">
      <c r="B113" s="393"/>
      <c r="C113" s="343"/>
      <c r="D113" s="343"/>
      <c r="E113" s="343"/>
      <c r="F113" s="343"/>
      <c r="G113" s="343"/>
      <c r="H113" s="343"/>
      <c r="I113" s="343"/>
      <c r="J113" s="343"/>
    </row>
    <row r="114" spans="2:10" ht="12">
      <c r="B114" s="393"/>
      <c r="C114" s="343"/>
      <c r="D114" s="343"/>
      <c r="E114" s="343"/>
      <c r="F114" s="343"/>
      <c r="G114" s="343"/>
      <c r="H114" s="343"/>
      <c r="I114" s="343"/>
      <c r="J114" s="343"/>
    </row>
    <row r="115" spans="2:10" ht="12">
      <c r="B115" s="393"/>
      <c r="C115" s="343"/>
      <c r="D115" s="343"/>
      <c r="E115" s="343"/>
      <c r="F115" s="343"/>
      <c r="G115" s="343"/>
      <c r="H115" s="343"/>
      <c r="I115" s="343"/>
      <c r="J115" s="343"/>
    </row>
    <row r="116" spans="2:10" ht="12">
      <c r="B116" s="393"/>
      <c r="C116" s="343"/>
      <c r="D116" s="343"/>
      <c r="E116" s="343"/>
      <c r="F116" s="343"/>
      <c r="G116" s="343"/>
      <c r="H116" s="343"/>
      <c r="I116" s="343"/>
      <c r="J116" s="343"/>
    </row>
    <row r="117" spans="2:10" ht="12">
      <c r="B117" s="393"/>
      <c r="C117" s="343"/>
      <c r="D117" s="343"/>
      <c r="E117" s="343"/>
      <c r="F117" s="343"/>
      <c r="G117" s="343"/>
      <c r="H117" s="343"/>
      <c r="I117" s="343"/>
      <c r="J117" s="343"/>
    </row>
    <row r="118" spans="2:10" ht="12">
      <c r="B118" s="393"/>
      <c r="C118" s="343"/>
      <c r="D118" s="343"/>
      <c r="E118" s="343"/>
      <c r="F118" s="343"/>
      <c r="G118" s="343"/>
      <c r="H118" s="343"/>
      <c r="I118" s="343"/>
      <c r="J118" s="343"/>
    </row>
    <row r="119" spans="2:10" ht="12">
      <c r="B119" s="393"/>
      <c r="C119" s="343"/>
      <c r="D119" s="343"/>
      <c r="E119" s="343"/>
      <c r="F119" s="343"/>
      <c r="G119" s="343"/>
      <c r="H119" s="343"/>
      <c r="I119" s="343"/>
      <c r="J119" s="343"/>
    </row>
    <row r="120" spans="2:10" ht="12">
      <c r="B120" s="393"/>
      <c r="C120" s="343"/>
      <c r="D120" s="343"/>
      <c r="E120" s="343"/>
      <c r="F120" s="343"/>
      <c r="G120" s="343"/>
      <c r="H120" s="343"/>
      <c r="I120" s="343"/>
      <c r="J120" s="343"/>
    </row>
    <row r="121" spans="2:10" ht="12">
      <c r="B121" s="393"/>
      <c r="C121" s="343"/>
      <c r="D121" s="343"/>
      <c r="E121" s="343"/>
      <c r="F121" s="343"/>
      <c r="G121" s="343"/>
      <c r="H121" s="343"/>
      <c r="I121" s="343"/>
      <c r="J121" s="343"/>
    </row>
    <row r="122" spans="3:10" ht="12">
      <c r="C122" s="343"/>
      <c r="D122" s="343"/>
      <c r="E122" s="343"/>
      <c r="F122" s="343"/>
      <c r="G122" s="343"/>
      <c r="H122" s="343"/>
      <c r="I122" s="343"/>
      <c r="J122" s="343"/>
    </row>
    <row r="123" spans="3:10" ht="12">
      <c r="C123" s="343"/>
      <c r="D123" s="343"/>
      <c r="E123" s="343"/>
      <c r="F123" s="343"/>
      <c r="G123" s="343"/>
      <c r="H123" s="343"/>
      <c r="I123" s="343"/>
      <c r="J123" s="343"/>
    </row>
    <row r="124" spans="3:10" ht="12">
      <c r="C124" s="343"/>
      <c r="D124" s="343"/>
      <c r="E124" s="343"/>
      <c r="F124" s="343"/>
      <c r="G124" s="343"/>
      <c r="H124" s="343"/>
      <c r="I124" s="343"/>
      <c r="J124" s="343"/>
    </row>
    <row r="125" spans="3:10" ht="12">
      <c r="C125" s="343"/>
      <c r="D125" s="343"/>
      <c r="E125" s="343"/>
      <c r="F125" s="343"/>
      <c r="G125" s="343"/>
      <c r="H125" s="343"/>
      <c r="I125" s="343"/>
      <c r="J125" s="343"/>
    </row>
    <row r="126" spans="3:10" ht="12">
      <c r="C126" s="343"/>
      <c r="D126" s="343"/>
      <c r="E126" s="343"/>
      <c r="F126" s="343"/>
      <c r="G126" s="343"/>
      <c r="H126" s="343"/>
      <c r="I126" s="343"/>
      <c r="J126" s="343"/>
    </row>
    <row r="127" spans="3:10" ht="12">
      <c r="C127" s="343"/>
      <c r="D127" s="343"/>
      <c r="E127" s="343"/>
      <c r="F127" s="343"/>
      <c r="G127" s="343"/>
      <c r="H127" s="343"/>
      <c r="I127" s="343"/>
      <c r="J127" s="343"/>
    </row>
    <row r="128" spans="3:10" ht="12">
      <c r="C128" s="343"/>
      <c r="D128" s="343"/>
      <c r="E128" s="343"/>
      <c r="F128" s="343"/>
      <c r="G128" s="343"/>
      <c r="H128" s="343"/>
      <c r="I128" s="343"/>
      <c r="J128" s="343"/>
    </row>
    <row r="129" spans="3:10" ht="12">
      <c r="C129" s="343"/>
      <c r="D129" s="343"/>
      <c r="E129" s="343"/>
      <c r="F129" s="343"/>
      <c r="G129" s="343"/>
      <c r="H129" s="343"/>
      <c r="I129" s="343"/>
      <c r="J129" s="343"/>
    </row>
    <row r="130" spans="3:10" ht="12">
      <c r="C130" s="343"/>
      <c r="D130" s="343"/>
      <c r="E130" s="343"/>
      <c r="F130" s="343"/>
      <c r="G130" s="343"/>
      <c r="H130" s="343"/>
      <c r="I130" s="343"/>
      <c r="J130" s="343"/>
    </row>
    <row r="131" spans="3:10" ht="12">
      <c r="C131" s="343"/>
      <c r="D131" s="343"/>
      <c r="E131" s="343"/>
      <c r="F131" s="343"/>
      <c r="G131" s="343"/>
      <c r="H131" s="343"/>
      <c r="I131" s="343"/>
      <c r="J131" s="343"/>
    </row>
    <row r="132" spans="3:10" ht="12">
      <c r="C132" s="343"/>
      <c r="D132" s="343"/>
      <c r="E132" s="343"/>
      <c r="F132" s="343"/>
      <c r="G132" s="343"/>
      <c r="H132" s="343"/>
      <c r="I132" s="343"/>
      <c r="J132" s="343"/>
    </row>
    <row r="133" spans="3:10" ht="12">
      <c r="C133" s="343"/>
      <c r="D133" s="343"/>
      <c r="E133" s="343"/>
      <c r="F133" s="343"/>
      <c r="G133" s="343"/>
      <c r="H133" s="343"/>
      <c r="I133" s="343"/>
      <c r="J133" s="343"/>
    </row>
    <row r="134" spans="3:10" ht="12">
      <c r="C134" s="343"/>
      <c r="D134" s="343"/>
      <c r="E134" s="343"/>
      <c r="F134" s="343"/>
      <c r="G134" s="343"/>
      <c r="H134" s="343"/>
      <c r="I134" s="343"/>
      <c r="J134" s="343"/>
    </row>
    <row r="135" spans="3:10" ht="12">
      <c r="C135" s="343"/>
      <c r="D135" s="343"/>
      <c r="E135" s="343"/>
      <c r="F135" s="343"/>
      <c r="G135" s="343"/>
      <c r="H135" s="343"/>
      <c r="I135" s="343"/>
      <c r="J135" s="343"/>
    </row>
    <row r="136" spans="3:10" ht="12">
      <c r="C136" s="343"/>
      <c r="D136" s="343"/>
      <c r="E136" s="343"/>
      <c r="F136" s="343"/>
      <c r="G136" s="343"/>
      <c r="H136" s="343"/>
      <c r="I136" s="343"/>
      <c r="J136" s="343"/>
    </row>
    <row r="137" spans="3:10" ht="12">
      <c r="C137" s="343"/>
      <c r="D137" s="343"/>
      <c r="E137" s="343"/>
      <c r="F137" s="343"/>
      <c r="G137" s="343"/>
      <c r="H137" s="343"/>
      <c r="I137" s="343"/>
      <c r="J137" s="343"/>
    </row>
    <row r="138" spans="3:10" ht="12">
      <c r="C138" s="343"/>
      <c r="D138" s="343"/>
      <c r="E138" s="343"/>
      <c r="F138" s="343"/>
      <c r="G138" s="343"/>
      <c r="H138" s="343"/>
      <c r="I138" s="343"/>
      <c r="J138" s="343"/>
    </row>
    <row r="139" spans="3:10" ht="12">
      <c r="C139" s="343"/>
      <c r="D139" s="343"/>
      <c r="E139" s="343"/>
      <c r="F139" s="343"/>
      <c r="G139" s="343"/>
      <c r="H139" s="343"/>
      <c r="I139" s="343"/>
      <c r="J139" s="343"/>
    </row>
    <row r="140" spans="3:10" ht="12">
      <c r="C140" s="343"/>
      <c r="D140" s="343"/>
      <c r="E140" s="343"/>
      <c r="F140" s="343"/>
      <c r="G140" s="343"/>
      <c r="H140" s="343"/>
      <c r="I140" s="343"/>
      <c r="J140" s="343"/>
    </row>
    <row r="141" spans="3:10" ht="12">
      <c r="C141" s="343"/>
      <c r="D141" s="343"/>
      <c r="E141" s="343"/>
      <c r="F141" s="343"/>
      <c r="G141" s="343"/>
      <c r="H141" s="343"/>
      <c r="I141" s="343"/>
      <c r="J141" s="343"/>
    </row>
    <row r="142" spans="3:10" ht="12">
      <c r="C142" s="343"/>
      <c r="D142" s="343"/>
      <c r="E142" s="343"/>
      <c r="F142" s="343"/>
      <c r="G142" s="343"/>
      <c r="H142" s="343"/>
      <c r="I142" s="343"/>
      <c r="J142" s="343"/>
    </row>
    <row r="143" spans="3:10" ht="12">
      <c r="C143" s="343"/>
      <c r="D143" s="343"/>
      <c r="E143" s="343"/>
      <c r="F143" s="343"/>
      <c r="G143" s="343"/>
      <c r="H143" s="343"/>
      <c r="I143" s="343"/>
      <c r="J143" s="343"/>
    </row>
    <row r="144" spans="3:10" ht="12">
      <c r="C144" s="343"/>
      <c r="D144" s="343"/>
      <c r="E144" s="343"/>
      <c r="F144" s="343"/>
      <c r="G144" s="343"/>
      <c r="H144" s="343"/>
      <c r="I144" s="343"/>
      <c r="J144" s="343"/>
    </row>
    <row r="145" spans="3:10" ht="12">
      <c r="C145" s="343"/>
      <c r="D145" s="343"/>
      <c r="E145" s="343"/>
      <c r="F145" s="343"/>
      <c r="G145" s="343"/>
      <c r="H145" s="343"/>
      <c r="I145" s="343"/>
      <c r="J145" s="343"/>
    </row>
    <row r="146" spans="3:10" ht="12">
      <c r="C146" s="343"/>
      <c r="D146" s="343"/>
      <c r="E146" s="343"/>
      <c r="F146" s="343"/>
      <c r="G146" s="343"/>
      <c r="H146" s="343"/>
      <c r="I146" s="343"/>
      <c r="J146" s="343"/>
    </row>
    <row r="147" spans="3:10" ht="12">
      <c r="C147" s="343"/>
      <c r="D147" s="343"/>
      <c r="E147" s="343"/>
      <c r="F147" s="343"/>
      <c r="G147" s="343"/>
      <c r="H147" s="343"/>
      <c r="I147" s="343"/>
      <c r="J147" s="343"/>
    </row>
    <row r="148" spans="3:10" ht="12">
      <c r="C148" s="343"/>
      <c r="D148" s="343"/>
      <c r="E148" s="343"/>
      <c r="F148" s="343"/>
      <c r="G148" s="343"/>
      <c r="H148" s="343"/>
      <c r="I148" s="343"/>
      <c r="J148" s="343"/>
    </row>
    <row r="149" spans="3:10" ht="12">
      <c r="C149" s="343"/>
      <c r="D149" s="343"/>
      <c r="E149" s="343"/>
      <c r="F149" s="343"/>
      <c r="G149" s="343"/>
      <c r="H149" s="343"/>
      <c r="I149" s="343"/>
      <c r="J149" s="343"/>
    </row>
    <row r="150" spans="3:10" ht="12">
      <c r="C150" s="343"/>
      <c r="D150" s="343"/>
      <c r="E150" s="343"/>
      <c r="F150" s="343"/>
      <c r="G150" s="343"/>
      <c r="H150" s="343"/>
      <c r="I150" s="343"/>
      <c r="J150" s="343"/>
    </row>
    <row r="151" spans="3:10" ht="12">
      <c r="C151" s="343"/>
      <c r="D151" s="343"/>
      <c r="E151" s="343"/>
      <c r="F151" s="343"/>
      <c r="G151" s="343"/>
      <c r="H151" s="343"/>
      <c r="I151" s="343"/>
      <c r="J151" s="343"/>
    </row>
    <row r="152" spans="3:10" ht="12">
      <c r="C152" s="343"/>
      <c r="D152" s="343"/>
      <c r="E152" s="343"/>
      <c r="F152" s="343"/>
      <c r="G152" s="343"/>
      <c r="H152" s="343"/>
      <c r="I152" s="343"/>
      <c r="J152" s="343"/>
    </row>
    <row r="153" spans="3:10" ht="12">
      <c r="C153" s="343"/>
      <c r="D153" s="343"/>
      <c r="E153" s="343"/>
      <c r="F153" s="343"/>
      <c r="G153" s="343"/>
      <c r="H153" s="343"/>
      <c r="I153" s="343"/>
      <c r="J153" s="343"/>
    </row>
    <row r="154" spans="3:10" ht="12">
      <c r="C154" s="343"/>
      <c r="D154" s="343"/>
      <c r="E154" s="343"/>
      <c r="F154" s="343"/>
      <c r="G154" s="343"/>
      <c r="H154" s="343"/>
      <c r="I154" s="343"/>
      <c r="J154" s="343"/>
    </row>
    <row r="155" spans="3:10" ht="12">
      <c r="C155" s="343"/>
      <c r="D155" s="343"/>
      <c r="E155" s="343"/>
      <c r="F155" s="343"/>
      <c r="G155" s="343"/>
      <c r="H155" s="343"/>
      <c r="I155" s="343"/>
      <c r="J155" s="343"/>
    </row>
    <row r="156" spans="3:10" ht="12">
      <c r="C156" s="343"/>
      <c r="D156" s="343"/>
      <c r="E156" s="343"/>
      <c r="F156" s="343"/>
      <c r="G156" s="343"/>
      <c r="H156" s="343"/>
      <c r="I156" s="343"/>
      <c r="J156" s="343"/>
    </row>
    <row r="157" spans="3:10" ht="12">
      <c r="C157" s="343"/>
      <c r="D157" s="343"/>
      <c r="E157" s="343"/>
      <c r="F157" s="343"/>
      <c r="G157" s="343"/>
      <c r="H157" s="343"/>
      <c r="I157" s="343"/>
      <c r="J157" s="343"/>
    </row>
    <row r="158" spans="3:10" ht="12">
      <c r="C158" s="343"/>
      <c r="D158" s="343"/>
      <c r="E158" s="343"/>
      <c r="F158" s="343"/>
      <c r="G158" s="343"/>
      <c r="H158" s="343"/>
      <c r="I158" s="343"/>
      <c r="J158" s="343"/>
    </row>
    <row r="159" spans="3:10" ht="12">
      <c r="C159" s="343"/>
      <c r="D159" s="343"/>
      <c r="E159" s="343"/>
      <c r="F159" s="343"/>
      <c r="G159" s="343"/>
      <c r="H159" s="343"/>
      <c r="I159" s="343"/>
      <c r="J159" s="343"/>
    </row>
    <row r="160" spans="3:10" ht="12">
      <c r="C160" s="343"/>
      <c r="D160" s="343"/>
      <c r="E160" s="343"/>
      <c r="F160" s="343"/>
      <c r="G160" s="343"/>
      <c r="H160" s="343"/>
      <c r="I160" s="343"/>
      <c r="J160" s="343"/>
    </row>
    <row r="161" spans="3:10" ht="12">
      <c r="C161" s="343"/>
      <c r="D161" s="343"/>
      <c r="E161" s="343"/>
      <c r="F161" s="343"/>
      <c r="G161" s="343"/>
      <c r="H161" s="343"/>
      <c r="I161" s="343"/>
      <c r="J161" s="343"/>
    </row>
    <row r="162" spans="3:10" ht="12">
      <c r="C162" s="343"/>
      <c r="D162" s="343"/>
      <c r="E162" s="343"/>
      <c r="F162" s="343"/>
      <c r="G162" s="343"/>
      <c r="H162" s="343"/>
      <c r="I162" s="343"/>
      <c r="J162" s="343"/>
    </row>
    <row r="163" spans="3:10" ht="12">
      <c r="C163" s="343"/>
      <c r="D163" s="343"/>
      <c r="E163" s="343"/>
      <c r="F163" s="343"/>
      <c r="G163" s="343"/>
      <c r="H163" s="343"/>
      <c r="I163" s="343"/>
      <c r="J163" s="343"/>
    </row>
    <row r="164" spans="3:10" ht="12">
      <c r="C164" s="343"/>
      <c r="D164" s="343"/>
      <c r="E164" s="343"/>
      <c r="F164" s="343"/>
      <c r="G164" s="343"/>
      <c r="H164" s="343"/>
      <c r="I164" s="343"/>
      <c r="J164" s="343"/>
    </row>
    <row r="165" spans="3:10" ht="12">
      <c r="C165" s="343"/>
      <c r="D165" s="343"/>
      <c r="E165" s="343"/>
      <c r="F165" s="343"/>
      <c r="G165" s="343"/>
      <c r="H165" s="343"/>
      <c r="I165" s="343"/>
      <c r="J165" s="343"/>
    </row>
    <row r="166" spans="3:10" ht="12">
      <c r="C166" s="343"/>
      <c r="D166" s="343"/>
      <c r="E166" s="343"/>
      <c r="F166" s="343"/>
      <c r="G166" s="343"/>
      <c r="H166" s="343"/>
      <c r="I166" s="343"/>
      <c r="J166" s="343"/>
    </row>
    <row r="167" spans="3:10" ht="12">
      <c r="C167" s="343"/>
      <c r="D167" s="343"/>
      <c r="E167" s="343"/>
      <c r="F167" s="343"/>
      <c r="G167" s="343"/>
      <c r="H167" s="343"/>
      <c r="I167" s="343"/>
      <c r="J167" s="343"/>
    </row>
    <row r="168" spans="3:10" ht="12">
      <c r="C168" s="343"/>
      <c r="D168" s="343"/>
      <c r="E168" s="343"/>
      <c r="F168" s="343"/>
      <c r="G168" s="343"/>
      <c r="H168" s="343"/>
      <c r="I168" s="343"/>
      <c r="J168" s="343"/>
    </row>
    <row r="169" spans="3:10" ht="12">
      <c r="C169" s="343"/>
      <c r="D169" s="343"/>
      <c r="E169" s="343"/>
      <c r="F169" s="343"/>
      <c r="G169" s="343"/>
      <c r="H169" s="343"/>
      <c r="I169" s="343"/>
      <c r="J169" s="343"/>
    </row>
    <row r="170" spans="3:10" ht="12">
      <c r="C170" s="343"/>
      <c r="D170" s="343"/>
      <c r="E170" s="343"/>
      <c r="F170" s="343"/>
      <c r="G170" s="343"/>
      <c r="H170" s="343"/>
      <c r="I170" s="343"/>
      <c r="J170" s="343"/>
    </row>
    <row r="171" spans="3:10" ht="12">
      <c r="C171" s="343"/>
      <c r="D171" s="343"/>
      <c r="E171" s="343"/>
      <c r="F171" s="343"/>
      <c r="G171" s="343"/>
      <c r="H171" s="343"/>
      <c r="I171" s="343"/>
      <c r="J171" s="343"/>
    </row>
    <row r="172" spans="3:10" ht="12">
      <c r="C172" s="343"/>
      <c r="D172" s="343"/>
      <c r="E172" s="343"/>
      <c r="F172" s="343"/>
      <c r="G172" s="343"/>
      <c r="H172" s="343"/>
      <c r="I172" s="343"/>
      <c r="J172" s="343"/>
    </row>
    <row r="173" spans="3:10" ht="12">
      <c r="C173" s="343"/>
      <c r="D173" s="343"/>
      <c r="E173" s="343"/>
      <c r="F173" s="343"/>
      <c r="G173" s="343"/>
      <c r="H173" s="343"/>
      <c r="I173" s="343"/>
      <c r="J173" s="343"/>
    </row>
    <row r="174" spans="3:10" ht="12">
      <c r="C174" s="343"/>
      <c r="D174" s="343"/>
      <c r="E174" s="343"/>
      <c r="F174" s="343"/>
      <c r="G174" s="343"/>
      <c r="H174" s="343"/>
      <c r="I174" s="343"/>
      <c r="J174" s="343"/>
    </row>
    <row r="175" spans="3:10" ht="12">
      <c r="C175" s="343"/>
      <c r="D175" s="343"/>
      <c r="E175" s="343"/>
      <c r="F175" s="343"/>
      <c r="G175" s="343"/>
      <c r="H175" s="343"/>
      <c r="I175" s="343"/>
      <c r="J175" s="343"/>
    </row>
    <row r="176" spans="3:10" ht="12">
      <c r="C176" s="343"/>
      <c r="D176" s="343"/>
      <c r="E176" s="343"/>
      <c r="F176" s="343"/>
      <c r="G176" s="343"/>
      <c r="H176" s="343"/>
      <c r="I176" s="343"/>
      <c r="J176" s="343"/>
    </row>
    <row r="177" spans="3:10" ht="12">
      <c r="C177" s="343"/>
      <c r="D177" s="343"/>
      <c r="E177" s="343"/>
      <c r="F177" s="343"/>
      <c r="G177" s="343"/>
      <c r="H177" s="343"/>
      <c r="I177" s="343"/>
      <c r="J177" s="343"/>
    </row>
    <row r="178" spans="3:10" ht="12">
      <c r="C178" s="343"/>
      <c r="D178" s="343"/>
      <c r="E178" s="343"/>
      <c r="F178" s="343"/>
      <c r="G178" s="343"/>
      <c r="H178" s="343"/>
      <c r="I178" s="343"/>
      <c r="J178" s="343"/>
    </row>
    <row r="179" spans="3:10" ht="12">
      <c r="C179" s="343"/>
      <c r="D179" s="343"/>
      <c r="E179" s="343"/>
      <c r="F179" s="343"/>
      <c r="G179" s="343"/>
      <c r="H179" s="343"/>
      <c r="I179" s="343"/>
      <c r="J179" s="343"/>
    </row>
    <row r="180" spans="3:10" ht="12">
      <c r="C180" s="343"/>
      <c r="D180" s="343"/>
      <c r="E180" s="343"/>
      <c r="F180" s="343"/>
      <c r="G180" s="343"/>
      <c r="H180" s="343"/>
      <c r="I180" s="343"/>
      <c r="J180" s="343"/>
    </row>
    <row r="181" spans="3:10" ht="12">
      <c r="C181" s="343"/>
      <c r="D181" s="343"/>
      <c r="E181" s="343"/>
      <c r="F181" s="343"/>
      <c r="G181" s="343"/>
      <c r="H181" s="343"/>
      <c r="I181" s="343"/>
      <c r="J181" s="343"/>
    </row>
    <row r="182" spans="3:10" ht="12">
      <c r="C182" s="343"/>
      <c r="D182" s="343"/>
      <c r="E182" s="343"/>
      <c r="F182" s="343"/>
      <c r="G182" s="343"/>
      <c r="H182" s="343"/>
      <c r="I182" s="343"/>
      <c r="J182" s="343"/>
    </row>
    <row r="183" spans="3:10" ht="12">
      <c r="C183" s="343"/>
      <c r="D183" s="343"/>
      <c r="E183" s="343"/>
      <c r="F183" s="343"/>
      <c r="G183" s="343"/>
      <c r="H183" s="343"/>
      <c r="I183" s="343"/>
      <c r="J183" s="343"/>
    </row>
    <row r="184" spans="3:10" ht="12">
      <c r="C184" s="343"/>
      <c r="D184" s="343"/>
      <c r="E184" s="343"/>
      <c r="F184" s="343"/>
      <c r="G184" s="343"/>
      <c r="H184" s="343"/>
      <c r="I184" s="343"/>
      <c r="J184" s="343"/>
    </row>
    <row r="185" spans="3:10" ht="12">
      <c r="C185" s="343"/>
      <c r="D185" s="343"/>
      <c r="E185" s="343"/>
      <c r="F185" s="343"/>
      <c r="G185" s="343"/>
      <c r="H185" s="343"/>
      <c r="I185" s="343"/>
      <c r="J185" s="343"/>
    </row>
    <row r="186" spans="3:10" ht="12">
      <c r="C186" s="343"/>
      <c r="D186" s="343"/>
      <c r="E186" s="343"/>
      <c r="F186" s="343"/>
      <c r="G186" s="343"/>
      <c r="H186" s="343"/>
      <c r="I186" s="343"/>
      <c r="J186" s="343"/>
    </row>
    <row r="187" spans="3:10" ht="12">
      <c r="C187" s="343"/>
      <c r="D187" s="343"/>
      <c r="E187" s="343"/>
      <c r="F187" s="343"/>
      <c r="G187" s="343"/>
      <c r="H187" s="343"/>
      <c r="I187" s="343"/>
      <c r="J187" s="343"/>
    </row>
    <row r="188" spans="3:10" ht="12">
      <c r="C188" s="343"/>
      <c r="D188" s="343"/>
      <c r="E188" s="343"/>
      <c r="F188" s="343"/>
      <c r="G188" s="343"/>
      <c r="H188" s="343"/>
      <c r="I188" s="343"/>
      <c r="J188" s="343"/>
    </row>
    <row r="189" spans="3:10" ht="12">
      <c r="C189" s="343"/>
      <c r="D189" s="343"/>
      <c r="E189" s="343"/>
      <c r="F189" s="343"/>
      <c r="G189" s="343"/>
      <c r="H189" s="343"/>
      <c r="I189" s="343"/>
      <c r="J189" s="343"/>
    </row>
    <row r="190" spans="3:10" ht="12">
      <c r="C190" s="343"/>
      <c r="D190" s="343"/>
      <c r="E190" s="343"/>
      <c r="F190" s="343"/>
      <c r="G190" s="343"/>
      <c r="H190" s="343"/>
      <c r="I190" s="343"/>
      <c r="J190" s="343"/>
    </row>
    <row r="191" spans="3:10" ht="12">
      <c r="C191" s="343"/>
      <c r="D191" s="343"/>
      <c r="E191" s="343"/>
      <c r="F191" s="343"/>
      <c r="G191" s="343"/>
      <c r="H191" s="343"/>
      <c r="I191" s="343"/>
      <c r="J191" s="343"/>
    </row>
    <row r="192" spans="3:10" ht="12">
      <c r="C192" s="343"/>
      <c r="D192" s="343"/>
      <c r="E192" s="343"/>
      <c r="F192" s="343"/>
      <c r="G192" s="343"/>
      <c r="H192" s="343"/>
      <c r="I192" s="343"/>
      <c r="J192" s="343"/>
    </row>
    <row r="193" spans="3:10" ht="12">
      <c r="C193" s="343"/>
      <c r="D193" s="343"/>
      <c r="E193" s="343"/>
      <c r="F193" s="343"/>
      <c r="G193" s="343"/>
      <c r="H193" s="343"/>
      <c r="I193" s="343"/>
      <c r="J193" s="343"/>
    </row>
    <row r="194" spans="3:10" ht="12">
      <c r="C194" s="343"/>
      <c r="D194" s="343"/>
      <c r="E194" s="343"/>
      <c r="F194" s="343"/>
      <c r="G194" s="343"/>
      <c r="H194" s="343"/>
      <c r="I194" s="343"/>
      <c r="J194" s="343"/>
    </row>
    <row r="195" spans="3:10" ht="12">
      <c r="C195" s="343"/>
      <c r="D195" s="343"/>
      <c r="E195" s="343"/>
      <c r="F195" s="343"/>
      <c r="G195" s="343"/>
      <c r="H195" s="343"/>
      <c r="I195" s="343"/>
      <c r="J195" s="343"/>
    </row>
    <row r="196" spans="3:10" ht="12">
      <c r="C196" s="343"/>
      <c r="D196" s="343"/>
      <c r="E196" s="343"/>
      <c r="F196" s="343"/>
      <c r="G196" s="343"/>
      <c r="H196" s="343"/>
      <c r="I196" s="343"/>
      <c r="J196" s="343"/>
    </row>
    <row r="197" spans="3:10" ht="12">
      <c r="C197" s="343"/>
      <c r="D197" s="343"/>
      <c r="E197" s="343"/>
      <c r="F197" s="343"/>
      <c r="G197" s="343"/>
      <c r="H197" s="343"/>
      <c r="I197" s="343"/>
      <c r="J197" s="343"/>
    </row>
    <row r="198" spans="3:10" ht="12">
      <c r="C198" s="343"/>
      <c r="D198" s="343"/>
      <c r="E198" s="343"/>
      <c r="F198" s="343"/>
      <c r="G198" s="343"/>
      <c r="H198" s="343"/>
      <c r="I198" s="343"/>
      <c r="J198" s="343"/>
    </row>
    <row r="199" spans="3:10" ht="12">
      <c r="C199" s="343"/>
      <c r="D199" s="343"/>
      <c r="E199" s="343"/>
      <c r="F199" s="343"/>
      <c r="G199" s="343"/>
      <c r="H199" s="343"/>
      <c r="I199" s="343"/>
      <c r="J199" s="343"/>
    </row>
    <row r="200" spans="3:10" ht="12">
      <c r="C200" s="343"/>
      <c r="D200" s="343"/>
      <c r="E200" s="343"/>
      <c r="F200" s="343"/>
      <c r="G200" s="343"/>
      <c r="H200" s="343"/>
      <c r="I200" s="343"/>
      <c r="J200" s="343"/>
    </row>
    <row r="201" spans="3:10" ht="12">
      <c r="C201" s="343"/>
      <c r="D201" s="343"/>
      <c r="E201" s="343"/>
      <c r="F201" s="343"/>
      <c r="G201" s="343"/>
      <c r="H201" s="343"/>
      <c r="I201" s="343"/>
      <c r="J201" s="343"/>
    </row>
    <row r="202" spans="3:10" ht="12">
      <c r="C202" s="343"/>
      <c r="D202" s="343"/>
      <c r="E202" s="343"/>
      <c r="F202" s="343"/>
      <c r="G202" s="343"/>
      <c r="H202" s="343"/>
      <c r="I202" s="343"/>
      <c r="J202" s="343"/>
    </row>
    <row r="203" spans="3:10" ht="12">
      <c r="C203" s="343"/>
      <c r="D203" s="343"/>
      <c r="E203" s="343"/>
      <c r="F203" s="343"/>
      <c r="G203" s="343"/>
      <c r="H203" s="343"/>
      <c r="I203" s="343"/>
      <c r="J203" s="343"/>
    </row>
    <row r="204" spans="3:10" ht="12">
      <c r="C204" s="343"/>
      <c r="D204" s="343"/>
      <c r="E204" s="343"/>
      <c r="F204" s="343"/>
      <c r="G204" s="343"/>
      <c r="H204" s="343"/>
      <c r="I204" s="343"/>
      <c r="J204" s="343"/>
    </row>
    <row r="205" spans="3:10" ht="12">
      <c r="C205" s="343"/>
      <c r="D205" s="343"/>
      <c r="E205" s="343"/>
      <c r="F205" s="343"/>
      <c r="G205" s="343"/>
      <c r="H205" s="343"/>
      <c r="I205" s="343"/>
      <c r="J205" s="343"/>
    </row>
    <row r="206" spans="3:10" ht="12">
      <c r="C206" s="343"/>
      <c r="D206" s="343"/>
      <c r="E206" s="343"/>
      <c r="F206" s="343"/>
      <c r="G206" s="343"/>
      <c r="H206" s="343"/>
      <c r="I206" s="343"/>
      <c r="J206" s="343"/>
    </row>
    <row r="207" spans="3:10" ht="12">
      <c r="C207" s="343"/>
      <c r="D207" s="343"/>
      <c r="E207" s="343"/>
      <c r="F207" s="343"/>
      <c r="G207" s="343"/>
      <c r="H207" s="343"/>
      <c r="I207" s="343"/>
      <c r="J207" s="343"/>
    </row>
  </sheetData>
  <mergeCells count="3">
    <mergeCell ref="B4:B5"/>
    <mergeCell ref="C4:F4"/>
    <mergeCell ref="G4:J4"/>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昭和40年　山形県統計年鑑</dc:title>
  <dc:subject/>
  <dc:creator>山形県</dc:creator>
  <cp:keywords/>
  <dc:description/>
  <cp:lastModifiedBy>土屋　紗都子</cp:lastModifiedBy>
  <cp:lastPrinted>2005-05-24T06:19:40Z</cp:lastPrinted>
  <dcterms:created xsi:type="dcterms:W3CDTF">2005-04-02T01:55:19Z</dcterms:created>
  <dcterms:modified xsi:type="dcterms:W3CDTF">2008-10-29T08:05:12Z</dcterms:modified>
  <cp:category/>
  <cp:version/>
  <cp:contentType/>
  <cp:contentStatus/>
</cp:coreProperties>
</file>