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5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83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（1）" sheetId="6" r:id="rId6"/>
    <sheet name="5（2）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（参考）全目次" sheetId="38" r:id="rId38"/>
  </sheets>
  <definedNames/>
  <calcPr fullCalcOnLoad="1"/>
</workbook>
</file>

<file path=xl/sharedStrings.xml><?xml version="1.0" encoding="utf-8"?>
<sst xmlns="http://schemas.openxmlformats.org/spreadsheetml/2006/main" count="3516" uniqueCount="1495">
  <si>
    <t>商品分類別製造品出荷額及び加工賃収入額</t>
  </si>
  <si>
    <t>居住世帯の有無別住宅数及び人が居住する住宅以外の建物数</t>
  </si>
  <si>
    <t>住宅の種類・所有の関係別住宅数・世帯数・世帯人員</t>
  </si>
  <si>
    <t>住宅の種類別住宅数・世帯数・世帯人員および１住宅当り居住室数・畳数等</t>
  </si>
  <si>
    <t>住宅の種類・所有の関係・建築の時期別住宅数</t>
  </si>
  <si>
    <t>建て方・構造･建築の時期別住宅数</t>
  </si>
  <si>
    <t>住宅の種類・構造・建築の時期別住宅数</t>
  </si>
  <si>
    <t>住宅の種類・所有の関係・建て方・建築の時期・設備状況別住宅数</t>
  </si>
  <si>
    <t>性質別投資的土木事業費及び財源内訳</t>
  </si>
  <si>
    <t>市部構造別着工建築物床面積</t>
  </si>
  <si>
    <t>東北六県の利用別・種類別着工住宅（新設）</t>
  </si>
  <si>
    <t>東北六県建築主別着工建築物床面積</t>
  </si>
  <si>
    <t>救急業務状況</t>
  </si>
  <si>
    <t>産業別電力需要状況（高圧電力甲+大口電力）</t>
  </si>
  <si>
    <t>地域別一般家庭1戸当り月平均使用電力量</t>
  </si>
  <si>
    <t>東北７県別電力使用量</t>
  </si>
  <si>
    <t>家庭用電気器具の普及率</t>
  </si>
  <si>
    <t>都市ガスの事業所別需要家メーター数・生産量・購入量及び送出量</t>
  </si>
  <si>
    <t>県内国鉄線別・主要物資別輸送量</t>
  </si>
  <si>
    <t>車種別保有自動車数</t>
  </si>
  <si>
    <t>地域別従業者規模別商店数・年間商品販売額等</t>
  </si>
  <si>
    <t>市町村別産業中分類別商店数・従業者数・売場面積・年間商品販売額等</t>
  </si>
  <si>
    <t>郵便貯金・振替</t>
  </si>
  <si>
    <t>市町村普通会計歳入歳出決算</t>
  </si>
  <si>
    <t>税務署別国税課税状況</t>
  </si>
  <si>
    <t>業種別・資本金階級別法人数及び所得欠損金額</t>
  </si>
  <si>
    <t>税務署別国税徴収状況</t>
  </si>
  <si>
    <t>第１４章　所得・物価・家計</t>
  </si>
  <si>
    <t>産業連関表</t>
  </si>
  <si>
    <t>青果物卸売市場別・品目別卸売数量・価格・金額</t>
  </si>
  <si>
    <t>青果物卸売市場別・品目別卸売価額</t>
  </si>
  <si>
    <t>山形市青果物卸売市場における品目別・月別卸売価格</t>
  </si>
  <si>
    <t>主要品目別小売価格</t>
  </si>
  <si>
    <t>全世帯及び勤労者世帯１世帯当たり平均１か月間の主要家計指標</t>
  </si>
  <si>
    <t>全世帯１世帯当たり平均１か月間の支出</t>
  </si>
  <si>
    <t>職業訓練生の状況</t>
  </si>
  <si>
    <t>雇用及び賃金指数</t>
  </si>
  <si>
    <t>身体障害者補装具交付及び修理状況</t>
  </si>
  <si>
    <t>児童相談所における相談受付及び処理状況</t>
  </si>
  <si>
    <t>児童福祉収容及び費用額</t>
  </si>
  <si>
    <t>産業別年齢・勤続年数・労働時間数・きまって支給する現金給与額の平均並びに労働者数</t>
  </si>
  <si>
    <t>年齢別勤続年数・労働時間数・きまって支給する現金給与額の平均並びに労働者数</t>
  </si>
  <si>
    <t>給与階層別・年齢別労働者数</t>
  </si>
  <si>
    <t>労働者災害の事業規模別・起因別被災害者数</t>
  </si>
  <si>
    <t>全国・東北７県生活保護状況</t>
  </si>
  <si>
    <t>実施機関別生活保護費支出状況</t>
  </si>
  <si>
    <t>盲学校・ろう学校及び養護学校の状況</t>
  </si>
  <si>
    <t>大学・短期大学並びに高等専門学校の男女別学生生徒数・教員数及び教員数</t>
  </si>
  <si>
    <t>高卒者の大学並びに短期大学への入学志願者数と入学者数</t>
  </si>
  <si>
    <t>市町村別・産業別県内外別就職者数（中学校）</t>
  </si>
  <si>
    <t>学科別・産業別県内外別就職者数（高等学校）</t>
  </si>
  <si>
    <t>中学校及び高等学校卒業者の産業別就職者構成の推移</t>
  </si>
  <si>
    <t>年齢別就学免除者数及び就学猶予者数</t>
  </si>
  <si>
    <t>学校給食実施状況</t>
  </si>
  <si>
    <t>幼児・児童及び生徒の体位の推移</t>
  </si>
  <si>
    <t>児童・児童及び生徒の男女別疾病異常被患率</t>
  </si>
  <si>
    <t>文化財</t>
  </si>
  <si>
    <t>博物館及び美術館</t>
  </si>
  <si>
    <t>テレビ受診契約数及び普及率</t>
  </si>
  <si>
    <t>５</t>
  </si>
  <si>
    <t>６</t>
  </si>
  <si>
    <t>７</t>
  </si>
  <si>
    <t>昭和５２年５月</t>
  </si>
  <si>
    <t>交通事故</t>
  </si>
  <si>
    <t>保健所別市町村別病院、一般診療所及び歯科診療所数</t>
  </si>
  <si>
    <t>（統計年鑑より抜粋）</t>
  </si>
  <si>
    <t>総数</t>
  </si>
  <si>
    <t>金山町</t>
  </si>
  <si>
    <t>最上町</t>
  </si>
  <si>
    <t>山形市</t>
  </si>
  <si>
    <t>舟形町</t>
  </si>
  <si>
    <t>米沢市</t>
  </si>
  <si>
    <t>真室川町</t>
  </si>
  <si>
    <t>鶴岡市</t>
  </si>
  <si>
    <t>大蔵村</t>
  </si>
  <si>
    <t>酒田市</t>
  </si>
  <si>
    <t>鮭川村</t>
  </si>
  <si>
    <t>戸沢村</t>
  </si>
  <si>
    <t>新庄市</t>
  </si>
  <si>
    <t>寒河江市</t>
  </si>
  <si>
    <t>高畠町</t>
  </si>
  <si>
    <t>上山市</t>
  </si>
  <si>
    <t>村山市</t>
  </si>
  <si>
    <t>小国町</t>
  </si>
  <si>
    <t>長井市</t>
  </si>
  <si>
    <t>白鷹町</t>
  </si>
  <si>
    <t>天童市</t>
  </si>
  <si>
    <t>飯豊町</t>
  </si>
  <si>
    <t>東根市</t>
  </si>
  <si>
    <t>尾花沢市</t>
  </si>
  <si>
    <t>立川町</t>
  </si>
  <si>
    <t>南陽市</t>
  </si>
  <si>
    <t>余目町</t>
  </si>
  <si>
    <t>藤島町</t>
  </si>
  <si>
    <t>羽黒町</t>
  </si>
  <si>
    <t>櫛引町</t>
  </si>
  <si>
    <t>山辺町</t>
  </si>
  <si>
    <t>三川町</t>
  </si>
  <si>
    <t>中山町</t>
  </si>
  <si>
    <t>朝日村</t>
  </si>
  <si>
    <t>河北町</t>
  </si>
  <si>
    <t>温海町</t>
  </si>
  <si>
    <t>西川町</t>
  </si>
  <si>
    <t>朝日町</t>
  </si>
  <si>
    <t>遊佐町</t>
  </si>
  <si>
    <t>大江町</t>
  </si>
  <si>
    <t>八幡町</t>
  </si>
  <si>
    <t>松山町</t>
  </si>
  <si>
    <t>大石田町</t>
  </si>
  <si>
    <t>平田町</t>
  </si>
  <si>
    <t>市町村別</t>
  </si>
  <si>
    <t>昭和45年</t>
  </si>
  <si>
    <t>市部計</t>
  </si>
  <si>
    <t>川西町</t>
  </si>
  <si>
    <t>町村部計</t>
  </si>
  <si>
    <t>生産労働者</t>
  </si>
  <si>
    <t>食料品・たばこ製造業</t>
  </si>
  <si>
    <t>繊維工業</t>
  </si>
  <si>
    <t>木材・木製品製造業</t>
  </si>
  <si>
    <t>窯業・土石製品製造業</t>
  </si>
  <si>
    <t>管理･事務･技術労働者</t>
  </si>
  <si>
    <t>注：1）本表は、サービス業を含まない。　</t>
  </si>
  <si>
    <t>　  2）昭和46～48年の数値は、抽出替えによる断層を修正したものである。</t>
  </si>
  <si>
    <t>　　3) 製造業中「食料中・たばこ、繊維、木材・木製品、窯業・土石製品、鉄鋼、一般機械器具」以外の業種は「その他の</t>
  </si>
  <si>
    <t>　　製造業」に集計している。</t>
  </si>
  <si>
    <t>資料：県統計課「毎月勤労統計地方調査結果報告書」</t>
  </si>
  <si>
    <t>昭和50年10月1日現在</t>
  </si>
  <si>
    <t>福祉</t>
  </si>
  <si>
    <t>救護施設</t>
  </si>
  <si>
    <t>宿所提供施設</t>
  </si>
  <si>
    <t>老人福祉施設</t>
  </si>
  <si>
    <t>養護老人ホーム</t>
  </si>
  <si>
    <t>特別養護老人ホーム</t>
  </si>
  <si>
    <t>老人福祉センター</t>
  </si>
  <si>
    <t>事務所別</t>
  </si>
  <si>
    <t>定員</t>
  </si>
  <si>
    <t>現員</t>
  </si>
  <si>
    <t>新庄市</t>
  </si>
  <si>
    <t>東西村山</t>
  </si>
  <si>
    <t>最北</t>
  </si>
  <si>
    <t>東置賜</t>
  </si>
  <si>
    <t>西置賜</t>
  </si>
  <si>
    <t>庄内支庁</t>
  </si>
  <si>
    <t>福祉事務所別</t>
  </si>
  <si>
    <t>身体障害者更生援護施設</t>
  </si>
  <si>
    <t>婦人保護施設</t>
  </si>
  <si>
    <t>精神薄弱者更生援護施設</t>
  </si>
  <si>
    <t>資料：社会課</t>
  </si>
  <si>
    <t>各年5月1日現在</t>
  </si>
  <si>
    <t>学　　校　　数</t>
  </si>
  <si>
    <t>学級数</t>
  </si>
  <si>
    <t>児　　　　　　　童　　　　　　　数</t>
  </si>
  <si>
    <t>教員数　　　（本務者）</t>
  </si>
  <si>
    <t>総　　　　　数</t>
  </si>
  <si>
    <t>第1学年</t>
  </si>
  <si>
    <t>本校</t>
  </si>
  <si>
    <t>分校</t>
  </si>
  <si>
    <t>昭和49年度</t>
  </si>
  <si>
    <t>戸沢村</t>
  </si>
  <si>
    <t>東置賜郡</t>
  </si>
  <si>
    <t>西置賜郡</t>
  </si>
  <si>
    <t>注：国立校を含む。  資料：県統計課「学校基本調査」</t>
  </si>
  <si>
    <t>学校数</t>
  </si>
  <si>
    <t>学級数</t>
  </si>
  <si>
    <t>本校</t>
  </si>
  <si>
    <t>分校</t>
  </si>
  <si>
    <t>各年5月1日現在</t>
  </si>
  <si>
    <t>生徒数　　　　　</t>
  </si>
  <si>
    <t>教員数　　　　　　(本務者)</t>
  </si>
  <si>
    <t>総　　　数</t>
  </si>
  <si>
    <t>昭和49年</t>
  </si>
  <si>
    <t>　　　  50</t>
  </si>
  <si>
    <t>西田川郡</t>
  </si>
  <si>
    <t>注：国立校を含む。　　資料：県統計課「学校基本調査」</t>
  </si>
  <si>
    <t>総　　　　　  数</t>
  </si>
  <si>
    <t>山岳</t>
  </si>
  <si>
    <t>温泉</t>
  </si>
  <si>
    <t>スキー場</t>
  </si>
  <si>
    <t>海水浴場</t>
  </si>
  <si>
    <t>名所旧跡</t>
  </si>
  <si>
    <t>（1）観光者総数</t>
  </si>
  <si>
    <t>観光地</t>
  </si>
  <si>
    <t>県　　内　　</t>
  </si>
  <si>
    <t>県　　外　　</t>
  </si>
  <si>
    <t>昭和48年度</t>
  </si>
  <si>
    <t>道路沿線</t>
  </si>
  <si>
    <t>　　資料：県観光物産課</t>
  </si>
  <si>
    <t>１４．道路現況</t>
  </si>
  <si>
    <t>１５．火災被害</t>
  </si>
  <si>
    <t>１６．電灯・電力需要実績</t>
  </si>
  <si>
    <t>１７．上水道普及状況</t>
  </si>
  <si>
    <t>１８．車種別保有自動車数</t>
  </si>
  <si>
    <t xml:space="preserve">１９．市町村別商店数・従業者数・年間商品販売額 </t>
  </si>
  <si>
    <t>２０． 品目別輸出出荷実績</t>
  </si>
  <si>
    <t>２１．金融機関別店舗数</t>
  </si>
  <si>
    <t>２２．業種別銀行融資状況</t>
  </si>
  <si>
    <t>２３．業種別相互銀行融資状況</t>
  </si>
  <si>
    <t>２４．年度別山形県歳入歳出決算</t>
  </si>
  <si>
    <t>２５．市町村別普通会計歳入歳出決算</t>
  </si>
  <si>
    <t>２６．東北6県県庁所在都市別勤労者世帯1世帯当たり平均1か月間の収支</t>
  </si>
  <si>
    <t>２７.罪種別犯罪発生・検挙件数</t>
  </si>
  <si>
    <t>２８．交通事故</t>
  </si>
  <si>
    <t>２９．医師・歯科医師・薬剤師</t>
  </si>
  <si>
    <t>３０.保健所別市町村別病院、一般診療所及び歯科診療所数</t>
  </si>
  <si>
    <t>３１．産業別常用労働者の1人平均月間現金給与額</t>
  </si>
  <si>
    <t>３２.社会福祉施設</t>
  </si>
  <si>
    <t>３３．市町村別小学校数・学級数・学年別児童数・教員数</t>
  </si>
  <si>
    <t>３４．市町村別中学校数・学級数・学年別生徒数・教員数</t>
  </si>
  <si>
    <t>３５．観光者数</t>
  </si>
  <si>
    <t>注：昭和45年及び50年は国勢調査人口、その他は、昭和50年国勢調査により補正した推計人口である。</t>
  </si>
  <si>
    <t>資料：県統計課</t>
  </si>
  <si>
    <t>１．市町村別人口の推移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</si>
  <si>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</si>
  <si>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</si>
  <si>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</si>
  <si>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</si>
  <si>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</si>
  <si>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</si>
  <si>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</si>
  <si>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</si>
  <si>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</si>
  <si>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</si>
  <si>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</si>
  <si>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</si>
  <si>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川西町</t>
  </si>
  <si>
    <t>昭和50年10月1日現在</t>
  </si>
  <si>
    <t>0～4歳</t>
  </si>
  <si>
    <t>5～9</t>
  </si>
  <si>
    <t>10～14</t>
  </si>
  <si>
    <t>15～19</t>
  </si>
  <si>
    <t>20～24</t>
  </si>
  <si>
    <t>25～29</t>
  </si>
  <si>
    <t>90歳以上</t>
  </si>
  <si>
    <t>総数</t>
  </si>
  <si>
    <t>市部計</t>
  </si>
  <si>
    <t>町村部計</t>
  </si>
  <si>
    <t>資料：昭和50年国勢調査。</t>
  </si>
  <si>
    <t>２．市町村別年齢別（5歳階級）人口</t>
  </si>
  <si>
    <t>総         数</t>
  </si>
  <si>
    <t>各年10月1日現在</t>
  </si>
  <si>
    <t>世帯数</t>
  </si>
  <si>
    <t>増減（△）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</si>
  <si>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</si>
  <si>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</si>
  <si>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</si>
  <si>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</si>
  <si>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</si>
  <si>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</si>
  <si>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</si>
  <si>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</si>
  <si>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</si>
  <si>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資料：昭和45年、50年は国勢調査、その他は県統計課推計。</t>
  </si>
  <si>
    <t>３．市町村別世帯数の推移</t>
  </si>
  <si>
    <t>上 山 市</t>
  </si>
  <si>
    <t xml:space="preserve">朝日町 </t>
  </si>
  <si>
    <t xml:space="preserve">      単位:比率=%</t>
  </si>
  <si>
    <t>事業所数</t>
  </si>
  <si>
    <t>従業者数</t>
  </si>
  <si>
    <t>昭和47年実    数</t>
  </si>
  <si>
    <t>5 0</t>
  </si>
  <si>
    <t>実数</t>
  </si>
  <si>
    <t>構成比</t>
  </si>
  <si>
    <t>対47増加率</t>
  </si>
  <si>
    <t>対47　　増加率</t>
  </si>
  <si>
    <t>南陽市</t>
  </si>
  <si>
    <t>東村山郡</t>
  </si>
  <si>
    <t>山辺町</t>
  </si>
  <si>
    <t>中山町</t>
  </si>
  <si>
    <t>西村山郡</t>
  </si>
  <si>
    <t>北村山郡</t>
  </si>
  <si>
    <t>-</t>
  </si>
  <si>
    <t>東置賜郡</t>
  </si>
  <si>
    <t>西置賜郡</t>
  </si>
  <si>
    <t>東田川郡</t>
  </si>
  <si>
    <t>西田川郡</t>
  </si>
  <si>
    <t>飽海郡</t>
  </si>
  <si>
    <t>資料:総理府統計局「事業所統計調査報告」</t>
  </si>
  <si>
    <t>４．市町村別事業所数及び従業者数(農林水産業及び公務を除く）</t>
  </si>
  <si>
    <t>市町村別</t>
  </si>
  <si>
    <t>村山地域</t>
  </si>
  <si>
    <t>最上地域</t>
  </si>
  <si>
    <t>置賜地域</t>
  </si>
  <si>
    <t>庄内地域</t>
  </si>
  <si>
    <t>（1）専・兼業別農家数</t>
  </si>
  <si>
    <t>年次別</t>
  </si>
  <si>
    <t>総農　　　　　家数</t>
  </si>
  <si>
    <t>専業　　　　　農家</t>
  </si>
  <si>
    <t>兼業農家</t>
  </si>
  <si>
    <t>第1種　　兼　業</t>
  </si>
  <si>
    <t>第2種　　兼　業</t>
  </si>
  <si>
    <t>昭和45.2.1</t>
  </si>
  <si>
    <t>　　46.2.1</t>
  </si>
  <si>
    <t>　　47.2.1</t>
  </si>
  <si>
    <t>　　48.2.1</t>
  </si>
  <si>
    <t>　　49.2.1</t>
  </si>
  <si>
    <t>　　50.2.1</t>
  </si>
  <si>
    <t>川西町</t>
  </si>
  <si>
    <t>資料：県統計課「1975年センサス」、「1970年世界農林業センサス」及び「山形県農業基本調査」。</t>
  </si>
  <si>
    <t>５．市町村別農家数</t>
  </si>
  <si>
    <t>（2）経営耕地規模別農家数</t>
  </si>
  <si>
    <t>経 営 耕 地 規 模 別 (ha)</t>
  </si>
  <si>
    <t>例　外　　規　定</t>
  </si>
  <si>
    <t>0.3　　　  未　満</t>
  </si>
  <si>
    <t>0.3～　　　　0.5</t>
  </si>
  <si>
    <t>0.5～  0.7</t>
  </si>
  <si>
    <t>0.7～  1.0</t>
  </si>
  <si>
    <t>1.0～  1.5</t>
  </si>
  <si>
    <t>1.5～  2.0</t>
  </si>
  <si>
    <t>2.0～  2.5</t>
  </si>
  <si>
    <t>2.5～  3.0</t>
  </si>
  <si>
    <t>3.0　　　以上</t>
  </si>
  <si>
    <t>農家数</t>
  </si>
  <si>
    <t>面積</t>
  </si>
  <si>
    <t>各年2月1日現在   単位 ：面積＝a</t>
  </si>
  <si>
    <t>年次別　　　　市町村別</t>
  </si>
  <si>
    <t>田　</t>
  </si>
  <si>
    <t>樹　　園　　地</t>
  </si>
  <si>
    <t>畑</t>
  </si>
  <si>
    <t>市街化区域内に経営　　　　　　　　耕地のある農家</t>
  </si>
  <si>
    <t>農家数</t>
  </si>
  <si>
    <t>面     積</t>
  </si>
  <si>
    <t>面　積</t>
  </si>
  <si>
    <t>総数</t>
  </si>
  <si>
    <t>果樹園</t>
  </si>
  <si>
    <t>桑園</t>
  </si>
  <si>
    <t>その他の樹園地</t>
  </si>
  <si>
    <t>総　　数</t>
  </si>
  <si>
    <t>普　通　畑</t>
  </si>
  <si>
    <t>牧草専用地</t>
  </si>
  <si>
    <t>調査日前1年間作　　　付けしなかった畑</t>
  </si>
  <si>
    <t>面積</t>
  </si>
  <si>
    <t>♯ 過去１年間飼料         作物だけを作った畑</t>
  </si>
  <si>
    <t>経営耕　　　地面積</t>
  </si>
  <si>
    <t>うち市街化　　　　　　区域の経営　　　　　　耕地面積</t>
  </si>
  <si>
    <t>面積</t>
  </si>
  <si>
    <t>昭 和 44 年</t>
  </si>
  <si>
    <t>…</t>
  </si>
  <si>
    <r>
      <t xml:space="preserve">昭 和 </t>
    </r>
    <r>
      <rPr>
        <sz val="10"/>
        <rFont val="ＭＳ 明朝"/>
        <family val="1"/>
      </rPr>
      <t xml:space="preserve">45 </t>
    </r>
    <r>
      <rPr>
        <sz val="10"/>
        <color indexed="9"/>
        <rFont val="ＭＳ 明朝"/>
        <family val="1"/>
      </rPr>
      <t>年</t>
    </r>
  </si>
  <si>
    <r>
      <t xml:space="preserve">昭 和 </t>
    </r>
    <r>
      <rPr>
        <sz val="10"/>
        <rFont val="ＭＳ 明朝"/>
        <family val="1"/>
      </rPr>
      <t xml:space="preserve">46 </t>
    </r>
    <r>
      <rPr>
        <sz val="10"/>
        <color indexed="9"/>
        <rFont val="ＭＳ 明朝"/>
        <family val="1"/>
      </rPr>
      <t>年</t>
    </r>
  </si>
  <si>
    <r>
      <t xml:space="preserve">昭 和 </t>
    </r>
    <r>
      <rPr>
        <sz val="10"/>
        <rFont val="ＭＳ 明朝"/>
        <family val="1"/>
      </rPr>
      <t>47</t>
    </r>
    <r>
      <rPr>
        <sz val="10"/>
        <color indexed="9"/>
        <rFont val="ＭＳ 明朝"/>
        <family val="1"/>
      </rPr>
      <t xml:space="preserve"> 年</t>
    </r>
  </si>
  <si>
    <r>
      <t xml:space="preserve">昭 和 </t>
    </r>
    <r>
      <rPr>
        <sz val="10"/>
        <rFont val="ＭＳ 明朝"/>
        <family val="1"/>
      </rPr>
      <t xml:space="preserve">48 </t>
    </r>
    <r>
      <rPr>
        <sz val="10"/>
        <color indexed="9"/>
        <rFont val="ＭＳ 明朝"/>
        <family val="1"/>
      </rPr>
      <t>年</t>
    </r>
  </si>
  <si>
    <r>
      <t xml:space="preserve">昭 和 </t>
    </r>
    <r>
      <rPr>
        <sz val="10"/>
        <rFont val="ＭＳ 明朝"/>
        <family val="1"/>
      </rPr>
      <t xml:space="preserve">49 </t>
    </r>
    <r>
      <rPr>
        <sz val="10"/>
        <color indexed="9"/>
        <rFont val="ＭＳ 明朝"/>
        <family val="1"/>
      </rPr>
      <t>年</t>
    </r>
  </si>
  <si>
    <r>
      <t>昭 和</t>
    </r>
    <r>
      <rPr>
        <b/>
        <sz val="9"/>
        <color indexed="8"/>
        <rFont val="ＭＳ 明朝"/>
        <family val="1"/>
      </rPr>
      <t xml:space="preserve"> 50</t>
    </r>
    <r>
      <rPr>
        <b/>
        <sz val="9"/>
        <color indexed="9"/>
        <rFont val="ＭＳ 明朝"/>
        <family val="1"/>
      </rPr>
      <t>年</t>
    </r>
  </si>
  <si>
    <t>　資料：県統計課「1975年農業センサス」、「1970年世界農林業センサス」及び「山形県農業基本調査」</t>
  </si>
  <si>
    <t>６．農家の経営耕地面積</t>
  </si>
  <si>
    <t>昭和45年2月1日現在　単位：面積＝a</t>
  </si>
  <si>
    <t>所有山　　林があ　　る林家　　数　　　　　</t>
  </si>
  <si>
    <t>貸付分収林がある林家数</t>
  </si>
  <si>
    <t>借入分収林がある林家数</t>
  </si>
  <si>
    <t>保有山林がある林家</t>
  </si>
  <si>
    <t>山　　　　林　　　　面　　　　積</t>
  </si>
  <si>
    <t>総 林        家 数</t>
  </si>
  <si>
    <t>うち　　　　　針葉樹林がある林家数</t>
  </si>
  <si>
    <t>うち　　　　　　広葉樹林がある林家数</t>
  </si>
  <si>
    <t>所有</t>
  </si>
  <si>
    <t>貸付林  分収林</t>
  </si>
  <si>
    <t>借入林  分収林</t>
  </si>
  <si>
    <t>保有山林</t>
  </si>
  <si>
    <t>保有山林のうち</t>
  </si>
  <si>
    <t>針葉樹林</t>
  </si>
  <si>
    <t>広葉樹林</t>
  </si>
  <si>
    <t>村山地域</t>
  </si>
  <si>
    <t>最上地域</t>
  </si>
  <si>
    <t>置賜地域</t>
  </si>
  <si>
    <t>庄内地域</t>
  </si>
  <si>
    <t>資料：1970年世界農林業センサス</t>
  </si>
  <si>
    <t>７．所有山林、保有山林のある林家数と面積</t>
  </si>
  <si>
    <t>水          稲</t>
  </si>
  <si>
    <t>陸          稲</t>
  </si>
  <si>
    <t>作付面積</t>
  </si>
  <si>
    <t>単位 ： 面積＝ｈａ、10ａ当たり収量＝㎏、収穫量＝ｔ</t>
  </si>
  <si>
    <t>10ａ当たり 収 量</t>
  </si>
  <si>
    <t>収　穫　量</t>
  </si>
  <si>
    <t>作 況 指 数</t>
  </si>
  <si>
    <t xml:space="preserve">10ａ当たり 収 量 </t>
  </si>
  <si>
    <t>収　穫　量</t>
  </si>
  <si>
    <t>昭和 45 年</t>
  </si>
  <si>
    <t>資料：東北農政局山形統計情報事務所「山形農林水産統計年報」</t>
  </si>
  <si>
    <t>８. 市町村別水・陸稲実収高</t>
  </si>
  <si>
    <t>昭和50年1月1日現在　単位;ｈａ</t>
  </si>
  <si>
    <t>林野面積</t>
  </si>
  <si>
    <t>森林面積</t>
  </si>
  <si>
    <t>森林以外の草生地</t>
  </si>
  <si>
    <t>樹林地</t>
  </si>
  <si>
    <t>その他</t>
  </si>
  <si>
    <t>所有形態別</t>
  </si>
  <si>
    <t>人工林</t>
  </si>
  <si>
    <t>天然林</t>
  </si>
  <si>
    <t>国有</t>
  </si>
  <si>
    <t>公有</t>
  </si>
  <si>
    <t>私有</t>
  </si>
  <si>
    <t>計</t>
  </si>
  <si>
    <t>針葉樹</t>
  </si>
  <si>
    <t>広葉樹</t>
  </si>
  <si>
    <t>資料;東北農政局山形統計情報事務所「山形農林水産統計年報」</t>
  </si>
  <si>
    <t>９．市町村別林野面積及び森林面積</t>
  </si>
  <si>
    <t>漁船非使用</t>
  </si>
  <si>
    <t>小型定置網</t>
  </si>
  <si>
    <t>区　　　分</t>
  </si>
  <si>
    <t>出　漁　日　数　別　経　営　体　数</t>
  </si>
  <si>
    <t>最盛期の　従事者数</t>
  </si>
  <si>
    <t>総　数</t>
  </si>
  <si>
    <t>29日以下</t>
  </si>
  <si>
    <t>30～89</t>
  </si>
  <si>
    <t>90～149</t>
  </si>
  <si>
    <t>150～199</t>
  </si>
  <si>
    <t>200～249</t>
  </si>
  <si>
    <t>250日以上</t>
  </si>
  <si>
    <t>-</t>
  </si>
  <si>
    <t>無動力船のみ</t>
  </si>
  <si>
    <t>-</t>
  </si>
  <si>
    <t>動力1トン未満</t>
  </si>
  <si>
    <t>-</t>
  </si>
  <si>
    <t xml:space="preserve">  1 ～  3トン</t>
  </si>
  <si>
    <t xml:space="preserve">  3 ～  5</t>
  </si>
  <si>
    <t xml:space="preserve">  5 ～ 10</t>
  </si>
  <si>
    <t xml:space="preserve"> 10 ～ 30</t>
  </si>
  <si>
    <t xml:space="preserve">  30 ～ 100</t>
  </si>
  <si>
    <t xml:space="preserve"> 100 ～200 </t>
  </si>
  <si>
    <t xml:space="preserve"> 200～1000</t>
  </si>
  <si>
    <t>大型定置網</t>
  </si>
  <si>
    <t>-</t>
  </si>
  <si>
    <t>地びき網</t>
  </si>
  <si>
    <t>-</t>
  </si>
  <si>
    <t>資料：東北農政局山形統計情報事務所 「山形農林水産統計年報」</t>
  </si>
  <si>
    <t>１０．出漁日数別経営体数及び最盛期の漁業従事者数</t>
  </si>
  <si>
    <t>総　　数</t>
  </si>
  <si>
    <t>小型二輪車</t>
  </si>
  <si>
    <t>普通車</t>
  </si>
  <si>
    <t>(1)年次別保有自動車数</t>
  </si>
  <si>
    <t>各年3月31日現在</t>
  </si>
  <si>
    <t>区　　分</t>
  </si>
  <si>
    <t>　　　　　　　　貨　　　　　　　　　　　物　　　　　　　　　　　用</t>
  </si>
  <si>
    <t>乗　　合　　用</t>
  </si>
  <si>
    <t>乗　　　　　　　　　　　　　　用</t>
  </si>
  <si>
    <t>　　　　　　特 　種　 (殊）　 用 　途 　車</t>
  </si>
  <si>
    <t>大型特殊車</t>
  </si>
  <si>
    <t>軽自動車</t>
  </si>
  <si>
    <t>小型四輪車</t>
  </si>
  <si>
    <t>小型三輪車</t>
  </si>
  <si>
    <t>けん引車　　けん引被</t>
  </si>
  <si>
    <t>普通車</t>
  </si>
  <si>
    <t>普　　通　　車</t>
  </si>
  <si>
    <t>小型四輪車</t>
  </si>
  <si>
    <t>総    数</t>
  </si>
  <si>
    <t>特種用途車</t>
  </si>
  <si>
    <t>小型車</t>
  </si>
  <si>
    <t>軽特殊車</t>
  </si>
  <si>
    <t>自家用</t>
  </si>
  <si>
    <t>営業用</t>
  </si>
  <si>
    <t>昭和33年</t>
  </si>
  <si>
    <t>注：1）(　）内は外国登録者の台数。　２）33年～40年の総数と乗用総数には小型三輪車の台数を含む。　3）33年～44年の</t>
  </si>
  <si>
    <t>　　軽自動車には軽特殊車を含んだ数である。</t>
  </si>
  <si>
    <t>資料：山形県陸運事務所</t>
  </si>
  <si>
    <t>総　　　　　　　数</t>
  </si>
  <si>
    <t>商店数</t>
  </si>
  <si>
    <t>従業者数</t>
  </si>
  <si>
    <t>年間商品</t>
  </si>
  <si>
    <t>販売額</t>
  </si>
  <si>
    <t xml:space="preserve"> </t>
  </si>
  <si>
    <t>昭和51年5月1日現在　単位：販売額＝万円</t>
  </si>
  <si>
    <t>地 域 別　　　　市町村別</t>
  </si>
  <si>
    <t>法人組織の商店</t>
  </si>
  <si>
    <t>個人経営の商店</t>
  </si>
  <si>
    <t>飲食店</t>
  </si>
  <si>
    <t>注：法人組織及び個人経営の商店には、飲食店を含まない。</t>
  </si>
  <si>
    <t>資料：県統計課「商業統計調査」</t>
  </si>
  <si>
    <t>総              数</t>
  </si>
  <si>
    <t>繊　維　・　同　製　品</t>
  </si>
  <si>
    <t>単位：実績額＝千円、構成比・率＝％</t>
  </si>
  <si>
    <t>品       目       別</t>
  </si>
  <si>
    <t>昭和49年</t>
  </si>
  <si>
    <t>比較増減</t>
  </si>
  <si>
    <t>出　　荷　　　　実績額</t>
  </si>
  <si>
    <t>増減率</t>
  </si>
  <si>
    <t>絹・人　　絹・合化繊維品</t>
  </si>
  <si>
    <t>ニット製品</t>
  </si>
  <si>
    <t>機械金属製品</t>
  </si>
  <si>
    <t>ミシン頭部・同部品</t>
  </si>
  <si>
    <t>メリヤス編機・同部品</t>
  </si>
  <si>
    <t>テープレコーダー</t>
  </si>
  <si>
    <t>ステレオ</t>
  </si>
  <si>
    <t>電子工業部品</t>
  </si>
  <si>
    <t>変成器・変圧器</t>
  </si>
  <si>
    <t>工作機械</t>
  </si>
  <si>
    <t>通信機</t>
  </si>
  <si>
    <t>ラジオカセット</t>
  </si>
  <si>
    <t>農機具</t>
  </si>
  <si>
    <t>分電盤・配電盤</t>
  </si>
  <si>
    <t>工具</t>
  </si>
  <si>
    <t>電話機</t>
  </si>
  <si>
    <t>複写機</t>
  </si>
  <si>
    <t>テレビジョン</t>
  </si>
  <si>
    <t>その他の機械</t>
  </si>
  <si>
    <t>合金鉄</t>
  </si>
  <si>
    <t>化学製品</t>
  </si>
  <si>
    <t>二酸化マンガン</t>
  </si>
  <si>
    <t>ベントナイト</t>
  </si>
  <si>
    <t>無水クロム酸</t>
  </si>
  <si>
    <t>白土</t>
  </si>
  <si>
    <t>カーボン</t>
  </si>
  <si>
    <t>石英ガラス</t>
  </si>
  <si>
    <t>プラスチック製品</t>
  </si>
  <si>
    <t>塩化ビニール安定剤</t>
  </si>
  <si>
    <t>薬品</t>
  </si>
  <si>
    <t>その他の化学製品</t>
  </si>
  <si>
    <t>木製品</t>
  </si>
  <si>
    <t>木製家具</t>
  </si>
  <si>
    <t>スピーカーシステム</t>
  </si>
  <si>
    <t>その他の木製品</t>
  </si>
  <si>
    <t>食料品</t>
  </si>
  <si>
    <t>果実かん詰</t>
  </si>
  <si>
    <t>ネクター</t>
  </si>
  <si>
    <t>清酒</t>
  </si>
  <si>
    <t>菓子</t>
  </si>
  <si>
    <t>マッシュルームかん詰</t>
  </si>
  <si>
    <t>その他の食料品</t>
  </si>
  <si>
    <t>農水産物</t>
  </si>
  <si>
    <t>米</t>
  </si>
  <si>
    <t>虹鱒</t>
  </si>
  <si>
    <t>雑貨</t>
  </si>
  <si>
    <t>テニスラケット</t>
  </si>
  <si>
    <t>桐紙</t>
  </si>
  <si>
    <t>光学レンズ</t>
  </si>
  <si>
    <t>玩具</t>
  </si>
  <si>
    <t>ゴム引布製品</t>
  </si>
  <si>
    <t>タイル</t>
  </si>
  <si>
    <t>特殊電球</t>
  </si>
  <si>
    <t>その他の雑貨</t>
  </si>
  <si>
    <t>資料：県商工課「山形県輸出出荷実績表」</t>
  </si>
  <si>
    <t>中    小    企    業    金    融    機    関</t>
  </si>
  <si>
    <t>市 郡 別</t>
  </si>
  <si>
    <t>都市</t>
  </si>
  <si>
    <t>金融</t>
  </si>
  <si>
    <t>銀行</t>
  </si>
  <si>
    <t>公庫</t>
  </si>
  <si>
    <t>本店</t>
  </si>
  <si>
    <t>-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</si>
  <si>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</si>
  <si>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</si>
  <si>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</si>
  <si>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</si>
  <si>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</si>
  <si>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</si>
  <si>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</si>
  <si>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</si>
  <si>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</si>
  <si>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昭和51年3月31日現在</t>
  </si>
  <si>
    <t>普　通　銀　行</t>
  </si>
  <si>
    <t>農林水産金融機関</t>
  </si>
  <si>
    <t>中小</t>
  </si>
  <si>
    <t>国民</t>
  </si>
  <si>
    <t>生命
保険
会社</t>
  </si>
  <si>
    <t>地方銀行</t>
  </si>
  <si>
    <t>相互銀行</t>
  </si>
  <si>
    <t>信用金庫</t>
  </si>
  <si>
    <t>信用組合</t>
  </si>
  <si>
    <t>商工中
金支店</t>
  </si>
  <si>
    <t>労働金庫</t>
  </si>
  <si>
    <t>農林
中金</t>
  </si>
  <si>
    <t>県信連</t>
  </si>
  <si>
    <t>農業</t>
  </si>
  <si>
    <t>漁業</t>
  </si>
  <si>
    <t>企業</t>
  </si>
  <si>
    <t>協同</t>
  </si>
  <si>
    <t>金融</t>
  </si>
  <si>
    <t>支店</t>
  </si>
  <si>
    <t>本店</t>
  </si>
  <si>
    <t>支店</t>
  </si>
  <si>
    <t>本店</t>
  </si>
  <si>
    <t>組合</t>
  </si>
  <si>
    <t>公庫</t>
  </si>
  <si>
    <t>支店</t>
  </si>
  <si>
    <t>支店等</t>
  </si>
  <si>
    <t>総数</t>
  </si>
  <si>
    <t>注：支店には県外からの進出店舗（都市銀行2、地方銀行4、相互銀行3）を含み、(  )内数字は出張所及び代理店の再掲</t>
  </si>
  <si>
    <t>　　である。</t>
  </si>
  <si>
    <t>資料：東北財務局山形財務部、山形県信用組合協会、県農政課</t>
  </si>
  <si>
    <t>各年3月31日現在　単位：百万円</t>
  </si>
  <si>
    <t>業種別</t>
  </si>
  <si>
    <t>昭和48年</t>
  </si>
  <si>
    <t>業種別</t>
  </si>
  <si>
    <t>総数</t>
  </si>
  <si>
    <t>漁業・水産養殖業</t>
  </si>
  <si>
    <t>製造業</t>
  </si>
  <si>
    <t>鉱業</t>
  </si>
  <si>
    <t>繊維品</t>
  </si>
  <si>
    <t>建設業</t>
  </si>
  <si>
    <t>木材・木製品</t>
  </si>
  <si>
    <t>パルプ・紙・紙加工品</t>
  </si>
  <si>
    <t>卸売・小売業</t>
  </si>
  <si>
    <t>出版・印刷・同関連産業</t>
  </si>
  <si>
    <t>卸売業</t>
  </si>
  <si>
    <t>小売業</t>
  </si>
  <si>
    <t>石油精製業</t>
  </si>
  <si>
    <t>ゴム製品製造業</t>
  </si>
  <si>
    <t>窯業・土石製品製造業</t>
  </si>
  <si>
    <t>金融・保険業</t>
  </si>
  <si>
    <t>非鉄金属製造業</t>
  </si>
  <si>
    <t>不動産業</t>
  </si>
  <si>
    <t>一般機械器具製造業</t>
  </si>
  <si>
    <t>運輸・通信業</t>
  </si>
  <si>
    <t>電気機械器具製造業</t>
  </si>
  <si>
    <t>輸送用機械器具製造業</t>
  </si>
  <si>
    <t>電気・ガス・熱供給</t>
  </si>
  <si>
    <t>精密機械器具製造業</t>
  </si>
  <si>
    <t>・水道業</t>
  </si>
  <si>
    <t>その他の製造業</t>
  </si>
  <si>
    <t>サービス業</t>
  </si>
  <si>
    <t>農業</t>
  </si>
  <si>
    <t>地方公共団体</t>
  </si>
  <si>
    <t>林業</t>
  </si>
  <si>
    <t>個人</t>
  </si>
  <si>
    <t>(住宅･消費･納税資金等)</t>
  </si>
  <si>
    <t>資料:日本銀行山形事務所</t>
  </si>
  <si>
    <t>業　   種　   別</t>
  </si>
  <si>
    <t>昭和47年</t>
  </si>
  <si>
    <t>総数</t>
  </si>
  <si>
    <t>金属製品</t>
  </si>
  <si>
    <t>窯業・土石製品</t>
  </si>
  <si>
    <t>一般機械器具</t>
  </si>
  <si>
    <t>電気機械器具</t>
  </si>
  <si>
    <t>(飲食店)</t>
  </si>
  <si>
    <t>電気・ガス・熱供給・水道業</t>
  </si>
  <si>
    <t>旅館</t>
  </si>
  <si>
    <t>映画・娯楽</t>
  </si>
  <si>
    <t>医療・教育</t>
  </si>
  <si>
    <t>個人</t>
  </si>
  <si>
    <t>注:1)製造業及びサービス業の数字は、内訳を全部掲げていないから、その計とは一致しない。2) (  )書きは</t>
  </si>
  <si>
    <t>再掲である。　　資料:日本銀行山形事務所</t>
  </si>
  <si>
    <t>（１）一般会計</t>
  </si>
  <si>
    <t>単位 ： 決算額＝円、構成比＝％</t>
  </si>
  <si>
    <t>決   算   額</t>
  </si>
  <si>
    <t>構 成 比</t>
  </si>
  <si>
    <t>歳　　入　　総　　額</t>
  </si>
  <si>
    <t>県税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</si>
  <si>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</si>
  <si>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</si>
  <si>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</si>
  <si>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</si>
  <si>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</si>
  <si>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</si>
  <si>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</si>
  <si>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</si>
  <si>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</si>
  <si>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</si>
  <si>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</si>
  <si>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</si>
  <si>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</si>
  <si>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</si>
  <si>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</si>
  <si>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</si>
  <si>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</si>
  <si>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</si>
  <si>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</si>
  <si>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</si>
  <si>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</si>
  <si>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</si>
  <si>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</si>
  <si>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</si>
  <si>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</si>
  <si>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</si>
  <si>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歳 入 歳 出 差 引 残 額</t>
  </si>
  <si>
    <t>種別</t>
  </si>
  <si>
    <t>昭和48年度</t>
  </si>
  <si>
    <t>地方譲与税</t>
  </si>
  <si>
    <t>-</t>
  </si>
  <si>
    <t>資料：県経理課</t>
  </si>
  <si>
    <t>歳                                                                                                                                           入</t>
  </si>
  <si>
    <t>歳入総額</t>
  </si>
  <si>
    <t>歳出総額</t>
  </si>
  <si>
    <t>形式収支</t>
  </si>
  <si>
    <t>翌年度へ</t>
  </si>
  <si>
    <t>自動車取得</t>
  </si>
  <si>
    <t>交通安全</t>
  </si>
  <si>
    <t>国有提供施設</t>
  </si>
  <si>
    <t>地方債</t>
  </si>
  <si>
    <t xml:space="preserve">衛生費 </t>
  </si>
  <si>
    <t>消防費</t>
  </si>
  <si>
    <t>（Ａ）</t>
  </si>
  <si>
    <t>（Ｂ）</t>
  </si>
  <si>
    <t>繰り越すべ</t>
  </si>
  <si>
    <t>地方税</t>
  </si>
  <si>
    <t>地方譲与税</t>
  </si>
  <si>
    <t>利 用 税</t>
  </si>
  <si>
    <t>対策特別</t>
  </si>
  <si>
    <t>手数料</t>
  </si>
  <si>
    <t>等所在市町村</t>
  </si>
  <si>
    <t>き財源(Ｄ)</t>
  </si>
  <si>
    <t>交 付 金</t>
  </si>
  <si>
    <t>税交付金</t>
  </si>
  <si>
    <t>助成交付金</t>
  </si>
  <si>
    <t>昭和50年度</t>
  </si>
  <si>
    <t>単位：千円</t>
  </si>
  <si>
    <t>歳出</t>
  </si>
  <si>
    <t xml:space="preserve">実質収支 </t>
  </si>
  <si>
    <t>娯楽施設</t>
  </si>
  <si>
    <t>分担金</t>
  </si>
  <si>
    <t>前年度繰    上充用金</t>
  </si>
  <si>
    <t>（Ａ）-（Ｂ）＝（Ｃ）</t>
  </si>
  <si>
    <t>（Ｃ）-（Ｄ）＝（Ｅ）</t>
  </si>
  <si>
    <t>地方交付税</t>
  </si>
  <si>
    <t>及び</t>
  </si>
  <si>
    <t>使用料</t>
  </si>
  <si>
    <t>県支出金</t>
  </si>
  <si>
    <t>財産収入</t>
  </si>
  <si>
    <t>寄付金</t>
  </si>
  <si>
    <t>繰入金</t>
  </si>
  <si>
    <t>繰越金</t>
  </si>
  <si>
    <t>負担金</t>
  </si>
  <si>
    <t>資料：県地方課</t>
  </si>
  <si>
    <t>青森市</t>
  </si>
  <si>
    <t>盛岡市</t>
  </si>
  <si>
    <t>仙台市</t>
  </si>
  <si>
    <t>秋田市</t>
  </si>
  <si>
    <t>福島市</t>
  </si>
  <si>
    <t>世帯主の年齢</t>
  </si>
  <si>
    <t>収入総額</t>
  </si>
  <si>
    <t>世帯主収入</t>
  </si>
  <si>
    <t>主食</t>
  </si>
  <si>
    <t>調味料</t>
  </si>
  <si>
    <t>外食</t>
  </si>
  <si>
    <t>昭和50年　　単位：円</t>
  </si>
  <si>
    <t>項目</t>
  </si>
  <si>
    <t>全　　 国　　　　　人口5万人　　　　　以上の都市</t>
  </si>
  <si>
    <t>世帯人員数</t>
  </si>
  <si>
    <t>有業人員数</t>
  </si>
  <si>
    <t>実収入総額</t>
  </si>
  <si>
    <t>勤め先からの収入</t>
  </si>
  <si>
    <t>定期</t>
  </si>
  <si>
    <t>臨時</t>
  </si>
  <si>
    <t>その他の世帯員収入</t>
  </si>
  <si>
    <t>事業及び内職収入</t>
  </si>
  <si>
    <t>その他の実収入</t>
  </si>
  <si>
    <t>財産による収入</t>
  </si>
  <si>
    <t>社会保障給付</t>
  </si>
  <si>
    <t>受贈・仕送り金</t>
  </si>
  <si>
    <t>実収入以外の収入総額</t>
  </si>
  <si>
    <t>貯金引出</t>
  </si>
  <si>
    <t>借入金</t>
  </si>
  <si>
    <t>掛買</t>
  </si>
  <si>
    <t>前月からの繰入金</t>
  </si>
  <si>
    <t>実支出総額</t>
  </si>
  <si>
    <t>消費支出総額</t>
  </si>
  <si>
    <t>食料費</t>
  </si>
  <si>
    <t>米麦類</t>
  </si>
  <si>
    <t>その他</t>
  </si>
  <si>
    <t>副食</t>
  </si>
  <si>
    <t>魚介類</t>
  </si>
  <si>
    <t>肉乳卵類</t>
  </si>
  <si>
    <t>野菜・乾物類</t>
  </si>
  <si>
    <t>その他の加工食品</t>
  </si>
  <si>
    <t>し好品</t>
  </si>
  <si>
    <t>住居費</t>
  </si>
  <si>
    <t>家賃・地代</t>
  </si>
  <si>
    <t>家具・什器</t>
  </si>
  <si>
    <t>光熱費</t>
  </si>
  <si>
    <t>電気・ガス代</t>
  </si>
  <si>
    <t>その他の光熱費</t>
  </si>
  <si>
    <t>被服費</t>
  </si>
  <si>
    <t>衣料品</t>
  </si>
  <si>
    <t>身の回り品・その他</t>
  </si>
  <si>
    <t>雑費</t>
  </si>
  <si>
    <t>保健衛生費</t>
  </si>
  <si>
    <t>交通・通信・自動車関係</t>
  </si>
  <si>
    <t>教養文化費</t>
  </si>
  <si>
    <t>交際費</t>
  </si>
  <si>
    <t>こづかい・その他</t>
  </si>
  <si>
    <t>非消費支出総額</t>
  </si>
  <si>
    <t>税金</t>
  </si>
  <si>
    <t>社会保障費</t>
  </si>
  <si>
    <t>その他</t>
  </si>
  <si>
    <t>実支出以外の支出総額</t>
  </si>
  <si>
    <t>貯金・保険</t>
  </si>
  <si>
    <t>借金返済</t>
  </si>
  <si>
    <t>掛買払</t>
  </si>
  <si>
    <t>翌月への繰越金</t>
  </si>
  <si>
    <t>現物総額</t>
  </si>
  <si>
    <t>月　　　別</t>
  </si>
  <si>
    <t>殺人</t>
  </si>
  <si>
    <t>強盗</t>
  </si>
  <si>
    <t>放火</t>
  </si>
  <si>
    <t>強姦</t>
  </si>
  <si>
    <t>暴行</t>
  </si>
  <si>
    <t>傷害</t>
  </si>
  <si>
    <t>脅迫・恐喝</t>
  </si>
  <si>
    <t>窃盗</t>
  </si>
  <si>
    <t>賍物</t>
  </si>
  <si>
    <t>詐欺</t>
  </si>
  <si>
    <t>横領</t>
  </si>
  <si>
    <t>偽造</t>
  </si>
  <si>
    <r>
      <t>瀆</t>
    </r>
    <r>
      <rPr>
        <sz val="10"/>
        <rFont val="ＭＳ 明朝"/>
        <family val="1"/>
      </rPr>
      <t>職</t>
    </r>
  </si>
  <si>
    <t>背任</t>
  </si>
  <si>
    <t>賭博</t>
  </si>
  <si>
    <t>わいせつ行為わいせつ物</t>
  </si>
  <si>
    <t>業務上の過　　　　　　失致死傷</t>
  </si>
  <si>
    <t>その他</t>
  </si>
  <si>
    <t>警察署別</t>
  </si>
  <si>
    <t>発生</t>
  </si>
  <si>
    <t>検挙</t>
  </si>
  <si>
    <t>昭和49　年</t>
  </si>
  <si>
    <r>
      <t>昭和</t>
    </r>
    <r>
      <rPr>
        <b/>
        <sz val="9"/>
        <rFont val="ＭＳ 明朝"/>
        <family val="1"/>
      </rPr>
      <t>50　</t>
    </r>
    <r>
      <rPr>
        <b/>
        <sz val="9"/>
        <color indexed="9"/>
        <rFont val="ＭＳ 明朝"/>
        <family val="1"/>
      </rPr>
      <t>年</t>
    </r>
  </si>
  <si>
    <t xml:space="preserve">  １月</t>
  </si>
  <si>
    <t>山形</t>
  </si>
  <si>
    <t>鶴岡</t>
  </si>
  <si>
    <t>酒田</t>
  </si>
  <si>
    <t>米沢</t>
  </si>
  <si>
    <t>新庄</t>
  </si>
  <si>
    <t>村山</t>
  </si>
  <si>
    <t>南陽</t>
  </si>
  <si>
    <t>長井</t>
  </si>
  <si>
    <t>寒河江</t>
  </si>
  <si>
    <t>天童</t>
  </si>
  <si>
    <t>上山</t>
  </si>
  <si>
    <t>尾花沢</t>
  </si>
  <si>
    <t>余目</t>
  </si>
  <si>
    <t>温海</t>
  </si>
  <si>
    <t>小国</t>
  </si>
  <si>
    <t>資料：県警察本部</t>
  </si>
  <si>
    <t>（2）警察署別発生状況</t>
  </si>
  <si>
    <t>警察署別</t>
  </si>
  <si>
    <t>昭和49年</t>
  </si>
  <si>
    <t>発生　　　　　　件数</t>
  </si>
  <si>
    <t>医　　　　　師</t>
  </si>
  <si>
    <t>歯　　　科　　　医　　　師</t>
  </si>
  <si>
    <t>薬　　　剤　　　師</t>
  </si>
  <si>
    <t>実　　　数</t>
  </si>
  <si>
    <t>実　　　　　数</t>
  </si>
  <si>
    <t>（1）医師・歯科医師・薬剤師数及び率</t>
  </si>
  <si>
    <t>各年12月31日現在　単位：率＝人口10万人対</t>
  </si>
  <si>
    <t>保健所別</t>
  </si>
  <si>
    <t>率</t>
  </si>
  <si>
    <t>昭和49年</t>
  </si>
  <si>
    <t>総    数</t>
  </si>
  <si>
    <t>注：従業地による数値である。</t>
  </si>
  <si>
    <t>資料：県医務課「山形県衛生統計年報」</t>
  </si>
  <si>
    <t>昭和50年12月31日現在</t>
  </si>
  <si>
    <t>保健所別
市町村別</t>
  </si>
  <si>
    <t>病院</t>
  </si>
  <si>
    <t>一　般　　　診療所</t>
  </si>
  <si>
    <t>歯　科　　　診療所</t>
  </si>
  <si>
    <t>国立</t>
  </si>
  <si>
    <t>地方公共　　　団体立</t>
  </si>
  <si>
    <t>法人立</t>
  </si>
  <si>
    <t>個人立</t>
  </si>
  <si>
    <t>東根市</t>
  </si>
  <si>
    <t>鶴岡保健所</t>
  </si>
  <si>
    <r>
      <t>資料：</t>
    </r>
    <r>
      <rPr>
        <sz val="10"/>
        <rFont val="ＭＳ 明朝"/>
        <family val="1"/>
      </rPr>
      <t>県医務課「山形県衛生統計年報」</t>
    </r>
  </si>
  <si>
    <t>総　額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</si>
  <si>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</si>
  <si>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</si>
  <si>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</si>
  <si>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</si>
  <si>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</si>
  <si>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</si>
  <si>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</si>
  <si>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建設業</t>
  </si>
  <si>
    <t>製造業</t>
  </si>
  <si>
    <t>金融・保険業</t>
  </si>
  <si>
    <t>運輸・通信業</t>
  </si>
  <si>
    <t>単位：円</t>
  </si>
  <si>
    <t>産　　業　　別</t>
  </si>
  <si>
    <t>現　金　給　与　総　額</t>
  </si>
  <si>
    <t>きまって支給する給与</t>
  </si>
  <si>
    <t>特別に支払われた給与</t>
  </si>
  <si>
    <t>総　額</t>
  </si>
  <si>
    <t>昭和46年</t>
  </si>
  <si>
    <t xml:space="preserve">              1　　月    </t>
  </si>
  <si>
    <t xml:space="preserve">              2</t>
  </si>
  <si>
    <t xml:space="preserve">             10</t>
  </si>
  <si>
    <t xml:space="preserve">             11</t>
  </si>
  <si>
    <t xml:space="preserve">             12</t>
  </si>
  <si>
    <t>全常用労働者</t>
  </si>
  <si>
    <t>食料品・たばこ製造業</t>
  </si>
  <si>
    <t>繊維工業</t>
  </si>
  <si>
    <t>木材・木製品製造業</t>
  </si>
  <si>
    <t>窯業・土石製品製造業</t>
  </si>
  <si>
    <t>一般機械器具製造業</t>
  </si>
  <si>
    <t>電気機械器具製造業</t>
  </si>
  <si>
    <t>その他の製造業</t>
  </si>
  <si>
    <t>卸売・小売業</t>
  </si>
  <si>
    <t>電気・ガス・水道・熱供給業</t>
  </si>
  <si>
    <t>単位：t</t>
  </si>
  <si>
    <t>魚種別</t>
  </si>
  <si>
    <t>昭和47年</t>
  </si>
  <si>
    <t>1月</t>
  </si>
  <si>
    <t>さけ・ます</t>
  </si>
  <si>
    <t>たい類</t>
  </si>
  <si>
    <t>かれい・ひらめ</t>
  </si>
  <si>
    <t>-</t>
  </si>
  <si>
    <t>たら</t>
  </si>
  <si>
    <t>さめ</t>
  </si>
  <si>
    <t>はたはた</t>
  </si>
  <si>
    <t>すけそう</t>
  </si>
  <si>
    <t>ぶり</t>
  </si>
  <si>
    <t>めばる類</t>
  </si>
  <si>
    <t>あわび</t>
  </si>
  <si>
    <t>さざえ</t>
  </si>
  <si>
    <t>その他の水産動物</t>
  </si>
  <si>
    <t>いか</t>
  </si>
  <si>
    <t>えび・かに</t>
  </si>
  <si>
    <t>藻類</t>
  </si>
  <si>
    <t>-</t>
  </si>
  <si>
    <t>わかめ</t>
  </si>
  <si>
    <t>いわのり</t>
  </si>
  <si>
    <t>資料：県水産課</t>
  </si>
  <si>
    <t>１１．海面漁業・魚種別漁獲量</t>
  </si>
  <si>
    <t>経  営  組  織  別</t>
  </si>
  <si>
    <t>従        業        者        規        模        別</t>
  </si>
  <si>
    <t>会社</t>
  </si>
  <si>
    <t>個人</t>
  </si>
  <si>
    <t>昭和50年12月31日　　単位：金額＝万円</t>
  </si>
  <si>
    <t>地域別
市町村別</t>
  </si>
  <si>
    <t>事　　　　　               業　　　　　               所 　　　　　              数　　　　　</t>
  </si>
  <si>
    <t>従業者数</t>
  </si>
  <si>
    <t>現金　　　　　給与　　　　総額</t>
  </si>
  <si>
    <t>原 材 料　　使用額等</t>
  </si>
  <si>
    <t>内国　　　消費　　　税額</t>
  </si>
  <si>
    <t>製　造　品　出　荷　額　等</t>
  </si>
  <si>
    <t>うち常用
労働者数</t>
  </si>
  <si>
    <t>総　額</t>
  </si>
  <si>
    <t>製造品　　  出荷額</t>
  </si>
  <si>
    <t>加工賃　　収入額</t>
  </si>
  <si>
    <t>修理料　　　収入額</t>
  </si>
  <si>
    <t>組  合
その他
法　人</t>
  </si>
  <si>
    <t>3人　　　　以下</t>
  </si>
  <si>
    <t>4～9</t>
  </si>
  <si>
    <t xml:space="preserve">10～ 　 19  </t>
  </si>
  <si>
    <t xml:space="preserve">20～  29  </t>
  </si>
  <si>
    <t xml:space="preserve">30～  49  </t>
  </si>
  <si>
    <t xml:space="preserve">50～  99  </t>
  </si>
  <si>
    <t>100～199</t>
  </si>
  <si>
    <t>200～299</t>
  </si>
  <si>
    <t>300～499</t>
  </si>
  <si>
    <t>500～999</t>
  </si>
  <si>
    <t>1,000人以上</t>
  </si>
  <si>
    <t>男</t>
  </si>
  <si>
    <t>女</t>
  </si>
  <si>
    <t>男</t>
  </si>
  <si>
    <t>女</t>
  </si>
  <si>
    <t>郡部計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</si>
  <si>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</si>
  <si>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</si>
  <si>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</si>
  <si>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</si>
  <si>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</si>
  <si>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</si>
  <si>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</si>
  <si>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</si>
  <si>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</si>
  <si>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</si>
  <si>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</si>
  <si>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</si>
  <si>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</si>
  <si>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</si>
  <si>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</si>
  <si>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</si>
  <si>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</si>
  <si>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</si>
  <si>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</si>
  <si>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</si>
  <si>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</si>
  <si>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</si>
  <si>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</si>
  <si>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</si>
  <si>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</si>
  <si>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高畠町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</si>
  <si>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</si>
  <si>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</si>
  <si>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</si>
  <si>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</si>
  <si>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</si>
  <si>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</si>
  <si>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</si>
  <si>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</si>
  <si>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</si>
  <si>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</si>
  <si>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</si>
  <si>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</si>
  <si>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</si>
  <si>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</si>
  <si>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</si>
  <si>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</si>
  <si>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</si>
  <si>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資料：県統計課「工業統計調査」</t>
  </si>
  <si>
    <t>１２．地域別市町村別事業所数・従業者数及び製造品出荷額等</t>
  </si>
  <si>
    <t>産業中分類別</t>
  </si>
  <si>
    <t>事    業    所    数</t>
  </si>
  <si>
    <t>現  金  給  与  総  額</t>
  </si>
  <si>
    <t>その他</t>
  </si>
  <si>
    <t>原材料</t>
  </si>
  <si>
    <t>燃料</t>
  </si>
  <si>
    <t>電力</t>
  </si>
  <si>
    <t>委託</t>
  </si>
  <si>
    <t>男</t>
  </si>
  <si>
    <t>女</t>
  </si>
  <si>
    <t>使用額</t>
  </si>
  <si>
    <t>生産費</t>
  </si>
  <si>
    <t>食料品たばこ製造業</t>
  </si>
  <si>
    <t>繊維工業</t>
  </si>
  <si>
    <t>x</t>
  </si>
  <si>
    <t>*</t>
  </si>
  <si>
    <t>化学工業</t>
  </si>
  <si>
    <t xml:space="preserve">石油製品・石炭製品
製造業  </t>
  </si>
  <si>
    <t>ゴム製品製造業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</si>
  <si>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</si>
  <si>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</si>
  <si>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</si>
  <si>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</si>
  <si>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</si>
  <si>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</si>
  <si>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</si>
  <si>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t>昭和50年12月31日現在　　単位：金額＝万円</t>
  </si>
  <si>
    <t>従　　　　　業　　　　　者　　　　　数</t>
  </si>
  <si>
    <t>原材料使用額等</t>
  </si>
  <si>
    <t>内　国           消　費           税　額</t>
  </si>
  <si>
    <t>組  合
その他
の法人</t>
  </si>
  <si>
    <t>総                   数</t>
  </si>
  <si>
    <t>常用労働者</t>
  </si>
  <si>
    <t>個人事業主
家族従業者</t>
  </si>
  <si>
    <t>総　　額</t>
  </si>
  <si>
    <t xml:space="preserve">基　本　給          諸　手　当          特　別　給  </t>
  </si>
  <si>
    <t>計</t>
  </si>
  <si>
    <t>従業者規模別</t>
  </si>
  <si>
    <t>の給与</t>
  </si>
  <si>
    <t>１９人以下計</t>
  </si>
  <si>
    <t xml:space="preserve">  ３人以下</t>
  </si>
  <si>
    <t>　４～　９</t>
  </si>
  <si>
    <t>１０～１９</t>
  </si>
  <si>
    <t>２０人以上計</t>
  </si>
  <si>
    <t>　２０～　２９</t>
  </si>
  <si>
    <t>　３０～　４９</t>
  </si>
  <si>
    <t xml:space="preserve">  ５０～  ９９</t>
  </si>
  <si>
    <t>１００～１９９</t>
  </si>
  <si>
    <t>２００～２９９</t>
  </si>
  <si>
    <t>３００～４９９</t>
  </si>
  <si>
    <t>５００～９９９</t>
  </si>
  <si>
    <t>*</t>
  </si>
  <si>
    <t>１,０００人以上</t>
  </si>
  <si>
    <t>x</t>
  </si>
  <si>
    <t>x</t>
  </si>
  <si>
    <t>衣服その他
繊維製造業</t>
  </si>
  <si>
    <t>木材木製品製造業</t>
  </si>
  <si>
    <t>家具装備品製造業</t>
  </si>
  <si>
    <t>パルプ・紙・紙加工　　　　品製造業</t>
  </si>
  <si>
    <t>出版・印刷・同関連　　　　産業</t>
  </si>
  <si>
    <t>x</t>
  </si>
  <si>
    <t>*</t>
  </si>
  <si>
    <t>-</t>
  </si>
  <si>
    <t>　２０～　２９</t>
  </si>
  <si>
    <t>x</t>
  </si>
  <si>
    <t xml:space="preserve">  ３０～  ４９</t>
  </si>
  <si>
    <t>*</t>
  </si>
  <si>
    <t xml:space="preserve">  ５０～  ９９</t>
  </si>
  <si>
    <t>なめしかわ・同製品
毛皮製造業</t>
  </si>
  <si>
    <t>x</t>
  </si>
  <si>
    <t>　３０～　４９</t>
  </si>
  <si>
    <t xml:space="preserve">  ５０～ ９９</t>
  </si>
  <si>
    <t>１００～１９９</t>
  </si>
  <si>
    <t>窯業土石製品製造業</t>
  </si>
  <si>
    <t>２００～２９９</t>
  </si>
  <si>
    <t>３００～４９９</t>
  </si>
  <si>
    <t>５００～９９９</t>
  </si>
  <si>
    <t>*</t>
  </si>
  <si>
    <t>x</t>
  </si>
  <si>
    <t>輸送用機械器具
製造業</t>
  </si>
  <si>
    <t>-</t>
  </si>
  <si>
    <t>注：*印のついた数字は、秘とく数字（ｘ）を合算したものである。</t>
  </si>
  <si>
    <t>資料：県統計課「工業統計調査」</t>
  </si>
  <si>
    <t>１３. 産業中分類別・規模別事業所数・従業者数・現金給与総額・原材料使用額等</t>
  </si>
  <si>
    <t>化学工業</t>
  </si>
  <si>
    <t>金属製品製造業</t>
  </si>
  <si>
    <t>河北町</t>
  </si>
  <si>
    <t>鉄鋼業</t>
  </si>
  <si>
    <t>三川町</t>
  </si>
  <si>
    <t>私鉄</t>
  </si>
  <si>
    <t>…</t>
  </si>
  <si>
    <r>
      <t>昭和51年4月1日現在   単位：km、％、</t>
    </r>
    <r>
      <rPr>
        <sz val="9"/>
        <rFont val="ＭＳ Ｐゴシック"/>
        <family val="3"/>
      </rPr>
      <t>㎢</t>
    </r>
  </si>
  <si>
    <t>道　路　種　別</t>
  </si>
  <si>
    <t>路線数</t>
  </si>
  <si>
    <t>総延長</t>
  </si>
  <si>
    <t>重用延長</t>
  </si>
  <si>
    <t>未供用
延 長</t>
  </si>
  <si>
    <t>実延長
A</t>
  </si>
  <si>
    <t>実        延        長        の        内        訳</t>
  </si>
  <si>
    <t>渡 船 場</t>
  </si>
  <si>
    <t>鉄道との交差箇所数</t>
  </si>
  <si>
    <t>立体横
断施設</t>
  </si>
  <si>
    <t>道路面積</t>
  </si>
  <si>
    <t>道　路　種　別</t>
  </si>
  <si>
    <t>改良済未改良内訳</t>
  </si>
  <si>
    <t>路   面   別   内   訳</t>
  </si>
  <si>
    <t>種    類    別    内    訳</t>
  </si>
  <si>
    <t>幅   員   別   内   訳</t>
  </si>
  <si>
    <t>規格改良
済延長
B</t>
  </si>
  <si>
    <t>未改良
延長</t>
  </si>
  <si>
    <t>うち自動車
交通不能</t>
  </si>
  <si>
    <t>改良率
B/A</t>
  </si>
  <si>
    <t>砂利道</t>
  </si>
  <si>
    <t>舗  装  道</t>
  </si>
  <si>
    <t>舗装率
C/A</t>
  </si>
  <si>
    <t>道路延長</t>
  </si>
  <si>
    <t>橋  梁</t>
  </si>
  <si>
    <t>トンネル</t>
  </si>
  <si>
    <t>規  格  改  良  済</t>
  </si>
  <si>
    <t>未  改  良</t>
  </si>
  <si>
    <t>個数</t>
  </si>
  <si>
    <t>延長</t>
  </si>
  <si>
    <t>国鉄</t>
  </si>
  <si>
    <t>計
C</t>
  </si>
  <si>
    <t>セメント系</t>
  </si>
  <si>
    <t>アスファルト系</t>
  </si>
  <si>
    <t>個数</t>
  </si>
  <si>
    <t>延長</t>
  </si>
  <si>
    <t>木 橋 数 と 永 久 橋</t>
  </si>
  <si>
    <t>個数</t>
  </si>
  <si>
    <t>延長</t>
  </si>
  <si>
    <t>車道
19.5m以上</t>
  </si>
  <si>
    <t>13.0m以上</t>
  </si>
  <si>
    <t>5.5m以上</t>
  </si>
  <si>
    <t>5.5m未満</t>
  </si>
  <si>
    <t>3.5m以上</t>
  </si>
  <si>
    <t>3.5m未満</t>
  </si>
  <si>
    <t>高級</t>
  </si>
  <si>
    <t>簡易</t>
  </si>
  <si>
    <t>木橋数</t>
  </si>
  <si>
    <t>　延長</t>
  </si>
  <si>
    <t>永久橋数</t>
  </si>
  <si>
    <t>うち自動車
交通不能</t>
  </si>
  <si>
    <t>一般国道</t>
  </si>
  <si>
    <t>…</t>
  </si>
  <si>
    <t>指定区間</t>
  </si>
  <si>
    <t>…</t>
  </si>
  <si>
    <t>指定区間外</t>
  </si>
  <si>
    <t>…</t>
  </si>
  <si>
    <t>県道</t>
  </si>
  <si>
    <t>…</t>
  </si>
  <si>
    <t>主要地方道</t>
  </si>
  <si>
    <t>…</t>
  </si>
  <si>
    <t>一般県道</t>
  </si>
  <si>
    <t>市町村道</t>
  </si>
  <si>
    <t>一級・二級の計</t>
  </si>
  <si>
    <t>…</t>
  </si>
  <si>
    <t>一級</t>
  </si>
  <si>
    <t>二級</t>
  </si>
  <si>
    <t>…</t>
  </si>
  <si>
    <t>注： 1)「鉄道との交差箇所数」の( )内の数字は、立体交差で再掲である。</t>
  </si>
  <si>
    <t xml:space="preserve">   　2)「立体交差施設」の( )内の数字は、地価横断施設で再掲である。</t>
  </si>
  <si>
    <t>資料:県道路維持課</t>
  </si>
  <si>
    <t xml:space="preserve">   1 月</t>
  </si>
  <si>
    <t>（２）月別火災発生件数及び損害見積額</t>
  </si>
  <si>
    <t>単位：面積＝㎡、見積額＝千円</t>
  </si>
  <si>
    <t>月　　別</t>
  </si>
  <si>
    <t>出火件数</t>
  </si>
  <si>
    <t>焼損棟数</t>
  </si>
  <si>
    <t>焼損面積</t>
  </si>
  <si>
    <t>焼損
船舶</t>
  </si>
  <si>
    <t>焼損
車両</t>
  </si>
  <si>
    <t>死傷者</t>
  </si>
  <si>
    <t>罹災世帯数</t>
  </si>
  <si>
    <t>罹災
人員</t>
  </si>
  <si>
    <t>損害見積額</t>
  </si>
  <si>
    <t>建物</t>
  </si>
  <si>
    <t>山林
原野</t>
  </si>
  <si>
    <t>航空機</t>
  </si>
  <si>
    <t>船舶</t>
  </si>
  <si>
    <t>車両</t>
  </si>
  <si>
    <t>全焼</t>
  </si>
  <si>
    <t>半焼</t>
  </si>
  <si>
    <t>部分焼</t>
  </si>
  <si>
    <t>死者</t>
  </si>
  <si>
    <t>傷者</t>
  </si>
  <si>
    <t>全損</t>
  </si>
  <si>
    <t>半損</t>
  </si>
  <si>
    <t>小損</t>
  </si>
  <si>
    <t>総額</t>
  </si>
  <si>
    <t>建物火災</t>
  </si>
  <si>
    <t>航空機
火災</t>
  </si>
  <si>
    <t>山林
原野
火災</t>
  </si>
  <si>
    <t>船舶
火災</t>
  </si>
  <si>
    <t>車両
火災</t>
  </si>
  <si>
    <t>内容物及
びその他</t>
  </si>
  <si>
    <t>昭和47年</t>
  </si>
  <si>
    <r>
      <t>昭和</t>
    </r>
    <r>
      <rPr>
        <sz val="10"/>
        <rFont val="ＭＳ 明朝"/>
        <family val="1"/>
      </rPr>
      <t>48</t>
    </r>
    <r>
      <rPr>
        <sz val="10"/>
        <color indexed="9"/>
        <rFont val="ＭＳ 明朝"/>
        <family val="1"/>
      </rPr>
      <t>年</t>
    </r>
  </si>
  <si>
    <r>
      <t>昭和</t>
    </r>
    <r>
      <rPr>
        <sz val="10"/>
        <rFont val="ＭＳ 明朝"/>
        <family val="1"/>
      </rPr>
      <t>49</t>
    </r>
    <r>
      <rPr>
        <sz val="10"/>
        <color indexed="9"/>
        <rFont val="ＭＳ 明朝"/>
        <family val="1"/>
      </rPr>
      <t>年</t>
    </r>
  </si>
  <si>
    <r>
      <t>昭和</t>
    </r>
    <r>
      <rPr>
        <b/>
        <sz val="9"/>
        <rFont val="ＭＳ 明朝"/>
        <family val="1"/>
      </rPr>
      <t>50</t>
    </r>
    <r>
      <rPr>
        <b/>
        <sz val="9"/>
        <color indexed="9"/>
        <rFont val="ＭＳ 明朝"/>
        <family val="1"/>
      </rPr>
      <t>年</t>
    </r>
  </si>
  <si>
    <t>単位：1000kWｈ</t>
  </si>
  <si>
    <t>項目</t>
  </si>
  <si>
    <t>昭和48年度</t>
  </si>
  <si>
    <t>電灯需要計</t>
  </si>
  <si>
    <t>電力需要計</t>
  </si>
  <si>
    <t>業務用電力</t>
  </si>
  <si>
    <t>従量電灯</t>
  </si>
  <si>
    <t>小口電力計</t>
  </si>
  <si>
    <t>50kW未満</t>
  </si>
  <si>
    <t>大口電灯</t>
  </si>
  <si>
    <t>50kW以上</t>
  </si>
  <si>
    <t>大口電力計</t>
  </si>
  <si>
    <t>臨時電灯</t>
  </si>
  <si>
    <t>一般</t>
  </si>
  <si>
    <t>特約</t>
  </si>
  <si>
    <t>定額電灯</t>
  </si>
  <si>
    <t>臨時電力</t>
  </si>
  <si>
    <t>特別深夜電力</t>
  </si>
  <si>
    <t>公衆街路灯</t>
  </si>
  <si>
    <t>-</t>
  </si>
  <si>
    <t>農事用電力</t>
  </si>
  <si>
    <t>建設工事用</t>
  </si>
  <si>
    <t>事業用</t>
  </si>
  <si>
    <t>融雪用</t>
  </si>
  <si>
    <t>資料：東北電力株式会社山形支店</t>
  </si>
  <si>
    <t>（1）計画給水人口及び普及率</t>
  </si>
  <si>
    <t>昭和51年3月31日現在 　　 単位：率＝％</t>
  </si>
  <si>
    <t xml:space="preserve">保 健 所 名
市 町 村 名 </t>
  </si>
  <si>
    <t>行政区域内      居住人口</t>
  </si>
  <si>
    <t>給水区域内      人口</t>
  </si>
  <si>
    <t xml:space="preserve">B/A     </t>
  </si>
  <si>
    <t>計画給水人口</t>
  </si>
  <si>
    <t xml:space="preserve">C/A     </t>
  </si>
  <si>
    <t>現在給水人口</t>
  </si>
  <si>
    <t>普及率</t>
  </si>
  <si>
    <t>（A）</t>
  </si>
  <si>
    <t>（B）</t>
  </si>
  <si>
    <t>（C）</t>
  </si>
  <si>
    <t>（D）</t>
  </si>
  <si>
    <t>D/A</t>
  </si>
  <si>
    <t>昭 和49年 度</t>
  </si>
  <si>
    <t>山形保健所</t>
  </si>
  <si>
    <t>寒河江保健所</t>
  </si>
  <si>
    <t>寒河江市</t>
  </si>
  <si>
    <t>西川町</t>
  </si>
  <si>
    <t>大江町</t>
  </si>
  <si>
    <t>村山保健所</t>
  </si>
  <si>
    <t>大石田町</t>
  </si>
  <si>
    <t>新庄保健所</t>
  </si>
  <si>
    <t>米沢保健所</t>
  </si>
  <si>
    <t>南陽保健所</t>
  </si>
  <si>
    <t>長井保健所</t>
  </si>
  <si>
    <t>鶴岡保健所</t>
  </si>
  <si>
    <t>朝日村</t>
  </si>
  <si>
    <t>藤島町</t>
  </si>
  <si>
    <t>酒田保健所</t>
  </si>
  <si>
    <t>酒田市</t>
  </si>
  <si>
    <t>遊佐町</t>
  </si>
  <si>
    <t>八幡町</t>
  </si>
  <si>
    <t>平田町</t>
  </si>
  <si>
    <t>立川町</t>
  </si>
  <si>
    <t>余目町</t>
  </si>
  <si>
    <t>資料：県環境衛生課</t>
  </si>
  <si>
    <t>勤労者世帯１世帯当たり平均１か月間の収支</t>
  </si>
  <si>
    <t>東北６県県庁所在都市別勤労者世帯１世帯当たり平均１か月間の収支</t>
  </si>
  <si>
    <t>有権者数及び参議院議員・衆議院議員選挙投票状況</t>
  </si>
  <si>
    <t>財物被害高及び回復高</t>
  </si>
  <si>
    <t>罪種及び年齢別検挙人員</t>
  </si>
  <si>
    <t>特別法齢違反送致件数・送致人員</t>
  </si>
  <si>
    <t>市町村別医師・歯科医師数・業務の種類</t>
  </si>
  <si>
    <t>保健所別麻薬取扱者数</t>
  </si>
  <si>
    <t>保健所別薬局・医薬品製造販売業者数</t>
  </si>
  <si>
    <t>月別医薬品等生産状況</t>
  </si>
  <si>
    <t>保健所別病院利用患者数</t>
  </si>
  <si>
    <t>特定死因別・月別死亡者数及び年齢階級別死亡者数</t>
  </si>
  <si>
    <t>保健所別法定・指定伝染病患者数</t>
  </si>
  <si>
    <t>月別法定・指定・届出別伝染病患者数及び食中毒患者数</t>
  </si>
  <si>
    <t>伝染病・食中毒罹患者数死亡者数及び死亡率</t>
  </si>
  <si>
    <t>公害苦情件数</t>
  </si>
  <si>
    <t>金融機関別一般預金残高</t>
  </si>
  <si>
    <t>業種別銀行融資状況</t>
  </si>
  <si>
    <t>業種別相互銀行融資状況</t>
  </si>
  <si>
    <t>労働金庫主要勘定</t>
  </si>
  <si>
    <t>第１３章　財政</t>
  </si>
  <si>
    <t>年次別山形県一般会計歳入歳出決算</t>
  </si>
  <si>
    <t>県民所得</t>
  </si>
  <si>
    <t>第１５章　公務員・選挙・司法・公安</t>
  </si>
  <si>
    <t>公務員</t>
  </si>
  <si>
    <t>警察</t>
  </si>
  <si>
    <t>登記</t>
  </si>
  <si>
    <t>強制執行事件</t>
  </si>
  <si>
    <t>民事調停事件</t>
  </si>
  <si>
    <t>少年保護事件</t>
  </si>
  <si>
    <t>罪種別犯罪発生・検挙件数</t>
  </si>
  <si>
    <t>第１６章　衛生</t>
  </si>
  <si>
    <t>保健婦・看護婦・助産婦等</t>
  </si>
  <si>
    <t>第１７章　労働・社会保障</t>
  </si>
  <si>
    <t>職業紹介状況</t>
  </si>
  <si>
    <t>日雇失業保険</t>
  </si>
  <si>
    <t>日雇労働者健康保険</t>
  </si>
  <si>
    <t>国民年金</t>
  </si>
  <si>
    <t>労働者災害補償保険</t>
  </si>
  <si>
    <t>社会福祉施設</t>
  </si>
  <si>
    <t>生活保護</t>
  </si>
  <si>
    <t>生活保護費支出状況</t>
  </si>
  <si>
    <t>身体障害者数</t>
  </si>
  <si>
    <t>共同募金</t>
  </si>
  <si>
    <t>第１８章　教育・文化・宗教</t>
  </si>
  <si>
    <t>中学校卒業者の進学・就職状況</t>
  </si>
  <si>
    <t>高等学校卒業者の進学・就職状況</t>
  </si>
  <si>
    <t>学校教育費</t>
  </si>
  <si>
    <t>第７章　鉱工業</t>
  </si>
  <si>
    <t>凡例</t>
  </si>
  <si>
    <t>目次</t>
  </si>
  <si>
    <t>県の位置</t>
  </si>
  <si>
    <t>健康保険</t>
  </si>
  <si>
    <t>厚生年金保険</t>
  </si>
  <si>
    <t>船員保険</t>
  </si>
  <si>
    <t>国民健康保険</t>
  </si>
  <si>
    <t>失業保険</t>
  </si>
  <si>
    <t>労働争議</t>
  </si>
  <si>
    <t>１</t>
  </si>
  <si>
    <t>２</t>
  </si>
  <si>
    <t>労働組合</t>
  </si>
  <si>
    <t>港湾</t>
  </si>
  <si>
    <t>銀行主要勘定</t>
  </si>
  <si>
    <t>信用農業協同組合連合会主要勘定</t>
  </si>
  <si>
    <t>簡易生命保険</t>
  </si>
  <si>
    <t>金融機関別貯蓄状況</t>
  </si>
  <si>
    <t>司法関係職員</t>
  </si>
  <si>
    <t>民事事件</t>
  </si>
  <si>
    <t>刑事事件</t>
  </si>
  <si>
    <t>家庭事件</t>
  </si>
  <si>
    <t>罪名別受刑者数</t>
  </si>
  <si>
    <t>図書館</t>
  </si>
  <si>
    <t>本書は、県内の各般にわたる統計資料を集録し、県勢の実態を明らかにするため編集したものである。</t>
  </si>
  <si>
    <t>１．土地・気象　　２．人口　　３．事業所　　４．農業　　５．林業</t>
  </si>
  <si>
    <t>６．水産業　　７．鉱・工業　　８．建設　　９．電気・ガス・水道　　10．運輸・通信</t>
  </si>
  <si>
    <t>15．公務員・選挙・司法・公安　　16．衛生　　17．労働・社会保障　</t>
  </si>
  <si>
    <t>３</t>
  </si>
  <si>
    <t>４</t>
  </si>
  <si>
    <t>５</t>
  </si>
  <si>
    <t>６</t>
  </si>
  <si>
    <t>７</t>
  </si>
  <si>
    <t>第１章　土地・気象</t>
  </si>
  <si>
    <t>市町村の廃置分合・境界変更</t>
  </si>
  <si>
    <t>市町村の合併状況</t>
  </si>
  <si>
    <t>気象観測地点一覧</t>
  </si>
  <si>
    <t>平均雲量</t>
  </si>
  <si>
    <t>第２章　人口</t>
  </si>
  <si>
    <t>第３章　事業所</t>
  </si>
  <si>
    <t>第４章　農業</t>
  </si>
  <si>
    <t>農業雇用労働</t>
  </si>
  <si>
    <t>養蚕</t>
  </si>
  <si>
    <t>県産米売渡状況</t>
  </si>
  <si>
    <t>生乳生産量</t>
  </si>
  <si>
    <t>稲作被害</t>
  </si>
  <si>
    <t>蚕桑被害</t>
  </si>
  <si>
    <t>第５章　林業</t>
  </si>
  <si>
    <t>森林伐採面積</t>
  </si>
  <si>
    <t>林産物</t>
  </si>
  <si>
    <t>製材</t>
  </si>
  <si>
    <t>造林面積</t>
  </si>
  <si>
    <t>第６章　水産業</t>
  </si>
  <si>
    <t>内水面漁業漁獲量</t>
  </si>
  <si>
    <t>第８章　建設</t>
  </si>
  <si>
    <t>酒田港主要施設</t>
  </si>
  <si>
    <t>除却および災害建築物</t>
  </si>
  <si>
    <t>災害被害</t>
  </si>
  <si>
    <t>第９章　電気・ガス・水道</t>
  </si>
  <si>
    <t>発電所</t>
  </si>
  <si>
    <t>電灯・電力需要実績</t>
  </si>
  <si>
    <t>山形県と東北７県の月別電力需要</t>
  </si>
  <si>
    <t>電力消費指数</t>
  </si>
  <si>
    <t>第１０章　運輸・通信</t>
  </si>
  <si>
    <t>入港船舶実績</t>
  </si>
  <si>
    <t>国鉄線別営業粁並びに駅数</t>
  </si>
  <si>
    <t>公衆電話数</t>
  </si>
  <si>
    <t>電話加入数</t>
  </si>
  <si>
    <t>電話普及率</t>
  </si>
  <si>
    <t>第１１章　商業・貿易</t>
  </si>
  <si>
    <t>品目別輸出出荷実績</t>
  </si>
  <si>
    <t>第１２章　金融</t>
  </si>
  <si>
    <t>金融機関別店舗数</t>
  </si>
  <si>
    <t>相互銀行主要勘定</t>
  </si>
  <si>
    <t>商工組合中央金庫主要勘定</t>
  </si>
  <si>
    <t>農業協同組合主要勘定</t>
  </si>
  <si>
    <t>農林中央金庫主要勘定</t>
  </si>
  <si>
    <t>国民金融公庫貸付状況</t>
  </si>
  <si>
    <t>本書は、その１９部門から成っている。</t>
  </si>
  <si>
    <t>18．教育・文化・宗教　　19．観光</t>
  </si>
  <si>
    <t>農用機械</t>
  </si>
  <si>
    <t>海面漁業・漁業種類別漁獲量</t>
  </si>
  <si>
    <t>山形県生産者製品在庫指数</t>
  </si>
  <si>
    <t>電力需給実績</t>
  </si>
  <si>
    <t>海上出入貨物主要品類別数量</t>
  </si>
  <si>
    <t>仕向国別輸出出荷実績</t>
  </si>
  <si>
    <t>国民所得</t>
  </si>
  <si>
    <t>山形県消費者物価指数</t>
  </si>
  <si>
    <t>第１９章　観光</t>
  </si>
  <si>
    <t>公園</t>
  </si>
  <si>
    <t>国籍別宿泊外客数</t>
  </si>
  <si>
    <t>観光者数</t>
  </si>
  <si>
    <t>本書は、当課所管の各種統計資料を主とし、これに庁内各部課室および他官公庁団体、会社等から取集した資料もあわせ掲載した。</t>
  </si>
  <si>
    <t>11．商業・貿易　　12．金融　　13．財政　　14．所得・物価・家計</t>
  </si>
  <si>
    <t>市町村別民有地の面積</t>
  </si>
  <si>
    <t>日照時間</t>
  </si>
  <si>
    <t>就業状態・産業（大分類）・従業上の地位・男女別有業者数</t>
  </si>
  <si>
    <t>市町村別世帯数の推移</t>
  </si>
  <si>
    <t>家畜の飼養農家</t>
  </si>
  <si>
    <t>林業従事世帯員数(農家）</t>
  </si>
  <si>
    <t>林家の主業(農家林家）</t>
  </si>
  <si>
    <t>所有山林・保有山林のある林家数と面積</t>
  </si>
  <si>
    <t>1年間に植林・下刈りなどをした林家数および面積</t>
  </si>
  <si>
    <t>植林・手入れの作業に要した労働の種類別林家数と労働量</t>
  </si>
  <si>
    <t>林産物等の種類別販売林家数</t>
  </si>
  <si>
    <t>年次別仕向先別産米搬出実績</t>
  </si>
  <si>
    <t>主要園芸作物の収穫量</t>
  </si>
  <si>
    <t>出漁日数別経営体数および最盛期の漁業従事者数</t>
  </si>
  <si>
    <t>山形県鉱・工業生産指数</t>
  </si>
  <si>
    <t>産業中分類別・規模別事業者数・従業者数・現金給与総額・原材料使用額等</t>
  </si>
  <si>
    <t>東北7県の製造業の推移</t>
  </si>
  <si>
    <t>道路現況</t>
  </si>
  <si>
    <t>用途別着工建築物</t>
  </si>
  <si>
    <t>工事別着工住宅</t>
  </si>
  <si>
    <t>利用関係別着工住宅（新設）</t>
  </si>
  <si>
    <t>種類別着工住宅（新設）</t>
  </si>
  <si>
    <t>建築主別構造別着工建築物</t>
  </si>
  <si>
    <t>出火原因(総合)別件数</t>
  </si>
  <si>
    <t>上水道普及状況</t>
  </si>
  <si>
    <t>計画給水量</t>
  </si>
  <si>
    <t>自動車運送事業</t>
  </si>
  <si>
    <t>郵便施設・業務状況</t>
  </si>
  <si>
    <t>通信施設状況</t>
  </si>
  <si>
    <t>電話施設状況</t>
  </si>
  <si>
    <t>市町村別商店数・従業者数・年間商品販売額</t>
  </si>
  <si>
    <t>市町村別飲食店数等</t>
  </si>
  <si>
    <t>信用金庫主要勘定</t>
  </si>
  <si>
    <t>中小企業金融公庫貸出状況</t>
  </si>
  <si>
    <t>年次別県税・市町村税収入状況</t>
  </si>
  <si>
    <t>租税負担額の推移</t>
  </si>
  <si>
    <t>地方債状況</t>
  </si>
  <si>
    <t>医師・歯科医師・薬剤師</t>
  </si>
  <si>
    <t>産業別常用労働者の１人当り平均月間現金給与額</t>
  </si>
  <si>
    <t>市町村別幼児施設等の状況</t>
  </si>
  <si>
    <t>養護施設・乳児院に措置された児童の入所原因調</t>
  </si>
  <si>
    <t>学校種別学校数・生徒数等の推移</t>
  </si>
  <si>
    <t>市町村別小学校数・学級数・学年別児童数・教員数</t>
  </si>
  <si>
    <t>市町村別中学校・学級数・学年別生徒数・教員数</t>
  </si>
  <si>
    <t>高等学校の状況</t>
  </si>
  <si>
    <t>各種学校の状況</t>
  </si>
  <si>
    <t>中・高等学校卒業者の職業別就職者数</t>
  </si>
  <si>
    <t>宗教法人教宗派別数</t>
  </si>
  <si>
    <t>１</t>
  </si>
  <si>
    <t>２</t>
  </si>
  <si>
    <t>人工林率別林家数および人工林面積(農家林家）</t>
  </si>
  <si>
    <t>海面漁業・魚種別漁獲量</t>
  </si>
  <si>
    <t>昭和５０年　山形県統計年鑑</t>
  </si>
  <si>
    <t>本書の内容は、原則として昭和５０年(度)の事実について掲載した。</t>
  </si>
  <si>
    <t>　０　表章単位に満たないもの　　　　　－　該当数字がないもの</t>
  </si>
  <si>
    <t>　…　事実不詳及び調査を欠くもの　　　ｘ　数字が秘とくされているもの</t>
  </si>
  <si>
    <t>年次は、暦年、年度は、会計年度を示し、符号の用法は、次のとおりである。</t>
  </si>
  <si>
    <t>統計数字の単位未満は、四捨五入することを原則とした。したがって、総数（合計）と内訳の計と一致しない場合がある。</t>
  </si>
  <si>
    <t>本書は、国及び他都道府県との比較を考慮し、総理府統計局編集、日本統計協会発行の「日本統計年鑑」に準じて編集している。</t>
  </si>
  <si>
    <t>昭和５２年５月</t>
  </si>
  <si>
    <t>山形県企画調整部統計課</t>
  </si>
  <si>
    <t>市町村数・市町村別面積</t>
  </si>
  <si>
    <t>気温</t>
  </si>
  <si>
    <t>降水量及び最深積雪</t>
  </si>
  <si>
    <t>風速</t>
  </si>
  <si>
    <t>湿度</t>
  </si>
  <si>
    <t>人口の推移</t>
  </si>
  <si>
    <t>市町村別の人口推移</t>
  </si>
  <si>
    <t>市町村別の人口動態</t>
  </si>
  <si>
    <t>年齢各歳男女別人口</t>
  </si>
  <si>
    <t>市町村年齢別（５歳階級）人口</t>
  </si>
  <si>
    <t>労働力状態・市町村・男女別人口(15歳以上)</t>
  </si>
  <si>
    <t>産業・従業上の地位・男女別就業者(15歳以上）</t>
  </si>
  <si>
    <t>就業・不就業状態・年齢・男女別15歳以上人口</t>
  </si>
  <si>
    <t>労働力状態・産業･年齢・男女別人口(15歳以上)</t>
  </si>
  <si>
    <t>市町村別世帯の種類・世帯人員別世帯数および世帯人員</t>
  </si>
  <si>
    <t>就業状態、年間就業日数又は週間就業時間、農・非農、従業上の地位、男女別有業者数</t>
  </si>
  <si>
    <t>就業状態、産業（大分類）、所得、男女別自営業主及び雇用者数</t>
  </si>
  <si>
    <t>不就業状態、就業希望の有無、希望する仕事のおも・従の別、求職非求職の別、男女別無業者数</t>
  </si>
  <si>
    <t>就業状態、従業上の地位、年間就業日数、従業の場所、通勤時間、男女別有業者数</t>
  </si>
  <si>
    <t>都道府県別事業所数及び従業者数（農林水産業及び公務を除く）</t>
  </si>
  <si>
    <t>市町村別事業所数及び従業者数（農林水産業及び公務を除く）</t>
  </si>
  <si>
    <t>産業大分類・従業者規模別事業所数及び従業者数（農林水産業及び公務を除く）</t>
  </si>
  <si>
    <t>市町村別農家数</t>
  </si>
  <si>
    <t>市町村別農家人口</t>
  </si>
  <si>
    <t>農家家族員の就業状態別人数－16歳以上－</t>
  </si>
  <si>
    <t>農家の経営耕地面積</t>
  </si>
  <si>
    <t>農業従事日数別男女別従事者数</t>
  </si>
  <si>
    <t>市町村別水・陸稲実収高</t>
  </si>
  <si>
    <t>と畜頭数及び生産枝肉量</t>
  </si>
  <si>
    <t>市町村別林野面積及び森林面積</t>
  </si>
  <si>
    <t>海面漁業協同組合支所別漁獲量</t>
  </si>
  <si>
    <t>内水面養殖場数・養殖面積及び収穫量</t>
  </si>
  <si>
    <t>水産加工品生産量</t>
  </si>
  <si>
    <t>海面漁業・漁業規模別生産額</t>
  </si>
  <si>
    <t>鉱種別鉱業生産量及び生産額</t>
  </si>
  <si>
    <t>業種別事業所数・従業者数及び製造品出荷額等</t>
  </si>
  <si>
    <t>鉱種別鉱区数及び面積</t>
  </si>
  <si>
    <t>業種別規模別用地面積及び用水量</t>
  </si>
  <si>
    <t>地域別市町村別事業所数・従業者数及び製造品出荷額等</t>
  </si>
  <si>
    <t>地域別市町村別事業所数・従業者数及び製造品出荷額等－従業者19人以下事業所－</t>
  </si>
  <si>
    <t>産業中分類別・規模別在庫額・有形固定資産</t>
  </si>
  <si>
    <t>産業中分類別・規模別有形固定資産・建設仮勘定・製造品出荷額等</t>
  </si>
  <si>
    <t>市町村別・産業中分類別事業所数・従業者数・現金給与総額・原材料使用額・製造品出荷額等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</si>
</sst>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_);\(#,##0\)"/>
    <numFmt numFmtId="182" formatCode="0;&quot;△ &quot;0"/>
    <numFmt numFmtId="183" formatCode="#,##0.0;[Red]\-#,##0.0"/>
    <numFmt numFmtId="184" formatCode="#,##0.0;&quot;△ &quot;#,##0.0"/>
    <numFmt numFmtId="185" formatCode="0.0;&quot;△ &quot;0.0"/>
    <numFmt numFmtId="186" formatCode="\-"/>
    <numFmt numFmtId="187" formatCode="0_);[Red]\(0\)"/>
    <numFmt numFmtId="188" formatCode="#,##0.0"/>
    <numFmt numFmtId="189" formatCode="_ * #,##0.0_ ;_ * \-#,##0.0_ ;_ * &quot;-&quot;?_ ;_ @_ "/>
    <numFmt numFmtId="190" formatCode="#,##0.0_);[Red]\(#,##0.0\)"/>
    <numFmt numFmtId="191" formatCode="_ * #,##0.0_ ;_ * \-#,##0.0_ ;_ * &quot;-&quot;_ ;_ @_ "/>
    <numFmt numFmtId="192" formatCode="_ * #,##0.00_ ;_ * \-#,##0.00_ ;_ * &quot;-&quot;_ ;_ @_ "/>
    <numFmt numFmtId="193" formatCode="_ * #,##0.000_ ;_ * \-#,##0.000_ ;_ * &quot;-&quot;_ ;_ @_ "/>
    <numFmt numFmtId="194" formatCode="_ * #,##0.0000_ ;_ * \-#,##0.0000_ ;_ * &quot;-&quot;_ ;_ @_ "/>
    <numFmt numFmtId="195" formatCode="_ * #,##0.00000_ ;_ * \-#,##0.00000_ ;_ * &quot;-&quot;_ ;_ @_ "/>
    <numFmt numFmtId="196" formatCode="0.0_);[Red]\(0.0\)"/>
    <numFmt numFmtId="197" formatCode="0.0"/>
    <numFmt numFmtId="198" formatCode="#,##0.0_ ;[Red]\-#,##0.0\ "/>
    <numFmt numFmtId="199" formatCode="#,##0;&quot;△ &quot;#,##0;\-"/>
    <numFmt numFmtId="200" formatCode="#,##0\ ;&quot;△ &quot;#,##0\ ;_*\ &quot;-&quot;\ ;"/>
    <numFmt numFmtId="201" formatCode="\(#,##0\)"/>
    <numFmt numFmtId="202" formatCode="_ * #,##0_ ;_ * \-#,##0_ ;_ * &quot;…&quot;_ ;_ @_ "/>
    <numFmt numFmtId="203" formatCode="_ * #,##0_ ;_ * \-#,##0_ ;_ * &quot;x&quot;_ ;_ @_ "/>
    <numFmt numFmtId="204" formatCode="* #,##0\ ;&quot;△ &quot;#,##0\ ;_*\ &quot;-&quot;_ ;"/>
    <numFmt numFmtId="205" formatCode="\ _*#,##0\ ;&quot;△ &quot;#,##0\ ;_*\ &quot;-&quot;_;"/>
    <numFmt numFmtId="206" formatCode="\ _*#,##0\ ;&quot;△ &quot;#,##0\ ;_*\ &quot;x&quot;_;"/>
    <numFmt numFmtId="207" formatCode="#,##0;&quot;△ &quot;\ #,##0\ "/>
    <numFmt numFmtId="208" formatCode="0_);\(0\)"/>
    <numFmt numFmtId="209" formatCode="0.0_ "/>
    <numFmt numFmtId="210" formatCode="\$#,##0_);\(#,##0\)"/>
    <numFmt numFmtId="211" formatCode="\(#\)"/>
    <numFmt numFmtId="212" formatCode="\(0\)"/>
    <numFmt numFmtId="213" formatCode="0.00000"/>
    <numFmt numFmtId="214" formatCode="0.0000"/>
    <numFmt numFmtId="215" formatCode="0.000"/>
    <numFmt numFmtId="216" formatCode="#,##0.00_ ;[Red]\-#,##0.00\ "/>
    <numFmt numFmtId="217" formatCode="0.00_);[Red]\(0.00\)"/>
    <numFmt numFmtId="218" formatCode="#,##0.000;[Red]\-#,##0.000"/>
    <numFmt numFmtId="219" formatCode="_ * #,##0_ ;_ * \-#,##0_ ;_ * &quot;0&quot;_ ;_ @_ "/>
    <numFmt numFmtId="220" formatCode="_ * #,##0.0_ ;_ * \-#,##0.0_ ;_ * &quot;0.0&quot;_ ;_ @_ "/>
    <numFmt numFmtId="221" formatCode="_ * #,##0_ ;_ * &quot;△&quot;#,##0_ ;_ * &quot;-&quot;_ ;_ @_ "/>
    <numFmt numFmtId="222" formatCode="_ * #,##0.0_ ;_ * &quot;△&quot;#,##0.0_ ;_ * &quot;0.0&quot;_ ;_ @_ "/>
    <numFmt numFmtId="223" formatCode="_ * #,##0_ ;_ * &quot;&quot;#,##0_ ;_ * &quot;-&quot;_ ;_ @_ "/>
    <numFmt numFmtId="224" formatCode="\(#,###\)"/>
    <numFmt numFmtId="225" formatCode="0_ "/>
    <numFmt numFmtId="226" formatCode="#,##0.00;&quot;△ &quot;#,##0.00"/>
    <numFmt numFmtId="227" formatCode="#,##0.0000;[Red]\-#,##0.0000"/>
    <numFmt numFmtId="228" formatCode="#,##0\ ;&quot;△ &quot;#,##0"/>
    <numFmt numFmtId="229" formatCode="#,##0\ ;&quot;△ &quot;#,##0\ "/>
    <numFmt numFmtId="230" formatCode="#,##0_ ;[Red]\-#,##0\ "/>
  </numFmts>
  <fonts count="2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9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6" fillId="0" borderId="0" applyNumberFormat="0" applyFill="0" applyBorder="0" applyAlignment="0" applyProtection="0"/>
  </cellStyleXfs>
  <cellXfs count="178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52" applyNumberFormat="1" applyFont="1" applyFill="1" applyAlignment="1">
      <alignment vertical="center"/>
      <protection/>
    </xf>
    <xf numFmtId="49" fontId="1" fillId="0" borderId="0" xfId="52" applyNumberFormat="1" applyFont="1" applyFill="1" applyAlignment="1">
      <alignment/>
      <protection/>
    </xf>
    <xf numFmtId="0" fontId="1" fillId="0" borderId="0" xfId="52" applyFont="1" applyFill="1" applyAlignment="1">
      <alignment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vertical="center" wrapText="1"/>
      <protection/>
    </xf>
    <xf numFmtId="0" fontId="1" fillId="2" borderId="0" xfId="0" applyFont="1" applyFill="1" applyAlignment="1">
      <alignment vertical="center"/>
    </xf>
    <xf numFmtId="49" fontId="1" fillId="2" borderId="0" xfId="52" applyNumberFormat="1" applyFont="1" applyFill="1" applyAlignment="1">
      <alignment vertical="center"/>
      <protection/>
    </xf>
    <xf numFmtId="49" fontId="1" fillId="2" borderId="0" xfId="52" applyNumberFormat="1" applyFont="1" applyFill="1" applyAlignment="1">
      <alignment/>
      <protection/>
    </xf>
    <xf numFmtId="0" fontId="1" fillId="2" borderId="0" xfId="52" applyFont="1" applyFill="1" applyAlignment="1">
      <alignment vertical="center"/>
      <protection/>
    </xf>
    <xf numFmtId="0" fontId="1" fillId="2" borderId="0" xfId="52" applyFont="1" applyFill="1" applyAlignment="1">
      <alignment vertical="center" wrapText="1"/>
      <protection/>
    </xf>
    <xf numFmtId="38" fontId="1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8" fillId="0" borderId="0" xfId="17" applyFont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1" xfId="17" applyFont="1" applyBorder="1" applyAlignment="1">
      <alignment horizontal="distributed" vertical="center"/>
    </xf>
    <xf numFmtId="38" fontId="1" fillId="0" borderId="2" xfId="17" applyFont="1" applyBorder="1" applyAlignment="1">
      <alignment horizontal="center" vertical="center"/>
    </xf>
    <xf numFmtId="38" fontId="1" fillId="0" borderId="3" xfId="17" applyFont="1" applyBorder="1" applyAlignment="1">
      <alignment horizontal="distributed" vertical="center"/>
    </xf>
    <xf numFmtId="38" fontId="1" fillId="0" borderId="4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right" vertical="center"/>
    </xf>
    <xf numFmtId="38" fontId="9" fillId="0" borderId="7" xfId="17" applyFont="1" applyBorder="1" applyAlignment="1">
      <alignment horizontal="right" vertical="center"/>
    </xf>
    <xf numFmtId="38" fontId="9" fillId="0" borderId="8" xfId="17" applyFont="1" applyBorder="1" applyAlignment="1">
      <alignment horizontal="right" vertical="center"/>
    </xf>
    <xf numFmtId="38" fontId="1" fillId="0" borderId="9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9" fillId="0" borderId="5" xfId="17" applyFont="1" applyBorder="1" applyAlignment="1">
      <alignment horizontal="right" vertical="center"/>
    </xf>
    <xf numFmtId="38" fontId="8" fillId="0" borderId="0" xfId="17" applyFont="1" applyBorder="1" applyAlignment="1">
      <alignment vertical="center"/>
    </xf>
    <xf numFmtId="38" fontId="1" fillId="0" borderId="11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12" xfId="17" applyFont="1" applyBorder="1" applyAlignment="1">
      <alignment horizontal="right" vertical="center"/>
    </xf>
    <xf numFmtId="38" fontId="1" fillId="0" borderId="11" xfId="17" applyFont="1" applyBorder="1" applyAlignment="1">
      <alignment horizontal="distributed" vertical="center"/>
    </xf>
    <xf numFmtId="38" fontId="1" fillId="0" borderId="5" xfId="17" applyFont="1" applyBorder="1" applyAlignment="1">
      <alignment vertical="center"/>
    </xf>
    <xf numFmtId="38" fontId="1" fillId="0" borderId="5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/>
    </xf>
    <xf numFmtId="38" fontId="1" fillId="0" borderId="15" xfId="17" applyFont="1" applyBorder="1" applyAlignment="1">
      <alignment vertical="center"/>
    </xf>
    <xf numFmtId="38" fontId="1" fillId="0" borderId="16" xfId="17" applyFont="1" applyBorder="1" applyAlignment="1">
      <alignment vertical="center"/>
    </xf>
    <xf numFmtId="38" fontId="1" fillId="0" borderId="17" xfId="17" applyFont="1" applyBorder="1" applyAlignment="1">
      <alignment horizontal="distributed" vertical="center"/>
    </xf>
    <xf numFmtId="38" fontId="1" fillId="0" borderId="18" xfId="17" applyFont="1" applyBorder="1" applyAlignment="1">
      <alignment vertical="center"/>
    </xf>
    <xf numFmtId="38" fontId="1" fillId="0" borderId="0" xfId="17" applyFont="1" applyBorder="1" applyAlignment="1">
      <alignment horizontal="left" vertical="center"/>
    </xf>
    <xf numFmtId="0" fontId="1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horizontal="center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0" xfId="21" applyFont="1" applyFill="1" applyAlignment="1">
      <alignment horizontal="right" vertical="center"/>
      <protection/>
    </xf>
    <xf numFmtId="0" fontId="1" fillId="0" borderId="19" xfId="21" applyFont="1" applyFill="1" applyBorder="1" applyAlignment="1">
      <alignment horizontal="center" vertical="center"/>
      <protection/>
    </xf>
    <xf numFmtId="0" fontId="1" fillId="0" borderId="20" xfId="21" applyFont="1" applyFill="1" applyBorder="1" applyAlignment="1">
      <alignment horizontal="center" vertical="center"/>
      <protection/>
    </xf>
    <xf numFmtId="0" fontId="1" fillId="0" borderId="21" xfId="21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vertical="center"/>
      <protection/>
    </xf>
    <xf numFmtId="0" fontId="1" fillId="0" borderId="5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horizontal="distributed" vertical="center"/>
      <protection/>
    </xf>
    <xf numFmtId="0" fontId="0" fillId="0" borderId="10" xfId="21" applyFill="1" applyBorder="1" applyAlignment="1">
      <alignment horizontal="distributed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41" fontId="9" fillId="0" borderId="5" xfId="21" applyNumberFormat="1" applyFont="1" applyFill="1" applyBorder="1" applyAlignment="1">
      <alignment vertical="center"/>
      <protection/>
    </xf>
    <xf numFmtId="41" fontId="9" fillId="0" borderId="0" xfId="21" applyNumberFormat="1" applyFont="1" applyFill="1" applyBorder="1" applyAlignment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horizontal="distributed" vertical="center"/>
      <protection/>
    </xf>
    <xf numFmtId="180" fontId="1" fillId="0" borderId="5" xfId="21" applyNumberFormat="1" applyFont="1" applyFill="1" applyBorder="1" applyAlignment="1">
      <alignment vertical="center"/>
      <protection/>
    </xf>
    <xf numFmtId="41" fontId="10" fillId="0" borderId="0" xfId="21" applyNumberFormat="1" applyFont="1" applyFill="1" applyBorder="1" applyAlignment="1">
      <alignment horizontal="right" vertical="center"/>
      <protection/>
    </xf>
    <xf numFmtId="41" fontId="9" fillId="0" borderId="0" xfId="21" applyNumberFormat="1" applyFont="1" applyFill="1" applyAlignment="1">
      <alignment vertical="center"/>
      <protection/>
    </xf>
    <xf numFmtId="41" fontId="9" fillId="0" borderId="0" xfId="17" applyNumberFormat="1" applyFont="1" applyFill="1" applyBorder="1" applyAlignment="1">
      <alignment horizontal="right" vertical="center"/>
    </xf>
    <xf numFmtId="38" fontId="1" fillId="0" borderId="10" xfId="17" applyFont="1" applyFill="1" applyBorder="1" applyAlignment="1">
      <alignment vertical="center"/>
    </xf>
    <xf numFmtId="38" fontId="9" fillId="0" borderId="5" xfId="17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38" fontId="1" fillId="0" borderId="10" xfId="17" applyFont="1" applyFill="1" applyBorder="1" applyAlignment="1">
      <alignment horizontal="distributed" vertical="center"/>
    </xf>
    <xf numFmtId="41" fontId="1" fillId="0" borderId="5" xfId="17" applyNumberFormat="1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1" fillId="0" borderId="15" xfId="21" applyFont="1" applyFill="1" applyBorder="1" applyAlignment="1">
      <alignment vertical="center"/>
      <protection/>
    </xf>
    <xf numFmtId="38" fontId="1" fillId="0" borderId="18" xfId="17" applyFont="1" applyFill="1" applyBorder="1" applyAlignment="1">
      <alignment horizontal="distributed" vertical="center"/>
    </xf>
    <xf numFmtId="41" fontId="1" fillId="0" borderId="15" xfId="17" applyNumberFormat="1" applyFont="1" applyFill="1" applyBorder="1" applyAlignment="1">
      <alignment vertical="center"/>
    </xf>
    <xf numFmtId="41" fontId="1" fillId="0" borderId="16" xfId="17" applyNumberFormat="1" applyFont="1" applyFill="1" applyBorder="1" applyAlignment="1">
      <alignment vertical="center"/>
    </xf>
    <xf numFmtId="41" fontId="1" fillId="0" borderId="16" xfId="17" applyNumberFormat="1" applyFont="1" applyFill="1" applyBorder="1" applyAlignment="1">
      <alignment horizontal="right" vertical="center"/>
    </xf>
    <xf numFmtId="0" fontId="1" fillId="0" borderId="0" xfId="22" applyFont="1" applyFill="1">
      <alignment/>
      <protection/>
    </xf>
    <xf numFmtId="0" fontId="7" fillId="0" borderId="0" xfId="22" applyFont="1" applyFill="1">
      <alignment/>
      <protection/>
    </xf>
    <xf numFmtId="182" fontId="0" fillId="0" borderId="0" xfId="22" applyNumberFormat="1" applyFill="1">
      <alignment/>
      <protection/>
    </xf>
    <xf numFmtId="38" fontId="1" fillId="0" borderId="0" xfId="17" applyFont="1" applyFill="1" applyAlignment="1">
      <alignment/>
    </xf>
    <xf numFmtId="0" fontId="1" fillId="0" borderId="0" xfId="22" applyFont="1" applyFill="1" applyBorder="1">
      <alignment/>
      <protection/>
    </xf>
    <xf numFmtId="38" fontId="12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0" fontId="1" fillId="0" borderId="0" xfId="22" applyFont="1" applyFill="1" applyBorder="1" applyAlignment="1">
      <alignment horizontal="right"/>
      <protection/>
    </xf>
    <xf numFmtId="0" fontId="1" fillId="0" borderId="5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22" xfId="22" applyFont="1" applyFill="1" applyBorder="1" applyAlignment="1">
      <alignment horizontal="center" vertical="center"/>
      <protection/>
    </xf>
    <xf numFmtId="182" fontId="1" fillId="0" borderId="22" xfId="22" applyNumberFormat="1" applyFont="1" applyFill="1" applyBorder="1" applyAlignment="1">
      <alignment horizontal="center" vertical="center"/>
      <protection/>
    </xf>
    <xf numFmtId="38" fontId="1" fillId="0" borderId="22" xfId="17" applyFont="1" applyFill="1" applyBorder="1" applyAlignment="1">
      <alignment horizontal="center" vertical="center"/>
    </xf>
    <xf numFmtId="0" fontId="8" fillId="0" borderId="0" xfId="22" applyFont="1" applyFill="1">
      <alignment/>
      <protection/>
    </xf>
    <xf numFmtId="180" fontId="9" fillId="0" borderId="7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0" fontId="9" fillId="0" borderId="5" xfId="22" applyFont="1" applyFill="1" applyBorder="1" applyAlignment="1">
      <alignment horizontal="distributed"/>
      <protection/>
    </xf>
    <xf numFmtId="0" fontId="9" fillId="0" borderId="10" xfId="22" applyFont="1" applyFill="1" applyBorder="1" applyAlignment="1">
      <alignment horizontal="distributed"/>
      <protection/>
    </xf>
    <xf numFmtId="180" fontId="9" fillId="0" borderId="0" xfId="17" applyNumberFormat="1" applyFont="1" applyFill="1" applyBorder="1" applyAlignment="1">
      <alignment vertical="center"/>
    </xf>
    <xf numFmtId="38" fontId="9" fillId="0" borderId="5" xfId="17" applyFont="1" applyFill="1" applyBorder="1" applyAlignment="1">
      <alignment vertical="center"/>
    </xf>
    <xf numFmtId="38" fontId="14" fillId="0" borderId="5" xfId="17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center" vertical="center"/>
    </xf>
    <xf numFmtId="180" fontId="14" fillId="0" borderId="0" xfId="17" applyNumberFormat="1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1" fillId="0" borderId="5" xfId="22" applyFont="1" applyFill="1" applyBorder="1">
      <alignment/>
      <protection/>
    </xf>
    <xf numFmtId="0" fontId="1" fillId="0" borderId="10" xfId="22" applyFont="1" applyFill="1" applyBorder="1" applyAlignment="1">
      <alignment vertical="center"/>
      <protection/>
    </xf>
    <xf numFmtId="180" fontId="1" fillId="0" borderId="0" xfId="17" applyNumberFormat="1" applyFont="1" applyFill="1" applyBorder="1" applyAlignment="1">
      <alignment horizontal="right" vertical="center"/>
    </xf>
    <xf numFmtId="180" fontId="1" fillId="0" borderId="0" xfId="17" applyNumberFormat="1" applyFont="1" applyFill="1" applyBorder="1" applyAlignment="1">
      <alignment/>
    </xf>
    <xf numFmtId="0" fontId="1" fillId="0" borderId="10" xfId="22" applyFont="1" applyFill="1" applyBorder="1" applyAlignment="1">
      <alignment horizontal="distributed" vertical="center"/>
      <protection/>
    </xf>
    <xf numFmtId="180" fontId="1" fillId="0" borderId="5" xfId="17" applyNumberFormat="1" applyFont="1" applyFill="1" applyBorder="1" applyAlignment="1">
      <alignment/>
    </xf>
    <xf numFmtId="180" fontId="8" fillId="0" borderId="5" xfId="17" applyNumberFormat="1" applyFont="1" applyFill="1" applyBorder="1" applyAlignment="1">
      <alignment/>
    </xf>
    <xf numFmtId="180" fontId="8" fillId="0" borderId="0" xfId="17" applyNumberFormat="1" applyFont="1" applyFill="1" applyBorder="1" applyAlignment="1">
      <alignment/>
    </xf>
    <xf numFmtId="38" fontId="14" fillId="0" borderId="5" xfId="17" applyFont="1" applyFill="1" applyBorder="1" applyAlignment="1">
      <alignment horizontal="distributed" vertical="center"/>
    </xf>
    <xf numFmtId="38" fontId="14" fillId="0" borderId="10" xfId="17" applyFont="1" applyFill="1" applyBorder="1" applyAlignment="1">
      <alignment horizontal="distributed" vertical="center"/>
    </xf>
    <xf numFmtId="0" fontId="9" fillId="0" borderId="0" xfId="22" applyFont="1" applyFill="1">
      <alignment/>
      <protection/>
    </xf>
    <xf numFmtId="180" fontId="9" fillId="0" borderId="0" xfId="17" applyNumberFormat="1" applyFont="1" applyFill="1" applyBorder="1" applyAlignment="1">
      <alignment horizontal="right" vertical="center"/>
    </xf>
    <xf numFmtId="180" fontId="9" fillId="0" borderId="5" xfId="17" applyNumberFormat="1" applyFont="1" applyFill="1" applyBorder="1" applyAlignment="1">
      <alignment/>
    </xf>
    <xf numFmtId="180" fontId="9" fillId="0" borderId="0" xfId="17" applyNumberFormat="1" applyFont="1" applyFill="1" applyBorder="1" applyAlignment="1">
      <alignment/>
    </xf>
    <xf numFmtId="180" fontId="1" fillId="0" borderId="0" xfId="17" applyNumberFormat="1" applyFont="1" applyFill="1" applyBorder="1" applyAlignment="1">
      <alignment horizontal="right"/>
    </xf>
    <xf numFmtId="41" fontId="1" fillId="0" borderId="0" xfId="17" applyNumberFormat="1" applyFont="1" applyFill="1" applyBorder="1" applyAlignment="1">
      <alignment/>
    </xf>
    <xf numFmtId="0" fontId="1" fillId="0" borderId="15" xfId="22" applyFont="1" applyFill="1" applyBorder="1">
      <alignment/>
      <protection/>
    </xf>
    <xf numFmtId="0" fontId="1" fillId="0" borderId="18" xfId="22" applyFont="1" applyFill="1" applyBorder="1" applyAlignment="1">
      <alignment horizontal="distributed" vertical="center"/>
      <protection/>
    </xf>
    <xf numFmtId="180" fontId="1" fillId="0" borderId="16" xfId="17" applyNumberFormat="1" applyFont="1" applyFill="1" applyBorder="1" applyAlignment="1">
      <alignment horizontal="right" vertical="center"/>
    </xf>
    <xf numFmtId="180" fontId="1" fillId="0" borderId="16" xfId="17" applyNumberFormat="1" applyFont="1" applyFill="1" applyBorder="1" applyAlignment="1">
      <alignment/>
    </xf>
    <xf numFmtId="0" fontId="1" fillId="0" borderId="7" xfId="22" applyFont="1" applyFill="1" applyBorder="1">
      <alignment/>
      <protection/>
    </xf>
    <xf numFmtId="182" fontId="15" fillId="0" borderId="0" xfId="22" applyNumberFormat="1" applyFont="1" applyFill="1">
      <alignment/>
      <protection/>
    </xf>
    <xf numFmtId="38" fontId="1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185" fontId="1" fillId="0" borderId="0" xfId="17" applyNumberFormat="1" applyFont="1" applyFill="1" applyAlignment="1">
      <alignment vertical="center"/>
    </xf>
    <xf numFmtId="0" fontId="1" fillId="0" borderId="0" xfId="23" applyFont="1" applyFill="1">
      <alignment/>
      <protection/>
    </xf>
    <xf numFmtId="38" fontId="1" fillId="0" borderId="14" xfId="17" applyFont="1" applyFill="1" applyBorder="1" applyAlignment="1">
      <alignment horizontal="distributed" vertical="center"/>
    </xf>
    <xf numFmtId="38" fontId="9" fillId="0" borderId="0" xfId="17" applyFont="1" applyFill="1" applyAlignment="1">
      <alignment vertical="center"/>
    </xf>
    <xf numFmtId="40" fontId="9" fillId="0" borderId="0" xfId="17" applyNumberFormat="1" applyFont="1" applyFill="1" applyBorder="1" applyAlignment="1">
      <alignment vertical="center"/>
    </xf>
    <xf numFmtId="184" fontId="9" fillId="0" borderId="7" xfId="17" applyNumberFormat="1" applyFont="1" applyFill="1" applyBorder="1" applyAlignment="1">
      <alignment vertical="center"/>
    </xf>
    <xf numFmtId="185" fontId="9" fillId="0" borderId="10" xfId="17" applyNumberFormat="1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184" fontId="9" fillId="0" borderId="0" xfId="17" applyNumberFormat="1" applyFont="1" applyFill="1" applyBorder="1" applyAlignment="1">
      <alignment vertical="center"/>
    </xf>
    <xf numFmtId="38" fontId="1" fillId="0" borderId="5" xfId="17" applyFont="1" applyFill="1" applyBorder="1" applyAlignment="1">
      <alignment vertical="center"/>
    </xf>
    <xf numFmtId="40" fontId="1" fillId="0" borderId="0" xfId="17" applyNumberFormat="1" applyFont="1" applyFill="1" applyBorder="1" applyAlignment="1">
      <alignment vertical="center"/>
    </xf>
    <xf numFmtId="184" fontId="1" fillId="0" borderId="0" xfId="17" applyNumberFormat="1" applyFont="1" applyFill="1" applyBorder="1" applyAlignment="1">
      <alignment vertical="center"/>
    </xf>
    <xf numFmtId="185" fontId="1" fillId="0" borderId="10" xfId="17" applyNumberFormat="1" applyFont="1" applyFill="1" applyBorder="1" applyAlignment="1">
      <alignment vertical="center"/>
    </xf>
    <xf numFmtId="184" fontId="1" fillId="0" borderId="0" xfId="17" applyNumberFormat="1" applyFont="1" applyFill="1" applyBorder="1" applyAlignment="1">
      <alignment horizontal="right" vertical="center"/>
    </xf>
    <xf numFmtId="38" fontId="1" fillId="0" borderId="15" xfId="17" applyFont="1" applyFill="1" applyBorder="1" applyAlignment="1">
      <alignment vertical="center"/>
    </xf>
    <xf numFmtId="38" fontId="1" fillId="0" borderId="16" xfId="17" applyFont="1" applyFill="1" applyBorder="1" applyAlignment="1">
      <alignment vertical="center"/>
    </xf>
    <xf numFmtId="40" fontId="1" fillId="0" borderId="16" xfId="17" applyNumberFormat="1" applyFont="1" applyFill="1" applyBorder="1" applyAlignment="1">
      <alignment vertical="center"/>
    </xf>
    <xf numFmtId="184" fontId="1" fillId="0" borderId="16" xfId="17" applyNumberFormat="1" applyFont="1" applyFill="1" applyBorder="1" applyAlignment="1">
      <alignment vertical="center"/>
    </xf>
    <xf numFmtId="185" fontId="1" fillId="0" borderId="18" xfId="17" applyNumberFormat="1" applyFont="1" applyFill="1" applyBorder="1" applyAlignment="1">
      <alignment vertical="center"/>
    </xf>
    <xf numFmtId="0" fontId="7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23" xfId="24" applyFont="1" applyBorder="1" applyAlignment="1">
      <alignment horizontal="distributed"/>
      <protection/>
    </xf>
    <xf numFmtId="0" fontId="1" fillId="0" borderId="15" xfId="24" applyFont="1" applyBorder="1" applyAlignment="1">
      <alignment horizontal="distributed" vertical="center"/>
      <protection/>
    </xf>
    <xf numFmtId="0" fontId="1" fillId="0" borderId="14" xfId="24" applyFont="1" applyBorder="1" applyAlignment="1">
      <alignment horizontal="distributed" vertical="center" wrapText="1"/>
      <protection/>
    </xf>
    <xf numFmtId="0" fontId="1" fillId="0" borderId="5" xfId="24" applyFont="1" applyBorder="1" applyAlignment="1">
      <alignment horizontal="distributed" vertical="center"/>
      <protection/>
    </xf>
    <xf numFmtId="0" fontId="1" fillId="0" borderId="6" xfId="24" applyFont="1" applyBorder="1" applyAlignment="1">
      <alignment horizontal="center" vertical="top"/>
      <protection/>
    </xf>
    <xf numFmtId="0" fontId="1" fillId="0" borderId="7" xfId="24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 wrapText="1"/>
      <protection/>
    </xf>
    <xf numFmtId="0" fontId="1" fillId="0" borderId="24" xfId="24" applyFont="1" applyBorder="1" applyAlignment="1">
      <alignment horizontal="center" vertical="center" wrapText="1"/>
      <protection/>
    </xf>
    <xf numFmtId="41" fontId="1" fillId="0" borderId="5" xfId="24" applyNumberFormat="1" applyFont="1" applyBorder="1" applyAlignment="1">
      <alignment horizontal="center" vertical="top"/>
      <protection/>
    </xf>
    <xf numFmtId="41" fontId="1" fillId="0" borderId="0" xfId="24" applyNumberFormat="1" applyFont="1" applyBorder="1" applyAlignment="1">
      <alignment horizontal="center" vertical="center"/>
      <protection/>
    </xf>
    <xf numFmtId="41" fontId="1" fillId="0" borderId="0" xfId="24" applyNumberFormat="1" applyFont="1" applyBorder="1" applyAlignment="1">
      <alignment horizontal="center" vertical="center" wrapText="1"/>
      <protection/>
    </xf>
    <xf numFmtId="41" fontId="1" fillId="0" borderId="10" xfId="24" applyNumberFormat="1" applyFont="1" applyBorder="1" applyAlignment="1">
      <alignment horizontal="center" vertical="center" wrapText="1"/>
      <protection/>
    </xf>
    <xf numFmtId="49" fontId="1" fillId="0" borderId="5" xfId="24" applyNumberFormat="1" applyFont="1" applyBorder="1" applyAlignment="1">
      <alignment vertical="center"/>
      <protection/>
    </xf>
    <xf numFmtId="49" fontId="9" fillId="0" borderId="5" xfId="24" applyNumberFormat="1" applyFont="1" applyBorder="1" applyAlignment="1">
      <alignment vertical="center"/>
      <protection/>
    </xf>
    <xf numFmtId="41" fontId="9" fillId="0" borderId="5" xfId="24" applyNumberFormat="1" applyFont="1" applyBorder="1" applyAlignment="1">
      <alignment vertical="center"/>
      <protection/>
    </xf>
    <xf numFmtId="41" fontId="9" fillId="0" borderId="0" xfId="24" applyNumberFormat="1" applyFont="1" applyBorder="1" applyAlignment="1">
      <alignment vertical="center"/>
      <protection/>
    </xf>
    <xf numFmtId="41" fontId="9" fillId="0" borderId="10" xfId="24" applyNumberFormat="1" applyFont="1" applyBorder="1" applyAlignment="1">
      <alignment vertical="center"/>
      <protection/>
    </xf>
    <xf numFmtId="0" fontId="9" fillId="0" borderId="0" xfId="24" applyFont="1" applyAlignment="1">
      <alignment vertical="center"/>
      <protection/>
    </xf>
    <xf numFmtId="0" fontId="9" fillId="0" borderId="5" xfId="24" applyFont="1" applyBorder="1" applyAlignment="1" quotePrefix="1">
      <alignment horizontal="left" vertical="center"/>
      <protection/>
    </xf>
    <xf numFmtId="0" fontId="9" fillId="0" borderId="5" xfId="24" applyFont="1" applyBorder="1" applyAlignment="1">
      <alignment horizontal="distributed" vertical="center"/>
      <protection/>
    </xf>
    <xf numFmtId="41" fontId="9" fillId="0" borderId="5" xfId="24" applyNumberFormat="1" applyFont="1" applyFill="1" applyBorder="1" applyAlignment="1">
      <alignment vertical="center"/>
      <protection/>
    </xf>
    <xf numFmtId="41" fontId="9" fillId="0" borderId="0" xfId="17" applyNumberFormat="1" applyFont="1" applyBorder="1" applyAlignment="1">
      <alignment/>
    </xf>
    <xf numFmtId="41" fontId="9" fillId="0" borderId="10" xfId="17" applyNumberFormat="1" applyFont="1" applyBorder="1" applyAlignment="1">
      <alignment/>
    </xf>
    <xf numFmtId="0" fontId="8" fillId="0" borderId="0" xfId="24" applyFont="1" applyAlignment="1">
      <alignment vertical="center"/>
      <protection/>
    </xf>
    <xf numFmtId="41" fontId="9" fillId="0" borderId="5" xfId="17" applyNumberFormat="1" applyFont="1" applyBorder="1" applyAlignment="1">
      <alignment/>
    </xf>
    <xf numFmtId="41" fontId="1" fillId="0" borderId="5" xfId="24" applyNumberFormat="1" applyFont="1" applyBorder="1">
      <alignment/>
      <protection/>
    </xf>
    <xf numFmtId="41" fontId="1" fillId="0" borderId="0" xfId="24" applyNumberFormat="1" applyFont="1" applyBorder="1">
      <alignment/>
      <protection/>
    </xf>
    <xf numFmtId="41" fontId="1" fillId="0" borderId="10" xfId="24" applyNumberFormat="1" applyFont="1" applyBorder="1">
      <alignment/>
      <protection/>
    </xf>
    <xf numFmtId="41" fontId="1" fillId="0" borderId="0" xfId="24" applyNumberFormat="1" applyFont="1" applyBorder="1" applyAlignment="1">
      <alignment vertical="center"/>
      <protection/>
    </xf>
    <xf numFmtId="41" fontId="1" fillId="0" borderId="15" xfId="24" applyNumberFormat="1" applyFont="1" applyBorder="1">
      <alignment/>
      <protection/>
    </xf>
    <xf numFmtId="41" fontId="1" fillId="0" borderId="16" xfId="24" applyNumberFormat="1" applyFont="1" applyBorder="1" applyAlignment="1">
      <alignment vertical="center"/>
      <protection/>
    </xf>
    <xf numFmtId="41" fontId="1" fillId="0" borderId="16" xfId="24" applyNumberFormat="1" applyFont="1" applyBorder="1">
      <alignment/>
      <protection/>
    </xf>
    <xf numFmtId="41" fontId="1" fillId="0" borderId="18" xfId="24" applyNumberFormat="1" applyFont="1" applyBorder="1">
      <alignment/>
      <protection/>
    </xf>
    <xf numFmtId="0" fontId="1" fillId="0" borderId="0" xfId="24" applyFont="1" applyBorder="1">
      <alignment/>
      <protection/>
    </xf>
    <xf numFmtId="0" fontId="1" fillId="0" borderId="0" xfId="24" applyNumberFormat="1" applyFont="1" applyAlignment="1">
      <alignment horizontal="right"/>
      <protection/>
    </xf>
    <xf numFmtId="0" fontId="1" fillId="0" borderId="22" xfId="24" applyFont="1" applyBorder="1" applyAlignment="1">
      <alignment horizontal="center" vertical="center" wrapText="1"/>
      <protection/>
    </xf>
    <xf numFmtId="0" fontId="1" fillId="0" borderId="22" xfId="24" applyFont="1" applyFill="1" applyBorder="1" applyAlignment="1">
      <alignment horizontal="center" vertical="center" wrapText="1"/>
      <protection/>
    </xf>
    <xf numFmtId="0" fontId="1" fillId="0" borderId="18" xfId="24" applyFont="1" applyBorder="1" applyAlignment="1">
      <alignment horizontal="center" vertical="center" wrapText="1"/>
      <protection/>
    </xf>
    <xf numFmtId="0" fontId="1" fillId="0" borderId="6" xfId="24" applyFont="1" applyBorder="1" applyAlignment="1">
      <alignment horizontal="center" vertical="center" wrapText="1"/>
      <protection/>
    </xf>
    <xf numFmtId="0" fontId="1" fillId="0" borderId="7" xfId="24" applyFont="1" applyFill="1" applyBorder="1" applyAlignment="1">
      <alignment horizontal="center" vertical="center" wrapText="1"/>
      <protection/>
    </xf>
    <xf numFmtId="41" fontId="1" fillId="0" borderId="5" xfId="24" applyNumberFormat="1" applyFont="1" applyBorder="1" applyAlignment="1">
      <alignment horizontal="center" vertical="center" wrapText="1"/>
      <protection/>
    </xf>
    <xf numFmtId="41" fontId="1" fillId="0" borderId="0" xfId="24" applyNumberFormat="1" applyFont="1" applyFill="1" applyBorder="1" applyAlignment="1">
      <alignment horizontal="center" vertical="center" wrapText="1"/>
      <protection/>
    </xf>
    <xf numFmtId="41" fontId="1" fillId="0" borderId="10" xfId="24" applyNumberFormat="1" applyFont="1" applyBorder="1" applyAlignment="1">
      <alignment horizontal="center" vertical="top"/>
      <protection/>
    </xf>
    <xf numFmtId="41" fontId="9" fillId="0" borderId="0" xfId="17" applyNumberFormat="1" applyFont="1" applyFill="1" applyBorder="1" applyAlignment="1">
      <alignment/>
    </xf>
    <xf numFmtId="41" fontId="1" fillId="0" borderId="0" xfId="24" applyNumberFormat="1" applyFont="1" applyFill="1" applyBorder="1">
      <alignment/>
      <protection/>
    </xf>
    <xf numFmtId="176" fontId="1" fillId="0" borderId="0" xfId="24" applyNumberFormat="1" applyFont="1" applyBorder="1">
      <alignment/>
      <protection/>
    </xf>
    <xf numFmtId="41" fontId="1" fillId="0" borderId="16" xfId="24" applyNumberFormat="1" applyFont="1" applyFill="1" applyBorder="1">
      <alignment/>
      <protection/>
    </xf>
    <xf numFmtId="38" fontId="9" fillId="0" borderId="5" xfId="17" applyFont="1" applyFill="1" applyBorder="1" applyAlignment="1">
      <alignment horizontal="distributed" vertical="center"/>
    </xf>
    <xf numFmtId="38" fontId="9" fillId="0" borderId="10" xfId="17" applyFont="1" applyFill="1" applyBorder="1" applyAlignment="1">
      <alignment horizontal="distributed" vertical="center"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1" fillId="0" borderId="0" xfId="25" applyFont="1" applyFill="1">
      <alignment/>
      <protection/>
    </xf>
    <xf numFmtId="0" fontId="1" fillId="0" borderId="25" xfId="25" applyFont="1" applyBorder="1">
      <alignment/>
      <protection/>
    </xf>
    <xf numFmtId="0" fontId="8" fillId="0" borderId="25" xfId="25" applyFont="1" applyBorder="1" applyAlignment="1">
      <alignment horizontal="right"/>
      <protection/>
    </xf>
    <xf numFmtId="0" fontId="1" fillId="0" borderId="22" xfId="25" applyFont="1" applyBorder="1" applyAlignment="1">
      <alignment horizontal="distributed" vertical="center"/>
      <protection/>
    </xf>
    <xf numFmtId="0" fontId="12" fillId="0" borderId="14" xfId="25" applyFont="1" applyBorder="1" applyAlignment="1">
      <alignment horizontal="distributed" vertical="center"/>
      <protection/>
    </xf>
    <xf numFmtId="0" fontId="1" fillId="0" borderId="26" xfId="25" applyFont="1" applyBorder="1" applyAlignment="1">
      <alignment horizontal="left" vertical="center"/>
      <protection/>
    </xf>
    <xf numFmtId="41" fontId="1" fillId="0" borderId="6" xfId="25" applyNumberFormat="1" applyFont="1" applyBorder="1" applyAlignment="1">
      <alignment vertical="center"/>
      <protection/>
    </xf>
    <xf numFmtId="41" fontId="1" fillId="0" borderId="7" xfId="25" applyNumberFormat="1" applyFont="1" applyFill="1" applyBorder="1" applyAlignment="1">
      <alignment vertical="center"/>
      <protection/>
    </xf>
    <xf numFmtId="41" fontId="1" fillId="0" borderId="7" xfId="25" applyNumberFormat="1" applyFont="1" applyBorder="1" applyAlignment="1">
      <alignment vertical="center"/>
      <protection/>
    </xf>
    <xf numFmtId="41" fontId="1" fillId="0" borderId="7" xfId="25" applyNumberFormat="1" applyFont="1" applyBorder="1" applyAlignment="1">
      <alignment horizontal="right" vertical="center"/>
      <protection/>
    </xf>
    <xf numFmtId="41" fontId="1" fillId="0" borderId="7" xfId="25" applyNumberFormat="1" applyFont="1" applyBorder="1" applyAlignment="1">
      <alignment horizontal="right"/>
      <protection/>
    </xf>
    <xf numFmtId="41" fontId="1" fillId="0" borderId="24" xfId="25" applyNumberFormat="1" applyFont="1" applyBorder="1" applyAlignment="1">
      <alignment horizontal="right"/>
      <protection/>
    </xf>
    <xf numFmtId="41" fontId="1" fillId="0" borderId="0" xfId="25" applyNumberFormat="1" applyFont="1" applyAlignment="1">
      <alignment/>
      <protection/>
    </xf>
    <xf numFmtId="0" fontId="18" fillId="0" borderId="13" xfId="25" applyFont="1" applyBorder="1" applyAlignment="1">
      <alignment horizontal="left" vertical="center"/>
      <protection/>
    </xf>
    <xf numFmtId="41" fontId="1" fillId="0" borderId="5" xfId="25" applyNumberFormat="1" applyFont="1" applyBorder="1" applyAlignment="1">
      <alignment vertical="center"/>
      <protection/>
    </xf>
    <xf numFmtId="41" fontId="1" fillId="0" borderId="0" xfId="25" applyNumberFormat="1" applyFont="1" applyFill="1" applyBorder="1" applyAlignment="1">
      <alignment vertical="center"/>
      <protection/>
    </xf>
    <xf numFmtId="41" fontId="1" fillId="0" borderId="0" xfId="25" applyNumberFormat="1" applyFont="1" applyBorder="1" applyAlignment="1">
      <alignment vertical="center"/>
      <protection/>
    </xf>
    <xf numFmtId="41" fontId="1" fillId="0" borderId="0" xfId="25" applyNumberFormat="1" applyFont="1" applyBorder="1" applyAlignment="1">
      <alignment horizontal="right" vertical="center"/>
      <protection/>
    </xf>
    <xf numFmtId="41" fontId="1" fillId="0" borderId="0" xfId="25" applyNumberFormat="1" applyFont="1" applyBorder="1" applyAlignment="1">
      <alignment horizontal="right"/>
      <protection/>
    </xf>
    <xf numFmtId="41" fontId="1" fillId="0" borderId="10" xfId="25" applyNumberFormat="1" applyFont="1" applyBorder="1" applyAlignment="1">
      <alignment horizontal="right"/>
      <protection/>
    </xf>
    <xf numFmtId="0" fontId="1" fillId="0" borderId="0" xfId="25" applyFont="1" applyAlignment="1">
      <alignment vertical="center"/>
      <protection/>
    </xf>
    <xf numFmtId="0" fontId="1" fillId="0" borderId="13" xfId="25" applyFont="1" applyBorder="1" applyAlignment="1">
      <alignment horizontal="distributed" vertical="center"/>
      <protection/>
    </xf>
    <xf numFmtId="180" fontId="1" fillId="0" borderId="5" xfId="25" applyNumberFormat="1" applyFont="1" applyBorder="1" applyAlignment="1">
      <alignment horizontal="right" vertical="center"/>
      <protection/>
    </xf>
    <xf numFmtId="180" fontId="1" fillId="0" borderId="0" xfId="25" applyNumberFormat="1" applyFont="1" applyFill="1" applyBorder="1" applyAlignment="1">
      <alignment vertical="center"/>
      <protection/>
    </xf>
    <xf numFmtId="180" fontId="1" fillId="0" borderId="0" xfId="25" applyNumberFormat="1" applyFont="1" applyBorder="1" applyAlignment="1">
      <alignment vertical="center"/>
      <protection/>
    </xf>
    <xf numFmtId="0" fontId="1" fillId="0" borderId="0" xfId="25" applyFont="1" applyBorder="1" applyAlignment="1">
      <alignment vertical="center"/>
      <protection/>
    </xf>
    <xf numFmtId="0" fontId="1" fillId="0" borderId="10" xfId="25" applyFont="1" applyBorder="1" applyAlignment="1">
      <alignment vertical="center"/>
      <protection/>
    </xf>
    <xf numFmtId="0" fontId="9" fillId="0" borderId="0" xfId="25" applyFont="1" applyAlignment="1">
      <alignment vertical="center"/>
      <protection/>
    </xf>
    <xf numFmtId="0" fontId="20" fillId="0" borderId="13" xfId="25" applyFont="1" applyBorder="1" applyAlignment="1">
      <alignment horizontal="left" vertical="center"/>
      <protection/>
    </xf>
    <xf numFmtId="41" fontId="9" fillId="0" borderId="5" xfId="25" applyNumberFormat="1" applyFont="1" applyFill="1" applyBorder="1" applyAlignment="1">
      <alignment vertical="center"/>
      <protection/>
    </xf>
    <xf numFmtId="41" fontId="9" fillId="0" borderId="0" xfId="25" applyNumberFormat="1" applyFont="1" applyFill="1" applyBorder="1" applyAlignment="1">
      <alignment vertical="center"/>
      <protection/>
    </xf>
    <xf numFmtId="41" fontId="9" fillId="0" borderId="10" xfId="25" applyNumberFormat="1" applyFont="1" applyFill="1" applyBorder="1" applyAlignment="1">
      <alignment vertical="center"/>
      <protection/>
    </xf>
    <xf numFmtId="41" fontId="9" fillId="0" borderId="0" xfId="25" applyNumberFormat="1" applyFont="1" applyAlignment="1">
      <alignment vertical="center"/>
      <protection/>
    </xf>
    <xf numFmtId="0" fontId="1" fillId="0" borderId="13" xfId="25" applyFont="1" applyBorder="1">
      <alignment/>
      <protection/>
    </xf>
    <xf numFmtId="41" fontId="14" fillId="0" borderId="5" xfId="25" applyNumberFormat="1" applyFont="1" applyBorder="1">
      <alignment/>
      <protection/>
    </xf>
    <xf numFmtId="41" fontId="14" fillId="0" borderId="0" xfId="25" applyNumberFormat="1" applyFont="1" applyBorder="1">
      <alignment/>
      <protection/>
    </xf>
    <xf numFmtId="41" fontId="14" fillId="0" borderId="10" xfId="25" applyNumberFormat="1" applyFont="1" applyBorder="1">
      <alignment/>
      <protection/>
    </xf>
    <xf numFmtId="41" fontId="1" fillId="0" borderId="0" xfId="25" applyNumberFormat="1" applyFont="1">
      <alignment/>
      <protection/>
    </xf>
    <xf numFmtId="0" fontId="8" fillId="0" borderId="0" xfId="25" applyFont="1" applyAlignment="1">
      <alignment vertical="center"/>
      <protection/>
    </xf>
    <xf numFmtId="0" fontId="9" fillId="0" borderId="13" xfId="25" applyFont="1" applyBorder="1" applyAlignment="1">
      <alignment horizontal="distributed" vertical="center"/>
      <protection/>
    </xf>
    <xf numFmtId="41" fontId="8" fillId="0" borderId="0" xfId="25" applyNumberFormat="1" applyFont="1" applyAlignment="1">
      <alignment vertical="center"/>
      <protection/>
    </xf>
    <xf numFmtId="41" fontId="1" fillId="0" borderId="5" xfId="25" applyNumberFormat="1" applyFont="1" applyBorder="1" applyAlignment="1">
      <alignment horizontal="right"/>
      <protection/>
    </xf>
    <xf numFmtId="41" fontId="1" fillId="0" borderId="0" xfId="25" applyNumberFormat="1" applyFont="1" applyBorder="1">
      <alignment/>
      <protection/>
    </xf>
    <xf numFmtId="41" fontId="1" fillId="0" borderId="0" xfId="25" applyNumberFormat="1" applyFont="1" applyFill="1" applyBorder="1">
      <alignment/>
      <protection/>
    </xf>
    <xf numFmtId="41" fontId="1" fillId="0" borderId="10" xfId="25" applyNumberFormat="1" applyFont="1" applyBorder="1">
      <alignment/>
      <protection/>
    </xf>
    <xf numFmtId="41" fontId="1" fillId="0" borderId="5" xfId="25" applyNumberFormat="1" applyFont="1" applyBorder="1">
      <alignment/>
      <protection/>
    </xf>
    <xf numFmtId="41" fontId="1" fillId="0" borderId="0" xfId="17" applyNumberFormat="1" applyFont="1" applyBorder="1" applyAlignment="1">
      <alignment/>
    </xf>
    <xf numFmtId="41" fontId="1" fillId="0" borderId="0" xfId="17" applyNumberFormat="1" applyFont="1" applyBorder="1" applyAlignment="1">
      <alignment horizontal="right"/>
    </xf>
    <xf numFmtId="41" fontId="1" fillId="0" borderId="0" xfId="17" applyNumberFormat="1" applyFont="1" applyFill="1" applyBorder="1" applyAlignment="1">
      <alignment horizontal="right"/>
    </xf>
    <xf numFmtId="41" fontId="1" fillId="0" borderId="0" xfId="17" applyNumberFormat="1" applyFont="1" applyBorder="1" applyAlignment="1">
      <alignment vertical="center"/>
    </xf>
    <xf numFmtId="0" fontId="1" fillId="0" borderId="14" xfId="25" applyFont="1" applyBorder="1" applyAlignment="1">
      <alignment horizontal="distributed" vertical="center"/>
      <protection/>
    </xf>
    <xf numFmtId="41" fontId="1" fillId="0" borderId="15" xfId="25" applyNumberFormat="1" applyFont="1" applyBorder="1">
      <alignment/>
      <protection/>
    </xf>
    <xf numFmtId="41" fontId="1" fillId="0" borderId="16" xfId="25" applyNumberFormat="1" applyFont="1" applyFill="1" applyBorder="1" applyAlignment="1">
      <alignment vertical="center"/>
      <protection/>
    </xf>
    <xf numFmtId="41" fontId="1" fillId="0" borderId="16" xfId="17" applyNumberFormat="1" applyFont="1" applyBorder="1" applyAlignment="1">
      <alignment/>
    </xf>
    <xf numFmtId="41" fontId="1" fillId="0" borderId="16" xfId="17" applyNumberFormat="1" applyFont="1" applyFill="1" applyBorder="1" applyAlignment="1">
      <alignment horizontal="right"/>
    </xf>
    <xf numFmtId="41" fontId="1" fillId="0" borderId="16" xfId="17" applyNumberFormat="1" applyFont="1" applyBorder="1" applyAlignment="1">
      <alignment horizontal="right"/>
    </xf>
    <xf numFmtId="41" fontId="1" fillId="0" borderId="16" xfId="25" applyNumberFormat="1" applyFont="1" applyBorder="1">
      <alignment/>
      <protection/>
    </xf>
    <xf numFmtId="41" fontId="1" fillId="0" borderId="18" xfId="25" applyNumberFormat="1" applyFont="1" applyBorder="1">
      <alignment/>
      <protection/>
    </xf>
    <xf numFmtId="0" fontId="1" fillId="0" borderId="0" xfId="26" applyFont="1">
      <alignment/>
      <protection/>
    </xf>
    <xf numFmtId="0" fontId="7" fillId="0" borderId="0" xfId="26" applyFont="1">
      <alignment/>
      <protection/>
    </xf>
    <xf numFmtId="0" fontId="8" fillId="0" borderId="0" xfId="26" applyFont="1" applyAlignment="1">
      <alignment horizontal="right"/>
      <protection/>
    </xf>
    <xf numFmtId="0" fontId="9" fillId="0" borderId="0" xfId="26" applyFont="1">
      <alignment/>
      <protection/>
    </xf>
    <xf numFmtId="0" fontId="9" fillId="0" borderId="13" xfId="26" applyFont="1" applyBorder="1" applyAlignment="1">
      <alignment horizontal="distributed"/>
      <protection/>
    </xf>
    <xf numFmtId="41" fontId="9" fillId="0" borderId="7" xfId="26" applyNumberFormat="1" applyFont="1" applyBorder="1" applyAlignment="1">
      <alignment horizontal="right"/>
      <protection/>
    </xf>
    <xf numFmtId="41" fontId="9" fillId="0" borderId="24" xfId="26" applyNumberFormat="1" applyFont="1" applyBorder="1" applyAlignment="1">
      <alignment horizontal="right"/>
      <protection/>
    </xf>
    <xf numFmtId="41" fontId="9" fillId="0" borderId="5" xfId="26" applyNumberFormat="1" applyFont="1" applyBorder="1" applyAlignment="1">
      <alignment horizontal="right"/>
      <protection/>
    </xf>
    <xf numFmtId="41" fontId="9" fillId="0" borderId="0" xfId="26" applyNumberFormat="1" applyFont="1" applyBorder="1" applyAlignment="1">
      <alignment horizontal="right"/>
      <protection/>
    </xf>
    <xf numFmtId="41" fontId="9" fillId="0" borderId="10" xfId="26" applyNumberFormat="1" applyFont="1" applyBorder="1" applyAlignment="1">
      <alignment horizontal="right"/>
      <protection/>
    </xf>
    <xf numFmtId="0" fontId="1" fillId="0" borderId="13" xfId="26" applyFont="1" applyBorder="1">
      <alignment/>
      <protection/>
    </xf>
    <xf numFmtId="0" fontId="1" fillId="0" borderId="5" xfId="26" applyFont="1" applyBorder="1">
      <alignment/>
      <protection/>
    </xf>
    <xf numFmtId="0" fontId="1" fillId="0" borderId="0" xfId="26" applyFont="1" applyBorder="1">
      <alignment/>
      <protection/>
    </xf>
    <xf numFmtId="41" fontId="1" fillId="0" borderId="0" xfId="26" applyNumberFormat="1" applyFont="1" applyBorder="1" applyAlignment="1">
      <alignment horizontal="right"/>
      <protection/>
    </xf>
    <xf numFmtId="41" fontId="1" fillId="0" borderId="10" xfId="26" applyNumberFormat="1" applyFont="1" applyBorder="1" applyAlignment="1">
      <alignment horizontal="right"/>
      <protection/>
    </xf>
    <xf numFmtId="0" fontId="1" fillId="0" borderId="13" xfId="26" applyFont="1" applyBorder="1" applyAlignment="1">
      <alignment horizontal="distributed" vertical="center"/>
      <protection/>
    </xf>
    <xf numFmtId="41" fontId="1" fillId="0" borderId="5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41" fontId="1" fillId="0" borderId="10" xfId="17" applyNumberFormat="1" applyFont="1" applyBorder="1" applyAlignment="1">
      <alignment horizontal="right" vertical="center"/>
    </xf>
    <xf numFmtId="0" fontId="1" fillId="0" borderId="14" xfId="26" applyFont="1" applyBorder="1" applyAlignment="1">
      <alignment horizontal="distributed" vertical="center"/>
      <protection/>
    </xf>
    <xf numFmtId="41" fontId="1" fillId="0" borderId="15" xfId="17" applyNumberFormat="1" applyFont="1" applyBorder="1" applyAlignment="1">
      <alignment horizontal="right" vertical="center"/>
    </xf>
    <xf numFmtId="41" fontId="1" fillId="0" borderId="16" xfId="17" applyNumberFormat="1" applyFont="1" applyBorder="1" applyAlignment="1">
      <alignment horizontal="right" vertical="center"/>
    </xf>
    <xf numFmtId="41" fontId="1" fillId="0" borderId="18" xfId="17" applyNumberFormat="1" applyFont="1" applyBorder="1" applyAlignment="1">
      <alignment horizontal="right" vertical="center"/>
    </xf>
    <xf numFmtId="0" fontId="1" fillId="0" borderId="0" xfId="27" applyFont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3" fontId="7" fillId="0" borderId="0" xfId="27" applyNumberFormat="1" applyFont="1" applyAlignment="1">
      <alignment vertical="center"/>
      <protection/>
    </xf>
    <xf numFmtId="3" fontId="1" fillId="0" borderId="0" xfId="27" applyNumberFormat="1" applyFont="1" applyAlignment="1">
      <alignment vertical="center"/>
      <protection/>
    </xf>
    <xf numFmtId="0" fontId="1" fillId="0" borderId="0" xfId="27" applyFont="1" applyBorder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8" fillId="0" borderId="0" xfId="27" applyFont="1" applyFill="1" applyBorder="1" applyAlignment="1">
      <alignment horizontal="right" vertical="center"/>
      <protection/>
    </xf>
    <xf numFmtId="0" fontId="1" fillId="0" borderId="2" xfId="27" applyFont="1" applyBorder="1" applyAlignment="1">
      <alignment horizontal="centerContinuous" vertical="center"/>
      <protection/>
    </xf>
    <xf numFmtId="0" fontId="1" fillId="0" borderId="2" xfId="27" applyFont="1" applyBorder="1" applyAlignment="1" quotePrefix="1">
      <alignment horizontal="centerContinuous" vertical="center"/>
      <protection/>
    </xf>
    <xf numFmtId="0" fontId="1" fillId="0" borderId="2" xfId="27" applyFont="1" applyFill="1" applyBorder="1" applyAlignment="1">
      <alignment horizontal="centerContinuous" vertical="center"/>
      <protection/>
    </xf>
    <xf numFmtId="0" fontId="1" fillId="0" borderId="2" xfId="27" applyFont="1" applyFill="1" applyBorder="1" applyAlignment="1" quotePrefix="1">
      <alignment horizontal="centerContinuous" vertical="center"/>
      <protection/>
    </xf>
    <xf numFmtId="0" fontId="1" fillId="0" borderId="0" xfId="27" applyFont="1" applyBorder="1" applyAlignment="1" quotePrefix="1">
      <alignment vertical="center"/>
      <protection/>
    </xf>
    <xf numFmtId="0" fontId="1" fillId="0" borderId="14" xfId="27" applyFont="1" applyBorder="1" applyAlignment="1">
      <alignment horizontal="distributed" vertical="center"/>
      <protection/>
    </xf>
    <xf numFmtId="0" fontId="1" fillId="0" borderId="14" xfId="27" applyFont="1" applyBorder="1" applyAlignment="1">
      <alignment horizontal="center" vertical="center" wrapText="1"/>
      <protection/>
    </xf>
    <xf numFmtId="0" fontId="1" fillId="0" borderId="14" xfId="27" applyFont="1" applyBorder="1" applyAlignment="1">
      <alignment horizontal="center" vertical="center"/>
      <protection/>
    </xf>
    <xf numFmtId="0" fontId="1" fillId="0" borderId="14" xfId="27" applyFont="1" applyFill="1" applyBorder="1" applyAlignment="1">
      <alignment horizontal="distributed" vertical="center"/>
      <protection/>
    </xf>
    <xf numFmtId="0" fontId="1" fillId="0" borderId="22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vertical="center" wrapText="1"/>
      <protection/>
    </xf>
    <xf numFmtId="0" fontId="1" fillId="0" borderId="5" xfId="27" applyFont="1" applyBorder="1" applyAlignment="1">
      <alignment horizontal="distributed" vertical="center"/>
      <protection/>
    </xf>
    <xf numFmtId="0" fontId="1" fillId="0" borderId="6" xfId="27" applyFont="1" applyBorder="1" applyAlignment="1">
      <alignment horizontal="distributed" vertical="center"/>
      <protection/>
    </xf>
    <xf numFmtId="0" fontId="1" fillId="0" borderId="0" xfId="27" applyFont="1" applyBorder="1" applyAlignment="1">
      <alignment horizontal="center" vertical="center" wrapText="1"/>
      <protection/>
    </xf>
    <xf numFmtId="0" fontId="1" fillId="0" borderId="0" xfId="27" applyFont="1" applyFill="1" applyBorder="1" applyAlignment="1">
      <alignment horizontal="distributed" vertical="center"/>
      <protection/>
    </xf>
    <xf numFmtId="0" fontId="1" fillId="0" borderId="0" xfId="27" applyFont="1" applyFill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/>
      <protection/>
    </xf>
    <xf numFmtId="41" fontId="1" fillId="0" borderId="5" xfId="17" applyNumberFormat="1" applyFont="1" applyBorder="1" applyAlignment="1">
      <alignment vertical="center"/>
    </xf>
    <xf numFmtId="41" fontId="1" fillId="0" borderId="10" xfId="17" applyNumberFormat="1" applyFont="1" applyBorder="1" applyAlignment="1">
      <alignment vertical="center"/>
    </xf>
    <xf numFmtId="0" fontId="1" fillId="0" borderId="5" xfId="27" applyFont="1" applyBorder="1" applyAlignment="1" quotePrefix="1">
      <alignment horizontal="left" vertical="center" indent="2"/>
      <protection/>
    </xf>
    <xf numFmtId="0" fontId="1" fillId="0" borderId="13" xfId="27" applyFont="1" applyBorder="1" applyAlignment="1" quotePrefix="1">
      <alignment horizontal="left" vertical="center" indent="2"/>
      <protection/>
    </xf>
    <xf numFmtId="0" fontId="9" fillId="0" borderId="0" xfId="27" applyFont="1" applyAlignment="1">
      <alignment vertical="center"/>
      <protection/>
    </xf>
    <xf numFmtId="0" fontId="9" fillId="0" borderId="13" xfId="27" applyFont="1" applyBorder="1" applyAlignment="1" quotePrefix="1">
      <alignment horizontal="left" vertical="center" indent="2"/>
      <protection/>
    </xf>
    <xf numFmtId="41" fontId="9" fillId="0" borderId="5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0" fontId="9" fillId="0" borderId="0" xfId="27" applyFont="1" applyBorder="1" applyAlignment="1">
      <alignment horizontal="center"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0" xfId="27" applyFont="1" applyBorder="1" applyAlignment="1">
      <alignment vertical="center" wrapText="1"/>
      <protection/>
    </xf>
    <xf numFmtId="0" fontId="9" fillId="0" borderId="13" xfId="27" applyFont="1" applyBorder="1" applyAlignment="1">
      <alignment horizontal="distributed" vertical="center"/>
      <protection/>
    </xf>
    <xf numFmtId="41" fontId="9" fillId="0" borderId="10" xfId="17" applyNumberFormat="1" applyFont="1" applyFill="1" applyBorder="1" applyAlignment="1">
      <alignment vertical="center"/>
    </xf>
    <xf numFmtId="3" fontId="9" fillId="0" borderId="0" xfId="27" applyNumberFormat="1" applyFont="1" applyBorder="1" applyAlignment="1">
      <alignment vertical="center"/>
      <protection/>
    </xf>
    <xf numFmtId="180" fontId="9" fillId="0" borderId="0" xfId="27" applyNumberFormat="1" applyFont="1" applyBorder="1" applyAlignment="1">
      <alignment vertical="center"/>
      <protection/>
    </xf>
    <xf numFmtId="177" fontId="9" fillId="0" borderId="0" xfId="17" applyNumberFormat="1" applyFont="1" applyFill="1" applyBorder="1" applyAlignment="1">
      <alignment vertical="center"/>
    </xf>
    <xf numFmtId="0" fontId="1" fillId="0" borderId="13" xfId="27" applyFont="1" applyBorder="1" applyAlignment="1">
      <alignment horizontal="distributed" vertical="center"/>
      <protection/>
    </xf>
    <xf numFmtId="41" fontId="1" fillId="0" borderId="0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10" xfId="17" applyNumberFormat="1" applyFont="1" applyFill="1" applyBorder="1" applyAlignment="1" applyProtection="1">
      <alignment horizontal="right" vertical="center"/>
      <protection locked="0"/>
    </xf>
    <xf numFmtId="3" fontId="1" fillId="0" borderId="0" xfId="27" applyNumberFormat="1" applyFont="1" applyBorder="1" applyAlignment="1">
      <alignment vertical="center"/>
      <protection/>
    </xf>
    <xf numFmtId="180" fontId="1" fillId="0" borderId="0" xfId="27" applyNumberFormat="1" applyFont="1" applyBorder="1" applyAlignment="1">
      <alignment vertical="center"/>
      <protection/>
    </xf>
    <xf numFmtId="177" fontId="1" fillId="0" borderId="10" xfId="17" applyNumberFormat="1" applyFont="1" applyFill="1" applyBorder="1" applyAlignment="1" applyProtection="1">
      <alignment horizontal="right" vertical="center"/>
      <protection locked="0"/>
    </xf>
    <xf numFmtId="177" fontId="1" fillId="0" borderId="0" xfId="17" applyNumberFormat="1" applyFont="1" applyFill="1" applyBorder="1" applyAlignment="1" applyProtection="1">
      <alignment horizontal="right" vertical="center"/>
      <protection locked="0"/>
    </xf>
    <xf numFmtId="187" fontId="1" fillId="0" borderId="0" xfId="17" applyNumberFormat="1" applyFont="1" applyFill="1" applyBorder="1" applyAlignment="1" applyProtection="1">
      <alignment horizontal="right" vertical="center"/>
      <protection locked="0"/>
    </xf>
    <xf numFmtId="187" fontId="1" fillId="0" borderId="10" xfId="17" applyNumberFormat="1" applyFont="1" applyFill="1" applyBorder="1" applyAlignment="1" applyProtection="1">
      <alignment horizontal="right" vertical="center"/>
      <protection locked="0"/>
    </xf>
    <xf numFmtId="41" fontId="1" fillId="0" borderId="16" xfId="17" applyNumberFormat="1" applyFont="1" applyBorder="1" applyAlignment="1" applyProtection="1">
      <alignment horizontal="right" vertical="center"/>
      <protection locked="0"/>
    </xf>
    <xf numFmtId="41" fontId="1" fillId="0" borderId="16" xfId="17" applyNumberFormat="1" applyFont="1" applyFill="1" applyBorder="1" applyAlignment="1" applyProtection="1">
      <alignment horizontal="right" vertical="center"/>
      <protection locked="0"/>
    </xf>
    <xf numFmtId="41" fontId="1" fillId="0" borderId="18" xfId="17" applyNumberFormat="1" applyFont="1" applyFill="1" applyBorder="1" applyAlignment="1" applyProtection="1">
      <alignment horizontal="right" vertical="center"/>
      <protection locked="0"/>
    </xf>
    <xf numFmtId="0" fontId="8" fillId="0" borderId="0" xfId="27" applyFont="1" applyAlignment="1">
      <alignment vertical="center"/>
      <protection/>
    </xf>
    <xf numFmtId="0" fontId="8" fillId="0" borderId="0" xfId="27" applyFont="1" applyBorder="1" applyAlignment="1">
      <alignment vertical="center"/>
      <protection/>
    </xf>
    <xf numFmtId="38" fontId="7" fillId="0" borderId="0" xfId="17" applyFont="1" applyBorder="1" applyAlignment="1">
      <alignment vertical="center"/>
    </xf>
    <xf numFmtId="38" fontId="8" fillId="0" borderId="25" xfId="17" applyFont="1" applyBorder="1" applyAlignment="1">
      <alignment vertical="center"/>
    </xf>
    <xf numFmtId="38" fontId="8" fillId="0" borderId="25" xfId="17" applyFont="1" applyFill="1" applyBorder="1" applyAlignment="1">
      <alignment vertical="center"/>
    </xf>
    <xf numFmtId="38" fontId="8" fillId="0" borderId="25" xfId="17" applyFont="1" applyBorder="1" applyAlignment="1">
      <alignment horizontal="right" vertical="center"/>
    </xf>
    <xf numFmtId="38" fontId="1" fillId="0" borderId="26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distributed" vertical="center"/>
    </xf>
    <xf numFmtId="38" fontId="1" fillId="0" borderId="22" xfId="17" applyFont="1" applyBorder="1" applyAlignment="1">
      <alignment horizontal="distributed" vertical="center"/>
    </xf>
    <xf numFmtId="38" fontId="1" fillId="0" borderId="26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1" fillId="0" borderId="7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1" fillId="0" borderId="24" xfId="17" applyFont="1" applyBorder="1" applyAlignment="1">
      <alignment vertical="center"/>
    </xf>
    <xf numFmtId="38" fontId="9" fillId="0" borderId="13" xfId="17" applyFont="1" applyBorder="1" applyAlignment="1">
      <alignment horizontal="distributed" vertical="center"/>
    </xf>
    <xf numFmtId="41" fontId="9" fillId="0" borderId="5" xfId="17" applyNumberFormat="1" applyFont="1" applyBorder="1" applyAlignment="1">
      <alignment horizontal="right" vertical="center"/>
    </xf>
    <xf numFmtId="41" fontId="9" fillId="0" borderId="0" xfId="17" applyNumberFormat="1" applyFont="1" applyBorder="1" applyAlignment="1">
      <alignment horizontal="right" vertical="center"/>
    </xf>
    <xf numFmtId="41" fontId="9" fillId="0" borderId="10" xfId="17" applyNumberFormat="1" applyFont="1" applyBorder="1" applyAlignment="1">
      <alignment horizontal="right" vertical="center"/>
    </xf>
    <xf numFmtId="41" fontId="1" fillId="0" borderId="18" xfId="17" applyNumberFormat="1" applyFont="1" applyBorder="1" applyAlignment="1">
      <alignment vertical="center"/>
    </xf>
    <xf numFmtId="38" fontId="1" fillId="0" borderId="0" xfId="17" applyFont="1" applyAlignment="1">
      <alignment/>
    </xf>
    <xf numFmtId="38" fontId="7" fillId="0" borderId="0" xfId="17" applyFont="1" applyAlignment="1">
      <alignment/>
    </xf>
    <xf numFmtId="38" fontId="1" fillId="0" borderId="25" xfId="17" applyFont="1" applyBorder="1" applyAlignment="1">
      <alignment/>
    </xf>
    <xf numFmtId="38" fontId="1" fillId="0" borderId="14" xfId="17" applyFont="1" applyBorder="1" applyAlignment="1">
      <alignment horizontal="center" vertical="center"/>
    </xf>
    <xf numFmtId="38" fontId="1" fillId="0" borderId="22" xfId="17" applyFont="1" applyBorder="1" applyAlignment="1">
      <alignment horizontal="center" vertical="center"/>
    </xf>
    <xf numFmtId="38" fontId="1" fillId="0" borderId="22" xfId="17" applyFont="1" applyBorder="1" applyAlignment="1">
      <alignment horizontal="distributed" vertical="center"/>
    </xf>
    <xf numFmtId="38" fontId="1" fillId="0" borderId="22" xfId="17" applyFont="1" applyBorder="1" applyAlignment="1">
      <alignment horizontal="left" vertical="center"/>
    </xf>
    <xf numFmtId="38" fontId="1" fillId="0" borderId="0" xfId="17" applyFont="1" applyBorder="1" applyAlignment="1">
      <alignment/>
    </xf>
    <xf numFmtId="38" fontId="14" fillId="0" borderId="13" xfId="17" applyFont="1" applyBorder="1" applyAlignment="1">
      <alignment horizontal="distributed" vertical="center"/>
    </xf>
    <xf numFmtId="38" fontId="14" fillId="0" borderId="5" xfId="17" applyFont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8" fontId="14" fillId="0" borderId="10" xfId="17" applyFont="1" applyBorder="1" applyAlignment="1">
      <alignment/>
    </xf>
    <xf numFmtId="38" fontId="1" fillId="0" borderId="5" xfId="17" applyFont="1" applyBorder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8" fontId="1" fillId="0" borderId="10" xfId="17" applyFont="1" applyBorder="1" applyAlignment="1">
      <alignment/>
    </xf>
    <xf numFmtId="38" fontId="1" fillId="0" borderId="13" xfId="17" applyFont="1" applyBorder="1" applyAlignment="1">
      <alignment horizontal="right" vertical="center"/>
    </xf>
    <xf numFmtId="38" fontId="1" fillId="0" borderId="13" xfId="17" applyFont="1" applyBorder="1" applyAlignment="1">
      <alignment horizontal="center" vertical="center"/>
    </xf>
    <xf numFmtId="38" fontId="1" fillId="0" borderId="10" xfId="17" applyFont="1" applyBorder="1" applyAlignment="1">
      <alignment horizontal="right" vertical="center"/>
    </xf>
    <xf numFmtId="38" fontId="1" fillId="0" borderId="10" xfId="17" applyFont="1" applyBorder="1" applyAlignment="1">
      <alignment horizontal="right"/>
    </xf>
    <xf numFmtId="38" fontId="1" fillId="0" borderId="15" xfId="17" applyFont="1" applyBorder="1" applyAlignment="1">
      <alignment horizontal="right" vertical="center"/>
    </xf>
    <xf numFmtId="38" fontId="1" fillId="0" borderId="16" xfId="17" applyFont="1" applyBorder="1" applyAlignment="1">
      <alignment horizontal="right" vertical="center"/>
    </xf>
    <xf numFmtId="38" fontId="1" fillId="0" borderId="18" xfId="17" applyFont="1" applyBorder="1" applyAlignment="1">
      <alignment horizontal="right"/>
    </xf>
    <xf numFmtId="0" fontId="1" fillId="0" borderId="0" xfId="29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25" xfId="29" applyFont="1" applyBorder="1" applyAlignment="1">
      <alignment vertical="center"/>
      <protection/>
    </xf>
    <xf numFmtId="0" fontId="1" fillId="0" borderId="25" xfId="29" applyFont="1" applyBorder="1" applyAlignment="1">
      <alignment horizontal="right" vertical="center"/>
      <protection/>
    </xf>
    <xf numFmtId="0" fontId="1" fillId="0" borderId="5" xfId="29" applyFont="1" applyBorder="1" applyAlignment="1">
      <alignment horizontal="center" vertical="center"/>
      <protection/>
    </xf>
    <xf numFmtId="0" fontId="1" fillId="0" borderId="2" xfId="29" applyFont="1" applyBorder="1" applyAlignment="1">
      <alignment horizontal="center" vertical="center"/>
      <protection/>
    </xf>
    <xf numFmtId="0" fontId="1" fillId="0" borderId="1" xfId="29" applyFont="1" applyBorder="1" applyAlignment="1">
      <alignment horizontal="center" vertical="center"/>
      <protection/>
    </xf>
    <xf numFmtId="0" fontId="9" fillId="0" borderId="0" xfId="29" applyFont="1" applyAlignment="1">
      <alignment vertical="center"/>
      <protection/>
    </xf>
    <xf numFmtId="183" fontId="9" fillId="0" borderId="6" xfId="17" applyNumberFormat="1" applyFont="1" applyBorder="1" applyAlignment="1">
      <alignment horizontal="right" vertical="center"/>
    </xf>
    <xf numFmtId="183" fontId="9" fillId="0" borderId="0" xfId="17" applyNumberFormat="1" applyFont="1" applyBorder="1" applyAlignment="1">
      <alignment horizontal="right" vertical="center"/>
    </xf>
    <xf numFmtId="38" fontId="9" fillId="0" borderId="0" xfId="17" applyNumberFormat="1" applyFont="1" applyBorder="1" applyAlignment="1">
      <alignment horizontal="right" vertical="center"/>
    </xf>
    <xf numFmtId="183" fontId="9" fillId="0" borderId="24" xfId="17" applyNumberFormat="1" applyFont="1" applyBorder="1" applyAlignment="1">
      <alignment horizontal="right" vertical="center"/>
    </xf>
    <xf numFmtId="0" fontId="1" fillId="0" borderId="5" xfId="29" applyFont="1" applyBorder="1" applyAlignment="1">
      <alignment horizontal="center" vertical="center" textRotation="255"/>
      <protection/>
    </xf>
    <xf numFmtId="183" fontId="1" fillId="0" borderId="0" xfId="17" applyNumberFormat="1" applyFont="1" applyBorder="1" applyAlignment="1">
      <alignment horizontal="right" vertical="center"/>
    </xf>
    <xf numFmtId="38" fontId="1" fillId="0" borderId="0" xfId="17" applyNumberFormat="1" applyFont="1" applyBorder="1" applyAlignment="1">
      <alignment horizontal="right" vertical="center"/>
    </xf>
    <xf numFmtId="183" fontId="1" fillId="0" borderId="10" xfId="17" applyNumberFormat="1" applyFont="1" applyBorder="1" applyAlignment="1">
      <alignment horizontal="right" vertical="center"/>
    </xf>
    <xf numFmtId="183" fontId="1" fillId="0" borderId="5" xfId="17" applyNumberFormat="1" applyFont="1" applyBorder="1" applyAlignment="1">
      <alignment horizontal="right" vertical="center"/>
    </xf>
    <xf numFmtId="0" fontId="1" fillId="0" borderId="0" xfId="29" applyFont="1" applyBorder="1" applyAlignment="1">
      <alignment horizontal="distributed" vertical="center" wrapText="1"/>
      <protection/>
    </xf>
    <xf numFmtId="0" fontId="1" fillId="0" borderId="0" xfId="29" applyFont="1" applyBorder="1" applyAlignment="1">
      <alignment horizontal="distributed" vertical="center"/>
      <protection/>
    </xf>
    <xf numFmtId="0" fontId="1" fillId="0" borderId="10" xfId="29" applyFont="1" applyBorder="1" applyAlignment="1">
      <alignment horizontal="distributed" vertical="center"/>
      <protection/>
    </xf>
    <xf numFmtId="0" fontId="1" fillId="0" borderId="5" xfId="29" applyFont="1" applyBorder="1" applyAlignment="1">
      <alignment horizontal="center" vertical="center" wrapText="1"/>
      <protection/>
    </xf>
    <xf numFmtId="49" fontId="1" fillId="0" borderId="10" xfId="29" applyNumberFormat="1" applyFont="1" applyBorder="1" applyAlignment="1">
      <alignment horizontal="distributed" vertical="center" shrinkToFit="1"/>
      <protection/>
    </xf>
    <xf numFmtId="38" fontId="1" fillId="0" borderId="10" xfId="17" applyNumberFormat="1" applyFont="1" applyBorder="1" applyAlignment="1">
      <alignment horizontal="right" vertical="center"/>
    </xf>
    <xf numFmtId="183" fontId="1" fillId="0" borderId="16" xfId="17" applyNumberFormat="1" applyFont="1" applyBorder="1" applyAlignment="1">
      <alignment horizontal="right" vertical="center"/>
    </xf>
    <xf numFmtId="38" fontId="1" fillId="0" borderId="16" xfId="17" applyNumberFormat="1" applyFont="1" applyBorder="1" applyAlignment="1">
      <alignment horizontal="right" vertical="center"/>
    </xf>
    <xf numFmtId="38" fontId="1" fillId="0" borderId="18" xfId="17" applyNumberFormat="1" applyFont="1" applyBorder="1" applyAlignment="1">
      <alignment horizontal="right" vertical="center"/>
    </xf>
    <xf numFmtId="0" fontId="1" fillId="0" borderId="0" xfId="30" applyFont="1" applyFill="1" applyAlignment="1">
      <alignment horizontal="center"/>
      <protection/>
    </xf>
    <xf numFmtId="0" fontId="7" fillId="0" borderId="0" xfId="30" applyFont="1" applyFill="1">
      <alignment/>
      <protection/>
    </xf>
    <xf numFmtId="0" fontId="1" fillId="0" borderId="0" xfId="30" applyFont="1" applyFill="1">
      <alignment/>
      <protection/>
    </xf>
    <xf numFmtId="0" fontId="1" fillId="0" borderId="0" xfId="30" applyNumberFormat="1" applyFont="1" applyFill="1">
      <alignment/>
      <protection/>
    </xf>
    <xf numFmtId="0" fontId="1" fillId="0" borderId="25" xfId="30" applyFont="1" applyFill="1" applyBorder="1">
      <alignment/>
      <protection/>
    </xf>
    <xf numFmtId="0" fontId="1" fillId="0" borderId="25" xfId="30" applyFont="1" applyFill="1" applyBorder="1" applyAlignment="1">
      <alignment horizontal="right"/>
      <protection/>
    </xf>
    <xf numFmtId="0" fontId="1" fillId="0" borderId="14" xfId="30" applyFont="1" applyFill="1" applyBorder="1" applyAlignment="1">
      <alignment horizontal="distributed" vertical="center"/>
      <protection/>
    </xf>
    <xf numFmtId="0" fontId="1" fillId="0" borderId="14" xfId="30" applyFont="1" applyFill="1" applyBorder="1" applyAlignment="1">
      <alignment horizontal="center" vertical="center" wrapText="1"/>
      <protection/>
    </xf>
    <xf numFmtId="38" fontId="1" fillId="0" borderId="14" xfId="17" applyFont="1" applyFill="1" applyBorder="1" applyAlignment="1">
      <alignment horizontal="distributed" vertical="center" wrapText="1"/>
    </xf>
    <xf numFmtId="0" fontId="1" fillId="0" borderId="22" xfId="30" applyFont="1" applyFill="1" applyBorder="1" applyAlignment="1">
      <alignment horizontal="distributed" vertical="center"/>
      <protection/>
    </xf>
    <xf numFmtId="0" fontId="1" fillId="0" borderId="22" xfId="30" applyFont="1" applyFill="1" applyBorder="1" applyAlignment="1">
      <alignment horizontal="center" vertical="center"/>
      <protection/>
    </xf>
    <xf numFmtId="0" fontId="1" fillId="0" borderId="14" xfId="30" applyFont="1" applyFill="1" applyBorder="1" applyAlignment="1">
      <alignment horizontal="center" vertical="center"/>
      <protection/>
    </xf>
    <xf numFmtId="0" fontId="1" fillId="0" borderId="0" xfId="30" applyFont="1" applyFill="1" applyBorder="1">
      <alignment/>
      <protection/>
    </xf>
    <xf numFmtId="0" fontId="14" fillId="0" borderId="0" xfId="30" applyFont="1" applyFill="1" applyAlignment="1">
      <alignment horizontal="center"/>
      <protection/>
    </xf>
    <xf numFmtId="0" fontId="14" fillId="0" borderId="13" xfId="30" applyFont="1" applyFill="1" applyBorder="1" applyAlignment="1">
      <alignment horizontal="distributed" vertical="center"/>
      <protection/>
    </xf>
    <xf numFmtId="41" fontId="14" fillId="0" borderId="0" xfId="17" applyNumberFormat="1" applyFont="1" applyFill="1" applyBorder="1" applyAlignment="1">
      <alignment horizontal="right" vertical="center"/>
    </xf>
    <xf numFmtId="41" fontId="14" fillId="0" borderId="0" xfId="30" applyNumberFormat="1" applyFont="1" applyFill="1" applyBorder="1" applyAlignment="1">
      <alignment horizontal="right" vertical="center"/>
      <protection/>
    </xf>
    <xf numFmtId="41" fontId="14" fillId="0" borderId="0" xfId="17" applyNumberFormat="1" applyFont="1" applyFill="1" applyBorder="1" applyAlignment="1">
      <alignment horizontal="right"/>
    </xf>
    <xf numFmtId="41" fontId="14" fillId="0" borderId="10" xfId="17" applyNumberFormat="1" applyFont="1" applyFill="1" applyBorder="1" applyAlignment="1">
      <alignment horizontal="right"/>
    </xf>
    <xf numFmtId="0" fontId="14" fillId="0" borderId="0" xfId="30" applyFont="1" applyFill="1">
      <alignment/>
      <protection/>
    </xf>
    <xf numFmtId="0" fontId="9" fillId="0" borderId="0" xfId="30" applyFont="1" applyFill="1" applyAlignment="1">
      <alignment horizontal="center"/>
      <protection/>
    </xf>
    <xf numFmtId="0" fontId="9" fillId="0" borderId="13" xfId="30" applyFont="1" applyFill="1" applyBorder="1" applyAlignment="1">
      <alignment horizontal="distributed" vertical="center"/>
      <protection/>
    </xf>
    <xf numFmtId="177" fontId="9" fillId="0" borderId="0" xfId="17" applyNumberFormat="1" applyFont="1" applyFill="1" applyBorder="1" applyAlignment="1">
      <alignment horizontal="right" vertical="center"/>
    </xf>
    <xf numFmtId="177" fontId="9" fillId="0" borderId="0" xfId="17" applyNumberFormat="1" applyFont="1" applyFill="1" applyBorder="1" applyAlignment="1">
      <alignment horizontal="right"/>
    </xf>
    <xf numFmtId="177" fontId="9" fillId="0" borderId="10" xfId="17" applyNumberFormat="1" applyFont="1" applyFill="1" applyBorder="1" applyAlignment="1">
      <alignment horizontal="right"/>
    </xf>
    <xf numFmtId="0" fontId="9" fillId="0" borderId="0" xfId="30" applyFont="1" applyFill="1">
      <alignment/>
      <protection/>
    </xf>
    <xf numFmtId="0" fontId="1" fillId="0" borderId="13" xfId="30" applyFont="1" applyFill="1" applyBorder="1" applyAlignment="1">
      <alignment horizontal="distributed" vertical="center"/>
      <protection/>
    </xf>
    <xf numFmtId="177" fontId="1" fillId="0" borderId="5" xfId="17" applyNumberFormat="1" applyFont="1" applyFill="1" applyBorder="1" applyAlignment="1">
      <alignment horizontal="right" vertical="center"/>
    </xf>
    <xf numFmtId="177" fontId="1" fillId="0" borderId="0" xfId="17" applyNumberFormat="1" applyFont="1" applyFill="1" applyBorder="1" applyAlignment="1">
      <alignment horizontal="right" vertical="center"/>
    </xf>
    <xf numFmtId="177" fontId="1" fillId="0" borderId="10" xfId="17" applyNumberFormat="1" applyFont="1" applyFill="1" applyBorder="1" applyAlignment="1">
      <alignment horizontal="right" vertical="center"/>
    </xf>
    <xf numFmtId="0" fontId="9" fillId="0" borderId="13" xfId="30" applyFont="1" applyFill="1" applyBorder="1" applyAlignment="1">
      <alignment horizontal="center"/>
      <protection/>
    </xf>
    <xf numFmtId="41" fontId="9" fillId="0" borderId="0" xfId="30" applyNumberFormat="1" applyFont="1" applyFill="1" applyBorder="1" applyAlignment="1">
      <alignment horizontal="right" vertical="center"/>
      <protection/>
    </xf>
    <xf numFmtId="41" fontId="9" fillId="0" borderId="0" xfId="17" applyNumberFormat="1" applyFont="1" applyFill="1" applyBorder="1" applyAlignment="1">
      <alignment horizontal="right"/>
    </xf>
    <xf numFmtId="41" fontId="9" fillId="0" borderId="10" xfId="17" applyNumberFormat="1" applyFont="1" applyFill="1" applyBorder="1" applyAlignment="1">
      <alignment horizontal="right"/>
    </xf>
    <xf numFmtId="38" fontId="9" fillId="0" borderId="13" xfId="17" applyFont="1" applyFill="1" applyBorder="1" applyAlignment="1">
      <alignment horizontal="distributed" vertical="center"/>
    </xf>
    <xf numFmtId="41" fontId="9" fillId="0" borderId="10" xfId="30" applyNumberFormat="1" applyFont="1" applyFill="1" applyBorder="1" applyAlignment="1">
      <alignment horizontal="right" vertical="center"/>
      <protection/>
    </xf>
    <xf numFmtId="38" fontId="1" fillId="0" borderId="13" xfId="17" applyFont="1" applyFill="1" applyBorder="1" applyAlignment="1">
      <alignment horizontal="distributed" vertical="center"/>
    </xf>
    <xf numFmtId="41" fontId="1" fillId="0" borderId="0" xfId="30" applyNumberFormat="1" applyFont="1" applyFill="1" applyBorder="1" applyAlignment="1">
      <alignment horizontal="right" vertical="center"/>
      <protection/>
    </xf>
    <xf numFmtId="41" fontId="1" fillId="0" borderId="10" xfId="30" applyNumberFormat="1" applyFont="1" applyFill="1" applyBorder="1" applyAlignment="1">
      <alignment horizontal="right" vertical="center"/>
      <protection/>
    </xf>
    <xf numFmtId="0" fontId="1" fillId="0" borderId="13" xfId="30" applyFont="1" applyFill="1" applyBorder="1" applyAlignment="1">
      <alignment horizontal="distributed"/>
      <protection/>
    </xf>
    <xf numFmtId="0" fontId="9" fillId="0" borderId="0" xfId="30" applyFont="1" applyFill="1" applyAlignment="1">
      <alignment horizontal="center" vertical="center"/>
      <protection/>
    </xf>
    <xf numFmtId="0" fontId="9" fillId="0" borderId="0" xfId="30" applyFont="1" applyFill="1" applyAlignment="1">
      <alignment vertical="center"/>
      <protection/>
    </xf>
    <xf numFmtId="41" fontId="8" fillId="0" borderId="0" xfId="30" applyNumberFormat="1" applyFont="1" applyFill="1" applyBorder="1" applyAlignment="1">
      <alignment horizontal="right" vertical="center"/>
      <protection/>
    </xf>
    <xf numFmtId="41" fontId="1" fillId="0" borderId="10" xfId="17" applyNumberFormat="1" applyFont="1" applyFill="1" applyBorder="1" applyAlignment="1">
      <alignment horizontal="right"/>
    </xf>
    <xf numFmtId="0" fontId="1" fillId="0" borderId="0" xfId="30" applyFont="1" applyFill="1" applyBorder="1" applyAlignment="1">
      <alignment horizontal="center"/>
      <protection/>
    </xf>
    <xf numFmtId="41" fontId="1" fillId="0" borderId="10" xfId="17" applyNumberFormat="1" applyFont="1" applyFill="1" applyBorder="1" applyAlignment="1">
      <alignment horizontal="right" vertical="center"/>
    </xf>
    <xf numFmtId="0" fontId="1" fillId="0" borderId="0" xfId="30" applyFont="1" applyFill="1" applyBorder="1" applyAlignment="1">
      <alignment vertical="center"/>
      <protection/>
    </xf>
    <xf numFmtId="41" fontId="1" fillId="0" borderId="0" xfId="30" applyNumberFormat="1" applyFont="1" applyFill="1" applyBorder="1">
      <alignment/>
      <protection/>
    </xf>
    <xf numFmtId="41" fontId="1" fillId="0" borderId="10" xfId="30" applyNumberFormat="1" applyFont="1" applyFill="1" applyBorder="1">
      <alignment/>
      <protection/>
    </xf>
    <xf numFmtId="0" fontId="1" fillId="0" borderId="14" xfId="30" applyFont="1" applyFill="1" applyBorder="1" applyAlignment="1">
      <alignment horizontal="distributed"/>
      <protection/>
    </xf>
    <xf numFmtId="41" fontId="1" fillId="0" borderId="15" xfId="30" applyNumberFormat="1" applyFont="1" applyFill="1" applyBorder="1" applyAlignment="1">
      <alignment horizontal="right" vertical="center"/>
      <protection/>
    </xf>
    <xf numFmtId="41" fontId="1" fillId="0" borderId="16" xfId="30" applyNumberFormat="1" applyFont="1" applyFill="1" applyBorder="1">
      <alignment/>
      <protection/>
    </xf>
    <xf numFmtId="41" fontId="1" fillId="0" borderId="16" xfId="30" applyNumberFormat="1" applyFont="1" applyFill="1" applyBorder="1" applyAlignment="1">
      <alignment horizontal="right" vertical="center"/>
      <protection/>
    </xf>
    <xf numFmtId="41" fontId="1" fillId="0" borderId="18" xfId="30" applyNumberFormat="1" applyFont="1" applyFill="1" applyBorder="1">
      <alignment/>
      <protection/>
    </xf>
    <xf numFmtId="0" fontId="1" fillId="0" borderId="0" xfId="30" applyFont="1" applyFill="1" applyAlignment="1">
      <alignment/>
      <protection/>
    </xf>
    <xf numFmtId="0" fontId="1" fillId="0" borderId="0" xfId="30" applyFont="1" applyFill="1" applyAlignment="1">
      <alignment horizontal="distributed"/>
      <protection/>
    </xf>
    <xf numFmtId="182" fontId="1" fillId="0" borderId="0" xfId="30" applyNumberFormat="1" applyFont="1" applyFill="1" applyAlignment="1">
      <alignment horizontal="center"/>
      <protection/>
    </xf>
    <xf numFmtId="41" fontId="1" fillId="0" borderId="0" xfId="30" applyNumberFormat="1" applyFont="1" applyFill="1" applyAlignment="1">
      <alignment horizontal="center"/>
      <protection/>
    </xf>
    <xf numFmtId="41" fontId="1" fillId="0" borderId="0" xfId="31" applyNumberFormat="1" applyFont="1" applyFill="1" applyBorder="1" applyAlignment="1">
      <alignment horizontal="center"/>
      <protection/>
    </xf>
    <xf numFmtId="0" fontId="1" fillId="0" borderId="0" xfId="31" applyFont="1" applyFill="1">
      <alignment/>
      <protection/>
    </xf>
    <xf numFmtId="0" fontId="1" fillId="0" borderId="0" xfId="31" applyFont="1" applyFill="1" applyAlignment="1">
      <alignment horizontal="center"/>
      <protection/>
    </xf>
    <xf numFmtId="0" fontId="7" fillId="0" borderId="0" xfId="31" applyFont="1" applyFill="1">
      <alignment/>
      <protection/>
    </xf>
    <xf numFmtId="0" fontId="1" fillId="0" borderId="0" xfId="31" applyFont="1" applyFill="1" applyAlignment="1">
      <alignment horizontal="right"/>
      <protection/>
    </xf>
    <xf numFmtId="0" fontId="1" fillId="0" borderId="27" xfId="31" applyFont="1" applyFill="1" applyBorder="1" applyAlignment="1">
      <alignment horizontal="distributed" vertical="center" wrapText="1"/>
      <protection/>
    </xf>
    <xf numFmtId="0" fontId="1" fillId="0" borderId="28" xfId="31" applyFont="1" applyFill="1" applyBorder="1" applyAlignment="1">
      <alignment horizontal="center" vertical="center"/>
      <protection/>
    </xf>
    <xf numFmtId="0" fontId="1" fillId="0" borderId="29" xfId="31" applyFont="1" applyFill="1" applyBorder="1" applyAlignment="1">
      <alignment horizontal="centerContinuous" vertical="center"/>
      <protection/>
    </xf>
    <xf numFmtId="0" fontId="1" fillId="0" borderId="28" xfId="31" applyFont="1" applyFill="1" applyBorder="1" applyAlignment="1">
      <alignment horizontal="centerContinuous" vertical="center"/>
      <protection/>
    </xf>
    <xf numFmtId="0" fontId="1" fillId="0" borderId="30" xfId="31" applyFont="1" applyFill="1" applyBorder="1" applyAlignment="1">
      <alignment horizontal="centerContinuous" vertical="center"/>
      <protection/>
    </xf>
    <xf numFmtId="0" fontId="1" fillId="0" borderId="0" xfId="31" applyFont="1" applyFill="1" applyAlignment="1">
      <alignment vertical="center"/>
      <protection/>
    </xf>
    <xf numFmtId="0" fontId="1" fillId="0" borderId="13" xfId="31" applyFont="1" applyFill="1" applyBorder="1" applyAlignment="1">
      <alignment horizontal="center" vertical="justify" wrapText="1"/>
      <protection/>
    </xf>
    <xf numFmtId="0" fontId="1" fillId="0" borderId="5" xfId="31" applyFont="1" applyFill="1" applyBorder="1" applyAlignment="1">
      <alignment horizontal="center" vertical="center"/>
      <protection/>
    </xf>
    <xf numFmtId="0" fontId="1" fillId="0" borderId="5" xfId="31" applyFont="1" applyFill="1" applyBorder="1" applyAlignment="1">
      <alignment horizontal="distributed" vertical="center"/>
      <protection/>
    </xf>
    <xf numFmtId="0" fontId="1" fillId="0" borderId="10" xfId="31" applyFont="1" applyFill="1" applyBorder="1" applyAlignment="1">
      <alignment horizontal="distributed" vertical="center"/>
      <protection/>
    </xf>
    <xf numFmtId="0" fontId="1" fillId="0" borderId="0" xfId="31" applyFont="1" applyFill="1" applyBorder="1" applyAlignment="1">
      <alignment horizontal="distributed" vertical="center"/>
      <protection/>
    </xf>
    <xf numFmtId="0" fontId="12" fillId="0" borderId="0" xfId="31" applyFont="1" applyFill="1" applyBorder="1" applyAlignment="1">
      <alignment horizontal="distributed" vertical="center"/>
      <protection/>
    </xf>
    <xf numFmtId="0" fontId="1" fillId="0" borderId="14" xfId="31" applyFont="1" applyFill="1" applyBorder="1" applyAlignment="1">
      <alignment horizontal="distributed" vertical="center" wrapText="1"/>
      <protection/>
    </xf>
    <xf numFmtId="201" fontId="18" fillId="0" borderId="0" xfId="17" applyNumberFormat="1" applyFont="1" applyFill="1" applyAlignment="1">
      <alignment vertical="center"/>
    </xf>
    <xf numFmtId="201" fontId="1" fillId="0" borderId="5" xfId="31" applyNumberFormat="1" applyFont="1" applyFill="1" applyBorder="1" applyAlignment="1">
      <alignment horizontal="distributed" vertical="center"/>
      <protection/>
    </xf>
    <xf numFmtId="201" fontId="1" fillId="0" borderId="5" xfId="31" applyNumberFormat="1" applyFont="1" applyFill="1" applyBorder="1" applyAlignment="1">
      <alignment/>
      <protection/>
    </xf>
    <xf numFmtId="201" fontId="1" fillId="0" borderId="0" xfId="31" applyNumberFormat="1" applyFont="1" applyFill="1" applyBorder="1" applyAlignment="1">
      <alignment/>
      <protection/>
    </xf>
    <xf numFmtId="203" fontId="1" fillId="0" borderId="0" xfId="31" applyNumberFormat="1" applyFont="1" applyFill="1" applyBorder="1" applyAlignment="1">
      <alignment/>
      <protection/>
    </xf>
    <xf numFmtId="201" fontId="1" fillId="0" borderId="0" xfId="31" applyNumberFormat="1" applyFont="1" applyFill="1" applyBorder="1" applyAlignment="1">
      <alignment horizontal="center"/>
      <protection/>
    </xf>
    <xf numFmtId="203" fontId="1" fillId="0" borderId="0" xfId="53" applyNumberFormat="1" applyFont="1" applyFill="1" applyBorder="1" applyAlignment="1">
      <alignment horizontal="right"/>
      <protection/>
    </xf>
    <xf numFmtId="41" fontId="1" fillId="0" borderId="0" xfId="31" applyNumberFormat="1" applyFont="1" applyFill="1" applyBorder="1" applyAlignment="1">
      <alignment/>
      <protection/>
    </xf>
    <xf numFmtId="41" fontId="1" fillId="0" borderId="24" xfId="31" applyNumberFormat="1" applyFont="1" applyFill="1" applyBorder="1" applyAlignment="1">
      <alignment/>
      <protection/>
    </xf>
    <xf numFmtId="201" fontId="1" fillId="0" borderId="0" xfId="31" applyNumberFormat="1" applyFont="1" applyFill="1" applyAlignment="1">
      <alignment vertical="center"/>
      <protection/>
    </xf>
    <xf numFmtId="38" fontId="9" fillId="0" borderId="0" xfId="17" applyFont="1" applyFill="1" applyAlignment="1">
      <alignment/>
    </xf>
    <xf numFmtId="0" fontId="9" fillId="0" borderId="5" xfId="31" applyFont="1" applyFill="1" applyBorder="1" applyAlignment="1">
      <alignment horizontal="distributed" vertical="center"/>
      <protection/>
    </xf>
    <xf numFmtId="41" fontId="9" fillId="0" borderId="5" xfId="53" applyNumberFormat="1" applyFont="1" applyFill="1" applyBorder="1" applyAlignment="1">
      <alignment horizontal="right"/>
      <protection/>
    </xf>
    <xf numFmtId="41" fontId="9" fillId="0" borderId="0" xfId="53" applyNumberFormat="1" applyFont="1" applyFill="1" applyBorder="1" applyAlignment="1">
      <alignment horizontal="right"/>
      <protection/>
    </xf>
    <xf numFmtId="203" fontId="9" fillId="0" borderId="0" xfId="53" applyNumberFormat="1" applyFont="1" applyFill="1" applyBorder="1" applyAlignment="1">
      <alignment horizontal="right"/>
      <protection/>
    </xf>
    <xf numFmtId="41" fontId="1" fillId="0" borderId="0" xfId="31" applyNumberFormat="1" applyFont="1" applyFill="1" applyBorder="1" applyAlignment="1">
      <alignment horizontal="right"/>
      <protection/>
    </xf>
    <xf numFmtId="41" fontId="9" fillId="0" borderId="10" xfId="53" applyNumberFormat="1" applyFont="1" applyFill="1" applyBorder="1" applyAlignment="1">
      <alignment horizontal="right"/>
      <protection/>
    </xf>
    <xf numFmtId="0" fontId="9" fillId="0" borderId="0" xfId="31" applyFont="1" applyFill="1" applyAlignment="1">
      <alignment vertical="center"/>
      <protection/>
    </xf>
    <xf numFmtId="38" fontId="14" fillId="0" borderId="0" xfId="17" applyFont="1" applyFill="1" applyAlignment="1">
      <alignment/>
    </xf>
    <xf numFmtId="0" fontId="14" fillId="0" borderId="5" xfId="31" applyFont="1" applyFill="1" applyBorder="1" applyAlignment="1">
      <alignment horizontal="distributed" vertical="center"/>
      <protection/>
    </xf>
    <xf numFmtId="41" fontId="14" fillId="0" borderId="5" xfId="53" applyNumberFormat="1" applyFont="1" applyFill="1" applyBorder="1" applyAlignment="1">
      <alignment horizontal="right"/>
      <protection/>
    </xf>
    <xf numFmtId="41" fontId="14" fillId="0" borderId="0" xfId="53" applyNumberFormat="1" applyFont="1" applyFill="1" applyBorder="1" applyAlignment="1">
      <alignment horizontal="right"/>
      <protection/>
    </xf>
    <xf numFmtId="203" fontId="14" fillId="0" borderId="0" xfId="53" applyNumberFormat="1" applyFont="1" applyFill="1" applyBorder="1" applyAlignment="1">
      <alignment horizontal="right"/>
      <protection/>
    </xf>
    <xf numFmtId="41" fontId="14" fillId="0" borderId="0" xfId="53" applyNumberFormat="1" applyFont="1" applyFill="1" applyBorder="1" applyAlignment="1">
      <alignment horizontal="center"/>
      <protection/>
    </xf>
    <xf numFmtId="41" fontId="14" fillId="0" borderId="10" xfId="53" applyNumberFormat="1" applyFont="1" applyFill="1" applyBorder="1" applyAlignment="1">
      <alignment horizontal="right"/>
      <protection/>
    </xf>
    <xf numFmtId="0" fontId="14" fillId="0" borderId="0" xfId="31" applyFont="1" applyFill="1" applyAlignment="1">
      <alignment vertical="center"/>
      <protection/>
    </xf>
    <xf numFmtId="41" fontId="9" fillId="0" borderId="5" xfId="31" applyNumberFormat="1" applyFont="1" applyFill="1" applyBorder="1" applyAlignment="1">
      <alignment/>
      <protection/>
    </xf>
    <xf numFmtId="41" fontId="9" fillId="0" borderId="0" xfId="31" applyNumberFormat="1" applyFont="1" applyFill="1" applyBorder="1" applyAlignment="1">
      <alignment/>
      <protection/>
    </xf>
    <xf numFmtId="203" fontId="9" fillId="0" borderId="0" xfId="31" applyNumberFormat="1" applyFont="1" applyFill="1" applyBorder="1" applyAlignment="1">
      <alignment/>
      <protection/>
    </xf>
    <xf numFmtId="41" fontId="9" fillId="0" borderId="0" xfId="31" applyNumberFormat="1" applyFont="1" applyFill="1" applyBorder="1" applyAlignment="1">
      <alignment horizontal="center"/>
      <protection/>
    </xf>
    <xf numFmtId="41" fontId="9" fillId="0" borderId="10" xfId="31" applyNumberFormat="1" applyFont="1" applyFill="1" applyBorder="1" applyAlignment="1">
      <alignment/>
      <protection/>
    </xf>
    <xf numFmtId="41" fontId="1" fillId="0" borderId="5" xfId="31" applyNumberFormat="1" applyFont="1" applyFill="1" applyBorder="1" applyAlignment="1">
      <alignment/>
      <protection/>
    </xf>
    <xf numFmtId="41" fontId="1" fillId="0" borderId="10" xfId="31" applyNumberFormat="1" applyFont="1" applyFill="1" applyBorder="1" applyAlignment="1">
      <alignment/>
      <protection/>
    </xf>
    <xf numFmtId="41" fontId="8" fillId="0" borderId="0" xfId="31" applyNumberFormat="1" applyFont="1" applyFill="1" applyBorder="1" applyAlignment="1">
      <alignment horizontal="right"/>
      <protection/>
    </xf>
    <xf numFmtId="38" fontId="20" fillId="0" borderId="0" xfId="17" applyFont="1" applyFill="1" applyAlignment="1">
      <alignment vertical="center"/>
    </xf>
    <xf numFmtId="0" fontId="8" fillId="0" borderId="5" xfId="31" applyFont="1" applyFill="1" applyBorder="1" applyAlignment="1">
      <alignment horizontal="center" vertical="center"/>
      <protection/>
    </xf>
    <xf numFmtId="38" fontId="23" fillId="0" borderId="0" xfId="17" applyFont="1" applyFill="1" applyAlignment="1">
      <alignment vertical="center"/>
    </xf>
    <xf numFmtId="0" fontId="8" fillId="0" borderId="0" xfId="31" applyFont="1" applyFill="1" applyAlignment="1">
      <alignment vertical="center"/>
      <protection/>
    </xf>
    <xf numFmtId="41" fontId="9" fillId="0" borderId="0" xfId="31" applyNumberFormat="1" applyFont="1" applyFill="1" applyBorder="1" applyAlignment="1">
      <alignment horizontal="right"/>
      <protection/>
    </xf>
    <xf numFmtId="41" fontId="9" fillId="0" borderId="0" xfId="53" applyNumberFormat="1" applyFont="1" applyFill="1" applyBorder="1" applyAlignment="1">
      <alignment horizontal="center"/>
      <protection/>
    </xf>
    <xf numFmtId="38" fontId="18" fillId="0" borderId="0" xfId="17" applyFont="1" applyFill="1" applyAlignment="1">
      <alignment vertical="center"/>
    </xf>
    <xf numFmtId="41" fontId="1" fillId="0" borderId="0" xfId="53" applyNumberFormat="1" applyFont="1" applyFill="1" applyBorder="1" applyAlignment="1">
      <alignment horizontal="right"/>
      <protection/>
    </xf>
    <xf numFmtId="41" fontId="1" fillId="0" borderId="0" xfId="53" applyNumberFormat="1" applyFont="1" applyFill="1" applyBorder="1" applyAlignment="1">
      <alignment horizontal="center"/>
      <protection/>
    </xf>
    <xf numFmtId="41" fontId="1" fillId="0" borderId="10" xfId="53" applyNumberFormat="1" applyFont="1" applyFill="1" applyBorder="1" applyAlignment="1">
      <alignment horizontal="right"/>
      <protection/>
    </xf>
    <xf numFmtId="203" fontId="1" fillId="0" borderId="0" xfId="31" applyNumberFormat="1" applyFont="1" applyFill="1" applyBorder="1" applyAlignment="1">
      <alignment horizontal="right"/>
      <protection/>
    </xf>
    <xf numFmtId="203" fontId="1" fillId="0" borderId="0" xfId="53" applyNumberFormat="1" applyFont="1" applyFill="1" applyBorder="1" applyAlignment="1">
      <alignment horizontal="center"/>
      <protection/>
    </xf>
    <xf numFmtId="0" fontId="9" fillId="0" borderId="5" xfId="31" applyFont="1" applyFill="1" applyBorder="1" applyAlignment="1">
      <alignment horizontal="distributed" vertical="center" wrapText="1"/>
      <protection/>
    </xf>
    <xf numFmtId="41" fontId="8" fillId="0" borderId="0" xfId="53" applyNumberFormat="1" applyFont="1" applyFill="1" applyBorder="1" applyAlignment="1">
      <alignment horizontal="right"/>
      <protection/>
    </xf>
    <xf numFmtId="0" fontId="1" fillId="0" borderId="0" xfId="31" applyFont="1" applyFill="1" applyBorder="1" applyAlignment="1">
      <alignment/>
      <protection/>
    </xf>
    <xf numFmtId="199" fontId="20" fillId="0" borderId="0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/>
    </xf>
    <xf numFmtId="41" fontId="9" fillId="0" borderId="0" xfId="17" applyNumberFormat="1" applyFont="1" applyFill="1" applyBorder="1" applyAlignment="1">
      <alignment horizontal="center"/>
    </xf>
    <xf numFmtId="203" fontId="9" fillId="0" borderId="0" xfId="17" applyNumberFormat="1" applyFont="1" applyFill="1" applyBorder="1" applyAlignment="1">
      <alignment horizontal="right"/>
    </xf>
    <xf numFmtId="199" fontId="9" fillId="0" borderId="0" xfId="17" applyNumberFormat="1" applyFont="1" applyFill="1" applyBorder="1" applyAlignment="1">
      <alignment vertical="center"/>
    </xf>
    <xf numFmtId="203" fontId="9" fillId="0" borderId="0" xfId="31" applyNumberFormat="1" applyFont="1" applyFill="1" applyBorder="1" applyAlignment="1">
      <alignment horizontal="right"/>
      <protection/>
    </xf>
    <xf numFmtId="0" fontId="9" fillId="0" borderId="0" xfId="31" applyFont="1" applyFill="1" applyBorder="1">
      <alignment/>
      <protection/>
    </xf>
    <xf numFmtId="0" fontId="1" fillId="0" borderId="0" xfId="31" applyFont="1" applyFill="1" applyBorder="1">
      <alignment/>
      <protection/>
    </xf>
    <xf numFmtId="0" fontId="9" fillId="0" borderId="0" xfId="31" applyFont="1" applyFill="1">
      <alignment/>
      <protection/>
    </xf>
    <xf numFmtId="38" fontId="9" fillId="0" borderId="0" xfId="17" applyFont="1" applyFill="1" applyBorder="1" applyAlignment="1">
      <alignment/>
    </xf>
    <xf numFmtId="41" fontId="1" fillId="0" borderId="10" xfId="31" applyNumberFormat="1" applyFont="1" applyFill="1" applyBorder="1" applyAlignment="1">
      <alignment horizontal="right"/>
      <protection/>
    </xf>
    <xf numFmtId="203" fontId="1" fillId="0" borderId="0" xfId="31" applyNumberFormat="1" applyFont="1" applyFill="1" applyBorder="1" applyAlignment="1">
      <alignment horizontal="center"/>
      <protection/>
    </xf>
    <xf numFmtId="41" fontId="9" fillId="0" borderId="5" xfId="31" applyNumberFormat="1" applyFont="1" applyFill="1" applyBorder="1" applyAlignment="1">
      <alignment horizontal="right"/>
      <protection/>
    </xf>
    <xf numFmtId="41" fontId="9" fillId="0" borderId="10" xfId="31" applyNumberFormat="1" applyFont="1" applyFill="1" applyBorder="1" applyAlignment="1">
      <alignment horizontal="right"/>
      <protection/>
    </xf>
    <xf numFmtId="0" fontId="8" fillId="0" borderId="15" xfId="31" applyFont="1" applyFill="1" applyBorder="1" applyAlignment="1">
      <alignment horizontal="center" vertical="center"/>
      <protection/>
    </xf>
    <xf numFmtId="41" fontId="1" fillId="0" borderId="15" xfId="31" applyNumberFormat="1" applyFont="1" applyFill="1" applyBorder="1" applyAlignment="1">
      <alignment/>
      <protection/>
    </xf>
    <xf numFmtId="41" fontId="1" fillId="0" borderId="16" xfId="31" applyNumberFormat="1" applyFont="1" applyFill="1" applyBorder="1" applyAlignment="1">
      <alignment horizontal="right"/>
      <protection/>
    </xf>
    <xf numFmtId="203" fontId="1" fillId="0" borderId="16" xfId="31" applyNumberFormat="1" applyFont="1" applyFill="1" applyBorder="1" applyAlignment="1">
      <alignment/>
      <protection/>
    </xf>
    <xf numFmtId="203" fontId="1" fillId="0" borderId="16" xfId="31" applyNumberFormat="1" applyFont="1" applyFill="1" applyBorder="1" applyAlignment="1">
      <alignment horizontal="right"/>
      <protection/>
    </xf>
    <xf numFmtId="41" fontId="1" fillId="0" borderId="18" xfId="31" applyNumberFormat="1" applyFont="1" applyFill="1" applyBorder="1" applyAlignment="1">
      <alignment horizontal="right"/>
      <protection/>
    </xf>
    <xf numFmtId="38" fontId="7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1" fillId="0" borderId="5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/>
    </xf>
    <xf numFmtId="0" fontId="1" fillId="0" borderId="0" xfId="32" applyFont="1" applyFill="1" applyAlignment="1">
      <alignment vertical="center"/>
      <protection/>
    </xf>
    <xf numFmtId="0" fontId="7" fillId="0" borderId="0" xfId="32" applyFont="1" applyFill="1" applyAlignment="1">
      <alignment vertical="center"/>
      <protection/>
    </xf>
    <xf numFmtId="189" fontId="1" fillId="0" borderId="0" xfId="32" applyNumberFormat="1" applyFont="1" applyFill="1" applyAlignment="1">
      <alignment vertical="center"/>
      <protection/>
    </xf>
    <xf numFmtId="41" fontId="1" fillId="0" borderId="0" xfId="32" applyNumberFormat="1" applyFont="1" applyFill="1" applyAlignment="1">
      <alignment horizontal="right" vertical="center"/>
      <protection/>
    </xf>
    <xf numFmtId="41" fontId="1" fillId="0" borderId="0" xfId="32" applyNumberFormat="1" applyFont="1" applyFill="1" applyAlignment="1">
      <alignment vertical="center"/>
      <protection/>
    </xf>
    <xf numFmtId="0" fontId="1" fillId="0" borderId="25" xfId="32" applyFont="1" applyFill="1" applyBorder="1" applyAlignment="1">
      <alignment vertical="center"/>
      <protection/>
    </xf>
    <xf numFmtId="189" fontId="1" fillId="0" borderId="25" xfId="32" applyNumberFormat="1" applyFont="1" applyFill="1" applyBorder="1" applyAlignment="1">
      <alignment vertical="center"/>
      <protection/>
    </xf>
    <xf numFmtId="41" fontId="1" fillId="0" borderId="25" xfId="32" applyNumberFormat="1" applyFont="1" applyFill="1" applyBorder="1" applyAlignment="1">
      <alignment horizontal="right" vertical="center"/>
      <protection/>
    </xf>
    <xf numFmtId="41" fontId="1" fillId="0" borderId="25" xfId="32" applyNumberFormat="1" applyFont="1" applyFill="1" applyBorder="1" applyAlignment="1">
      <alignment vertical="center"/>
      <protection/>
    </xf>
    <xf numFmtId="0" fontId="8" fillId="0" borderId="25" xfId="32" applyFont="1" applyFill="1" applyBorder="1" applyAlignment="1">
      <alignment horizontal="right" vertical="center"/>
      <protection/>
    </xf>
    <xf numFmtId="0" fontId="1" fillId="0" borderId="22" xfId="32" applyFont="1" applyFill="1" applyBorder="1" applyAlignment="1">
      <alignment horizontal="center" vertical="center"/>
      <protection/>
    </xf>
    <xf numFmtId="41" fontId="1" fillId="0" borderId="22" xfId="32" applyNumberFormat="1" applyFont="1" applyFill="1" applyBorder="1" applyAlignment="1">
      <alignment horizontal="center" vertical="center"/>
      <protection/>
    </xf>
    <xf numFmtId="0" fontId="1" fillId="0" borderId="31" xfId="32" applyFont="1" applyFill="1" applyBorder="1" applyAlignment="1">
      <alignment vertical="center"/>
      <protection/>
    </xf>
    <xf numFmtId="189" fontId="1" fillId="0" borderId="22" xfId="32" applyNumberFormat="1" applyFont="1" applyFill="1" applyBorder="1" applyAlignment="1">
      <alignment horizontal="left" vertical="center"/>
      <protection/>
    </xf>
    <xf numFmtId="41" fontId="1" fillId="0" borderId="22" xfId="32" applyNumberFormat="1" applyFont="1" applyFill="1" applyBorder="1" applyAlignment="1">
      <alignment horizontal="left" vertical="center"/>
      <protection/>
    </xf>
    <xf numFmtId="0" fontId="1" fillId="0" borderId="22" xfId="32" applyFont="1" applyFill="1" applyBorder="1" applyAlignment="1">
      <alignment vertical="center" wrapText="1"/>
      <protection/>
    </xf>
    <xf numFmtId="0" fontId="1" fillId="0" borderId="0" xfId="32" applyFont="1" applyFill="1" applyBorder="1" applyAlignment="1">
      <alignment vertical="center"/>
      <protection/>
    </xf>
    <xf numFmtId="0" fontId="1" fillId="0" borderId="6" xfId="32" applyFont="1" applyFill="1" applyBorder="1" applyAlignment="1">
      <alignment horizontal="center" vertical="center"/>
      <protection/>
    </xf>
    <xf numFmtId="0" fontId="1" fillId="0" borderId="24" xfId="32" applyFont="1" applyFill="1" applyBorder="1" applyAlignment="1">
      <alignment horizontal="center" vertical="center"/>
      <protection/>
    </xf>
    <xf numFmtId="0" fontId="1" fillId="0" borderId="7" xfId="32" applyFont="1" applyFill="1" applyBorder="1" applyAlignment="1">
      <alignment horizontal="center" vertical="center"/>
      <protection/>
    </xf>
    <xf numFmtId="0" fontId="1" fillId="0" borderId="7" xfId="32" applyFont="1" applyFill="1" applyBorder="1" applyAlignment="1">
      <alignment horizontal="center" vertical="center" wrapText="1"/>
      <protection/>
    </xf>
    <xf numFmtId="189" fontId="1" fillId="0" borderId="7" xfId="32" applyNumberFormat="1" applyFont="1" applyFill="1" applyBorder="1" applyAlignment="1">
      <alignment horizontal="center" vertical="center" wrapText="1"/>
      <protection/>
    </xf>
    <xf numFmtId="189" fontId="1" fillId="0" borderId="7" xfId="32" applyNumberFormat="1" applyFont="1" applyFill="1" applyBorder="1" applyAlignment="1">
      <alignment horizontal="center" vertical="center"/>
      <protection/>
    </xf>
    <xf numFmtId="41" fontId="1" fillId="0" borderId="7" xfId="32" applyNumberFormat="1" applyFont="1" applyFill="1" applyBorder="1" applyAlignment="1">
      <alignment horizontal="center" vertical="center"/>
      <protection/>
    </xf>
    <xf numFmtId="189" fontId="1" fillId="0" borderId="7" xfId="32" applyNumberFormat="1" applyFont="1" applyFill="1" applyBorder="1" applyAlignment="1">
      <alignment horizontal="left" vertical="center"/>
      <protection/>
    </xf>
    <xf numFmtId="41" fontId="1" fillId="0" borderId="7" xfId="32" applyNumberFormat="1" applyFont="1" applyFill="1" applyBorder="1" applyAlignment="1">
      <alignment horizontal="left" vertical="center"/>
      <protection/>
    </xf>
    <xf numFmtId="0" fontId="8" fillId="0" borderId="7" xfId="32" applyFont="1" applyFill="1" applyBorder="1" applyAlignment="1">
      <alignment horizontal="center" vertical="center"/>
      <protection/>
    </xf>
    <xf numFmtId="0" fontId="1" fillId="0" borderId="7" xfId="32" applyFont="1" applyFill="1" applyBorder="1" applyAlignment="1">
      <alignment vertical="center" wrapText="1"/>
      <protection/>
    </xf>
    <xf numFmtId="211" fontId="9" fillId="0" borderId="7" xfId="32" applyNumberFormat="1" applyFont="1" applyFill="1" applyBorder="1" applyAlignment="1">
      <alignment vertical="center"/>
      <protection/>
    </xf>
    <xf numFmtId="211" fontId="9" fillId="0" borderId="7" xfId="32" applyNumberFormat="1" applyFont="1" applyFill="1" applyBorder="1" applyAlignment="1">
      <alignment vertical="center" wrapText="1"/>
      <protection/>
    </xf>
    <xf numFmtId="0" fontId="9" fillId="0" borderId="0" xfId="32" applyFont="1" applyFill="1" applyAlignment="1">
      <alignment vertical="center"/>
      <protection/>
    </xf>
    <xf numFmtId="0" fontId="9" fillId="0" borderId="5" xfId="32" applyFont="1" applyFill="1" applyBorder="1" applyAlignment="1">
      <alignment horizontal="distributed" vertical="center"/>
      <protection/>
    </xf>
    <xf numFmtId="0" fontId="9" fillId="0" borderId="10" xfId="32" applyFont="1" applyFill="1" applyBorder="1" applyAlignment="1">
      <alignment horizontal="distributed" vertical="center"/>
      <protection/>
    </xf>
    <xf numFmtId="41" fontId="9" fillId="0" borderId="5" xfId="32" applyNumberFormat="1" applyFont="1" applyFill="1" applyBorder="1" applyAlignment="1">
      <alignment horizontal="right" vertical="center"/>
      <protection/>
    </xf>
    <xf numFmtId="189" fontId="9" fillId="0" borderId="0" xfId="32" applyNumberFormat="1" applyFont="1" applyFill="1" applyBorder="1" applyAlignment="1">
      <alignment horizontal="right" vertical="center"/>
      <protection/>
    </xf>
    <xf numFmtId="41" fontId="9" fillId="0" borderId="0" xfId="32" applyNumberFormat="1" applyFont="1" applyFill="1" applyBorder="1" applyAlignment="1">
      <alignment horizontal="right" vertical="center"/>
      <protection/>
    </xf>
    <xf numFmtId="41" fontId="9" fillId="0" borderId="0" xfId="32" applyNumberFormat="1" applyFont="1" applyFill="1" applyBorder="1" applyAlignment="1">
      <alignment vertical="center"/>
      <protection/>
    </xf>
    <xf numFmtId="211" fontId="9" fillId="0" borderId="0" xfId="32" applyNumberFormat="1" applyFont="1" applyFill="1" applyAlignment="1">
      <alignment vertical="center"/>
      <protection/>
    </xf>
    <xf numFmtId="211" fontId="9" fillId="0" borderId="5" xfId="32" applyNumberFormat="1" applyFont="1" applyFill="1" applyBorder="1" applyAlignment="1">
      <alignment horizontal="distributed" vertical="center"/>
      <protection/>
    </xf>
    <xf numFmtId="211" fontId="9" fillId="0" borderId="10" xfId="32" applyNumberFormat="1" applyFont="1" applyFill="1" applyBorder="1" applyAlignment="1">
      <alignment horizontal="distributed" vertical="center"/>
      <protection/>
    </xf>
    <xf numFmtId="211" fontId="9" fillId="0" borderId="5" xfId="32" applyNumberFormat="1" applyFont="1" applyFill="1" applyBorder="1" applyAlignment="1">
      <alignment horizontal="right" vertical="center"/>
      <protection/>
    </xf>
    <xf numFmtId="211" fontId="9" fillId="0" borderId="0" xfId="32" applyNumberFormat="1" applyFont="1" applyFill="1" applyBorder="1" applyAlignment="1">
      <alignment horizontal="right" vertical="center"/>
      <protection/>
    </xf>
    <xf numFmtId="189" fontId="9" fillId="0" borderId="0" xfId="32" applyNumberFormat="1" applyFont="1" applyFill="1" applyBorder="1" applyAlignment="1">
      <alignment vertical="center"/>
      <protection/>
    </xf>
    <xf numFmtId="211" fontId="9" fillId="0" borderId="0" xfId="32" applyNumberFormat="1" applyFont="1" applyFill="1" applyBorder="1" applyAlignment="1">
      <alignment vertical="center"/>
      <protection/>
    </xf>
    <xf numFmtId="189" fontId="9" fillId="0" borderId="10" xfId="32" applyNumberFormat="1" applyFont="1" applyFill="1" applyBorder="1" applyAlignment="1">
      <alignment vertical="center"/>
      <protection/>
    </xf>
    <xf numFmtId="211" fontId="1" fillId="0" borderId="0" xfId="32" applyNumberFormat="1" applyFont="1" applyFill="1" applyBorder="1" applyAlignment="1">
      <alignment vertical="center"/>
      <protection/>
    </xf>
    <xf numFmtId="0" fontId="1" fillId="0" borderId="5" xfId="32" applyFont="1" applyFill="1" applyBorder="1" applyAlignment="1">
      <alignment horizontal="distributed" vertical="center"/>
      <protection/>
    </xf>
    <xf numFmtId="0" fontId="1" fillId="0" borderId="10" xfId="32" applyFont="1" applyFill="1" applyBorder="1" applyAlignment="1">
      <alignment horizontal="distributed" vertical="center"/>
      <protection/>
    </xf>
    <xf numFmtId="41" fontId="1" fillId="0" borderId="5" xfId="32" applyNumberFormat="1" applyFont="1" applyFill="1" applyBorder="1" applyAlignment="1">
      <alignment horizontal="right" vertical="center"/>
      <protection/>
    </xf>
    <xf numFmtId="189" fontId="1" fillId="0" borderId="0" xfId="32" applyNumberFormat="1" applyFont="1" applyFill="1" applyBorder="1" applyAlignment="1">
      <alignment horizontal="right" vertical="center"/>
      <protection/>
    </xf>
    <xf numFmtId="41" fontId="1" fillId="0" borderId="0" xfId="32" applyNumberFormat="1" applyFont="1" applyFill="1" applyBorder="1" applyAlignment="1">
      <alignment horizontal="right" vertical="center"/>
      <protection/>
    </xf>
    <xf numFmtId="189" fontId="1" fillId="0" borderId="0" xfId="32" applyNumberFormat="1" applyFont="1" applyFill="1" applyBorder="1" applyAlignment="1">
      <alignment vertical="center"/>
      <protection/>
    </xf>
    <xf numFmtId="41" fontId="1" fillId="0" borderId="0" xfId="32" applyNumberFormat="1" applyFont="1" applyFill="1" applyBorder="1" applyAlignment="1">
      <alignment vertical="center"/>
      <protection/>
    </xf>
    <xf numFmtId="189" fontId="1" fillId="0" borderId="10" xfId="32" applyNumberFormat="1" applyFont="1" applyFill="1" applyBorder="1" applyAlignment="1">
      <alignment vertical="center"/>
      <protection/>
    </xf>
    <xf numFmtId="211" fontId="1" fillId="0" borderId="0" xfId="32" applyNumberFormat="1" applyFont="1" applyFill="1" applyAlignment="1">
      <alignment vertical="center"/>
      <protection/>
    </xf>
    <xf numFmtId="211" fontId="1" fillId="0" borderId="5" xfId="32" applyNumberFormat="1" applyFont="1" applyFill="1" applyBorder="1" applyAlignment="1">
      <alignment horizontal="distributed" vertical="center"/>
      <protection/>
    </xf>
    <xf numFmtId="211" fontId="1" fillId="0" borderId="10" xfId="32" applyNumberFormat="1" applyFont="1" applyFill="1" applyBorder="1" applyAlignment="1">
      <alignment horizontal="distributed" vertical="center"/>
      <protection/>
    </xf>
    <xf numFmtId="211" fontId="1" fillId="0" borderId="5" xfId="32" applyNumberFormat="1" applyFont="1" applyFill="1" applyBorder="1" applyAlignment="1">
      <alignment horizontal="right" vertical="center"/>
      <protection/>
    </xf>
    <xf numFmtId="211" fontId="1" fillId="0" borderId="0" xfId="32" applyNumberFormat="1" applyFont="1" applyFill="1" applyBorder="1" applyAlignment="1">
      <alignment horizontal="right" vertical="center"/>
      <protection/>
    </xf>
    <xf numFmtId="0" fontId="9" fillId="0" borderId="0" xfId="32" applyFont="1" applyFill="1" applyBorder="1" applyAlignment="1">
      <alignment vertical="center"/>
      <protection/>
    </xf>
    <xf numFmtId="0" fontId="1" fillId="0" borderId="5" xfId="32" applyFont="1" applyFill="1" applyBorder="1" applyAlignment="1">
      <alignment vertical="center"/>
      <protection/>
    </xf>
    <xf numFmtId="0" fontId="1" fillId="0" borderId="15" xfId="32" applyFont="1" applyFill="1" applyBorder="1" applyAlignment="1">
      <alignment vertical="center"/>
      <protection/>
    </xf>
    <xf numFmtId="0" fontId="1" fillId="0" borderId="18" xfId="32" applyFont="1" applyFill="1" applyBorder="1" applyAlignment="1">
      <alignment horizontal="distributed" vertical="center"/>
      <protection/>
    </xf>
    <xf numFmtId="41" fontId="1" fillId="0" borderId="16" xfId="32" applyNumberFormat="1" applyFont="1" applyFill="1" applyBorder="1" applyAlignment="1">
      <alignment vertical="center"/>
      <protection/>
    </xf>
    <xf numFmtId="189" fontId="1" fillId="0" borderId="16" xfId="32" applyNumberFormat="1" applyFont="1" applyFill="1" applyBorder="1" applyAlignment="1">
      <alignment vertical="center"/>
      <protection/>
    </xf>
    <xf numFmtId="189" fontId="1" fillId="0" borderId="16" xfId="32" applyNumberFormat="1" applyFont="1" applyFill="1" applyBorder="1" applyAlignment="1">
      <alignment horizontal="right" vertical="center"/>
      <protection/>
    </xf>
    <xf numFmtId="41" fontId="1" fillId="0" borderId="16" xfId="32" applyNumberFormat="1" applyFont="1" applyFill="1" applyBorder="1" applyAlignment="1">
      <alignment horizontal="right" vertical="center"/>
      <protection/>
    </xf>
    <xf numFmtId="0" fontId="1" fillId="0" borderId="16" xfId="32" applyFont="1" applyFill="1" applyBorder="1" applyAlignment="1">
      <alignment vertical="center"/>
      <protection/>
    </xf>
    <xf numFmtId="0" fontId="1" fillId="0" borderId="0" xfId="33" applyFont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Alignment="1">
      <alignment vertical="center"/>
      <protection/>
    </xf>
    <xf numFmtId="0" fontId="8" fillId="0" borderId="0" xfId="33" applyFont="1" applyAlignment="1">
      <alignment horizontal="right" vertical="center"/>
      <protection/>
    </xf>
    <xf numFmtId="0" fontId="8" fillId="0" borderId="0" xfId="33" applyFont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 wrapText="1"/>
      <protection/>
    </xf>
    <xf numFmtId="41" fontId="1" fillId="0" borderId="0" xfId="33" applyNumberFormat="1" applyFont="1" applyAlignment="1">
      <alignment vertical="center"/>
      <protection/>
    </xf>
    <xf numFmtId="41" fontId="1" fillId="0" borderId="13" xfId="33" applyNumberFormat="1" applyFont="1" applyBorder="1" applyAlignment="1">
      <alignment horizontal="distributed" vertical="center"/>
      <protection/>
    </xf>
    <xf numFmtId="41" fontId="1" fillId="0" borderId="6" xfId="33" applyNumberFormat="1" applyFont="1" applyFill="1" applyBorder="1" applyAlignment="1">
      <alignment horizontal="right" vertical="center"/>
      <protection/>
    </xf>
    <xf numFmtId="41" fontId="1" fillId="0" borderId="7" xfId="33" applyNumberFormat="1" applyFont="1" applyFill="1" applyBorder="1" applyAlignment="1">
      <alignment horizontal="right" vertical="center"/>
      <protection/>
    </xf>
    <xf numFmtId="41" fontId="1" fillId="0" borderId="7" xfId="33" applyNumberFormat="1" applyFont="1" applyBorder="1" applyAlignment="1">
      <alignment vertical="center"/>
      <protection/>
    </xf>
    <xf numFmtId="41" fontId="1" fillId="0" borderId="7" xfId="33" applyNumberFormat="1" applyFont="1" applyFill="1" applyBorder="1" applyAlignment="1">
      <alignment vertical="center"/>
      <protection/>
    </xf>
    <xf numFmtId="41" fontId="1" fillId="0" borderId="10" xfId="33" applyNumberFormat="1" applyFont="1" applyBorder="1" applyAlignment="1">
      <alignment vertical="center"/>
      <protection/>
    </xf>
    <xf numFmtId="0" fontId="18" fillId="0" borderId="13" xfId="33" applyNumberFormat="1" applyFont="1" applyBorder="1" applyAlignment="1">
      <alignment horizontal="distributed" vertical="center" wrapText="1"/>
      <protection/>
    </xf>
    <xf numFmtId="41" fontId="1" fillId="0" borderId="5" xfId="33" applyNumberFormat="1" applyFont="1" applyFill="1" applyBorder="1" applyAlignment="1">
      <alignment horizontal="right" vertical="center"/>
      <protection/>
    </xf>
    <xf numFmtId="41" fontId="1" fillId="0" borderId="0" xfId="33" applyNumberFormat="1" applyFont="1" applyFill="1" applyBorder="1" applyAlignment="1">
      <alignment horizontal="right" vertical="center"/>
      <protection/>
    </xf>
    <xf numFmtId="41" fontId="1" fillId="0" borderId="0" xfId="33" applyNumberFormat="1" applyFont="1" applyBorder="1" applyAlignment="1">
      <alignment vertical="center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9" fillId="0" borderId="0" xfId="33" applyNumberFormat="1" applyFont="1" applyAlignment="1">
      <alignment vertical="center"/>
      <protection/>
    </xf>
    <xf numFmtId="0" fontId="20" fillId="0" borderId="13" xfId="33" applyNumberFormat="1" applyFont="1" applyBorder="1" applyAlignment="1">
      <alignment horizontal="distributed" vertical="center" wrapText="1"/>
      <protection/>
    </xf>
    <xf numFmtId="41" fontId="9" fillId="0" borderId="5" xfId="33" applyNumberFormat="1" applyFont="1" applyFill="1" applyBorder="1" applyAlignment="1">
      <alignment horizontal="right" vertical="center"/>
      <protection/>
    </xf>
    <xf numFmtId="41" fontId="9" fillId="0" borderId="0" xfId="33" applyNumberFormat="1" applyFont="1" applyFill="1" applyBorder="1" applyAlignment="1">
      <alignment horizontal="right" vertical="center"/>
      <protection/>
    </xf>
    <xf numFmtId="41" fontId="9" fillId="0" borderId="0" xfId="33" applyNumberFormat="1" applyFont="1" applyBorder="1" applyAlignment="1">
      <alignment vertical="center"/>
      <protection/>
    </xf>
    <xf numFmtId="41" fontId="9" fillId="0" borderId="0" xfId="33" applyNumberFormat="1" applyFont="1" applyFill="1" applyBorder="1" applyAlignment="1">
      <alignment vertical="center"/>
      <protection/>
    </xf>
    <xf numFmtId="41" fontId="9" fillId="0" borderId="10" xfId="33" applyNumberFormat="1" applyFont="1" applyFill="1" applyBorder="1" applyAlignment="1">
      <alignment horizontal="right" vertical="center"/>
      <protection/>
    </xf>
    <xf numFmtId="0" fontId="1" fillId="0" borderId="13" xfId="33" applyNumberFormat="1" applyFont="1" applyBorder="1" applyAlignment="1">
      <alignment horizontal="center" vertical="center"/>
      <protection/>
    </xf>
    <xf numFmtId="41" fontId="1" fillId="0" borderId="0" xfId="33" applyNumberFormat="1" applyFont="1" applyBorder="1" applyAlignment="1">
      <alignment horizontal="right" vertical="center"/>
      <protection/>
    </xf>
    <xf numFmtId="0" fontId="1" fillId="0" borderId="13" xfId="33" applyNumberFormat="1" applyFont="1" applyBorder="1" applyAlignment="1" quotePrefix="1">
      <alignment horizontal="center" vertical="center"/>
      <protection/>
    </xf>
    <xf numFmtId="41" fontId="1" fillId="0" borderId="14" xfId="33" applyNumberFormat="1" applyFont="1" applyBorder="1" applyAlignment="1">
      <alignment vertical="center"/>
      <protection/>
    </xf>
    <xf numFmtId="41" fontId="1" fillId="0" borderId="15" xfId="33" applyNumberFormat="1" applyFont="1" applyFill="1" applyBorder="1" applyAlignment="1">
      <alignment horizontal="right" vertical="center"/>
      <protection/>
    </xf>
    <xf numFmtId="41" fontId="1" fillId="0" borderId="16" xfId="33" applyNumberFormat="1" applyFont="1" applyFill="1" applyBorder="1" applyAlignment="1">
      <alignment horizontal="right" vertical="center"/>
      <protection/>
    </xf>
    <xf numFmtId="41" fontId="1" fillId="0" borderId="16" xfId="33" applyNumberFormat="1" applyFont="1" applyBorder="1" applyAlignment="1">
      <alignment horizontal="right" vertical="center"/>
      <protection/>
    </xf>
    <xf numFmtId="41" fontId="1" fillId="0" borderId="16" xfId="33" applyNumberFormat="1" applyFont="1" applyBorder="1" applyAlignment="1">
      <alignment vertical="center"/>
      <protection/>
    </xf>
    <xf numFmtId="41" fontId="1" fillId="0" borderId="18" xfId="33" applyNumberFormat="1" applyFont="1" applyBorder="1" applyAlignment="1">
      <alignment vertical="center"/>
      <protection/>
    </xf>
    <xf numFmtId="38" fontId="1" fillId="0" borderId="0" xfId="17" applyFont="1" applyAlignment="1">
      <alignment horizontal="right"/>
    </xf>
    <xf numFmtId="38" fontId="1" fillId="0" borderId="2" xfId="17" applyFont="1" applyBorder="1" applyAlignment="1">
      <alignment horizontal="distributed" vertical="center"/>
    </xf>
    <xf numFmtId="38" fontId="1" fillId="0" borderId="32" xfId="17" applyFont="1" applyBorder="1" applyAlignment="1">
      <alignment horizontal="distributed" vertical="center"/>
    </xf>
    <xf numFmtId="38" fontId="1" fillId="0" borderId="7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" fillId="0" borderId="33" xfId="17" applyFont="1" applyBorder="1" applyAlignment="1">
      <alignment horizontal="distributed" vertical="center"/>
    </xf>
    <xf numFmtId="38" fontId="1" fillId="0" borderId="10" xfId="17" applyFont="1" applyBorder="1" applyAlignment="1">
      <alignment horizontal="distributed" vertical="center"/>
    </xf>
    <xf numFmtId="38" fontId="1" fillId="0" borderId="24" xfId="17" applyFont="1" applyBorder="1" applyAlignment="1">
      <alignment horizontal="distributed" vertical="center"/>
    </xf>
    <xf numFmtId="38" fontId="9" fillId="0" borderId="0" xfId="17" applyFont="1" applyAlignment="1">
      <alignment vertical="center"/>
    </xf>
    <xf numFmtId="38" fontId="9" fillId="0" borderId="5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10" xfId="17" applyFont="1" applyBorder="1" applyAlignment="1">
      <alignment/>
    </xf>
    <xf numFmtId="38" fontId="9" fillId="0" borderId="33" xfId="17" applyFont="1" applyBorder="1" applyAlignment="1">
      <alignment vertical="center"/>
    </xf>
    <xf numFmtId="38" fontId="9" fillId="0" borderId="10" xfId="17" applyFont="1" applyBorder="1" applyAlignment="1">
      <alignment vertical="center"/>
    </xf>
    <xf numFmtId="38" fontId="1" fillId="0" borderId="5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12" xfId="17" applyFont="1" applyBorder="1" applyAlignment="1">
      <alignment/>
    </xf>
    <xf numFmtId="38" fontId="1" fillId="0" borderId="33" xfId="17" applyFont="1" applyBorder="1" applyAlignment="1">
      <alignment vertical="center"/>
    </xf>
    <xf numFmtId="38" fontId="1" fillId="0" borderId="10" xfId="17" applyFont="1" applyBorder="1" applyAlignment="1">
      <alignment/>
    </xf>
    <xf numFmtId="38" fontId="8" fillId="0" borderId="10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right"/>
    </xf>
    <xf numFmtId="177" fontId="1" fillId="0" borderId="0" xfId="17" applyNumberFormat="1" applyFont="1" applyBorder="1" applyAlignment="1">
      <alignment horizontal="right"/>
    </xf>
    <xf numFmtId="177" fontId="1" fillId="0" borderId="10" xfId="17" applyNumberFormat="1" applyFont="1" applyBorder="1" applyAlignment="1">
      <alignment horizontal="right"/>
    </xf>
    <xf numFmtId="38" fontId="1" fillId="0" borderId="16" xfId="17" applyFont="1" applyBorder="1" applyAlignment="1">
      <alignment horizontal="distributed" vertical="center"/>
    </xf>
    <xf numFmtId="38" fontId="1" fillId="0" borderId="15" xfId="17" applyFont="1" applyBorder="1" applyAlignment="1">
      <alignment/>
    </xf>
    <xf numFmtId="38" fontId="1" fillId="0" borderId="16" xfId="17" applyFont="1" applyBorder="1" applyAlignment="1">
      <alignment/>
    </xf>
    <xf numFmtId="38" fontId="1" fillId="0" borderId="34" xfId="17" applyFont="1" applyBorder="1" applyAlignment="1">
      <alignment/>
    </xf>
    <xf numFmtId="38" fontId="1" fillId="0" borderId="35" xfId="17" applyFont="1" applyBorder="1" applyAlignment="1">
      <alignment vertical="center"/>
    </xf>
    <xf numFmtId="0" fontId="12" fillId="0" borderId="0" xfId="35" applyFont="1">
      <alignment/>
      <protection/>
    </xf>
    <xf numFmtId="0" fontId="1" fillId="0" borderId="0" xfId="35" applyFont="1">
      <alignment/>
      <protection/>
    </xf>
    <xf numFmtId="38" fontId="1" fillId="0" borderId="0" xfId="17" applyFont="1" applyAlignment="1">
      <alignment horizontal="right" vertical="center"/>
    </xf>
    <xf numFmtId="0" fontId="1" fillId="0" borderId="14" xfId="35" applyFont="1" applyBorder="1" applyAlignment="1">
      <alignment horizontal="center" vertical="center" wrapText="1"/>
      <protection/>
    </xf>
    <xf numFmtId="0" fontId="1" fillId="0" borderId="15" xfId="35" applyFont="1" applyBorder="1" applyAlignment="1">
      <alignment horizontal="center" vertical="center" wrapText="1"/>
      <protection/>
    </xf>
    <xf numFmtId="38" fontId="1" fillId="0" borderId="26" xfId="17" applyFont="1" applyFill="1" applyBorder="1" applyAlignment="1">
      <alignment horizontal="center" vertical="center"/>
    </xf>
    <xf numFmtId="38" fontId="1" fillId="0" borderId="6" xfId="17" applyFont="1" applyBorder="1" applyAlignment="1">
      <alignment horizontal="right"/>
    </xf>
    <xf numFmtId="38" fontId="1" fillId="0" borderId="7" xfId="17" applyFont="1" applyBorder="1" applyAlignment="1" quotePrefix="1">
      <alignment horizontal="right"/>
    </xf>
    <xf numFmtId="183" fontId="1" fillId="0" borderId="7" xfId="17" applyNumberFormat="1" applyFont="1" applyBorder="1" applyAlignment="1">
      <alignment horizontal="right"/>
    </xf>
    <xf numFmtId="38" fontId="1" fillId="0" borderId="7" xfId="17" applyFont="1" applyBorder="1" applyAlignment="1">
      <alignment horizontal="right"/>
    </xf>
    <xf numFmtId="197" fontId="1" fillId="0" borderId="7" xfId="17" applyNumberFormat="1" applyFont="1" applyBorder="1" applyAlignment="1" quotePrefix="1">
      <alignment horizontal="right"/>
    </xf>
    <xf numFmtId="183" fontId="1" fillId="0" borderId="24" xfId="17" applyNumberFormat="1" applyFont="1" applyBorder="1" applyAlignment="1">
      <alignment horizontal="right"/>
    </xf>
    <xf numFmtId="0" fontId="1" fillId="0" borderId="0" xfId="35" applyFont="1" applyBorder="1">
      <alignment/>
      <protection/>
    </xf>
    <xf numFmtId="38" fontId="9" fillId="0" borderId="13" xfId="17" applyFont="1" applyFill="1" applyBorder="1" applyAlignment="1">
      <alignment horizontal="center" vertical="center"/>
    </xf>
    <xf numFmtId="38" fontId="9" fillId="0" borderId="5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183" fontId="9" fillId="0" borderId="0" xfId="17" applyNumberFormat="1" applyFont="1" applyBorder="1" applyAlignment="1">
      <alignment horizontal="right"/>
    </xf>
    <xf numFmtId="197" fontId="9" fillId="0" borderId="0" xfId="17" applyNumberFormat="1" applyFont="1" applyBorder="1" applyAlignment="1" quotePrefix="1">
      <alignment horizontal="right"/>
    </xf>
    <xf numFmtId="183" fontId="9" fillId="0" borderId="10" xfId="17" applyNumberFormat="1" applyFont="1" applyBorder="1" applyAlignment="1">
      <alignment horizontal="right"/>
    </xf>
    <xf numFmtId="0" fontId="9" fillId="0" borderId="0" xfId="35" applyFont="1" applyBorder="1">
      <alignment/>
      <protection/>
    </xf>
    <xf numFmtId="0" fontId="9" fillId="0" borderId="0" xfId="35" applyFont="1">
      <alignment/>
      <protection/>
    </xf>
    <xf numFmtId="38" fontId="1" fillId="0" borderId="13" xfId="17" applyFont="1" applyFill="1" applyBorder="1" applyAlignment="1">
      <alignment horizontal="center" vertical="center"/>
    </xf>
    <xf numFmtId="38" fontId="1" fillId="0" borderId="5" xfId="17" applyFont="1" applyBorder="1" applyAlignment="1">
      <alignment horizontal="right"/>
    </xf>
    <xf numFmtId="38" fontId="1" fillId="0" borderId="0" xfId="17" applyFont="1" applyBorder="1" applyAlignment="1" quotePrefix="1">
      <alignment horizontal="right"/>
    </xf>
    <xf numFmtId="183" fontId="1" fillId="0" borderId="0" xfId="17" applyNumberFormat="1" applyFont="1" applyBorder="1" applyAlignment="1">
      <alignment horizontal="right"/>
    </xf>
    <xf numFmtId="0" fontId="12" fillId="0" borderId="0" xfId="35" applyFont="1" applyBorder="1">
      <alignment/>
      <protection/>
    </xf>
    <xf numFmtId="197" fontId="1" fillId="0" borderId="0" xfId="17" applyNumberFormat="1" applyFont="1" applyBorder="1" applyAlignment="1" quotePrefix="1">
      <alignment horizontal="right"/>
    </xf>
    <xf numFmtId="38" fontId="1" fillId="0" borderId="0" xfId="35" applyNumberFormat="1" applyFont="1" applyBorder="1" applyAlignment="1">
      <alignment/>
      <protection/>
    </xf>
    <xf numFmtId="183" fontId="1" fillId="0" borderId="10" xfId="17" applyNumberFormat="1" applyFont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1" fillId="0" borderId="13" xfId="35" applyFont="1" applyBorder="1">
      <alignment/>
      <protection/>
    </xf>
    <xf numFmtId="0" fontId="1" fillId="0" borderId="5" xfId="35" applyFont="1" applyBorder="1" applyAlignment="1">
      <alignment/>
      <protection/>
    </xf>
    <xf numFmtId="0" fontId="1" fillId="0" borderId="0" xfId="35" applyFont="1" applyBorder="1" applyAlignment="1">
      <alignment/>
      <protection/>
    </xf>
    <xf numFmtId="0" fontId="1" fillId="0" borderId="10" xfId="35" applyFont="1" applyBorder="1" applyAlignment="1">
      <alignment/>
      <protection/>
    </xf>
    <xf numFmtId="0" fontId="9" fillId="0" borderId="13" xfId="35" applyFont="1" applyBorder="1" applyAlignment="1">
      <alignment horizontal="distributed" vertical="center"/>
      <protection/>
    </xf>
    <xf numFmtId="0" fontId="1" fillId="0" borderId="13" xfId="35" applyFont="1" applyBorder="1" applyAlignment="1">
      <alignment horizontal="distributed" vertical="center"/>
      <protection/>
    </xf>
    <xf numFmtId="183" fontId="14" fillId="0" borderId="0" xfId="17" applyNumberFormat="1" applyFont="1" applyBorder="1" applyAlignment="1">
      <alignment/>
    </xf>
    <xf numFmtId="183" fontId="1" fillId="0" borderId="10" xfId="35" applyNumberFormat="1" applyFont="1" applyBorder="1" applyAlignment="1">
      <alignment/>
      <protection/>
    </xf>
    <xf numFmtId="38" fontId="9" fillId="0" borderId="0" xfId="17" applyFont="1" applyAlignment="1">
      <alignment/>
    </xf>
    <xf numFmtId="38" fontId="1" fillId="0" borderId="5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35" applyNumberFormat="1" applyFont="1" applyFill="1" applyBorder="1" applyAlignment="1">
      <alignment/>
      <protection/>
    </xf>
    <xf numFmtId="38" fontId="9" fillId="0" borderId="5" xfId="35" applyNumberFormat="1" applyFont="1" applyBorder="1" applyAlignment="1">
      <alignment/>
      <protection/>
    </xf>
    <xf numFmtId="38" fontId="9" fillId="0" borderId="0" xfId="35" applyNumberFormat="1" applyFont="1" applyBorder="1" applyAlignment="1">
      <alignment/>
      <protection/>
    </xf>
    <xf numFmtId="38" fontId="9" fillId="0" borderId="0" xfId="17" applyFont="1" applyFill="1" applyBorder="1" applyAlignment="1">
      <alignment horizontal="distributed" vertical="center"/>
    </xf>
    <xf numFmtId="0" fontId="14" fillId="0" borderId="5" xfId="35" applyFont="1" applyBorder="1" applyAlignment="1">
      <alignment/>
      <protection/>
    </xf>
    <xf numFmtId="38" fontId="1" fillId="0" borderId="15" xfId="17" applyFont="1" applyBorder="1" applyAlignment="1">
      <alignment horizontal="right"/>
    </xf>
    <xf numFmtId="38" fontId="1" fillId="0" borderId="16" xfId="17" applyFont="1" applyBorder="1" applyAlignment="1">
      <alignment horizontal="right"/>
    </xf>
    <xf numFmtId="183" fontId="1" fillId="0" borderId="16" xfId="17" applyNumberFormat="1" applyFont="1" applyBorder="1" applyAlignment="1">
      <alignment horizontal="right"/>
    </xf>
    <xf numFmtId="197" fontId="1" fillId="0" borderId="16" xfId="17" applyNumberFormat="1" applyFont="1" applyBorder="1" applyAlignment="1" quotePrefix="1">
      <alignment horizontal="right"/>
    </xf>
    <xf numFmtId="38" fontId="1" fillId="0" borderId="16" xfId="35" applyNumberFormat="1" applyFont="1" applyBorder="1" applyAlignment="1">
      <alignment/>
      <protection/>
    </xf>
    <xf numFmtId="183" fontId="1" fillId="0" borderId="18" xfId="17" applyNumberFormat="1" applyFont="1" applyBorder="1" applyAlignment="1">
      <alignment horizontal="right"/>
    </xf>
    <xf numFmtId="38" fontId="7" fillId="0" borderId="0" xfId="17" applyFont="1" applyFill="1" applyAlignment="1">
      <alignment/>
    </xf>
    <xf numFmtId="38" fontId="1" fillId="0" borderId="0" xfId="17" applyFont="1" applyFill="1" applyAlignment="1">
      <alignment/>
    </xf>
    <xf numFmtId="0" fontId="1" fillId="0" borderId="0" xfId="36" applyFont="1" applyFill="1">
      <alignment/>
      <protection/>
    </xf>
    <xf numFmtId="38" fontId="1" fillId="0" borderId="0" xfId="17" applyFont="1" applyFill="1" applyAlignment="1">
      <alignment horizontal="centerContinuous"/>
    </xf>
    <xf numFmtId="38" fontId="8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38" fontId="8" fillId="0" borderId="0" xfId="17" applyFont="1" applyFill="1" applyAlignment="1">
      <alignment horizontal="right"/>
    </xf>
    <xf numFmtId="38" fontId="8" fillId="0" borderId="25" xfId="17" applyFont="1" applyFill="1" applyBorder="1" applyAlignment="1">
      <alignment/>
    </xf>
    <xf numFmtId="38" fontId="1" fillId="0" borderId="25" xfId="17" applyFont="1" applyFill="1" applyBorder="1" applyAlignment="1">
      <alignment horizontal="right"/>
    </xf>
    <xf numFmtId="38" fontId="1" fillId="0" borderId="10" xfId="17" applyFont="1" applyFill="1" applyBorder="1" applyAlignment="1">
      <alignment/>
    </xf>
    <xf numFmtId="38" fontId="1" fillId="0" borderId="36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center"/>
    </xf>
    <xf numFmtId="38" fontId="1" fillId="0" borderId="1" xfId="17" applyFont="1" applyFill="1" applyBorder="1" applyAlignment="1">
      <alignment horizontal="left"/>
    </xf>
    <xf numFmtId="0" fontId="1" fillId="0" borderId="14" xfId="36" applyFont="1" applyFill="1" applyBorder="1" applyAlignment="1">
      <alignment horizontal="distributed" vertical="center" wrapText="1"/>
      <protection/>
    </xf>
    <xf numFmtId="0" fontId="1" fillId="0" borderId="14" xfId="36" applyFont="1" applyFill="1" applyBorder="1" applyAlignment="1">
      <alignment horizontal="center" vertical="center" textRotation="255"/>
      <protection/>
    </xf>
    <xf numFmtId="38" fontId="1" fillId="0" borderId="14" xfId="17" applyFont="1" applyFill="1" applyBorder="1" applyAlignment="1">
      <alignment horizontal="center" vertical="center"/>
    </xf>
    <xf numFmtId="0" fontId="12" fillId="0" borderId="6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distributed" vertical="center" wrapText="1"/>
      <protection/>
    </xf>
    <xf numFmtId="38" fontId="8" fillId="0" borderId="0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distributed" vertical="center" wrapText="1"/>
    </xf>
    <xf numFmtId="38" fontId="8" fillId="0" borderId="10" xfId="17" applyFont="1" applyFill="1" applyBorder="1" applyAlignment="1">
      <alignment horizontal="center" vertical="center"/>
    </xf>
    <xf numFmtId="0" fontId="12" fillId="0" borderId="5" xfId="36" applyFont="1" applyFill="1" applyBorder="1" applyAlignment="1">
      <alignment horizontal="center"/>
      <protection/>
    </xf>
    <xf numFmtId="201" fontId="1" fillId="0" borderId="0" xfId="17" applyNumberFormat="1" applyFont="1" applyFill="1" applyBorder="1" applyAlignment="1">
      <alignment horizontal="right"/>
    </xf>
    <xf numFmtId="38" fontId="9" fillId="0" borderId="10" xfId="17" applyFont="1" applyFill="1" applyBorder="1" applyAlignment="1">
      <alignment/>
    </xf>
    <xf numFmtId="0" fontId="9" fillId="0" borderId="15" xfId="36" applyFont="1" applyFill="1" applyBorder="1" applyAlignment="1">
      <alignment horizontal="center"/>
      <protection/>
    </xf>
    <xf numFmtId="41" fontId="9" fillId="0" borderId="16" xfId="17" applyNumberFormat="1" applyFont="1" applyFill="1" applyBorder="1" applyAlignment="1">
      <alignment horizontal="right"/>
    </xf>
    <xf numFmtId="41" fontId="9" fillId="0" borderId="18" xfId="17" applyNumberFormat="1" applyFont="1" applyFill="1" applyBorder="1" applyAlignment="1">
      <alignment horizontal="right"/>
    </xf>
    <xf numFmtId="0" fontId="9" fillId="0" borderId="5" xfId="36" applyFont="1" applyFill="1" applyBorder="1" applyAlignment="1">
      <alignment horizontal="center"/>
      <protection/>
    </xf>
    <xf numFmtId="38" fontId="1" fillId="0" borderId="0" xfId="17" applyFont="1" applyFill="1" applyAlignment="1">
      <alignment horizontal="distributed" vertical="center" wrapText="1"/>
    </xf>
    <xf numFmtId="0" fontId="1" fillId="0" borderId="0" xfId="37" applyFont="1" applyFill="1">
      <alignment/>
      <protection/>
    </xf>
    <xf numFmtId="0" fontId="7" fillId="0" borderId="0" xfId="37" applyFont="1" applyFill="1" applyAlignment="1">
      <alignment/>
      <protection/>
    </xf>
    <xf numFmtId="0" fontId="1" fillId="0" borderId="0" xfId="37" applyFont="1" applyFill="1" applyAlignment="1">
      <alignment horizontal="centerContinuous"/>
      <protection/>
    </xf>
    <xf numFmtId="0" fontId="1" fillId="0" borderId="0" xfId="37" applyFont="1" applyFill="1" applyBorder="1">
      <alignment/>
      <protection/>
    </xf>
    <xf numFmtId="0" fontId="1" fillId="0" borderId="0" xfId="37" applyFont="1" applyFill="1" applyBorder="1" applyAlignment="1">
      <alignment horizontal="centerContinuous"/>
      <protection/>
    </xf>
    <xf numFmtId="0" fontId="1" fillId="0" borderId="0" xfId="37" applyFont="1" applyFill="1" applyBorder="1" applyAlignment="1">
      <alignment horizontal="right"/>
      <protection/>
    </xf>
    <xf numFmtId="0" fontId="1" fillId="0" borderId="10" xfId="37" applyFont="1" applyFill="1" applyBorder="1" applyAlignment="1">
      <alignment vertical="center"/>
      <protection/>
    </xf>
    <xf numFmtId="0" fontId="1" fillId="0" borderId="0" xfId="37" applyFont="1" applyFill="1" applyAlignment="1">
      <alignment vertical="center"/>
      <protection/>
    </xf>
    <xf numFmtId="0" fontId="1" fillId="0" borderId="26" xfId="37" applyFont="1" applyFill="1" applyBorder="1" applyAlignment="1">
      <alignment horizontal="distributed" vertical="center"/>
      <protection/>
    </xf>
    <xf numFmtId="0" fontId="1" fillId="0" borderId="26" xfId="37" applyFont="1" applyFill="1" applyBorder="1" applyAlignment="1">
      <alignment horizontal="distributed" vertical="center"/>
      <protection/>
    </xf>
    <xf numFmtId="0" fontId="1" fillId="0" borderId="14" xfId="37" applyFont="1" applyFill="1" applyBorder="1" applyAlignment="1">
      <alignment horizontal="distributed" vertical="center"/>
      <protection/>
    </xf>
    <xf numFmtId="0" fontId="1" fillId="0" borderId="14" xfId="37" applyFont="1" applyFill="1" applyBorder="1" applyAlignment="1">
      <alignment horizontal="distributed" vertical="center"/>
      <protection/>
    </xf>
    <xf numFmtId="0" fontId="1" fillId="0" borderId="10" xfId="37" applyFont="1" applyFill="1" applyBorder="1" applyAlignment="1">
      <alignment horizontal="distributed" vertical="center"/>
      <protection/>
    </xf>
    <xf numFmtId="203" fontId="1" fillId="0" borderId="5" xfId="17" applyNumberFormat="1" applyFont="1" applyFill="1" applyBorder="1" applyAlignment="1">
      <alignment vertical="center"/>
    </xf>
    <xf numFmtId="203" fontId="1" fillId="0" borderId="0" xfId="17" applyNumberFormat="1" applyFont="1" applyFill="1" applyBorder="1" applyAlignment="1">
      <alignment vertical="center"/>
    </xf>
    <xf numFmtId="203" fontId="1" fillId="0" borderId="24" xfId="17" applyNumberFormat="1" applyFont="1" applyFill="1" applyBorder="1" applyAlignment="1">
      <alignment vertical="center"/>
    </xf>
    <xf numFmtId="0" fontId="8" fillId="0" borderId="10" xfId="37" applyFont="1" applyFill="1" applyBorder="1" applyAlignment="1">
      <alignment vertical="center"/>
      <protection/>
    </xf>
    <xf numFmtId="0" fontId="9" fillId="0" borderId="10" xfId="37" applyNumberFormat="1" applyFont="1" applyFill="1" applyBorder="1" applyAlignment="1">
      <alignment horizontal="distributed" vertical="center"/>
      <protection/>
    </xf>
    <xf numFmtId="203" fontId="9" fillId="0" borderId="5" xfId="17" applyNumberFormat="1" applyFont="1" applyFill="1" applyBorder="1" applyAlignment="1">
      <alignment vertical="center"/>
    </xf>
    <xf numFmtId="203" fontId="9" fillId="0" borderId="0" xfId="17" applyNumberFormat="1" applyFont="1" applyFill="1" applyBorder="1" applyAlignment="1">
      <alignment vertical="center"/>
    </xf>
    <xf numFmtId="203" fontId="9" fillId="0" borderId="10" xfId="17" applyNumberFormat="1" applyFont="1" applyFill="1" applyBorder="1" applyAlignment="1">
      <alignment vertical="center"/>
    </xf>
    <xf numFmtId="0" fontId="8" fillId="0" borderId="0" xfId="37" applyFont="1" applyFill="1" applyAlignment="1">
      <alignment vertical="center"/>
      <protection/>
    </xf>
    <xf numFmtId="0" fontId="14" fillId="0" borderId="10" xfId="37" applyFont="1" applyFill="1" applyBorder="1" applyAlignment="1">
      <alignment horizontal="distributed" vertical="center"/>
      <protection/>
    </xf>
    <xf numFmtId="203" fontId="1" fillId="0" borderId="10" xfId="17" applyNumberFormat="1" applyFont="1" applyFill="1" applyBorder="1" applyAlignment="1">
      <alignment vertical="center"/>
    </xf>
    <xf numFmtId="0" fontId="9" fillId="0" borderId="10" xfId="37" applyFont="1" applyFill="1" applyBorder="1" applyAlignment="1">
      <alignment horizontal="distributed" vertical="center"/>
      <protection/>
    </xf>
    <xf numFmtId="0" fontId="1" fillId="0" borderId="10" xfId="37" applyFont="1" applyFill="1" applyBorder="1" applyAlignment="1">
      <alignment horizontal="center" vertical="center"/>
      <protection/>
    </xf>
    <xf numFmtId="203" fontId="14" fillId="0" borderId="0" xfId="17" applyNumberFormat="1" applyFont="1" applyFill="1" applyBorder="1" applyAlignment="1">
      <alignment vertical="center"/>
    </xf>
    <xf numFmtId="203" fontId="1" fillId="0" borderId="5" xfId="17" applyNumberFormat="1" applyFont="1" applyFill="1" applyBorder="1" applyAlignment="1">
      <alignment horizontal="right" vertical="center"/>
    </xf>
    <xf numFmtId="203" fontId="1" fillId="0" borderId="0" xfId="17" applyNumberFormat="1" applyFont="1" applyFill="1" applyBorder="1" applyAlignment="1">
      <alignment horizontal="right" vertical="center"/>
    </xf>
    <xf numFmtId="203" fontId="1" fillId="0" borderId="10" xfId="17" applyNumberFormat="1" applyFont="1" applyFill="1" applyBorder="1" applyAlignment="1">
      <alignment horizontal="right" vertical="center"/>
    </xf>
    <xf numFmtId="203" fontId="1" fillId="0" borderId="0" xfId="17" applyNumberFormat="1" applyFont="1" applyFill="1" applyBorder="1" applyAlignment="1">
      <alignment horizontal="center" vertical="center"/>
    </xf>
    <xf numFmtId="203" fontId="1" fillId="0" borderId="10" xfId="17" applyNumberFormat="1" applyFont="1" applyFill="1" applyBorder="1" applyAlignment="1">
      <alignment horizontal="center" vertical="center"/>
    </xf>
    <xf numFmtId="0" fontId="1" fillId="0" borderId="18" xfId="37" applyFont="1" applyFill="1" applyBorder="1" applyAlignment="1">
      <alignment horizontal="distributed" vertical="center"/>
      <protection/>
    </xf>
    <xf numFmtId="203" fontId="1" fillId="0" borderId="15" xfId="17" applyNumberFormat="1" applyFont="1" applyFill="1" applyBorder="1" applyAlignment="1">
      <alignment horizontal="right" vertical="center"/>
    </xf>
    <xf numFmtId="203" fontId="1" fillId="0" borderId="16" xfId="17" applyNumberFormat="1" applyFont="1" applyFill="1" applyBorder="1" applyAlignment="1">
      <alignment horizontal="right" vertical="center"/>
    </xf>
    <xf numFmtId="203" fontId="1" fillId="0" borderId="18" xfId="17" applyNumberFormat="1" applyFont="1" applyFill="1" applyBorder="1" applyAlignment="1">
      <alignment horizontal="right" vertical="center"/>
    </xf>
    <xf numFmtId="0" fontId="1" fillId="0" borderId="0" xfId="38" applyFont="1" applyFill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0" fontId="1" fillId="0" borderId="0" xfId="38" applyFont="1" applyFill="1" applyAlignment="1">
      <alignment horizontal="right" vertical="center"/>
      <protection/>
    </xf>
    <xf numFmtId="0" fontId="1" fillId="0" borderId="0" xfId="38" applyFont="1" applyFill="1" applyBorder="1" applyAlignment="1">
      <alignment vertical="center"/>
      <protection/>
    </xf>
    <xf numFmtId="0" fontId="9" fillId="0" borderId="0" xfId="38" applyFont="1" applyFill="1" applyAlignment="1">
      <alignment vertical="center"/>
      <protection/>
    </xf>
    <xf numFmtId="181" fontId="9" fillId="0" borderId="7" xfId="38" applyNumberFormat="1" applyFont="1" applyFill="1" applyBorder="1" applyAlignment="1">
      <alignment vertical="center"/>
      <protection/>
    </xf>
    <xf numFmtId="191" fontId="9" fillId="0" borderId="7" xfId="38" applyNumberFormat="1" applyFont="1" applyFill="1" applyBorder="1" applyAlignment="1">
      <alignment vertical="center"/>
      <protection/>
    </xf>
    <xf numFmtId="41" fontId="9" fillId="0" borderId="7" xfId="38" applyNumberFormat="1" applyFont="1" applyFill="1" applyBorder="1" applyAlignment="1">
      <alignment vertical="center"/>
      <protection/>
    </xf>
    <xf numFmtId="223" fontId="9" fillId="0" borderId="0" xfId="38" applyNumberFormat="1" applyFont="1" applyFill="1" applyBorder="1" applyAlignment="1">
      <alignment vertical="center"/>
      <protection/>
    </xf>
    <xf numFmtId="222" fontId="9" fillId="0" borderId="24" xfId="38" applyNumberFormat="1" applyFont="1" applyFill="1" applyBorder="1" applyAlignment="1">
      <alignment vertical="center"/>
      <protection/>
    </xf>
    <xf numFmtId="0" fontId="1" fillId="0" borderId="5" xfId="38" applyFont="1" applyFill="1" applyBorder="1" applyAlignment="1">
      <alignment vertical="center"/>
      <protection/>
    </xf>
    <xf numFmtId="0" fontId="1" fillId="0" borderId="10" xfId="38" applyFont="1" applyFill="1" applyBorder="1" applyAlignment="1">
      <alignment vertical="center"/>
      <protection/>
    </xf>
    <xf numFmtId="181" fontId="1" fillId="0" borderId="0" xfId="38" applyNumberFormat="1" applyFont="1" applyFill="1" applyBorder="1" applyAlignment="1">
      <alignment vertical="center"/>
      <protection/>
    </xf>
    <xf numFmtId="191" fontId="1" fillId="0" borderId="0" xfId="38" applyNumberFormat="1" applyFont="1" applyFill="1" applyBorder="1" applyAlignment="1">
      <alignment vertical="center"/>
      <protection/>
    </xf>
    <xf numFmtId="41" fontId="1" fillId="0" borderId="0" xfId="38" applyNumberFormat="1" applyFont="1" applyFill="1" applyBorder="1" applyAlignment="1">
      <alignment vertical="center"/>
      <protection/>
    </xf>
    <xf numFmtId="221" fontId="1" fillId="0" borderId="0" xfId="38" applyNumberFormat="1" applyFont="1" applyFill="1" applyBorder="1" applyAlignment="1">
      <alignment vertical="center"/>
      <protection/>
    </xf>
    <xf numFmtId="222" fontId="1" fillId="0" borderId="10" xfId="38" applyNumberFormat="1" applyFont="1" applyFill="1" applyBorder="1" applyAlignment="1">
      <alignment vertical="center"/>
      <protection/>
    </xf>
    <xf numFmtId="0" fontId="1" fillId="0" borderId="5" xfId="38" applyFont="1" applyFill="1" applyBorder="1" applyAlignment="1">
      <alignment horizontal="distributed" vertical="center"/>
      <protection/>
    </xf>
    <xf numFmtId="0" fontId="1" fillId="0" borderId="10" xfId="38" applyFont="1" applyFill="1" applyBorder="1" applyAlignment="1">
      <alignment horizontal="distributed" vertical="center"/>
      <protection/>
    </xf>
    <xf numFmtId="190" fontId="1" fillId="0" borderId="0" xfId="38" applyNumberFormat="1" applyFont="1" applyFill="1" applyBorder="1" applyAlignment="1">
      <alignment vertical="center"/>
      <protection/>
    </xf>
    <xf numFmtId="41" fontId="1" fillId="0" borderId="0" xfId="38" applyNumberFormat="1" applyFont="1" applyFill="1" applyAlignment="1">
      <alignment vertical="center"/>
      <protection/>
    </xf>
    <xf numFmtId="190" fontId="1" fillId="0" borderId="0" xfId="17" applyNumberFormat="1" applyFont="1" applyFill="1" applyBorder="1" applyAlignment="1">
      <alignment vertical="center"/>
    </xf>
    <xf numFmtId="221" fontId="1" fillId="0" borderId="0" xfId="17" applyNumberFormat="1" applyFont="1" applyFill="1" applyBorder="1" applyAlignment="1">
      <alignment vertical="center"/>
    </xf>
    <xf numFmtId="222" fontId="1" fillId="0" borderId="10" xfId="17" applyNumberFormat="1" applyFont="1" applyFill="1" applyBorder="1" applyAlignment="1">
      <alignment vertical="center"/>
    </xf>
    <xf numFmtId="220" fontId="1" fillId="0" borderId="0" xfId="38" applyNumberFormat="1" applyFont="1" applyFill="1" applyBorder="1" applyAlignment="1">
      <alignment vertical="center"/>
      <protection/>
    </xf>
    <xf numFmtId="0" fontId="1" fillId="0" borderId="10" xfId="38" applyFont="1" applyFill="1" applyBorder="1" applyAlignment="1">
      <alignment horizontal="center" vertical="center"/>
      <protection/>
    </xf>
    <xf numFmtId="180" fontId="1" fillId="0" borderId="0" xfId="38" applyNumberFormat="1" applyFont="1" applyFill="1" applyBorder="1" applyAlignment="1">
      <alignment vertical="center"/>
      <protection/>
    </xf>
    <xf numFmtId="184" fontId="1" fillId="0" borderId="10" xfId="38" applyNumberFormat="1" applyFont="1" applyFill="1" applyBorder="1" applyAlignment="1">
      <alignment vertical="center"/>
      <protection/>
    </xf>
    <xf numFmtId="180" fontId="1" fillId="0" borderId="0" xfId="17" applyNumberFormat="1" applyFont="1" applyFill="1" applyBorder="1" applyAlignment="1">
      <alignment vertical="center"/>
    </xf>
    <xf numFmtId="184" fontId="1" fillId="0" borderId="10" xfId="17" applyNumberFormat="1" applyFont="1" applyFill="1" applyBorder="1" applyAlignment="1">
      <alignment vertical="center"/>
    </xf>
    <xf numFmtId="0" fontId="1" fillId="0" borderId="15" xfId="38" applyFont="1" applyFill="1" applyBorder="1" applyAlignment="1">
      <alignment horizontal="distributed" vertical="center"/>
      <protection/>
    </xf>
    <xf numFmtId="0" fontId="1" fillId="0" borderId="18" xfId="38" applyFont="1" applyFill="1" applyBorder="1" applyAlignment="1">
      <alignment horizontal="distributed" vertical="center"/>
      <protection/>
    </xf>
    <xf numFmtId="190" fontId="1" fillId="0" borderId="16" xfId="17" applyNumberFormat="1" applyFont="1" applyFill="1" applyBorder="1" applyAlignment="1">
      <alignment vertical="center"/>
    </xf>
    <xf numFmtId="180" fontId="1" fillId="0" borderId="16" xfId="17" applyNumberFormat="1" applyFont="1" applyFill="1" applyBorder="1" applyAlignment="1">
      <alignment vertical="center"/>
    </xf>
    <xf numFmtId="184" fontId="1" fillId="0" borderId="18" xfId="17" applyNumberFormat="1" applyFont="1" applyFill="1" applyBorder="1" applyAlignment="1">
      <alignment vertical="center"/>
    </xf>
    <xf numFmtId="191" fontId="1" fillId="0" borderId="0" xfId="38" applyNumberFormat="1" applyFont="1" applyFill="1" applyAlignment="1">
      <alignment vertical="center"/>
      <protection/>
    </xf>
    <xf numFmtId="0" fontId="1" fillId="0" borderId="0" xfId="39" applyFont="1">
      <alignment/>
      <protection/>
    </xf>
    <xf numFmtId="0" fontId="7" fillId="0" borderId="0" xfId="39" applyFont="1" applyAlignment="1">
      <alignment horizontal="left"/>
      <protection/>
    </xf>
    <xf numFmtId="0" fontId="1" fillId="0" borderId="0" xfId="39" applyFont="1" applyAlignment="1">
      <alignment horizontal="centerContinuous"/>
      <protection/>
    </xf>
    <xf numFmtId="0" fontId="1" fillId="0" borderId="25" xfId="39" applyFont="1" applyBorder="1">
      <alignment/>
      <protection/>
    </xf>
    <xf numFmtId="0" fontId="1" fillId="0" borderId="25" xfId="39" applyFont="1" applyBorder="1" applyAlignment="1">
      <alignment horizontal="centerContinuous"/>
      <protection/>
    </xf>
    <xf numFmtId="0" fontId="1" fillId="0" borderId="0" xfId="39" applyFont="1" applyBorder="1" applyAlignment="1">
      <alignment horizontal="centerContinuous"/>
      <protection/>
    </xf>
    <xf numFmtId="0" fontId="1" fillId="0" borderId="0" xfId="39" applyFont="1" applyBorder="1" applyAlignment="1">
      <alignment horizontal="right"/>
      <protection/>
    </xf>
    <xf numFmtId="0" fontId="1" fillId="0" borderId="0" xfId="39" applyFont="1" applyBorder="1">
      <alignment/>
      <protection/>
    </xf>
    <xf numFmtId="0" fontId="1" fillId="0" borderId="27" xfId="39" applyFont="1" applyBorder="1" applyAlignment="1">
      <alignment horizontal="center"/>
      <protection/>
    </xf>
    <xf numFmtId="0" fontId="1" fillId="0" borderId="27" xfId="39" applyFont="1" applyBorder="1" applyAlignment="1">
      <alignment horizontal="center" vertical="center"/>
      <protection/>
    </xf>
    <xf numFmtId="0" fontId="1" fillId="0" borderId="13" xfId="39" applyFont="1" applyBorder="1" applyAlignment="1">
      <alignment horizontal="center" vertical="center"/>
      <protection/>
    </xf>
    <xf numFmtId="0" fontId="1" fillId="0" borderId="26" xfId="39" applyFont="1" applyBorder="1" applyAlignment="1">
      <alignment horizontal="center" vertical="center"/>
      <protection/>
    </xf>
    <xf numFmtId="0" fontId="1" fillId="0" borderId="10" xfId="39" applyFont="1" applyBorder="1" applyAlignment="1">
      <alignment horizontal="center" vertical="center"/>
      <protection/>
    </xf>
    <xf numFmtId="0" fontId="1" fillId="0" borderId="14" xfId="39" applyFont="1" applyBorder="1" applyAlignment="1">
      <alignment horizontal="center" vertical="center"/>
      <protection/>
    </xf>
    <xf numFmtId="0" fontId="1" fillId="0" borderId="18" xfId="39" applyFont="1" applyBorder="1" applyAlignment="1">
      <alignment horizontal="center" vertical="center"/>
      <protection/>
    </xf>
    <xf numFmtId="0" fontId="1" fillId="0" borderId="14" xfId="39" applyFont="1" applyBorder="1" applyAlignment="1">
      <alignment horizontal="center"/>
      <protection/>
    </xf>
    <xf numFmtId="0" fontId="1" fillId="0" borderId="18" xfId="39" applyFont="1" applyBorder="1" applyAlignment="1">
      <alignment horizontal="centerContinuous" vertical="center"/>
      <protection/>
    </xf>
    <xf numFmtId="0" fontId="1" fillId="0" borderId="22" xfId="39" applyFont="1" applyBorder="1" applyAlignment="1">
      <alignment horizontal="centerContinuous"/>
      <protection/>
    </xf>
    <xf numFmtId="0" fontId="1" fillId="0" borderId="31" xfId="39" applyFont="1" applyBorder="1" applyAlignment="1">
      <alignment horizontal="centerContinuous"/>
      <protection/>
    </xf>
    <xf numFmtId="0" fontId="1" fillId="0" borderId="37" xfId="39" applyFont="1" applyBorder="1" applyAlignment="1">
      <alignment horizontal="centerContinuous" vertical="center"/>
      <protection/>
    </xf>
    <xf numFmtId="0" fontId="1" fillId="0" borderId="22" xfId="39" applyFont="1" applyBorder="1" applyAlignment="1">
      <alignment horizontal="center" vertical="center"/>
      <protection/>
    </xf>
    <xf numFmtId="0" fontId="1" fillId="0" borderId="22" xfId="39" applyFont="1" applyBorder="1" applyAlignment="1">
      <alignment horizontal="centerContinuous" vertical="center"/>
      <protection/>
    </xf>
    <xf numFmtId="0" fontId="1" fillId="0" borderId="22" xfId="39" applyFont="1" applyBorder="1" applyAlignment="1">
      <alignment horizontal="center"/>
      <protection/>
    </xf>
    <xf numFmtId="0" fontId="9" fillId="0" borderId="0" xfId="39" applyFont="1" applyBorder="1" applyAlignment="1">
      <alignment vertical="center"/>
      <protection/>
    </xf>
    <xf numFmtId="0" fontId="9" fillId="0" borderId="13" xfId="39" applyFont="1" applyBorder="1" applyAlignment="1">
      <alignment horizontal="distributed" vertical="center"/>
      <protection/>
    </xf>
    <xf numFmtId="41" fontId="9" fillId="0" borderId="0" xfId="39" applyNumberFormat="1" applyFont="1" applyFill="1" applyBorder="1" applyAlignment="1">
      <alignment vertical="center"/>
      <protection/>
    </xf>
    <xf numFmtId="41" fontId="9" fillId="0" borderId="7" xfId="39" applyNumberFormat="1" applyFont="1" applyFill="1" applyBorder="1" applyAlignment="1">
      <alignment vertical="center"/>
      <protection/>
    </xf>
    <xf numFmtId="211" fontId="9" fillId="0" borderId="7" xfId="39" applyNumberFormat="1" applyFont="1" applyFill="1" applyBorder="1" applyAlignment="1">
      <alignment vertical="center"/>
      <protection/>
    </xf>
    <xf numFmtId="41" fontId="9" fillId="0" borderId="10" xfId="39" applyNumberFormat="1" applyFont="1" applyFill="1" applyBorder="1" applyAlignment="1">
      <alignment vertical="center"/>
      <protection/>
    </xf>
    <xf numFmtId="0" fontId="9" fillId="0" borderId="0" xfId="39" applyFont="1" applyAlignment="1">
      <alignment vertical="center"/>
      <protection/>
    </xf>
    <xf numFmtId="0" fontId="1" fillId="0" borderId="13" xfId="39" applyFont="1" applyBorder="1" applyAlignment="1">
      <alignment horizontal="distributed"/>
      <protection/>
    </xf>
    <xf numFmtId="41" fontId="1" fillId="0" borderId="0" xfId="39" applyNumberFormat="1" applyFont="1" applyFill="1" applyBorder="1">
      <alignment/>
      <protection/>
    </xf>
    <xf numFmtId="211" fontId="1" fillId="0" borderId="0" xfId="39" applyNumberFormat="1" applyFont="1" applyFill="1" applyBorder="1">
      <alignment/>
      <protection/>
    </xf>
    <xf numFmtId="211" fontId="1" fillId="0" borderId="0" xfId="39" applyNumberFormat="1" applyFont="1" applyFill="1" applyBorder="1" applyAlignment="1">
      <alignment horizontal="right"/>
      <protection/>
    </xf>
    <xf numFmtId="41" fontId="1" fillId="0" borderId="0" xfId="39" applyNumberFormat="1" applyFont="1" applyFill="1" applyBorder="1" applyAlignment="1">
      <alignment horizontal="right"/>
      <protection/>
    </xf>
    <xf numFmtId="41" fontId="1" fillId="0" borderId="10" xfId="39" applyNumberFormat="1" applyFont="1" applyFill="1" applyBorder="1">
      <alignment/>
      <protection/>
    </xf>
    <xf numFmtId="41" fontId="1" fillId="0" borderId="10" xfId="39" applyNumberFormat="1" applyFont="1" applyFill="1" applyBorder="1" applyAlignment="1">
      <alignment horizontal="right"/>
      <protection/>
    </xf>
    <xf numFmtId="41" fontId="1" fillId="0" borderId="5" xfId="39" applyNumberFormat="1" applyFont="1" applyFill="1" applyBorder="1" applyAlignment="1">
      <alignment horizontal="right"/>
      <protection/>
    </xf>
    <xf numFmtId="0" fontId="1" fillId="0" borderId="14" xfId="39" applyFont="1" applyBorder="1" applyAlignment="1">
      <alignment horizontal="distributed"/>
      <protection/>
    </xf>
    <xf numFmtId="41" fontId="1" fillId="0" borderId="15" xfId="39" applyNumberFormat="1" applyFont="1" applyFill="1" applyBorder="1" applyAlignment="1">
      <alignment horizontal="right"/>
      <protection/>
    </xf>
    <xf numFmtId="41" fontId="1" fillId="0" borderId="16" xfId="39" applyNumberFormat="1" applyFont="1" applyFill="1" applyBorder="1" applyAlignment="1">
      <alignment horizontal="right"/>
      <protection/>
    </xf>
    <xf numFmtId="211" fontId="1" fillId="0" borderId="16" xfId="39" applyNumberFormat="1" applyFont="1" applyFill="1" applyBorder="1" applyAlignment="1">
      <alignment horizontal="right"/>
      <protection/>
    </xf>
    <xf numFmtId="41" fontId="1" fillId="0" borderId="16" xfId="39" applyNumberFormat="1" applyFont="1" applyFill="1" applyBorder="1">
      <alignment/>
      <protection/>
    </xf>
    <xf numFmtId="41" fontId="1" fillId="0" borderId="18" xfId="39" applyNumberFormat="1" applyFont="1" applyFill="1" applyBorder="1" applyAlignment="1">
      <alignment horizontal="right"/>
      <protection/>
    </xf>
    <xf numFmtId="38" fontId="1" fillId="0" borderId="25" xfId="17" applyFont="1" applyBorder="1" applyAlignment="1">
      <alignment vertical="center"/>
    </xf>
    <xf numFmtId="38" fontId="1" fillId="0" borderId="25" xfId="17" applyFont="1" applyBorder="1" applyAlignment="1">
      <alignment horizontal="right" vertical="center"/>
    </xf>
    <xf numFmtId="38" fontId="1" fillId="0" borderId="2" xfId="17" applyFont="1" applyBorder="1" applyAlignment="1">
      <alignment horizontal="center" vertical="center" wrapText="1"/>
    </xf>
    <xf numFmtId="38" fontId="1" fillId="0" borderId="38" xfId="17" applyFont="1" applyBorder="1" applyAlignment="1">
      <alignment horizontal="center" vertical="center"/>
    </xf>
    <xf numFmtId="38" fontId="9" fillId="0" borderId="0" xfId="17" applyFont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1" fillId="0" borderId="0" xfId="17" applyNumberFormat="1" applyFont="1" applyFill="1" applyAlignment="1">
      <alignment vertical="center"/>
    </xf>
    <xf numFmtId="41" fontId="1" fillId="0" borderId="24" xfId="17" applyNumberFormat="1" applyFont="1" applyFill="1" applyBorder="1" applyAlignment="1">
      <alignment vertical="center"/>
    </xf>
    <xf numFmtId="38" fontId="9" fillId="0" borderId="5" xfId="17" applyFont="1" applyBorder="1" applyAlignment="1">
      <alignment vertical="center"/>
    </xf>
    <xf numFmtId="41" fontId="9" fillId="0" borderId="0" xfId="17" applyNumberFormat="1" applyFont="1" applyFill="1" applyAlignment="1">
      <alignment vertical="center"/>
    </xf>
    <xf numFmtId="41" fontId="9" fillId="0" borderId="12" xfId="17" applyNumberFormat="1" applyFont="1" applyFill="1" applyBorder="1" applyAlignment="1">
      <alignment vertical="center"/>
    </xf>
    <xf numFmtId="41" fontId="1" fillId="0" borderId="10" xfId="17" applyNumberFormat="1" applyFont="1" applyFill="1" applyBorder="1" applyAlignment="1">
      <alignment vertical="center"/>
    </xf>
    <xf numFmtId="41" fontId="1" fillId="0" borderId="12" xfId="17" applyNumberFormat="1" applyFont="1" applyFill="1" applyBorder="1" applyAlignment="1">
      <alignment vertical="center"/>
    </xf>
    <xf numFmtId="38" fontId="1" fillId="0" borderId="5" xfId="17" applyFont="1" applyBorder="1" applyAlignment="1">
      <alignment horizontal="left" vertical="center"/>
    </xf>
    <xf numFmtId="0" fontId="1" fillId="0" borderId="10" xfId="40" applyFont="1" applyBorder="1" applyAlignment="1">
      <alignment horizontal="distributed" vertical="center"/>
      <protection/>
    </xf>
    <xf numFmtId="41" fontId="1" fillId="0" borderId="0" xfId="40" applyNumberFormat="1" applyFont="1" applyFill="1" applyBorder="1" applyAlignment="1">
      <alignment vertical="center"/>
      <protection/>
    </xf>
    <xf numFmtId="0" fontId="1" fillId="0" borderId="5" xfId="40" applyFont="1" applyBorder="1" applyAlignment="1">
      <alignment horizontal="left" vertical="center"/>
      <protection/>
    </xf>
    <xf numFmtId="0" fontId="1" fillId="0" borderId="5" xfId="40" applyFont="1" applyBorder="1" applyAlignment="1">
      <alignment vertical="center"/>
      <protection/>
    </xf>
    <xf numFmtId="41" fontId="1" fillId="0" borderId="0" xfId="17" applyNumberFormat="1" applyFont="1" applyAlignment="1">
      <alignment vertical="center"/>
    </xf>
    <xf numFmtId="41" fontId="1" fillId="0" borderId="0" xfId="40" applyNumberFormat="1" applyFont="1" applyBorder="1" applyAlignment="1">
      <alignment vertical="center"/>
      <protection/>
    </xf>
    <xf numFmtId="41" fontId="1" fillId="0" borderId="12" xfId="17" applyNumberFormat="1" applyFont="1" applyBorder="1" applyAlignment="1">
      <alignment vertical="center"/>
    </xf>
    <xf numFmtId="38" fontId="1" fillId="0" borderId="0" xfId="17" applyFont="1" applyBorder="1" applyAlignment="1">
      <alignment vertical="center" wrapText="1"/>
    </xf>
    <xf numFmtId="38" fontId="1" fillId="0" borderId="10" xfId="17" applyFont="1" applyBorder="1" applyAlignment="1">
      <alignment vertical="center" wrapText="1"/>
    </xf>
    <xf numFmtId="41" fontId="1" fillId="0" borderId="0" xfId="17" applyNumberFormat="1" applyFont="1" applyBorder="1" applyAlignment="1">
      <alignment vertical="center" wrapText="1"/>
    </xf>
    <xf numFmtId="38" fontId="1" fillId="0" borderId="18" xfId="17" applyFont="1" applyBorder="1" applyAlignment="1">
      <alignment horizontal="distributed" vertical="center"/>
    </xf>
    <xf numFmtId="41" fontId="1" fillId="0" borderId="15" xfId="17" applyNumberFormat="1" applyFont="1" applyBorder="1" applyAlignment="1">
      <alignment vertical="center"/>
    </xf>
    <xf numFmtId="41" fontId="1" fillId="0" borderId="16" xfId="17" applyNumberFormat="1" applyFont="1" applyBorder="1" applyAlignment="1">
      <alignment vertical="center"/>
    </xf>
    <xf numFmtId="41" fontId="1" fillId="0" borderId="16" xfId="17" applyNumberFormat="1" applyFont="1" applyBorder="1" applyAlignment="1">
      <alignment horizontal="distributed" vertical="center"/>
    </xf>
    <xf numFmtId="41" fontId="1" fillId="0" borderId="34" xfId="17" applyNumberFormat="1" applyFont="1" applyBorder="1" applyAlignment="1">
      <alignment vertical="center"/>
    </xf>
    <xf numFmtId="38" fontId="1" fillId="0" borderId="18" xfId="17" applyFont="1" applyBorder="1" applyAlignment="1">
      <alignment horizontal="center" vertical="center"/>
    </xf>
    <xf numFmtId="41" fontId="1" fillId="0" borderId="16" xfId="17" applyNumberFormat="1" applyFont="1" applyBorder="1" applyAlignment="1">
      <alignment horizontal="center" vertical="center"/>
    </xf>
    <xf numFmtId="38" fontId="1" fillId="0" borderId="1" xfId="17" applyFont="1" applyBorder="1" applyAlignment="1">
      <alignment horizontal="centerContinuous" vertical="center"/>
    </xf>
    <xf numFmtId="38" fontId="1" fillId="0" borderId="3" xfId="17" applyFont="1" applyBorder="1" applyAlignment="1">
      <alignment horizontal="centerContinuous" vertical="center"/>
    </xf>
    <xf numFmtId="38" fontId="9" fillId="0" borderId="7" xfId="17" applyFont="1" applyFill="1" applyBorder="1" applyAlignment="1">
      <alignment vertical="center"/>
    </xf>
    <xf numFmtId="38" fontId="9" fillId="0" borderId="24" xfId="17" applyFont="1" applyFill="1" applyBorder="1" applyAlignment="1">
      <alignment vertical="center"/>
    </xf>
    <xf numFmtId="38" fontId="9" fillId="0" borderId="10" xfId="17" applyFont="1" applyFill="1" applyBorder="1" applyAlignment="1">
      <alignment vertical="center"/>
    </xf>
    <xf numFmtId="0" fontId="1" fillId="0" borderId="10" xfId="41" applyFont="1" applyBorder="1" applyAlignment="1">
      <alignment horizontal="distributed" vertical="center"/>
      <protection/>
    </xf>
    <xf numFmtId="0" fontId="1" fillId="0" borderId="5" xfId="41" applyFont="1" applyBorder="1" applyAlignment="1">
      <alignment horizontal="left" vertical="center"/>
      <protection/>
    </xf>
    <xf numFmtId="0" fontId="1" fillId="0" borderId="5" xfId="41" applyFont="1" applyBorder="1" applyAlignment="1">
      <alignment vertical="center"/>
      <protection/>
    </xf>
    <xf numFmtId="38" fontId="1" fillId="0" borderId="0" xfId="17" applyFont="1" applyFill="1" applyAlignment="1">
      <alignment horizontal="right" vertical="center"/>
    </xf>
    <xf numFmtId="224" fontId="1" fillId="0" borderId="0" xfId="17" applyNumberFormat="1" applyFont="1" applyBorder="1" applyAlignment="1">
      <alignment vertical="center"/>
    </xf>
    <xf numFmtId="224" fontId="1" fillId="0" borderId="10" xfId="17" applyNumberFormat="1" applyFont="1" applyBorder="1" applyAlignment="1">
      <alignment vertical="center"/>
    </xf>
    <xf numFmtId="0" fontId="1" fillId="0" borderId="0" xfId="42" applyFont="1">
      <alignment/>
      <protection/>
    </xf>
    <xf numFmtId="0" fontId="7" fillId="0" borderId="0" xfId="42" applyFont="1">
      <alignment/>
      <protection/>
    </xf>
    <xf numFmtId="0" fontId="1" fillId="0" borderId="0" xfId="42" applyFont="1" applyAlignment="1">
      <alignment horizontal="right"/>
      <protection/>
    </xf>
    <xf numFmtId="0" fontId="1" fillId="0" borderId="0" xfId="42" applyFont="1" applyAlignment="1">
      <alignment vertical="center"/>
      <protection/>
    </xf>
    <xf numFmtId="0" fontId="1" fillId="0" borderId="36" xfId="42" applyFont="1" applyBorder="1" applyAlignment="1">
      <alignment horizontal="centerContinuous" vertical="center"/>
      <protection/>
    </xf>
    <xf numFmtId="0" fontId="1" fillId="0" borderId="3" xfId="42" applyFont="1" applyBorder="1" applyAlignment="1">
      <alignment horizontal="centerContinuous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13" xfId="42" applyFont="1" applyBorder="1" applyAlignment="1">
      <alignment horizontal="center" vertical="center"/>
      <protection/>
    </xf>
    <xf numFmtId="0" fontId="9" fillId="0" borderId="0" xfId="42" applyFont="1" applyAlignment="1">
      <alignment vertical="center"/>
      <protection/>
    </xf>
    <xf numFmtId="3" fontId="9" fillId="0" borderId="24" xfId="42" applyNumberFormat="1" applyFont="1" applyBorder="1" applyAlignment="1">
      <alignment vertical="center"/>
      <protection/>
    </xf>
    <xf numFmtId="191" fontId="9" fillId="0" borderId="24" xfId="42" applyNumberFormat="1" applyFont="1" applyBorder="1" applyAlignment="1">
      <alignment vertical="center"/>
      <protection/>
    </xf>
    <xf numFmtId="0" fontId="1" fillId="0" borderId="5" xfId="42" applyFont="1" applyBorder="1">
      <alignment/>
      <protection/>
    </xf>
    <xf numFmtId="0" fontId="1" fillId="0" borderId="10" xfId="42" applyFont="1" applyBorder="1">
      <alignment/>
      <protection/>
    </xf>
    <xf numFmtId="3" fontId="1" fillId="0" borderId="10" xfId="42" applyNumberFormat="1" applyFont="1" applyBorder="1">
      <alignment/>
      <protection/>
    </xf>
    <xf numFmtId="191" fontId="1" fillId="0" borderId="10" xfId="42" applyNumberFormat="1" applyFont="1" applyBorder="1">
      <alignment/>
      <protection/>
    </xf>
    <xf numFmtId="0" fontId="1" fillId="0" borderId="5" xfId="42" applyFont="1" applyBorder="1" applyAlignment="1">
      <alignment vertical="center"/>
      <protection/>
    </xf>
    <xf numFmtId="0" fontId="1" fillId="0" borderId="10" xfId="42" applyFont="1" applyBorder="1" applyAlignment="1">
      <alignment horizontal="distributed" vertical="center"/>
      <protection/>
    </xf>
    <xf numFmtId="3" fontId="1" fillId="0" borderId="10" xfId="42" applyNumberFormat="1" applyFont="1" applyBorder="1" applyAlignment="1">
      <alignment vertical="center"/>
      <protection/>
    </xf>
    <xf numFmtId="191" fontId="1" fillId="0" borderId="10" xfId="42" applyNumberFormat="1" applyFont="1" applyBorder="1" applyAlignment="1">
      <alignment vertical="center"/>
      <protection/>
    </xf>
    <xf numFmtId="197" fontId="1" fillId="0" borderId="0" xfId="42" applyNumberFormat="1" applyFont="1" applyAlignment="1">
      <alignment vertical="center"/>
      <protection/>
    </xf>
    <xf numFmtId="213" fontId="1" fillId="0" borderId="0" xfId="42" applyNumberFormat="1" applyFont="1" applyAlignment="1">
      <alignment vertical="center"/>
      <protection/>
    </xf>
    <xf numFmtId="3" fontId="1" fillId="0" borderId="10" xfId="42" applyNumberFormat="1" applyFont="1" applyBorder="1" applyAlignment="1">
      <alignment horizontal="right" vertical="center"/>
      <protection/>
    </xf>
    <xf numFmtId="196" fontId="1" fillId="0" borderId="10" xfId="42" applyNumberFormat="1" applyFont="1" applyBorder="1" applyAlignment="1">
      <alignment vertical="center"/>
      <protection/>
    </xf>
    <xf numFmtId="3" fontId="9" fillId="0" borderId="10" xfId="42" applyNumberFormat="1" applyFont="1" applyBorder="1" applyAlignment="1">
      <alignment vertical="center"/>
      <protection/>
    </xf>
    <xf numFmtId="191" fontId="9" fillId="0" borderId="10" xfId="42" applyNumberFormat="1" applyFont="1" applyBorder="1" applyAlignment="1">
      <alignment vertical="center"/>
      <protection/>
    </xf>
    <xf numFmtId="191" fontId="1" fillId="0" borderId="13" xfId="42" applyNumberFormat="1" applyFont="1" applyBorder="1" applyAlignment="1">
      <alignment horizontal="right" vertical="center"/>
      <protection/>
    </xf>
    <xf numFmtId="180" fontId="9" fillId="0" borderId="18" xfId="42" applyNumberFormat="1" applyFont="1" applyBorder="1" applyAlignment="1">
      <alignment vertical="center"/>
      <protection/>
    </xf>
    <xf numFmtId="191" fontId="9" fillId="0" borderId="18" xfId="42" applyNumberFormat="1" applyFont="1" applyBorder="1" applyAlignment="1">
      <alignment vertical="center"/>
      <protection/>
    </xf>
    <xf numFmtId="225" fontId="7" fillId="0" borderId="0" xfId="17" applyNumberFormat="1" applyFont="1" applyFill="1" applyAlignment="1">
      <alignment horizontal="left"/>
    </xf>
    <xf numFmtId="38" fontId="8" fillId="0" borderId="0" xfId="17" applyFont="1" applyFill="1" applyBorder="1" applyAlignment="1">
      <alignment horizontal="right"/>
    </xf>
    <xf numFmtId="38" fontId="1" fillId="0" borderId="27" xfId="17" applyFont="1" applyFill="1" applyBorder="1" applyAlignment="1">
      <alignment horizontal="center"/>
    </xf>
    <xf numFmtId="38" fontId="1" fillId="0" borderId="27" xfId="17" applyFont="1" applyFill="1" applyBorder="1" applyAlignment="1">
      <alignment/>
    </xf>
    <xf numFmtId="0" fontId="1" fillId="0" borderId="27" xfId="43" applyFont="1" applyFill="1" applyBorder="1">
      <alignment/>
      <protection/>
    </xf>
    <xf numFmtId="38" fontId="1" fillId="0" borderId="13" xfId="17" applyFont="1" applyFill="1" applyBorder="1" applyAlignment="1">
      <alignment horizontal="center"/>
    </xf>
    <xf numFmtId="38" fontId="1" fillId="0" borderId="26" xfId="17" applyFont="1" applyFill="1" applyBorder="1" applyAlignment="1">
      <alignment/>
    </xf>
    <xf numFmtId="38" fontId="1" fillId="0" borderId="26" xfId="17" applyFont="1" applyFill="1" applyBorder="1" applyAlignment="1">
      <alignment horizontal="center"/>
    </xf>
    <xf numFmtId="38" fontId="8" fillId="0" borderId="13" xfId="17" applyFont="1" applyFill="1" applyBorder="1" applyAlignment="1">
      <alignment horizontal="center"/>
    </xf>
    <xf numFmtId="38" fontId="1" fillId="0" borderId="14" xfId="17" applyFont="1" applyFill="1" applyBorder="1" applyAlignment="1">
      <alignment horizontal="center"/>
    </xf>
    <xf numFmtId="38" fontId="1" fillId="0" borderId="14" xfId="17" applyFont="1" applyFill="1" applyBorder="1" applyAlignment="1">
      <alignment/>
    </xf>
    <xf numFmtId="181" fontId="1" fillId="0" borderId="14" xfId="17" applyNumberFormat="1" applyFont="1" applyFill="1" applyBorder="1" applyAlignment="1" quotePrefix="1">
      <alignment horizontal="center"/>
    </xf>
    <xf numFmtId="38" fontId="14" fillId="0" borderId="14" xfId="17" applyFont="1" applyFill="1" applyBorder="1" applyAlignment="1">
      <alignment horizontal="center"/>
    </xf>
    <xf numFmtId="41" fontId="1" fillId="0" borderId="6" xfId="17" applyNumberFormat="1" applyFont="1" applyFill="1" applyBorder="1" applyAlignment="1">
      <alignment horizontal="right" shrinkToFit="1"/>
    </xf>
    <xf numFmtId="41" fontId="1" fillId="0" borderId="7" xfId="17" applyNumberFormat="1" applyFont="1" applyFill="1" applyBorder="1" applyAlignment="1">
      <alignment horizontal="right" shrinkToFit="1"/>
    </xf>
    <xf numFmtId="180" fontId="9" fillId="0" borderId="7" xfId="17" applyNumberFormat="1" applyFont="1" applyFill="1" applyBorder="1" applyAlignment="1">
      <alignment horizontal="right" shrinkToFit="1"/>
    </xf>
    <xf numFmtId="41" fontId="1" fillId="0" borderId="7" xfId="17" applyNumberFormat="1" applyFont="1" applyFill="1" applyBorder="1" applyAlignment="1">
      <alignment/>
    </xf>
    <xf numFmtId="41" fontId="1" fillId="0" borderId="7" xfId="17" applyNumberFormat="1" applyFont="1" applyBorder="1" applyAlignment="1">
      <alignment horizontal="right" shrinkToFit="1"/>
    </xf>
    <xf numFmtId="41" fontId="1" fillId="0" borderId="24" xfId="17" applyNumberFormat="1" applyFont="1" applyBorder="1" applyAlignment="1">
      <alignment horizontal="right" shrinkToFit="1"/>
    </xf>
    <xf numFmtId="41" fontId="9" fillId="0" borderId="5" xfId="17" applyNumberFormat="1" applyFont="1" applyFill="1" applyBorder="1" applyAlignment="1">
      <alignment horizontal="right" shrinkToFit="1"/>
    </xf>
    <xf numFmtId="41" fontId="9" fillId="0" borderId="0" xfId="17" applyNumberFormat="1" applyFont="1" applyFill="1" applyBorder="1" applyAlignment="1">
      <alignment horizontal="right" shrinkToFit="1"/>
    </xf>
    <xf numFmtId="180" fontId="9" fillId="0" borderId="0" xfId="17" applyNumberFormat="1" applyFont="1" applyFill="1" applyBorder="1" applyAlignment="1">
      <alignment horizontal="right" shrinkToFit="1"/>
    </xf>
    <xf numFmtId="41" fontId="9" fillId="0" borderId="10" xfId="17" applyNumberFormat="1" applyFont="1" applyFill="1" applyBorder="1" applyAlignment="1">
      <alignment horizontal="right" shrinkToFit="1"/>
    </xf>
    <xf numFmtId="38" fontId="14" fillId="0" borderId="13" xfId="17" applyFont="1" applyFill="1" applyBorder="1" applyAlignment="1">
      <alignment horizontal="distributed" vertical="center"/>
    </xf>
    <xf numFmtId="41" fontId="14" fillId="0" borderId="5" xfId="17" applyNumberFormat="1" applyFont="1" applyFill="1" applyBorder="1" applyAlignment="1">
      <alignment horizontal="right" shrinkToFit="1"/>
    </xf>
    <xf numFmtId="41" fontId="14" fillId="0" borderId="0" xfId="17" applyNumberFormat="1" applyFont="1" applyFill="1" applyBorder="1" applyAlignment="1">
      <alignment horizontal="right" shrinkToFit="1"/>
    </xf>
    <xf numFmtId="41" fontId="14" fillId="0" borderId="0" xfId="17" applyNumberFormat="1" applyFont="1" applyFill="1" applyBorder="1" applyAlignment="1">
      <alignment/>
    </xf>
    <xf numFmtId="41" fontId="1" fillId="0" borderId="0" xfId="17" applyNumberFormat="1" applyFont="1" applyBorder="1" applyAlignment="1">
      <alignment horizontal="right" shrinkToFit="1"/>
    </xf>
    <xf numFmtId="41" fontId="1" fillId="0" borderId="10" xfId="17" applyNumberFormat="1" applyFont="1" applyBorder="1" applyAlignment="1">
      <alignment horizontal="right" shrinkToFit="1"/>
    </xf>
    <xf numFmtId="180" fontId="14" fillId="0" borderId="0" xfId="17" applyNumberFormat="1" applyFont="1" applyFill="1" applyBorder="1" applyAlignment="1">
      <alignment horizontal="right" shrinkToFit="1"/>
    </xf>
    <xf numFmtId="41" fontId="14" fillId="0" borderId="10" xfId="17" applyNumberFormat="1" applyFont="1" applyFill="1" applyBorder="1" applyAlignment="1">
      <alignment horizontal="right" shrinkToFit="1"/>
    </xf>
    <xf numFmtId="41" fontId="1" fillId="0" borderId="5" xfId="17" applyNumberFormat="1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 horizontal="right" shrinkToFit="1"/>
    </xf>
    <xf numFmtId="180" fontId="1" fillId="0" borderId="0" xfId="17" applyNumberFormat="1" applyFont="1" applyFill="1" applyBorder="1" applyAlignment="1">
      <alignment horizontal="right" shrinkToFit="1"/>
    </xf>
    <xf numFmtId="41" fontId="1" fillId="0" borderId="15" xfId="17" applyNumberFormat="1" applyFont="1" applyFill="1" applyBorder="1" applyAlignment="1">
      <alignment horizontal="right" shrinkToFit="1"/>
    </xf>
    <xf numFmtId="41" fontId="1" fillId="0" borderId="16" xfId="17" applyNumberFormat="1" applyFont="1" applyFill="1" applyBorder="1" applyAlignment="1">
      <alignment horizontal="right" shrinkToFit="1"/>
    </xf>
    <xf numFmtId="180" fontId="1" fillId="0" borderId="16" xfId="17" applyNumberFormat="1" applyFont="1" applyFill="1" applyBorder="1" applyAlignment="1">
      <alignment horizontal="right" shrinkToFit="1"/>
    </xf>
    <xf numFmtId="41" fontId="1" fillId="0" borderId="16" xfId="17" applyNumberFormat="1" applyFont="1" applyBorder="1" applyAlignment="1">
      <alignment horizontal="right" shrinkToFit="1"/>
    </xf>
    <xf numFmtId="41" fontId="1" fillId="0" borderId="18" xfId="17" applyNumberFormat="1" applyFont="1" applyBorder="1" applyAlignment="1">
      <alignment horizontal="right" shrinkToFit="1"/>
    </xf>
    <xf numFmtId="0" fontId="1" fillId="0" borderId="0" xfId="44" applyFont="1" applyFill="1" applyAlignment="1">
      <alignment vertical="center"/>
      <protection/>
    </xf>
    <xf numFmtId="0" fontId="7" fillId="0" borderId="0" xfId="44" applyFont="1" applyFill="1" applyAlignment="1">
      <alignment vertical="center"/>
      <protection/>
    </xf>
    <xf numFmtId="3" fontId="1" fillId="0" borderId="0" xfId="44" applyNumberFormat="1" applyFont="1" applyFill="1" applyAlignment="1">
      <alignment vertical="center"/>
      <protection/>
    </xf>
    <xf numFmtId="49" fontId="1" fillId="0" borderId="0" xfId="44" applyNumberFormat="1" applyFont="1" applyFill="1" applyAlignment="1">
      <alignment vertical="center"/>
      <protection/>
    </xf>
    <xf numFmtId="49" fontId="1" fillId="0" borderId="25" xfId="44" applyNumberFormat="1" applyFont="1" applyFill="1" applyBorder="1" applyAlignment="1">
      <alignment vertical="center"/>
      <protection/>
    </xf>
    <xf numFmtId="49" fontId="1" fillId="0" borderId="0" xfId="44" applyNumberFormat="1" applyFont="1" applyFill="1" applyBorder="1" applyAlignment="1">
      <alignment vertical="center"/>
      <protection/>
    </xf>
    <xf numFmtId="49" fontId="1" fillId="0" borderId="0" xfId="44" applyNumberFormat="1" applyFont="1" applyFill="1" applyAlignment="1">
      <alignment horizontal="right" vertical="center"/>
      <protection/>
    </xf>
    <xf numFmtId="0" fontId="1" fillId="0" borderId="27" xfId="44" applyFont="1" applyFill="1" applyBorder="1" applyAlignment="1">
      <alignment horizontal="distributed" vertical="center"/>
      <protection/>
    </xf>
    <xf numFmtId="0" fontId="1" fillId="0" borderId="27" xfId="44" applyFont="1" applyFill="1" applyBorder="1" applyAlignment="1">
      <alignment horizontal="center" vertical="center" wrapText="1"/>
      <protection/>
    </xf>
    <xf numFmtId="0" fontId="1" fillId="0" borderId="6" xfId="44" applyNumberFormat="1" applyFont="1" applyFill="1" applyBorder="1" applyAlignment="1">
      <alignment vertical="center"/>
      <protection/>
    </xf>
    <xf numFmtId="0" fontId="1" fillId="0" borderId="7" xfId="44" applyNumberFormat="1" applyFont="1" applyFill="1" applyBorder="1" applyAlignment="1">
      <alignment vertical="center"/>
      <protection/>
    </xf>
    <xf numFmtId="38" fontId="1" fillId="0" borderId="24" xfId="17" applyFont="1" applyFill="1" applyBorder="1" applyAlignment="1">
      <alignment vertical="center"/>
    </xf>
    <xf numFmtId="0" fontId="1" fillId="0" borderId="5" xfId="44" applyFont="1" applyFill="1" applyBorder="1" applyAlignment="1">
      <alignment horizontal="distributed" vertical="center"/>
      <protection/>
    </xf>
    <xf numFmtId="0" fontId="1" fillId="0" borderId="0" xfId="44" applyFont="1" applyFill="1" applyBorder="1" applyAlignment="1">
      <alignment horizontal="distributed" vertical="center"/>
      <protection/>
    </xf>
    <xf numFmtId="2" fontId="1" fillId="0" borderId="5" xfId="44" applyNumberFormat="1" applyFont="1" applyFill="1" applyBorder="1" applyAlignment="1">
      <alignment vertical="center"/>
      <protection/>
    </xf>
    <xf numFmtId="226" fontId="1" fillId="0" borderId="0" xfId="44" applyNumberFormat="1" applyFont="1" applyFill="1" applyBorder="1" applyAlignment="1">
      <alignment vertical="center"/>
      <protection/>
    </xf>
    <xf numFmtId="2" fontId="1" fillId="0" borderId="0" xfId="44" applyNumberFormat="1" applyFont="1" applyFill="1" applyBorder="1" applyAlignment="1">
      <alignment vertical="center"/>
      <protection/>
    </xf>
    <xf numFmtId="2" fontId="1" fillId="0" borderId="10" xfId="44" applyNumberFormat="1" applyFont="1" applyFill="1" applyBorder="1" applyAlignment="1">
      <alignment vertical="center"/>
      <protection/>
    </xf>
    <xf numFmtId="0" fontId="1" fillId="0" borderId="5" xfId="44" applyNumberFormat="1" applyFont="1" applyFill="1" applyBorder="1" applyAlignment="1">
      <alignment vertical="center"/>
      <protection/>
    </xf>
    <xf numFmtId="0" fontId="1" fillId="0" borderId="10" xfId="44" applyNumberFormat="1" applyFont="1" applyFill="1" applyBorder="1" applyAlignment="1">
      <alignment vertical="center"/>
      <protection/>
    </xf>
    <xf numFmtId="197" fontId="1" fillId="0" borderId="15" xfId="44" applyNumberFormat="1" applyFont="1" applyFill="1" applyBorder="1" applyAlignment="1">
      <alignment vertical="center"/>
      <protection/>
    </xf>
    <xf numFmtId="197" fontId="1" fillId="0" borderId="16" xfId="44" applyNumberFormat="1" applyFont="1" applyFill="1" applyBorder="1" applyAlignment="1">
      <alignment vertical="center"/>
      <protection/>
    </xf>
    <xf numFmtId="197" fontId="1" fillId="0" borderId="18" xfId="44" applyNumberFormat="1" applyFont="1" applyFill="1" applyBorder="1" applyAlignment="1">
      <alignment vertical="center"/>
      <protection/>
    </xf>
    <xf numFmtId="3" fontId="9" fillId="0" borderId="6" xfId="44" applyNumberFormat="1" applyFont="1" applyFill="1" applyBorder="1" applyAlignment="1">
      <alignment vertical="center"/>
      <protection/>
    </xf>
    <xf numFmtId="3" fontId="9" fillId="0" borderId="7" xfId="44" applyNumberFormat="1" applyFont="1" applyFill="1" applyBorder="1" applyAlignment="1">
      <alignment vertical="center"/>
      <protection/>
    </xf>
    <xf numFmtId="3" fontId="9" fillId="0" borderId="24" xfId="44" applyNumberFormat="1" applyFont="1" applyFill="1" applyBorder="1" applyAlignment="1">
      <alignment vertical="center"/>
      <protection/>
    </xf>
    <xf numFmtId="0" fontId="9" fillId="0" borderId="0" xfId="44" applyFont="1" applyFill="1" applyAlignment="1">
      <alignment vertical="center"/>
      <protection/>
    </xf>
    <xf numFmtId="0" fontId="9" fillId="0" borderId="5" xfId="44" applyFont="1" applyFill="1" applyBorder="1" applyAlignment="1">
      <alignment horizontal="distributed" vertical="center"/>
      <protection/>
    </xf>
    <xf numFmtId="0" fontId="9" fillId="0" borderId="0" xfId="44" applyFont="1" applyFill="1" applyBorder="1" applyAlignment="1">
      <alignment horizontal="distributed" vertical="center"/>
      <protection/>
    </xf>
    <xf numFmtId="3" fontId="9" fillId="0" borderId="5" xfId="44" applyNumberFormat="1" applyFont="1" applyFill="1" applyBorder="1" applyAlignment="1">
      <alignment vertical="center"/>
      <protection/>
    </xf>
    <xf numFmtId="3" fontId="9" fillId="0" borderId="0" xfId="44" applyNumberFormat="1" applyFont="1" applyFill="1" applyBorder="1" applyAlignment="1">
      <alignment vertical="center"/>
      <protection/>
    </xf>
    <xf numFmtId="3" fontId="9" fillId="0" borderId="10" xfId="44" applyNumberFormat="1" applyFont="1" applyFill="1" applyBorder="1" applyAlignment="1">
      <alignment vertical="center"/>
      <protection/>
    </xf>
    <xf numFmtId="3" fontId="1" fillId="0" borderId="5" xfId="44" applyNumberFormat="1" applyFont="1" applyFill="1" applyBorder="1" applyAlignment="1">
      <alignment vertical="center"/>
      <protection/>
    </xf>
    <xf numFmtId="3" fontId="1" fillId="0" borderId="0" xfId="44" applyNumberFormat="1" applyFont="1" applyFill="1" applyBorder="1" applyAlignment="1">
      <alignment vertical="center"/>
      <protection/>
    </xf>
    <xf numFmtId="3" fontId="1" fillId="0" borderId="10" xfId="44" applyNumberFormat="1" applyFont="1" applyFill="1" applyBorder="1" applyAlignment="1">
      <alignment vertical="center"/>
      <protection/>
    </xf>
    <xf numFmtId="3" fontId="9" fillId="0" borderId="15" xfId="44" applyNumberFormat="1" applyFont="1" applyFill="1" applyBorder="1" applyAlignment="1">
      <alignment vertical="center"/>
      <protection/>
    </xf>
    <xf numFmtId="3" fontId="9" fillId="0" borderId="16" xfId="44" applyNumberFormat="1" applyFont="1" applyFill="1" applyBorder="1" applyAlignment="1">
      <alignment vertical="center"/>
      <protection/>
    </xf>
    <xf numFmtId="3" fontId="9" fillId="0" borderId="18" xfId="44" applyNumberFormat="1" applyFont="1" applyFill="1" applyBorder="1" applyAlignment="1">
      <alignment vertical="center"/>
      <protection/>
    </xf>
    <xf numFmtId="0" fontId="9" fillId="0" borderId="0" xfId="44" applyFont="1" applyFill="1" applyAlignment="1">
      <alignment horizontal="distributed" vertical="center"/>
      <protection/>
    </xf>
    <xf numFmtId="0" fontId="1" fillId="0" borderId="0" xfId="44" applyFont="1" applyFill="1" applyAlignment="1">
      <alignment horizontal="distributed" vertical="center"/>
      <protection/>
    </xf>
    <xf numFmtId="3" fontId="1" fillId="0" borderId="39" xfId="44" applyNumberFormat="1" applyFont="1" applyFill="1" applyBorder="1" applyAlignment="1">
      <alignment vertical="center"/>
      <protection/>
    </xf>
    <xf numFmtId="3" fontId="1" fillId="0" borderId="37" xfId="44" applyNumberFormat="1" applyFont="1" applyFill="1" applyBorder="1" applyAlignment="1">
      <alignment vertical="center"/>
      <protection/>
    </xf>
    <xf numFmtId="3" fontId="1" fillId="0" borderId="31" xfId="44" applyNumberFormat="1" applyFont="1" applyFill="1" applyBorder="1" applyAlignment="1">
      <alignment vertical="center"/>
      <protection/>
    </xf>
    <xf numFmtId="3" fontId="1" fillId="0" borderId="7" xfId="44" applyNumberFormat="1" applyFont="1" applyFill="1" applyBorder="1" applyAlignment="1">
      <alignment vertical="center"/>
      <protection/>
    </xf>
    <xf numFmtId="0" fontId="1" fillId="0" borderId="0" xfId="44" applyFont="1" applyFill="1" applyBorder="1" applyAlignment="1">
      <alignment vertical="center"/>
      <protection/>
    </xf>
    <xf numFmtId="0" fontId="0" fillId="0" borderId="0" xfId="45" applyFill="1">
      <alignment/>
      <protection/>
    </xf>
    <xf numFmtId="0" fontId="7" fillId="0" borderId="0" xfId="45" applyFont="1" applyFill="1">
      <alignment/>
      <protection/>
    </xf>
    <xf numFmtId="0" fontId="1" fillId="0" borderId="0" xfId="45" applyFont="1" applyFill="1">
      <alignment/>
      <protection/>
    </xf>
    <xf numFmtId="0" fontId="1" fillId="0" borderId="27" xfId="45" applyFont="1" applyFill="1" applyBorder="1" applyAlignment="1">
      <alignment horizontal="distributed" vertical="center"/>
      <protection/>
    </xf>
    <xf numFmtId="0" fontId="1" fillId="0" borderId="14" xfId="45" applyFont="1" applyFill="1" applyBorder="1" applyAlignment="1">
      <alignment horizontal="distributed" vertical="center"/>
      <protection/>
    </xf>
    <xf numFmtId="0" fontId="1" fillId="0" borderId="22" xfId="45" applyFont="1" applyFill="1" applyBorder="1" applyAlignment="1">
      <alignment horizontal="center" vertical="center"/>
      <protection/>
    </xf>
    <xf numFmtId="0" fontId="1" fillId="0" borderId="39" xfId="45" applyFont="1" applyFill="1" applyBorder="1" applyAlignment="1">
      <alignment horizontal="center" vertical="center"/>
      <protection/>
    </xf>
    <xf numFmtId="0" fontId="1" fillId="0" borderId="31" xfId="45" applyFont="1" applyFill="1" applyBorder="1" applyAlignment="1">
      <alignment horizontal="center" vertical="center"/>
      <protection/>
    </xf>
    <xf numFmtId="0" fontId="1" fillId="0" borderId="13" xfId="45" applyFont="1" applyFill="1" applyBorder="1">
      <alignment/>
      <protection/>
    </xf>
    <xf numFmtId="41" fontId="1" fillId="0" borderId="0" xfId="45" applyNumberFormat="1" applyFont="1" applyFill="1" applyBorder="1">
      <alignment/>
      <protection/>
    </xf>
    <xf numFmtId="41" fontId="1" fillId="0" borderId="7" xfId="45" applyNumberFormat="1" applyFont="1" applyFill="1" applyBorder="1">
      <alignment/>
      <protection/>
    </xf>
    <xf numFmtId="41" fontId="1" fillId="0" borderId="24" xfId="45" applyNumberFormat="1" applyFont="1" applyFill="1" applyBorder="1">
      <alignment/>
      <protection/>
    </xf>
    <xf numFmtId="0" fontId="1" fillId="0" borderId="13" xfId="45" applyFont="1" applyFill="1" applyBorder="1" applyAlignment="1">
      <alignment horizontal="distributed" vertical="center"/>
      <protection/>
    </xf>
    <xf numFmtId="41" fontId="1" fillId="0" borderId="10" xfId="45" applyNumberFormat="1" applyFont="1" applyFill="1" applyBorder="1">
      <alignment/>
      <protection/>
    </xf>
    <xf numFmtId="0" fontId="9" fillId="0" borderId="0" xfId="45" applyFont="1" applyFill="1">
      <alignment/>
      <protection/>
    </xf>
    <xf numFmtId="0" fontId="20" fillId="0" borderId="13" xfId="45" applyFont="1" applyFill="1" applyBorder="1" applyAlignment="1">
      <alignment horizontal="distributed" vertical="center"/>
      <protection/>
    </xf>
    <xf numFmtId="41" fontId="9" fillId="0" borderId="0" xfId="45" applyNumberFormat="1" applyFont="1" applyFill="1" applyBorder="1">
      <alignment/>
      <protection/>
    </xf>
    <xf numFmtId="41" fontId="9" fillId="0" borderId="10" xfId="45" applyNumberFormat="1" applyFont="1" applyFill="1" applyBorder="1">
      <alignment/>
      <protection/>
    </xf>
    <xf numFmtId="0" fontId="1" fillId="0" borderId="13" xfId="45" applyFont="1" applyFill="1" applyBorder="1" applyAlignment="1">
      <alignment horizontal="center"/>
      <protection/>
    </xf>
    <xf numFmtId="0" fontId="1" fillId="0" borderId="14" xfId="45" applyFont="1" applyFill="1" applyBorder="1">
      <alignment/>
      <protection/>
    </xf>
    <xf numFmtId="41" fontId="1" fillId="0" borderId="16" xfId="45" applyNumberFormat="1" applyFont="1" applyFill="1" applyBorder="1">
      <alignment/>
      <protection/>
    </xf>
    <xf numFmtId="41" fontId="1" fillId="0" borderId="18" xfId="45" applyNumberFormat="1" applyFont="1" applyFill="1" applyBorder="1">
      <alignment/>
      <protection/>
    </xf>
    <xf numFmtId="0" fontId="7" fillId="0" borderId="0" xfId="46" applyFont="1" applyFill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38" fontId="1" fillId="0" borderId="36" xfId="17" applyFont="1" applyBorder="1" applyAlignment="1">
      <alignment horizontal="centerContinuous" vertical="center"/>
    </xf>
    <xf numFmtId="38" fontId="1" fillId="0" borderId="16" xfId="17" applyFont="1" applyBorder="1" applyAlignment="1">
      <alignment horizontal="center" vertical="center" wrapText="1"/>
    </xf>
    <xf numFmtId="38" fontId="14" fillId="0" borderId="10" xfId="17" applyFont="1" applyBorder="1" applyAlignment="1">
      <alignment horizontal="distributed" vertical="center"/>
    </xf>
    <xf numFmtId="41" fontId="14" fillId="0" borderId="0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vertical="center"/>
    </xf>
    <xf numFmtId="177" fontId="1" fillId="0" borderId="10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180" fontId="1" fillId="0" borderId="10" xfId="17" applyNumberFormat="1" applyFont="1" applyBorder="1" applyAlignment="1">
      <alignment vertical="center"/>
    </xf>
    <xf numFmtId="180" fontId="1" fillId="0" borderId="16" xfId="17" applyNumberFormat="1" applyFont="1" applyBorder="1" applyAlignment="1">
      <alignment vertical="center"/>
    </xf>
    <xf numFmtId="180" fontId="1" fillId="0" borderId="18" xfId="17" applyNumberFormat="1" applyFont="1" applyBorder="1" applyAlignment="1">
      <alignment vertical="center"/>
    </xf>
    <xf numFmtId="38" fontId="1" fillId="0" borderId="28" xfId="17" applyFont="1" applyBorder="1" applyAlignment="1">
      <alignment horizontal="centerContinuous" vertical="center"/>
    </xf>
    <xf numFmtId="38" fontId="1" fillId="0" borderId="40" xfId="17" applyFont="1" applyBorder="1" applyAlignment="1">
      <alignment horizontal="centerContinuous" vertical="center"/>
    </xf>
    <xf numFmtId="38" fontId="1" fillId="0" borderId="39" xfId="17" applyFont="1" applyBorder="1" applyAlignment="1">
      <alignment horizontal="centerContinuous" vertical="center"/>
    </xf>
    <xf numFmtId="38" fontId="1" fillId="0" borderId="31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183" fontId="9" fillId="0" borderId="0" xfId="17" applyNumberFormat="1" applyFont="1" applyBorder="1" applyAlignment="1">
      <alignment vertical="center"/>
    </xf>
    <xf numFmtId="38" fontId="9" fillId="0" borderId="0" xfId="17" applyNumberFormat="1" applyFont="1" applyBorder="1" applyAlignment="1">
      <alignment vertical="center"/>
    </xf>
    <xf numFmtId="183" fontId="9" fillId="0" borderId="10" xfId="17" applyNumberFormat="1" applyFont="1" applyBorder="1" applyAlignment="1">
      <alignment vertical="center"/>
    </xf>
    <xf numFmtId="183" fontId="1" fillId="0" borderId="0" xfId="17" applyNumberFormat="1" applyFont="1" applyBorder="1" applyAlignment="1">
      <alignment vertical="center"/>
    </xf>
    <xf numFmtId="38" fontId="1" fillId="0" borderId="0" xfId="17" applyNumberFormat="1" applyFont="1" applyBorder="1" applyAlignment="1">
      <alignment vertical="center"/>
    </xf>
    <xf numFmtId="183" fontId="1" fillId="0" borderId="10" xfId="17" applyNumberFormat="1" applyFont="1" applyBorder="1" applyAlignment="1">
      <alignment vertical="center"/>
    </xf>
    <xf numFmtId="183" fontId="1" fillId="0" borderId="16" xfId="17" applyNumberFormat="1" applyFont="1" applyBorder="1" applyAlignment="1">
      <alignment vertical="center"/>
    </xf>
    <xf numFmtId="38" fontId="1" fillId="0" borderId="16" xfId="17" applyNumberFormat="1" applyFont="1" applyBorder="1" applyAlignment="1">
      <alignment vertical="center"/>
    </xf>
    <xf numFmtId="183" fontId="1" fillId="0" borderId="18" xfId="17" applyNumberFormat="1" applyFont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1" fillId="0" borderId="25" xfId="17" applyFont="1" applyFill="1" applyBorder="1" applyAlignment="1">
      <alignment vertical="center"/>
    </xf>
    <xf numFmtId="38" fontId="1" fillId="0" borderId="25" xfId="17" applyFont="1" applyFill="1" applyBorder="1" applyAlignment="1">
      <alignment horizontal="right" vertical="center"/>
    </xf>
    <xf numFmtId="38" fontId="8" fillId="0" borderId="16" xfId="17" applyFont="1" applyFill="1" applyBorder="1" applyAlignment="1">
      <alignment horizontal="distributed" vertical="center" wrapText="1"/>
    </xf>
    <xf numFmtId="38" fontId="8" fillId="0" borderId="22" xfId="17" applyFont="1" applyFill="1" applyBorder="1" applyAlignment="1">
      <alignment horizontal="distributed" vertical="center" wrapText="1"/>
    </xf>
    <xf numFmtId="0" fontId="0" fillId="0" borderId="5" xfId="47" applyFill="1" applyBorder="1" applyAlignment="1">
      <alignment horizontal="distributed" vertical="center"/>
      <protection/>
    </xf>
    <xf numFmtId="0" fontId="0" fillId="0" borderId="10" xfId="47" applyFill="1" applyBorder="1" applyAlignment="1">
      <alignment horizontal="distributed" vertical="center"/>
      <protection/>
    </xf>
    <xf numFmtId="0" fontId="0" fillId="0" borderId="0" xfId="47" applyFill="1" applyBorder="1" applyAlignment="1">
      <alignment horizontal="distributed" vertical="center"/>
      <protection/>
    </xf>
    <xf numFmtId="41" fontId="1" fillId="0" borderId="5" xfId="17" applyNumberFormat="1" applyFont="1" applyFill="1" applyBorder="1" applyAlignment="1">
      <alignment horizontal="right" vertical="center"/>
    </xf>
    <xf numFmtId="41" fontId="9" fillId="0" borderId="5" xfId="17" applyNumberFormat="1" applyFont="1" applyFill="1" applyBorder="1" applyAlignment="1">
      <alignment horizontal="right" vertical="center"/>
    </xf>
    <xf numFmtId="41" fontId="9" fillId="0" borderId="10" xfId="17" applyNumberFormat="1" applyFont="1" applyFill="1" applyBorder="1" applyAlignment="1">
      <alignment horizontal="right" vertical="center"/>
    </xf>
    <xf numFmtId="41" fontId="1" fillId="0" borderId="18" xfId="17" applyNumberFormat="1" applyFont="1" applyFill="1" applyBorder="1" applyAlignment="1">
      <alignment horizontal="right" vertical="center"/>
    </xf>
    <xf numFmtId="181" fontId="1" fillId="0" borderId="0" xfId="17" applyNumberFormat="1" applyFont="1" applyFill="1" applyBorder="1" applyAlignment="1">
      <alignment/>
    </xf>
    <xf numFmtId="38" fontId="1" fillId="0" borderId="6" xfId="17" applyFont="1" applyFill="1" applyBorder="1" applyAlignment="1">
      <alignment vertical="center"/>
    </xf>
    <xf numFmtId="0" fontId="12" fillId="0" borderId="0" xfId="48" applyFont="1" applyFill="1" applyBorder="1" applyAlignment="1">
      <alignment horizontal="distributed" vertical="center"/>
      <protection/>
    </xf>
    <xf numFmtId="38" fontId="1" fillId="0" borderId="10" xfId="17" applyFont="1" applyFill="1" applyBorder="1" applyAlignment="1">
      <alignment horizontal="right" vertical="center"/>
    </xf>
    <xf numFmtId="0" fontId="1" fillId="0" borderId="10" xfId="48" applyFont="1" applyFill="1" applyBorder="1" applyAlignment="1">
      <alignment horizontal="distributed" vertical="center"/>
      <protection/>
    </xf>
    <xf numFmtId="0" fontId="12" fillId="0" borderId="0" xfId="48" applyFont="1" applyFill="1" applyBorder="1" applyAlignment="1">
      <alignment vertical="center"/>
      <protection/>
    </xf>
    <xf numFmtId="38" fontId="1" fillId="0" borderId="10" xfId="17" applyFont="1" applyFill="1" applyBorder="1" applyAlignment="1" quotePrefix="1">
      <alignment horizontal="center" vertical="center"/>
    </xf>
    <xf numFmtId="38" fontId="1" fillId="0" borderId="10" xfId="17" applyFont="1" applyFill="1" applyBorder="1" applyAlignment="1" quotePrefix="1">
      <alignment vertical="center"/>
    </xf>
    <xf numFmtId="38" fontId="9" fillId="0" borderId="0" xfId="17" applyFont="1" applyFill="1" applyBorder="1" applyAlignment="1">
      <alignment horizontal="center" vertical="center"/>
    </xf>
    <xf numFmtId="38" fontId="9" fillId="0" borderId="10" xfId="17" applyFont="1" applyFill="1" applyBorder="1" applyAlignment="1" quotePrefix="1">
      <alignment horizontal="center" vertical="center"/>
    </xf>
    <xf numFmtId="38" fontId="1" fillId="0" borderId="0" xfId="17" applyFont="1" applyFill="1" applyBorder="1" applyAlignment="1">
      <alignment horizontal="left" vertical="center"/>
    </xf>
    <xf numFmtId="38" fontId="1" fillId="0" borderId="10" xfId="17" applyFont="1" applyFill="1" applyBorder="1" applyAlignment="1">
      <alignment horizontal="left" vertical="center"/>
    </xf>
    <xf numFmtId="38" fontId="1" fillId="0" borderId="10" xfId="17" applyFont="1" applyFill="1" applyBorder="1" applyAlignment="1" quotePrefix="1">
      <alignment horizontal="left" vertical="center"/>
    </xf>
    <xf numFmtId="38" fontId="1" fillId="0" borderId="5" xfId="17" applyFont="1" applyFill="1" applyBorder="1" applyAlignment="1">
      <alignment horizontal="center" vertical="distributed" textRotation="255"/>
    </xf>
    <xf numFmtId="38" fontId="8" fillId="0" borderId="0" xfId="17" applyFont="1" applyFill="1" applyBorder="1" applyAlignment="1">
      <alignment horizontal="distributed" vertical="center"/>
    </xf>
    <xf numFmtId="38" fontId="8" fillId="0" borderId="10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vertical="distributed" textRotation="255"/>
    </xf>
    <xf numFmtId="38" fontId="1" fillId="0" borderId="15" xfId="17" applyFont="1" applyFill="1" applyBorder="1" applyAlignment="1">
      <alignment/>
    </xf>
    <xf numFmtId="38" fontId="1" fillId="0" borderId="16" xfId="17" applyFont="1" applyFill="1" applyBorder="1" applyAlignment="1">
      <alignment/>
    </xf>
    <xf numFmtId="38" fontId="1" fillId="0" borderId="18" xfId="17" applyFont="1" applyFill="1" applyBorder="1" applyAlignment="1">
      <alignment/>
    </xf>
    <xf numFmtId="38" fontId="8" fillId="0" borderId="7" xfId="17" applyFont="1" applyFill="1" applyBorder="1" applyAlignment="1">
      <alignment/>
    </xf>
    <xf numFmtId="0" fontId="1" fillId="0" borderId="0" xfId="49" applyFont="1" applyFill="1">
      <alignment/>
      <protection/>
    </xf>
    <xf numFmtId="0" fontId="7" fillId="0" borderId="0" xfId="49" applyFont="1" applyFill="1">
      <alignment/>
      <protection/>
    </xf>
    <xf numFmtId="0" fontId="1" fillId="0" borderId="0" xfId="49" applyFont="1" applyFill="1" applyAlignment="1">
      <alignment horizontal="right"/>
      <protection/>
    </xf>
    <xf numFmtId="0" fontId="1" fillId="0" borderId="23" xfId="49" applyFont="1" applyFill="1" applyBorder="1" applyAlignment="1">
      <alignment horizontal="distributed"/>
      <protection/>
    </xf>
    <xf numFmtId="0" fontId="1" fillId="0" borderId="5" xfId="49" applyFont="1" applyFill="1" applyBorder="1">
      <alignment/>
      <protection/>
    </xf>
    <xf numFmtId="0" fontId="1" fillId="0" borderId="14" xfId="49" applyFont="1" applyFill="1" applyBorder="1" applyAlignment="1">
      <alignment horizontal="center"/>
      <protection/>
    </xf>
    <xf numFmtId="0" fontId="8" fillId="0" borderId="14" xfId="49" applyFont="1" applyFill="1" applyBorder="1" applyAlignment="1">
      <alignment horizontal="distributed"/>
      <protection/>
    </xf>
    <xf numFmtId="0" fontId="1" fillId="0" borderId="14" xfId="49" applyFont="1" applyFill="1" applyBorder="1" applyAlignment="1">
      <alignment horizontal="distributed"/>
      <protection/>
    </xf>
    <xf numFmtId="0" fontId="9" fillId="0" borderId="0" xfId="49" applyFont="1" applyFill="1">
      <alignment/>
      <protection/>
    </xf>
    <xf numFmtId="0" fontId="9" fillId="0" borderId="13" xfId="49" applyFont="1" applyFill="1" applyBorder="1" applyAlignment="1">
      <alignment horizontal="distributed"/>
      <protection/>
    </xf>
    <xf numFmtId="41" fontId="9" fillId="0" borderId="0" xfId="49" applyNumberFormat="1" applyFont="1" applyFill="1" applyBorder="1">
      <alignment/>
      <protection/>
    </xf>
    <xf numFmtId="41" fontId="9" fillId="0" borderId="10" xfId="49" applyNumberFormat="1" applyFont="1" applyFill="1" applyBorder="1">
      <alignment/>
      <protection/>
    </xf>
    <xf numFmtId="0" fontId="1" fillId="0" borderId="13" xfId="49" applyFont="1" applyFill="1" applyBorder="1" applyAlignment="1">
      <alignment horizontal="distributed"/>
      <protection/>
    </xf>
    <xf numFmtId="41" fontId="1" fillId="0" borderId="0" xfId="49" applyNumberFormat="1" applyFont="1" applyFill="1" applyBorder="1">
      <alignment/>
      <protection/>
    </xf>
    <xf numFmtId="41" fontId="1" fillId="0" borderId="10" xfId="49" applyNumberFormat="1" applyFont="1" applyFill="1" applyBorder="1">
      <alignment/>
      <protection/>
    </xf>
    <xf numFmtId="0" fontId="1" fillId="0" borderId="23" xfId="49" applyFont="1" applyFill="1" applyBorder="1">
      <alignment/>
      <protection/>
    </xf>
    <xf numFmtId="0" fontId="1" fillId="0" borderId="28" xfId="49" applyFont="1" applyFill="1" applyBorder="1">
      <alignment/>
      <protection/>
    </xf>
    <xf numFmtId="0" fontId="1" fillId="0" borderId="16" xfId="49" applyFont="1" applyFill="1" applyBorder="1" applyAlignment="1">
      <alignment horizontal="center"/>
      <protection/>
    </xf>
    <xf numFmtId="0" fontId="1" fillId="0" borderId="22" xfId="49" applyFont="1" applyFill="1" applyBorder="1" applyAlignment="1">
      <alignment horizontal="center"/>
      <protection/>
    </xf>
    <xf numFmtId="0" fontId="1" fillId="0" borderId="0" xfId="49" applyFont="1" applyFill="1" applyBorder="1">
      <alignment/>
      <protection/>
    </xf>
    <xf numFmtId="41" fontId="9" fillId="0" borderId="0" xfId="49" applyNumberFormat="1" applyFont="1" applyFill="1">
      <alignment/>
      <protection/>
    </xf>
    <xf numFmtId="41" fontId="9" fillId="0" borderId="24" xfId="49" applyNumberFormat="1" applyFont="1" applyFill="1" applyBorder="1">
      <alignment/>
      <protection/>
    </xf>
    <xf numFmtId="41" fontId="1" fillId="0" borderId="0" xfId="49" applyNumberFormat="1" applyFont="1" applyFill="1">
      <alignment/>
      <protection/>
    </xf>
    <xf numFmtId="41" fontId="1" fillId="0" borderId="16" xfId="49" applyNumberFormat="1" applyFont="1" applyFill="1" applyBorder="1">
      <alignment/>
      <protection/>
    </xf>
    <xf numFmtId="41" fontId="1" fillId="0" borderId="18" xfId="49" applyNumberFormat="1" applyFont="1" applyFill="1" applyBorder="1">
      <alignment/>
      <protection/>
    </xf>
    <xf numFmtId="0" fontId="1" fillId="0" borderId="0" xfId="50" applyFont="1" applyFill="1" applyAlignment="1">
      <alignment vertical="center"/>
      <protection/>
    </xf>
    <xf numFmtId="181" fontId="1" fillId="0" borderId="0" xfId="17" applyNumberFormat="1" applyFont="1" applyFill="1" applyBorder="1" applyAlignment="1">
      <alignment vertical="center"/>
    </xf>
    <xf numFmtId="0" fontId="1" fillId="0" borderId="22" xfId="50" applyFont="1" applyFill="1" applyBorder="1" applyAlignment="1">
      <alignment horizontal="distributed" vertical="center"/>
      <protection/>
    </xf>
    <xf numFmtId="41" fontId="1" fillId="0" borderId="6" xfId="17" applyNumberFormat="1" applyFont="1" applyFill="1" applyBorder="1" applyAlignment="1">
      <alignment vertical="center"/>
    </xf>
    <xf numFmtId="41" fontId="1" fillId="0" borderId="7" xfId="17" applyNumberFormat="1" applyFont="1" applyFill="1" applyBorder="1" applyAlignment="1">
      <alignment vertical="center"/>
    </xf>
    <xf numFmtId="41" fontId="14" fillId="0" borderId="5" xfId="17" applyNumberFormat="1" applyFont="1" applyFill="1" applyBorder="1" applyAlignment="1">
      <alignment vertical="center"/>
    </xf>
    <xf numFmtId="41" fontId="14" fillId="0" borderId="0" xfId="17" applyNumberFormat="1" applyFont="1" applyFill="1" applyBorder="1" applyAlignment="1">
      <alignment vertical="center"/>
    </xf>
    <xf numFmtId="38" fontId="1" fillId="0" borderId="5" xfId="17" applyFont="1" applyFill="1" applyBorder="1" applyAlignment="1">
      <alignment horizontal="left" vertical="center"/>
    </xf>
    <xf numFmtId="0" fontId="11" fillId="0" borderId="10" xfId="50" applyFont="1" applyFill="1" applyBorder="1" applyAlignment="1">
      <alignment horizontal="distributed" vertical="center"/>
      <protection/>
    </xf>
    <xf numFmtId="41" fontId="1" fillId="0" borderId="18" xfId="17" applyNumberFormat="1" applyFont="1" applyFill="1" applyBorder="1" applyAlignment="1">
      <alignment vertical="center"/>
    </xf>
    <xf numFmtId="38" fontId="8" fillId="0" borderId="0" xfId="17" applyFont="1" applyFill="1" applyAlignment="1">
      <alignment vertical="center"/>
    </xf>
    <xf numFmtId="0" fontId="7" fillId="0" borderId="0" xfId="51" applyFont="1" applyFill="1" applyAlignment="1">
      <alignment vertical="center"/>
      <protection/>
    </xf>
    <xf numFmtId="38" fontId="8" fillId="0" borderId="0" xfId="17" applyFont="1" applyFill="1" applyBorder="1" applyAlignment="1">
      <alignment vertical="center"/>
    </xf>
    <xf numFmtId="181" fontId="8" fillId="0" borderId="0" xfId="17" applyNumberFormat="1" applyFont="1" applyFill="1" applyBorder="1" applyAlignment="1">
      <alignment vertical="center"/>
    </xf>
    <xf numFmtId="38" fontId="8" fillId="0" borderId="0" xfId="17" applyFont="1" applyFill="1" applyAlignment="1">
      <alignment vertical="center" shrinkToFit="1"/>
    </xf>
    <xf numFmtId="38" fontId="1" fillId="0" borderId="22" xfId="17" applyFont="1" applyFill="1" applyBorder="1" applyAlignment="1">
      <alignment horizontal="distributed" vertical="center" shrinkToFit="1"/>
    </xf>
    <xf numFmtId="38" fontId="1" fillId="0" borderId="22" xfId="17" applyFont="1" applyFill="1" applyBorder="1" applyAlignment="1">
      <alignment horizontal="center" vertical="center" shrinkToFit="1"/>
    </xf>
    <xf numFmtId="38" fontId="8" fillId="0" borderId="5" xfId="17" applyFont="1" applyFill="1" applyBorder="1" applyAlignment="1">
      <alignment vertical="center" shrinkToFit="1"/>
    </xf>
    <xf numFmtId="38" fontId="1" fillId="0" borderId="0" xfId="17" applyFont="1" applyFill="1" applyAlignment="1">
      <alignment vertical="center" shrinkToFit="1"/>
    </xf>
    <xf numFmtId="38" fontId="9" fillId="0" borderId="0" xfId="17" applyFont="1" applyFill="1" applyAlignment="1">
      <alignment vertical="center" shrinkToFit="1"/>
    </xf>
    <xf numFmtId="38" fontId="1" fillId="0" borderId="10" xfId="17" applyFont="1" applyFill="1" applyBorder="1" applyAlignment="1">
      <alignment horizontal="distributed" vertical="center" shrinkToFit="1"/>
    </xf>
    <xf numFmtId="41" fontId="8" fillId="0" borderId="5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38" fontId="8" fillId="0" borderId="15" xfId="17" applyFont="1" applyFill="1" applyBorder="1" applyAlignment="1">
      <alignment vertical="center" shrinkToFit="1"/>
    </xf>
    <xf numFmtId="38" fontId="1" fillId="0" borderId="18" xfId="17" applyFont="1" applyFill="1" applyBorder="1" applyAlignment="1">
      <alignment horizontal="distributed" vertical="center" shrinkToFit="1"/>
    </xf>
    <xf numFmtId="38" fontId="1" fillId="0" borderId="0" xfId="17" applyFont="1" applyAlignment="1">
      <alignment horizontal="center" vertical="center"/>
    </xf>
    <xf numFmtId="38" fontId="8" fillId="0" borderId="22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38" fontId="8" fillId="0" borderId="7" xfId="17" applyFont="1" applyBorder="1" applyAlignment="1">
      <alignment horizontal="distributed" vertical="center"/>
    </xf>
    <xf numFmtId="38" fontId="8" fillId="0" borderId="24" xfId="17" applyFont="1" applyBorder="1" applyAlignment="1">
      <alignment horizontal="distributed" vertical="center"/>
    </xf>
    <xf numFmtId="38" fontId="8" fillId="0" borderId="0" xfId="17" applyFont="1" applyAlignment="1">
      <alignment vertical="center"/>
    </xf>
    <xf numFmtId="38" fontId="9" fillId="0" borderId="10" xfId="17" applyFont="1" applyBorder="1" applyAlignment="1">
      <alignment horizontal="right" vertical="center"/>
    </xf>
    <xf numFmtId="38" fontId="14" fillId="0" borderId="10" xfId="17" applyFont="1" applyBorder="1" applyAlignment="1">
      <alignment horizontal="right" vertical="center"/>
    </xf>
    <xf numFmtId="49" fontId="1" fillId="0" borderId="0" xfId="17" applyNumberFormat="1" applyFont="1" applyAlignment="1">
      <alignment vertical="center"/>
    </xf>
    <xf numFmtId="0" fontId="12" fillId="0" borderId="14" xfId="25" applyFont="1" applyFill="1" applyBorder="1" applyAlignment="1">
      <alignment horizontal="center" vertical="center"/>
      <protection/>
    </xf>
    <xf numFmtId="0" fontId="1" fillId="0" borderId="26" xfId="25" applyFont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" vertical="center"/>
      <protection/>
    </xf>
    <xf numFmtId="0" fontId="1" fillId="0" borderId="26" xfId="25" applyFont="1" applyFill="1" applyBorder="1" applyAlignment="1">
      <alignment horizontal="center" vertical="center"/>
      <protection/>
    </xf>
    <xf numFmtId="0" fontId="0" fillId="0" borderId="14" xfId="24" applyBorder="1" applyAlignment="1">
      <alignment horizontal="distributed" vertical="center" wrapText="1"/>
      <protection/>
    </xf>
    <xf numFmtId="0" fontId="15" fillId="0" borderId="36" xfId="24" applyFont="1" applyBorder="1" applyAlignment="1">
      <alignment horizontal="distributed"/>
      <protection/>
    </xf>
    <xf numFmtId="0" fontId="15" fillId="0" borderId="3" xfId="24" applyFont="1" applyBorder="1" applyAlignment="1">
      <alignment horizontal="distributed"/>
      <protection/>
    </xf>
    <xf numFmtId="0" fontId="1" fillId="0" borderId="1" xfId="25" applyFont="1" applyBorder="1" applyAlignment="1">
      <alignment horizontal="center" vertical="distributed"/>
      <protection/>
    </xf>
    <xf numFmtId="0" fontId="1" fillId="0" borderId="3" xfId="25" applyFont="1" applyBorder="1" applyAlignment="1">
      <alignment horizontal="center" vertical="distributed"/>
      <protection/>
    </xf>
    <xf numFmtId="0" fontId="1" fillId="0" borderId="1" xfId="25" applyFont="1" applyFill="1" applyBorder="1" applyAlignment="1">
      <alignment horizontal="distributed" vertical="distributed"/>
      <protection/>
    </xf>
    <xf numFmtId="0" fontId="1" fillId="0" borderId="36" xfId="25" applyFont="1" applyFill="1" applyBorder="1" applyAlignment="1">
      <alignment horizontal="distributed" vertical="distributed"/>
      <protection/>
    </xf>
    <xf numFmtId="0" fontId="1" fillId="0" borderId="3" xfId="25" applyFont="1" applyFill="1" applyBorder="1" applyAlignment="1">
      <alignment horizontal="distributed" vertical="distributed"/>
      <protection/>
    </xf>
    <xf numFmtId="0" fontId="1" fillId="0" borderId="26" xfId="25" applyFont="1" applyBorder="1" applyAlignment="1">
      <alignment horizontal="center" vertical="center"/>
      <protection/>
    </xf>
    <xf numFmtId="0" fontId="1" fillId="0" borderId="27" xfId="24" applyFont="1" applyBorder="1" applyAlignment="1">
      <alignment horizontal="distributed" vertical="center" wrapText="1"/>
      <protection/>
    </xf>
    <xf numFmtId="0" fontId="1" fillId="0" borderId="1" xfId="24" applyFont="1" applyBorder="1" applyAlignment="1">
      <alignment horizontal="distributed"/>
      <protection/>
    </xf>
    <xf numFmtId="0" fontId="1" fillId="0" borderId="3" xfId="24" applyFont="1" applyBorder="1" applyAlignment="1">
      <alignment horizontal="distributed"/>
      <protection/>
    </xf>
    <xf numFmtId="0" fontId="8" fillId="0" borderId="10" xfId="23" applyFont="1" applyBorder="1" applyAlignment="1">
      <alignment horizontal="distributed" vertical="center"/>
      <protection/>
    </xf>
    <xf numFmtId="0" fontId="1" fillId="0" borderId="27" xfId="24" applyFont="1" applyBorder="1" applyAlignment="1">
      <alignment horizontal="distributed" vertical="center"/>
      <protection/>
    </xf>
    <xf numFmtId="0" fontId="15" fillId="0" borderId="14" xfId="24" applyFont="1" applyBorder="1" applyAlignment="1">
      <alignment horizontal="distributed" vertical="center"/>
      <protection/>
    </xf>
    <xf numFmtId="38" fontId="1" fillId="0" borderId="13" xfId="17" applyFont="1" applyFill="1" applyBorder="1" applyAlignment="1">
      <alignment horizontal="center" vertical="center" wrapText="1"/>
    </xf>
    <xf numFmtId="38" fontId="1" fillId="0" borderId="14" xfId="17" applyFont="1" applyFill="1" applyBorder="1" applyAlignment="1">
      <alignment horizontal="center" vertical="center" wrapText="1"/>
    </xf>
    <xf numFmtId="38" fontId="1" fillId="0" borderId="1" xfId="17" applyFont="1" applyFill="1" applyBorder="1" applyAlignment="1">
      <alignment horizontal="distributed" vertical="center"/>
    </xf>
    <xf numFmtId="38" fontId="1" fillId="0" borderId="3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9" fillId="0" borderId="6" xfId="17" applyFont="1" applyFill="1" applyBorder="1" applyAlignment="1">
      <alignment horizontal="distributed" vertical="center"/>
    </xf>
    <xf numFmtId="0" fontId="8" fillId="0" borderId="24" xfId="23" applyFont="1" applyBorder="1" applyAlignment="1">
      <alignment horizontal="distributed" vertical="center"/>
      <protection/>
    </xf>
    <xf numFmtId="38" fontId="1" fillId="0" borderId="26" xfId="17" applyFont="1" applyFill="1" applyBorder="1" applyAlignment="1">
      <alignment horizontal="center" vertical="center" wrapText="1"/>
    </xf>
    <xf numFmtId="38" fontId="1" fillId="0" borderId="14" xfId="17" applyFont="1" applyFill="1" applyBorder="1" applyAlignment="1">
      <alignment horizontal="distributed" vertical="center"/>
    </xf>
    <xf numFmtId="38" fontId="1" fillId="0" borderId="26" xfId="17" applyFont="1" applyFill="1" applyBorder="1" applyAlignment="1">
      <alignment horizontal="center" vertical="center" shrinkToFit="1"/>
    </xf>
    <xf numFmtId="38" fontId="1" fillId="0" borderId="14" xfId="17" applyFont="1" applyFill="1" applyBorder="1" applyAlignment="1">
      <alignment horizontal="center" vertical="center" shrinkToFit="1"/>
    </xf>
    <xf numFmtId="38" fontId="1" fillId="0" borderId="23" xfId="17" applyFont="1" applyFill="1" applyBorder="1" applyAlignment="1">
      <alignment horizontal="distributed" vertical="center"/>
    </xf>
    <xf numFmtId="38" fontId="1" fillId="0" borderId="40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18" xfId="17" applyFont="1" applyFill="1" applyBorder="1" applyAlignment="1">
      <alignment horizontal="distributed" vertical="center"/>
    </xf>
    <xf numFmtId="0" fontId="1" fillId="0" borderId="26" xfId="23" applyFont="1" applyFill="1" applyBorder="1" applyAlignment="1">
      <alignment horizontal="distributed" vertical="center"/>
      <protection/>
    </xf>
    <xf numFmtId="0" fontId="1" fillId="0" borderId="14" xfId="23" applyFont="1" applyFill="1" applyBorder="1" applyAlignment="1">
      <alignment horizontal="distributed" vertical="center"/>
      <protection/>
    </xf>
    <xf numFmtId="185" fontId="1" fillId="0" borderId="26" xfId="23" applyNumberFormat="1" applyFont="1" applyFill="1" applyBorder="1" applyAlignment="1">
      <alignment horizontal="center" vertical="center" wrapText="1"/>
      <protection/>
    </xf>
    <xf numFmtId="185" fontId="1" fillId="0" borderId="14" xfId="23" applyNumberFormat="1" applyFont="1" applyFill="1" applyBorder="1" applyAlignment="1">
      <alignment horizontal="center" vertical="center" wrapText="1"/>
      <protection/>
    </xf>
    <xf numFmtId="38" fontId="1" fillId="0" borderId="26" xfId="17" applyFont="1" applyFill="1" applyBorder="1" applyAlignment="1">
      <alignment horizontal="distributed" vertical="center"/>
    </xf>
    <xf numFmtId="38" fontId="1" fillId="0" borderId="24" xfId="17" applyFont="1" applyFill="1" applyBorder="1" applyAlignment="1">
      <alignment horizontal="center" vertical="center" wrapText="1"/>
    </xf>
    <xf numFmtId="38" fontId="1" fillId="0" borderId="10" xfId="17" applyFont="1" applyFill="1" applyBorder="1" applyAlignment="1">
      <alignment horizontal="center" vertical="center" wrapText="1"/>
    </xf>
    <xf numFmtId="38" fontId="1" fillId="0" borderId="18" xfId="17" applyFont="1" applyFill="1" applyBorder="1" applyAlignment="1">
      <alignment horizontal="center" vertical="center" wrapText="1"/>
    </xf>
    <xf numFmtId="185" fontId="1" fillId="0" borderId="39" xfId="23" applyNumberFormat="1" applyFont="1" applyFill="1" applyBorder="1" applyAlignment="1">
      <alignment horizontal="center" vertical="center"/>
      <protection/>
    </xf>
    <xf numFmtId="185" fontId="1" fillId="0" borderId="37" xfId="23" applyNumberFormat="1" applyFont="1" applyFill="1" applyBorder="1" applyAlignment="1">
      <alignment horizontal="center" vertical="center"/>
      <protection/>
    </xf>
    <xf numFmtId="185" fontId="1" fillId="0" borderId="31" xfId="23" applyNumberFormat="1" applyFont="1" applyFill="1" applyBorder="1" applyAlignment="1">
      <alignment horizontal="center" vertical="center"/>
      <protection/>
    </xf>
    <xf numFmtId="38" fontId="1" fillId="0" borderId="39" xfId="17" applyFont="1" applyFill="1" applyBorder="1" applyAlignment="1">
      <alignment horizontal="center" vertical="center"/>
    </xf>
    <xf numFmtId="38" fontId="1" fillId="0" borderId="37" xfId="17" applyFont="1" applyFill="1" applyBorder="1" applyAlignment="1">
      <alignment horizontal="center" vertical="center"/>
    </xf>
    <xf numFmtId="38" fontId="1" fillId="0" borderId="31" xfId="17" applyFont="1" applyFill="1" applyBorder="1" applyAlignment="1">
      <alignment horizontal="center" vertical="center"/>
    </xf>
    <xf numFmtId="0" fontId="13" fillId="0" borderId="10" xfId="22" applyFont="1" applyFill="1" applyBorder="1" applyAlignment="1">
      <alignment horizontal="distributed" vertical="center"/>
      <protection/>
    </xf>
    <xf numFmtId="0" fontId="0" fillId="0" borderId="10" xfId="22" applyFill="1" applyBorder="1" applyAlignment="1">
      <alignment horizontal="center" vertical="center"/>
      <protection/>
    </xf>
    <xf numFmtId="0" fontId="0" fillId="0" borderId="18" xfId="22" applyBorder="1" applyAlignment="1">
      <alignment horizontal="center" vertical="center"/>
      <protection/>
    </xf>
    <xf numFmtId="185" fontId="1" fillId="0" borderId="36" xfId="17" applyNumberFormat="1" applyFont="1" applyFill="1" applyBorder="1" applyAlignment="1">
      <alignment horizontal="distributed" vertical="center"/>
    </xf>
    <xf numFmtId="185" fontId="1" fillId="0" borderId="3" xfId="17" applyNumberFormat="1" applyFont="1" applyFill="1" applyBorder="1" applyAlignment="1">
      <alignment horizontal="distributed" vertical="center"/>
    </xf>
    <xf numFmtId="0" fontId="9" fillId="0" borderId="6" xfId="22" applyFont="1" applyFill="1" applyBorder="1" applyAlignment="1">
      <alignment horizontal="distributed" vertical="center"/>
      <protection/>
    </xf>
    <xf numFmtId="0" fontId="9" fillId="0" borderId="24" xfId="22" applyFont="1" applyFill="1" applyBorder="1" applyAlignment="1">
      <alignment horizontal="distributed" vertical="center"/>
      <protection/>
    </xf>
    <xf numFmtId="0" fontId="1" fillId="0" borderId="23" xfId="22" applyFont="1" applyFill="1" applyBorder="1" applyAlignment="1">
      <alignment horizontal="distributed" vertical="center"/>
      <protection/>
    </xf>
    <xf numFmtId="0" fontId="0" fillId="0" borderId="40" xfId="22" applyFill="1" applyBorder="1" applyAlignment="1">
      <alignment horizontal="distributed" vertical="center"/>
      <protection/>
    </xf>
    <xf numFmtId="0" fontId="0" fillId="0" borderId="5" xfId="22" applyFill="1" applyBorder="1" applyAlignment="1">
      <alignment horizontal="distributed" vertical="center"/>
      <protection/>
    </xf>
    <xf numFmtId="0" fontId="0" fillId="0" borderId="10" xfId="22" applyFill="1" applyBorder="1" applyAlignment="1">
      <alignment horizontal="distributed" vertical="center"/>
      <protection/>
    </xf>
    <xf numFmtId="0" fontId="0" fillId="0" borderId="15" xfId="22" applyFill="1" applyBorder="1" applyAlignment="1">
      <alignment horizontal="distributed" vertical="center"/>
      <protection/>
    </xf>
    <xf numFmtId="0" fontId="0" fillId="0" borderId="18" xfId="22" applyFill="1" applyBorder="1" applyAlignment="1">
      <alignment horizontal="distributed" vertical="center"/>
      <protection/>
    </xf>
    <xf numFmtId="38" fontId="9" fillId="0" borderId="5" xfId="17" applyFont="1" applyFill="1" applyBorder="1" applyAlignment="1">
      <alignment horizontal="distributed" vertical="center"/>
    </xf>
    <xf numFmtId="38" fontId="9" fillId="0" borderId="10" xfId="17" applyFont="1" applyFill="1" applyBorder="1" applyAlignment="1">
      <alignment horizontal="distributed" vertical="center"/>
    </xf>
    <xf numFmtId="0" fontId="9" fillId="0" borderId="5" xfId="17" applyNumberFormat="1" applyFont="1" applyFill="1" applyBorder="1" applyAlignment="1">
      <alignment horizontal="distributed" vertical="center"/>
    </xf>
    <xf numFmtId="0" fontId="9" fillId="0" borderId="10" xfId="17" applyNumberFormat="1" applyFont="1" applyFill="1" applyBorder="1" applyAlignment="1">
      <alignment horizontal="distributed" vertical="center"/>
    </xf>
    <xf numFmtId="0" fontId="1" fillId="0" borderId="1" xfId="21" applyFont="1" applyFill="1" applyBorder="1" applyAlignment="1">
      <alignment horizontal="distributed" vertical="center"/>
      <protection/>
    </xf>
    <xf numFmtId="0" fontId="1" fillId="0" borderId="3" xfId="21" applyFont="1" applyFill="1" applyBorder="1" applyAlignment="1">
      <alignment horizontal="distributed" vertical="center"/>
      <protection/>
    </xf>
    <xf numFmtId="0" fontId="9" fillId="0" borderId="5" xfId="21" applyFont="1" applyFill="1" applyBorder="1" applyAlignment="1">
      <alignment horizontal="distributed" vertical="center"/>
      <protection/>
    </xf>
    <xf numFmtId="0" fontId="11" fillId="0" borderId="10" xfId="21" applyFont="1" applyFill="1" applyBorder="1" applyAlignment="1">
      <alignment horizontal="distributed" vertical="center"/>
      <protection/>
    </xf>
    <xf numFmtId="0" fontId="1" fillId="0" borderId="5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distributed"/>
      <protection/>
    </xf>
    <xf numFmtId="0" fontId="1" fillId="0" borderId="0" xfId="22" applyFont="1" applyFill="1" applyBorder="1" applyAlignment="1">
      <alignment horizontal="distributed"/>
      <protection/>
    </xf>
    <xf numFmtId="182" fontId="1" fillId="0" borderId="23" xfId="22" applyNumberFormat="1" applyFont="1" applyFill="1" applyBorder="1" applyAlignment="1">
      <alignment horizontal="center" vertical="center"/>
      <protection/>
    </xf>
    <xf numFmtId="182" fontId="1" fillId="0" borderId="40" xfId="22" applyNumberFormat="1" applyFont="1" applyFill="1" applyBorder="1" applyAlignment="1">
      <alignment horizontal="center" vertical="center"/>
      <protection/>
    </xf>
    <xf numFmtId="182" fontId="1" fillId="0" borderId="15" xfId="22" applyNumberFormat="1" applyFont="1" applyFill="1" applyBorder="1" applyAlignment="1">
      <alignment horizontal="center" vertical="center"/>
      <protection/>
    </xf>
    <xf numFmtId="182" fontId="1" fillId="0" borderId="18" xfId="22" applyNumberFormat="1" applyFont="1" applyFill="1" applyBorder="1" applyAlignment="1">
      <alignment horizontal="center" vertical="center"/>
      <protection/>
    </xf>
    <xf numFmtId="0" fontId="1" fillId="0" borderId="23" xfId="22" applyFont="1" applyFill="1" applyBorder="1" applyAlignment="1">
      <alignment horizontal="center" vertical="center"/>
      <protection/>
    </xf>
    <xf numFmtId="0" fontId="1" fillId="0" borderId="40" xfId="22" applyFont="1" applyFill="1" applyBorder="1" applyAlignment="1">
      <alignment horizontal="center" vertical="center"/>
      <protection/>
    </xf>
    <xf numFmtId="0" fontId="1" fillId="0" borderId="15" xfId="22" applyFont="1" applyFill="1" applyBorder="1" applyAlignment="1">
      <alignment horizontal="center" vertical="center"/>
      <protection/>
    </xf>
    <xf numFmtId="0" fontId="1" fillId="0" borderId="18" xfId="22" applyFont="1" applyFill="1" applyBorder="1" applyAlignment="1">
      <alignment horizontal="center" vertical="center"/>
      <protection/>
    </xf>
    <xf numFmtId="38" fontId="1" fillId="0" borderId="23" xfId="17" applyFont="1" applyFill="1" applyBorder="1" applyAlignment="1">
      <alignment horizontal="center" vertical="center"/>
    </xf>
    <xf numFmtId="0" fontId="0" fillId="0" borderId="40" xfId="22" applyFill="1" applyBorder="1" applyAlignment="1">
      <alignment horizontal="center" vertical="center"/>
      <protection/>
    </xf>
    <xf numFmtId="0" fontId="0" fillId="0" borderId="15" xfId="22" applyFill="1" applyBorder="1" applyAlignment="1">
      <alignment horizontal="center" vertical="center"/>
      <protection/>
    </xf>
    <xf numFmtId="0" fontId="0" fillId="0" borderId="18" xfId="22" applyFill="1" applyBorder="1" applyAlignment="1">
      <alignment horizontal="center" vertical="center"/>
      <protection/>
    </xf>
    <xf numFmtId="0" fontId="12" fillId="0" borderId="13" xfId="25" applyFont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" vertical="center" wrapText="1"/>
      <protection/>
    </xf>
    <xf numFmtId="0" fontId="1" fillId="0" borderId="39" xfId="25" applyFont="1" applyFill="1" applyBorder="1" applyAlignment="1">
      <alignment horizontal="center" vertical="center"/>
      <protection/>
    </xf>
    <xf numFmtId="0" fontId="1" fillId="0" borderId="31" xfId="25" applyFont="1" applyFill="1" applyBorder="1" applyAlignment="1">
      <alignment horizontal="center" vertical="center"/>
      <protection/>
    </xf>
    <xf numFmtId="0" fontId="1" fillId="0" borderId="6" xfId="25" applyFont="1" applyBorder="1" applyAlignment="1">
      <alignment horizontal="distributed" vertical="center" wrapText="1"/>
      <protection/>
    </xf>
    <xf numFmtId="0" fontId="0" fillId="0" borderId="24" xfId="25" applyBorder="1">
      <alignment/>
      <protection/>
    </xf>
    <xf numFmtId="0" fontId="0" fillId="0" borderId="15" xfId="25" applyBorder="1">
      <alignment/>
      <protection/>
    </xf>
    <xf numFmtId="0" fontId="0" fillId="0" borderId="18" xfId="25" applyBorder="1">
      <alignment/>
      <protection/>
    </xf>
    <xf numFmtId="0" fontId="1" fillId="0" borderId="13" xfId="25" applyFont="1" applyBorder="1" applyAlignment="1">
      <alignment horizontal="center" vertical="center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24" xfId="25" applyFont="1" applyBorder="1" applyAlignment="1">
      <alignment horizontal="center" vertical="center"/>
      <protection/>
    </xf>
    <xf numFmtId="0" fontId="1" fillId="0" borderId="15" xfId="25" applyFont="1" applyBorder="1" applyAlignment="1">
      <alignment horizontal="center" vertical="center"/>
      <protection/>
    </xf>
    <xf numFmtId="0" fontId="1" fillId="0" borderId="18" xfId="25" applyFont="1" applyBorder="1" applyAlignment="1">
      <alignment horizontal="center" vertical="center"/>
      <protection/>
    </xf>
    <xf numFmtId="0" fontId="1" fillId="0" borderId="39" xfId="25" applyFont="1" applyBorder="1" applyAlignment="1">
      <alignment horizontal="distributed" vertical="center"/>
      <protection/>
    </xf>
    <xf numFmtId="0" fontId="1" fillId="0" borderId="37" xfId="25" applyFont="1" applyBorder="1" applyAlignment="1">
      <alignment horizontal="distributed" vertical="center"/>
      <protection/>
    </xf>
    <xf numFmtId="0" fontId="0" fillId="0" borderId="37" xfId="25" applyBorder="1" applyAlignment="1">
      <alignment horizontal="distributed" vertical="center"/>
      <protection/>
    </xf>
    <xf numFmtId="0" fontId="0" fillId="0" borderId="31" xfId="25" applyBorder="1" applyAlignment="1">
      <alignment horizontal="distributed" vertic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7" fillId="0" borderId="18" xfId="25" applyFont="1" applyBorder="1" applyAlignment="1">
      <alignment horizontal="center" vertical="center" wrapText="1"/>
      <protection/>
    </xf>
    <xf numFmtId="0" fontId="1" fillId="0" borderId="39" xfId="25" applyFont="1" applyFill="1" applyBorder="1" applyAlignment="1">
      <alignment horizontal="distributed" vertical="center"/>
      <protection/>
    </xf>
    <xf numFmtId="0" fontId="1" fillId="0" borderId="31" xfId="25" applyFont="1" applyFill="1" applyBorder="1" applyAlignment="1">
      <alignment horizontal="distributed" vertical="center"/>
      <protection/>
    </xf>
    <xf numFmtId="0" fontId="1" fillId="0" borderId="31" xfId="25" applyFont="1" applyBorder="1" applyAlignment="1">
      <alignment horizontal="distributed" vertical="center"/>
      <protection/>
    </xf>
    <xf numFmtId="0" fontId="1" fillId="0" borderId="39" xfId="25" applyFont="1" applyBorder="1" applyAlignment="1">
      <alignment horizontal="center" vertical="center"/>
      <protection/>
    </xf>
    <xf numFmtId="0" fontId="1" fillId="0" borderId="31" xfId="25" applyFont="1" applyBorder="1" applyAlignment="1">
      <alignment horizontal="center" vertical="center"/>
      <protection/>
    </xf>
    <xf numFmtId="0" fontId="1" fillId="0" borderId="27" xfId="25" applyFont="1" applyBorder="1" applyAlignment="1">
      <alignment horizontal="distributed" vertical="center" wrapText="1"/>
      <protection/>
    </xf>
    <xf numFmtId="0" fontId="0" fillId="0" borderId="13" xfId="25" applyBorder="1" applyAlignment="1">
      <alignment horizontal="distributed" vertical="center" wrapText="1"/>
      <protection/>
    </xf>
    <xf numFmtId="0" fontId="0" fillId="0" borderId="14" xfId="25" applyBorder="1" applyAlignment="1">
      <alignment horizontal="distributed" vertical="center" wrapText="1"/>
      <protection/>
    </xf>
    <xf numFmtId="0" fontId="1" fillId="0" borderId="14" xfId="25" applyFont="1" applyBorder="1" applyAlignment="1">
      <alignment horizontal="left" vertical="center" wrapText="1" indent="2"/>
      <protection/>
    </xf>
    <xf numFmtId="0" fontId="1" fillId="0" borderId="22" xfId="25" applyFont="1" applyBorder="1" applyAlignment="1">
      <alignment horizontal="left" vertical="center" wrapText="1" indent="2"/>
      <protection/>
    </xf>
    <xf numFmtId="0" fontId="1" fillId="0" borderId="22" xfId="25" applyFont="1" applyBorder="1" applyAlignment="1">
      <alignment horizontal="center" vertical="center" wrapText="1"/>
      <protection/>
    </xf>
    <xf numFmtId="0" fontId="1" fillId="0" borderId="22" xfId="25" applyFont="1" applyBorder="1" applyAlignment="1">
      <alignment horizontal="distributed" vertical="center" wrapText="1"/>
      <protection/>
    </xf>
    <xf numFmtId="0" fontId="8" fillId="0" borderId="26" xfId="25" applyFont="1" applyBorder="1" applyAlignment="1">
      <alignment horizontal="distributed" vertical="center" wrapText="1"/>
      <protection/>
    </xf>
    <xf numFmtId="0" fontId="8" fillId="0" borderId="14" xfId="25" applyFont="1" applyBorder="1" applyAlignment="1">
      <alignment horizontal="distributed" vertical="center" wrapText="1"/>
      <protection/>
    </xf>
    <xf numFmtId="0" fontId="1" fillId="0" borderId="1" xfId="25" applyFont="1" applyFill="1" applyBorder="1" applyAlignment="1">
      <alignment horizontal="distributed"/>
      <protection/>
    </xf>
    <xf numFmtId="0" fontId="1" fillId="0" borderId="3" xfId="25" applyFont="1" applyFill="1" applyBorder="1" applyAlignment="1">
      <alignment horizontal="distributed"/>
      <protection/>
    </xf>
    <xf numFmtId="0" fontId="1" fillId="0" borderId="1" xfId="25" applyFont="1" applyFill="1" applyBorder="1" applyAlignment="1">
      <alignment horizontal="center" vertical="center"/>
      <protection/>
    </xf>
    <xf numFmtId="0" fontId="12" fillId="0" borderId="36" xfId="25" applyFont="1" applyFill="1" applyBorder="1" applyAlignment="1">
      <alignment horizontal="center" vertical="center"/>
      <protection/>
    </xf>
    <xf numFmtId="0" fontId="12" fillId="0" borderId="3" xfId="25" applyFont="1" applyFill="1" applyBorder="1" applyAlignment="1">
      <alignment horizontal="center" vertical="center"/>
      <protection/>
    </xf>
    <xf numFmtId="0" fontId="12" fillId="0" borderId="13" xfId="25" applyFont="1" applyFill="1" applyBorder="1" applyAlignment="1">
      <alignment horizontal="center" vertical="center"/>
      <protection/>
    </xf>
    <xf numFmtId="0" fontId="1" fillId="0" borderId="22" xfId="25" applyFont="1" applyBorder="1" applyAlignment="1">
      <alignment horizontal="center" vertical="center"/>
      <protection/>
    </xf>
    <xf numFmtId="0" fontId="0" fillId="0" borderId="22" xfId="25" applyBorder="1" applyAlignment="1">
      <alignment vertical="center"/>
      <protection/>
    </xf>
    <xf numFmtId="0" fontId="1" fillId="0" borderId="27" xfId="26" applyFont="1" applyBorder="1" applyAlignment="1">
      <alignment horizontal="center" vertical="center" wrapText="1"/>
      <protection/>
    </xf>
    <xf numFmtId="0" fontId="0" fillId="0" borderId="13" xfId="26" applyBorder="1">
      <alignment/>
      <protection/>
    </xf>
    <xf numFmtId="0" fontId="0" fillId="0" borderId="14" xfId="26" applyBorder="1">
      <alignment/>
      <protection/>
    </xf>
    <xf numFmtId="0" fontId="1" fillId="0" borderId="1" xfId="26" applyFont="1" applyBorder="1" applyAlignment="1">
      <alignment horizontal="center" vertical="center"/>
      <protection/>
    </xf>
    <xf numFmtId="0" fontId="0" fillId="0" borderId="36" xfId="26" applyBorder="1">
      <alignment/>
      <protection/>
    </xf>
    <xf numFmtId="0" fontId="0" fillId="0" borderId="3" xfId="26" applyBorder="1">
      <alignment/>
      <protection/>
    </xf>
    <xf numFmtId="0" fontId="1" fillId="0" borderId="26" xfId="26" applyFont="1" applyBorder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0" fillId="0" borderId="14" xfId="26" applyBorder="1" applyAlignment="1">
      <alignment horizontal="center" vertical="center"/>
      <protection/>
    </xf>
    <xf numFmtId="0" fontId="1" fillId="0" borderId="26" xfId="26" applyFont="1" applyBorder="1" applyAlignment="1">
      <alignment horizontal="distributed" vertical="center"/>
      <protection/>
    </xf>
    <xf numFmtId="0" fontId="1" fillId="0" borderId="26" xfId="26" applyFont="1" applyBorder="1" applyAlignment="1">
      <alignment horizontal="distributed" vertical="center"/>
      <protection/>
    </xf>
    <xf numFmtId="0" fontId="0" fillId="0" borderId="13" xfId="26" applyBorder="1" applyAlignment="1">
      <alignment horizontal="distributed" vertical="center"/>
      <protection/>
    </xf>
    <xf numFmtId="0" fontId="0" fillId="0" borderId="14" xfId="26" applyBorder="1" applyAlignment="1">
      <alignment horizontal="distributed" vertical="center"/>
      <protection/>
    </xf>
    <xf numFmtId="0" fontId="1" fillId="0" borderId="27" xfId="26" applyFont="1" applyBorder="1" applyAlignment="1">
      <alignment horizontal="distributed" vertical="center"/>
      <protection/>
    </xf>
    <xf numFmtId="0" fontId="1" fillId="0" borderId="26" xfId="26" applyFont="1" applyBorder="1" applyAlignment="1">
      <alignment horizontal="center" vertical="center" wrapText="1"/>
      <protection/>
    </xf>
    <xf numFmtId="0" fontId="8" fillId="0" borderId="26" xfId="26" applyFont="1" applyBorder="1" applyAlignment="1">
      <alignment horizontal="left" vertical="center" wrapText="1"/>
      <protection/>
    </xf>
    <xf numFmtId="0" fontId="13" fillId="0" borderId="13" xfId="26" applyFont="1" applyBorder="1">
      <alignment/>
      <protection/>
    </xf>
    <xf numFmtId="0" fontId="13" fillId="0" borderId="14" xfId="26" applyFont="1" applyBorder="1">
      <alignment/>
      <protection/>
    </xf>
    <xf numFmtId="0" fontId="1" fillId="0" borderId="39" xfId="26" applyFont="1" applyBorder="1" applyAlignment="1">
      <alignment horizontal="center" vertical="center"/>
      <protection/>
    </xf>
    <xf numFmtId="0" fontId="1" fillId="0" borderId="31" xfId="26" applyFont="1" applyBorder="1" applyAlignment="1">
      <alignment horizontal="center" vertical="center"/>
      <protection/>
    </xf>
    <xf numFmtId="0" fontId="1" fillId="0" borderId="27" xfId="27" applyFont="1" applyBorder="1" applyAlignment="1">
      <alignment horizontal="distributed" vertical="center"/>
      <protection/>
    </xf>
    <xf numFmtId="0" fontId="0" fillId="0" borderId="14" xfId="27" applyBorder="1" applyAlignment="1">
      <alignment horizontal="distributed" vertical="center"/>
      <protection/>
    </xf>
    <xf numFmtId="38" fontId="1" fillId="0" borderId="39" xfId="17" applyFont="1" applyBorder="1" applyAlignment="1">
      <alignment horizontal="distributed" vertical="center"/>
    </xf>
    <xf numFmtId="38" fontId="1" fillId="0" borderId="37" xfId="17" applyFont="1" applyBorder="1" applyAlignment="1">
      <alignment horizontal="distributed" vertical="center"/>
    </xf>
    <xf numFmtId="38" fontId="1" fillId="0" borderId="31" xfId="17" applyFont="1" applyBorder="1" applyAlignment="1">
      <alignment horizontal="distributed" vertical="center"/>
    </xf>
    <xf numFmtId="38" fontId="1" fillId="0" borderId="1" xfId="17" applyFont="1" applyBorder="1" applyAlignment="1">
      <alignment horizontal="distributed" vertical="center"/>
    </xf>
    <xf numFmtId="38" fontId="1" fillId="0" borderId="36" xfId="17" applyFont="1" applyBorder="1" applyAlignment="1">
      <alignment horizontal="distributed" vertical="center"/>
    </xf>
    <xf numFmtId="38" fontId="1" fillId="0" borderId="3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 wrapText="1"/>
    </xf>
    <xf numFmtId="38" fontId="1" fillId="0" borderId="14" xfId="17" applyFont="1" applyBorder="1" applyAlignment="1">
      <alignment horizontal="distributed" vertical="center" wrapText="1"/>
    </xf>
    <xf numFmtId="38" fontId="1" fillId="0" borderId="26" xfId="17" applyFont="1" applyBorder="1" applyAlignment="1">
      <alignment horizontal="distributed" vertical="center"/>
    </xf>
    <xf numFmtId="0" fontId="0" fillId="0" borderId="37" xfId="28" applyBorder="1" applyAlignment="1">
      <alignment horizontal="distributed" vertical="center"/>
      <protection/>
    </xf>
    <xf numFmtId="0" fontId="0" fillId="0" borderId="31" xfId="28" applyBorder="1" applyAlignment="1">
      <alignment horizontal="distributed" vertical="center"/>
      <protection/>
    </xf>
    <xf numFmtId="38" fontId="1" fillId="0" borderId="23" xfId="17" applyFont="1" applyBorder="1" applyAlignment="1">
      <alignment horizontal="distributed" vertical="center"/>
    </xf>
    <xf numFmtId="0" fontId="0" fillId="0" borderId="28" xfId="28" applyBorder="1" applyAlignment="1">
      <alignment horizontal="distributed" vertical="center"/>
      <protection/>
    </xf>
    <xf numFmtId="0" fontId="0" fillId="0" borderId="40" xfId="28" applyBorder="1" applyAlignment="1">
      <alignment horizontal="distributed" vertical="center"/>
      <protection/>
    </xf>
    <xf numFmtId="0" fontId="0" fillId="0" borderId="15" xfId="28" applyBorder="1" applyAlignment="1">
      <alignment horizontal="distributed" vertical="center"/>
      <protection/>
    </xf>
    <xf numFmtId="0" fontId="0" fillId="0" borderId="16" xfId="28" applyBorder="1" applyAlignment="1">
      <alignment horizontal="distributed" vertical="center"/>
      <protection/>
    </xf>
    <xf numFmtId="0" fontId="0" fillId="0" borderId="18" xfId="28" applyBorder="1" applyAlignment="1">
      <alignment horizontal="distributed" vertical="center"/>
      <protection/>
    </xf>
    <xf numFmtId="0" fontId="0" fillId="0" borderId="13" xfId="28" applyBorder="1" applyAlignment="1">
      <alignment horizontal="distributed" vertical="center"/>
      <protection/>
    </xf>
    <xf numFmtId="0" fontId="0" fillId="0" borderId="14" xfId="28" applyBorder="1" applyAlignment="1">
      <alignment horizontal="distributed" vertical="center"/>
      <protection/>
    </xf>
    <xf numFmtId="38" fontId="1" fillId="0" borderId="6" xfId="17" applyFont="1" applyBorder="1" applyAlignment="1">
      <alignment horizontal="distributed" vertical="center"/>
    </xf>
    <xf numFmtId="0" fontId="0" fillId="0" borderId="15" xfId="28" applyBorder="1" applyAlignment="1">
      <alignment vertical="center"/>
      <protection/>
    </xf>
    <xf numFmtId="38" fontId="1" fillId="0" borderId="27" xfId="17" applyFont="1" applyBorder="1" applyAlignment="1">
      <alignment horizontal="center" vertical="center"/>
    </xf>
    <xf numFmtId="38" fontId="1" fillId="0" borderId="14" xfId="17" applyFont="1" applyBorder="1" applyAlignment="1">
      <alignment horizontal="center" vertical="center"/>
    </xf>
    <xf numFmtId="38" fontId="1" fillId="0" borderId="1" xfId="17" applyFont="1" applyBorder="1" applyAlignment="1">
      <alignment horizontal="center" vertical="center"/>
    </xf>
    <xf numFmtId="38" fontId="1" fillId="0" borderId="36" xfId="17" applyFont="1" applyBorder="1" applyAlignment="1">
      <alignment horizontal="center" vertical="center"/>
    </xf>
    <xf numFmtId="38" fontId="1" fillId="0" borderId="27" xfId="17" applyFont="1" applyBorder="1" applyAlignment="1">
      <alignment horizontal="center" vertical="center" wrapText="1"/>
    </xf>
    <xf numFmtId="38" fontId="1" fillId="0" borderId="14" xfId="17" applyFont="1" applyBorder="1" applyAlignment="1">
      <alignment horizontal="center" vertical="center" wrapText="1"/>
    </xf>
    <xf numFmtId="49" fontId="1" fillId="0" borderId="0" xfId="29" applyNumberFormat="1" applyFont="1" applyBorder="1" applyAlignment="1">
      <alignment horizontal="distributed" vertical="center"/>
      <protection/>
    </xf>
    <xf numFmtId="49" fontId="1" fillId="0" borderId="10" xfId="29" applyNumberFormat="1" applyFont="1" applyBorder="1" applyAlignment="1">
      <alignment horizontal="distributed" vertical="center"/>
      <protection/>
    </xf>
    <xf numFmtId="0" fontId="1" fillId="0" borderId="0" xfId="29" applyFont="1" applyBorder="1" applyAlignment="1">
      <alignment horizontal="distributed" vertical="center" wrapText="1"/>
      <protection/>
    </xf>
    <xf numFmtId="0" fontId="1" fillId="0" borderId="10" xfId="29" applyFont="1" applyBorder="1" applyAlignment="1">
      <alignment horizontal="distributed" vertical="center" wrapText="1"/>
      <protection/>
    </xf>
    <xf numFmtId="0" fontId="1" fillId="0" borderId="5" xfId="29" applyFont="1" applyBorder="1" applyAlignment="1">
      <alignment horizontal="distributed" vertical="center"/>
      <protection/>
    </xf>
    <xf numFmtId="0" fontId="12" fillId="0" borderId="0" xfId="29" applyFont="1" applyBorder="1" applyAlignment="1">
      <alignment horizontal="distributed" vertical="center"/>
      <protection/>
    </xf>
    <xf numFmtId="0" fontId="12" fillId="0" borderId="10" xfId="29" applyFont="1" applyBorder="1" applyAlignment="1">
      <alignment horizontal="distributed" vertical="center"/>
      <protection/>
    </xf>
    <xf numFmtId="0" fontId="9" fillId="0" borderId="6" xfId="29" applyFont="1" applyBorder="1" applyAlignment="1">
      <alignment horizontal="distributed" vertical="center"/>
      <protection/>
    </xf>
    <xf numFmtId="0" fontId="9" fillId="0" borderId="7" xfId="29" applyFont="1" applyBorder="1" applyAlignment="1">
      <alignment horizontal="distributed" vertical="center"/>
      <protection/>
    </xf>
    <xf numFmtId="0" fontId="9" fillId="0" borderId="24" xfId="29" applyFont="1" applyBorder="1" applyAlignment="1">
      <alignment horizontal="distributed" vertical="center"/>
      <protection/>
    </xf>
    <xf numFmtId="0" fontId="1" fillId="0" borderId="0" xfId="29" applyFont="1" applyBorder="1" applyAlignment="1">
      <alignment horizontal="center" vertical="center" wrapText="1"/>
      <protection/>
    </xf>
    <xf numFmtId="0" fontId="1" fillId="0" borderId="10" xfId="29" applyFont="1" applyBorder="1" applyAlignment="1">
      <alignment horizontal="center" vertical="center" wrapText="1"/>
      <protection/>
    </xf>
    <xf numFmtId="49" fontId="1" fillId="0" borderId="0" xfId="29" applyNumberFormat="1" applyFont="1" applyBorder="1" applyAlignment="1">
      <alignment horizontal="distributed" vertical="center" wrapText="1"/>
      <protection/>
    </xf>
    <xf numFmtId="49" fontId="1" fillId="0" borderId="10" xfId="29" applyNumberFormat="1" applyFont="1" applyBorder="1" applyAlignment="1">
      <alignment horizontal="distributed" vertical="center" wrapText="1"/>
      <protection/>
    </xf>
    <xf numFmtId="0" fontId="1" fillId="0" borderId="5" xfId="29" applyFont="1" applyBorder="1" applyAlignment="1">
      <alignment horizontal="center" vertical="center" wrapText="1"/>
      <protection/>
    </xf>
    <xf numFmtId="0" fontId="1" fillId="0" borderId="0" xfId="29" applyFont="1" applyBorder="1" applyAlignment="1">
      <alignment horizontal="distributed" vertical="center"/>
      <protection/>
    </xf>
    <xf numFmtId="0" fontId="1" fillId="0" borderId="10" xfId="29" applyFont="1" applyBorder="1" applyAlignment="1">
      <alignment horizontal="distributed" vertical="center"/>
      <protection/>
    </xf>
    <xf numFmtId="0" fontId="1" fillId="0" borderId="5" xfId="29" applyFont="1" applyBorder="1" applyAlignment="1">
      <alignment horizontal="center" vertical="center" textRotation="255"/>
      <protection/>
    </xf>
    <xf numFmtId="0" fontId="1" fillId="0" borderId="5" xfId="29" applyFont="1" applyBorder="1" applyAlignment="1">
      <alignment horizontal="center" vertical="center"/>
      <protection/>
    </xf>
    <xf numFmtId="0" fontId="1" fillId="0" borderId="15" xfId="29" applyFont="1" applyBorder="1" applyAlignment="1">
      <alignment horizontal="center" vertical="center"/>
      <protection/>
    </xf>
    <xf numFmtId="0" fontId="1" fillId="0" borderId="16" xfId="29" applyFont="1" applyBorder="1" applyAlignment="1">
      <alignment horizontal="distributed" vertical="center"/>
      <protection/>
    </xf>
    <xf numFmtId="0" fontId="1" fillId="0" borderId="18" xfId="29" applyFont="1" applyBorder="1" applyAlignment="1">
      <alignment horizontal="distributed" vertical="center"/>
      <protection/>
    </xf>
    <xf numFmtId="0" fontId="1" fillId="0" borderId="27" xfId="30" applyFont="1" applyFill="1" applyBorder="1" applyAlignment="1">
      <alignment horizontal="distributed" vertical="center" wrapText="1"/>
      <protection/>
    </xf>
    <xf numFmtId="0" fontId="0" fillId="0" borderId="13" xfId="30" applyFill="1" applyBorder="1" applyAlignment="1">
      <alignment horizontal="distributed" vertical="center" wrapText="1"/>
      <protection/>
    </xf>
    <xf numFmtId="0" fontId="0" fillId="0" borderId="14" xfId="30" applyFill="1" applyBorder="1" applyAlignment="1">
      <alignment horizontal="distributed" vertical="center" wrapText="1"/>
      <protection/>
    </xf>
    <xf numFmtId="0" fontId="1" fillId="0" borderId="15" xfId="30" applyFont="1" applyFill="1" applyBorder="1" applyAlignment="1">
      <alignment horizontal="distributed" vertical="center"/>
      <protection/>
    </xf>
    <xf numFmtId="0" fontId="0" fillId="0" borderId="16" xfId="30" applyFill="1" applyBorder="1" applyAlignment="1">
      <alignment horizontal="distributed" vertical="center"/>
      <protection/>
    </xf>
    <xf numFmtId="0" fontId="0" fillId="0" borderId="18" xfId="30" applyFill="1" applyBorder="1" applyAlignment="1">
      <alignment horizontal="distributed" vertical="center"/>
      <protection/>
    </xf>
    <xf numFmtId="0" fontId="1" fillId="0" borderId="27" xfId="30" applyFont="1" applyFill="1" applyBorder="1" applyAlignment="1">
      <alignment horizontal="distributed" vertical="center" wrapText="1"/>
      <protection/>
    </xf>
    <xf numFmtId="0" fontId="1" fillId="0" borderId="13" xfId="30" applyFont="1" applyFill="1" applyBorder="1" applyAlignment="1">
      <alignment horizontal="distributed" vertical="center" wrapText="1"/>
      <protection/>
    </xf>
    <xf numFmtId="0" fontId="1" fillId="0" borderId="14" xfId="30" applyFont="1" applyFill="1" applyBorder="1" applyAlignment="1">
      <alignment horizontal="distributed" vertical="center" wrapText="1"/>
      <protection/>
    </xf>
    <xf numFmtId="0" fontId="1" fillId="0" borderId="26" xfId="30" applyFont="1" applyFill="1" applyBorder="1" applyAlignment="1">
      <alignment horizontal="center" vertical="center"/>
      <protection/>
    </xf>
    <xf numFmtId="0" fontId="1" fillId="0" borderId="14" xfId="30" applyFont="1" applyFill="1" applyBorder="1" applyAlignment="1">
      <alignment horizontal="center" vertical="center"/>
      <protection/>
    </xf>
    <xf numFmtId="0" fontId="1" fillId="0" borderId="39" xfId="30" applyFont="1" applyFill="1" applyBorder="1" applyAlignment="1">
      <alignment horizontal="center" vertical="center"/>
      <protection/>
    </xf>
    <xf numFmtId="0" fontId="1" fillId="0" borderId="37" xfId="30" applyFont="1" applyFill="1" applyBorder="1" applyAlignment="1">
      <alignment horizontal="center" vertical="center"/>
      <protection/>
    </xf>
    <xf numFmtId="0" fontId="1" fillId="0" borderId="31" xfId="30" applyFont="1" applyFill="1" applyBorder="1" applyAlignment="1">
      <alignment horizontal="center" vertical="center"/>
      <protection/>
    </xf>
    <xf numFmtId="0" fontId="1" fillId="0" borderId="26" xfId="30" applyFont="1" applyFill="1" applyBorder="1" applyAlignment="1">
      <alignment horizontal="distributed" vertical="center" wrapText="1"/>
      <protection/>
    </xf>
    <xf numFmtId="0" fontId="1" fillId="0" borderId="24" xfId="30" applyFont="1" applyFill="1" applyBorder="1" applyAlignment="1">
      <alignment horizontal="center" vertical="center"/>
      <protection/>
    </xf>
    <xf numFmtId="0" fontId="1" fillId="0" borderId="18" xfId="30" applyFont="1" applyFill="1" applyBorder="1" applyAlignment="1">
      <alignment horizontal="center" vertical="center"/>
      <protection/>
    </xf>
    <xf numFmtId="0" fontId="1" fillId="0" borderId="1" xfId="30" applyFont="1" applyFill="1" applyBorder="1" applyAlignment="1">
      <alignment horizontal="center" vertical="center"/>
      <protection/>
    </xf>
    <xf numFmtId="0" fontId="1" fillId="0" borderId="36" xfId="30" applyFont="1" applyFill="1" applyBorder="1" applyAlignment="1">
      <alignment horizontal="center" vertical="center"/>
      <protection/>
    </xf>
    <xf numFmtId="0" fontId="1" fillId="0" borderId="3" xfId="30" applyFont="1" applyFill="1" applyBorder="1" applyAlignment="1">
      <alignment horizontal="center" vertical="center"/>
      <protection/>
    </xf>
    <xf numFmtId="0" fontId="1" fillId="0" borderId="26" xfId="30" applyFont="1" applyFill="1" applyBorder="1" applyAlignment="1">
      <alignment horizontal="center" vertical="center" wrapText="1"/>
      <protection/>
    </xf>
    <xf numFmtId="0" fontId="1" fillId="0" borderId="14" xfId="30" applyFont="1" applyFill="1" applyBorder="1" applyAlignment="1">
      <alignment horizontal="center" vertical="center" wrapText="1"/>
      <protection/>
    </xf>
    <xf numFmtId="0" fontId="1" fillId="0" borderId="13" xfId="30" applyFont="1" applyFill="1" applyBorder="1" applyAlignment="1">
      <alignment horizontal="center" vertical="center" wrapText="1"/>
      <protection/>
    </xf>
    <xf numFmtId="0" fontId="1" fillId="0" borderId="16" xfId="30" applyFont="1" applyFill="1" applyBorder="1" applyAlignment="1">
      <alignment horizontal="distributed" vertical="center"/>
      <protection/>
    </xf>
    <xf numFmtId="0" fontId="1" fillId="0" borderId="18" xfId="30" applyFont="1" applyFill="1" applyBorder="1" applyAlignment="1">
      <alignment horizontal="distributed" vertical="center"/>
      <protection/>
    </xf>
    <xf numFmtId="0" fontId="8" fillId="0" borderId="15" xfId="30" applyFont="1" applyFill="1" applyBorder="1" applyAlignment="1">
      <alignment horizontal="distributed" vertical="center" wrapText="1"/>
      <protection/>
    </xf>
    <xf numFmtId="0" fontId="12" fillId="0" borderId="18" xfId="30" applyFont="1" applyFill="1" applyBorder="1" applyAlignment="1">
      <alignment horizontal="distributed" vertical="center" wrapText="1"/>
      <protection/>
    </xf>
    <xf numFmtId="0" fontId="1" fillId="0" borderId="26" xfId="31" applyFont="1" applyFill="1" applyBorder="1" applyAlignment="1">
      <alignment horizontal="distributed" vertical="center"/>
      <protection/>
    </xf>
    <xf numFmtId="0" fontId="12" fillId="0" borderId="13" xfId="31" applyFont="1" applyFill="1" applyBorder="1" applyAlignment="1">
      <alignment vertical="center"/>
      <protection/>
    </xf>
    <xf numFmtId="0" fontId="12" fillId="0" borderId="14" xfId="31" applyFont="1" applyFill="1" applyBorder="1" applyAlignment="1">
      <alignment vertical="center"/>
      <protection/>
    </xf>
    <xf numFmtId="0" fontId="1" fillId="0" borderId="26" xfId="31" applyFont="1" applyFill="1" applyBorder="1" applyAlignment="1">
      <alignment horizontal="center" vertical="center" wrapText="1"/>
      <protection/>
    </xf>
    <xf numFmtId="0" fontId="1" fillId="0" borderId="39" xfId="31" applyFont="1" applyFill="1" applyBorder="1" applyAlignment="1">
      <alignment horizontal="center" vertical="center"/>
      <protection/>
    </xf>
    <xf numFmtId="0" fontId="1" fillId="0" borderId="37" xfId="31" applyFont="1" applyFill="1" applyBorder="1" applyAlignment="1">
      <alignment horizontal="center" vertical="center"/>
      <protection/>
    </xf>
    <xf numFmtId="0" fontId="1" fillId="0" borderId="31" xfId="31" applyFont="1" applyFill="1" applyBorder="1" applyAlignment="1">
      <alignment horizontal="center" vertical="center"/>
      <protection/>
    </xf>
    <xf numFmtId="0" fontId="1" fillId="0" borderId="39" xfId="31" applyFont="1" applyFill="1" applyBorder="1" applyAlignment="1">
      <alignment horizontal="center" vertical="center" wrapText="1"/>
      <protection/>
    </xf>
    <xf numFmtId="0" fontId="12" fillId="0" borderId="37" xfId="31" applyFont="1" applyFill="1" applyBorder="1" applyAlignment="1">
      <alignment vertical="center"/>
      <protection/>
    </xf>
    <xf numFmtId="0" fontId="12" fillId="0" borderId="31" xfId="31" applyFont="1" applyFill="1" applyBorder="1" applyAlignment="1">
      <alignment vertical="center"/>
      <protection/>
    </xf>
    <xf numFmtId="0" fontId="1" fillId="0" borderId="15" xfId="31" applyFont="1" applyFill="1" applyBorder="1" applyAlignment="1">
      <alignment horizontal="distributed" vertical="top"/>
      <protection/>
    </xf>
    <xf numFmtId="0" fontId="1" fillId="0" borderId="18" xfId="31" applyFont="1" applyFill="1" applyBorder="1" applyAlignment="1">
      <alignment horizontal="distributed" vertical="top"/>
      <protection/>
    </xf>
    <xf numFmtId="0" fontId="1" fillId="0" borderId="6" xfId="31" applyFont="1" applyFill="1" applyBorder="1" applyAlignment="1">
      <alignment horizontal="center" vertical="center"/>
      <protection/>
    </xf>
    <xf numFmtId="0" fontId="12" fillId="0" borderId="24" xfId="31" applyFont="1" applyFill="1" applyBorder="1" applyAlignment="1">
      <alignment horizontal="center" vertical="center"/>
      <protection/>
    </xf>
    <xf numFmtId="0" fontId="12" fillId="0" borderId="15" xfId="31" applyFont="1" applyFill="1" applyBorder="1" applyAlignment="1">
      <alignment horizontal="center" vertical="center"/>
      <protection/>
    </xf>
    <xf numFmtId="0" fontId="12" fillId="0" borderId="18" xfId="31" applyFont="1" applyFill="1" applyBorder="1" applyAlignment="1">
      <alignment horizontal="center" vertical="center"/>
      <protection/>
    </xf>
    <xf numFmtId="0" fontId="1" fillId="0" borderId="7" xfId="31" applyFont="1" applyFill="1" applyBorder="1" applyAlignment="1">
      <alignment horizontal="center" vertical="center"/>
      <protection/>
    </xf>
    <xf numFmtId="0" fontId="12" fillId="0" borderId="16" xfId="31" applyFont="1" applyFill="1" applyBorder="1" applyAlignment="1">
      <alignment horizontal="center" vertical="center"/>
      <protection/>
    </xf>
    <xf numFmtId="0" fontId="12" fillId="0" borderId="24" xfId="31" applyFont="1" applyFill="1" applyBorder="1" applyAlignment="1">
      <alignment vertical="center"/>
      <protection/>
    </xf>
    <xf numFmtId="0" fontId="12" fillId="0" borderId="15" xfId="31" applyFont="1" applyFill="1" applyBorder="1" applyAlignment="1">
      <alignment vertical="center"/>
      <protection/>
    </xf>
    <xf numFmtId="0" fontId="12" fillId="0" borderId="18" xfId="31" applyFont="1" applyFill="1" applyBorder="1" applyAlignment="1">
      <alignment vertical="center"/>
      <protection/>
    </xf>
    <xf numFmtId="0" fontId="12" fillId="0" borderId="16" xfId="31" applyFont="1" applyFill="1" applyBorder="1" applyAlignment="1">
      <alignment vertical="center"/>
      <protection/>
    </xf>
    <xf numFmtId="0" fontId="1" fillId="0" borderId="6" xfId="31" applyFont="1" applyFill="1" applyBorder="1" applyAlignment="1">
      <alignment horizontal="distributed" vertical="center"/>
      <protection/>
    </xf>
    <xf numFmtId="0" fontId="12" fillId="0" borderId="16" xfId="31" applyFont="1" applyFill="1" applyBorder="1" applyAlignment="1">
      <alignment horizontal="distributed" vertical="top"/>
      <protection/>
    </xf>
    <xf numFmtId="0" fontId="1" fillId="0" borderId="23" xfId="31" applyFont="1" applyFill="1" applyBorder="1" applyAlignment="1">
      <alignment horizontal="center" vertical="distributed" wrapText="1"/>
      <protection/>
    </xf>
    <xf numFmtId="0" fontId="1" fillId="0" borderId="40" xfId="31" applyFont="1" applyFill="1" applyBorder="1" applyAlignment="1">
      <alignment horizontal="center" vertical="distributed" wrapText="1"/>
      <protection/>
    </xf>
    <xf numFmtId="0" fontId="1" fillId="0" borderId="5" xfId="31" applyFont="1" applyFill="1" applyBorder="1" applyAlignment="1">
      <alignment horizontal="center" vertical="distributed" wrapText="1"/>
      <protection/>
    </xf>
    <xf numFmtId="0" fontId="1" fillId="0" borderId="10" xfId="31" applyFont="1" applyFill="1" applyBorder="1" applyAlignment="1">
      <alignment horizontal="center" vertical="distributed" wrapText="1"/>
      <protection/>
    </xf>
    <xf numFmtId="0" fontId="1" fillId="0" borderId="15" xfId="31" applyFont="1" applyFill="1" applyBorder="1" applyAlignment="1">
      <alignment horizontal="center" vertical="distributed" wrapText="1"/>
      <protection/>
    </xf>
    <xf numFmtId="0" fontId="1" fillId="0" borderId="18" xfId="31" applyFont="1" applyFill="1" applyBorder="1" applyAlignment="1">
      <alignment horizontal="center" vertical="distributed" wrapText="1"/>
      <protection/>
    </xf>
    <xf numFmtId="0" fontId="1" fillId="0" borderId="24" xfId="31" applyFont="1" applyFill="1" applyBorder="1" applyAlignment="1">
      <alignment horizontal="center" vertical="center"/>
      <protection/>
    </xf>
    <xf numFmtId="0" fontId="1" fillId="0" borderId="5" xfId="31" applyFont="1" applyFill="1" applyBorder="1" applyAlignment="1">
      <alignment horizontal="center" vertical="center"/>
      <protection/>
    </xf>
    <xf numFmtId="0" fontId="1" fillId="0" borderId="10" xfId="31" applyFont="1" applyFill="1" applyBorder="1" applyAlignment="1">
      <alignment horizontal="center" vertical="center"/>
      <protection/>
    </xf>
    <xf numFmtId="0" fontId="1" fillId="0" borderId="15" xfId="31" applyFont="1" applyFill="1" applyBorder="1" applyAlignment="1">
      <alignment horizontal="center" vertical="center"/>
      <protection/>
    </xf>
    <xf numFmtId="0" fontId="1" fillId="0" borderId="18" xfId="31" applyFont="1" applyFill="1" applyBorder="1" applyAlignment="1">
      <alignment horizontal="center" vertical="center"/>
      <protection/>
    </xf>
    <xf numFmtId="0" fontId="1" fillId="0" borderId="6" xfId="31" applyFont="1" applyFill="1" applyBorder="1" applyAlignment="1">
      <alignment horizontal="distributed"/>
      <protection/>
    </xf>
    <xf numFmtId="0" fontId="1" fillId="0" borderId="24" xfId="31" applyFont="1" applyFill="1" applyBorder="1" applyAlignment="1">
      <alignment horizontal="distributed"/>
      <protection/>
    </xf>
    <xf numFmtId="0" fontId="1" fillId="0" borderId="1" xfId="31" applyFont="1" applyFill="1" applyBorder="1" applyAlignment="1">
      <alignment horizontal="center" vertical="center"/>
      <protection/>
    </xf>
    <xf numFmtId="0" fontId="1" fillId="0" borderId="36" xfId="31" applyFont="1" applyFill="1" applyBorder="1" applyAlignment="1">
      <alignment horizontal="center" vertical="center"/>
      <protection/>
    </xf>
    <xf numFmtId="0" fontId="1" fillId="0" borderId="3" xfId="31" applyFont="1" applyFill="1" applyBorder="1" applyAlignment="1">
      <alignment horizontal="center" vertical="center"/>
      <protection/>
    </xf>
    <xf numFmtId="0" fontId="12" fillId="0" borderId="7" xfId="31" applyFont="1" applyFill="1" applyBorder="1" applyAlignment="1">
      <alignment horizontal="distributed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2" fillId="0" borderId="36" xfId="31" applyFont="1" applyFill="1" applyBorder="1" applyAlignment="1">
      <alignment horizontal="distributed" vertical="center"/>
      <protection/>
    </xf>
    <xf numFmtId="0" fontId="12" fillId="0" borderId="3" xfId="31" applyFont="1" applyFill="1" applyBorder="1" applyAlignment="1">
      <alignment horizontal="distributed" vertical="center"/>
      <protection/>
    </xf>
    <xf numFmtId="0" fontId="12" fillId="0" borderId="36" xfId="31" applyFont="1" applyFill="1" applyBorder="1" applyAlignment="1">
      <alignment horizontal="center" vertical="center"/>
      <protection/>
    </xf>
    <xf numFmtId="0" fontId="12" fillId="0" borderId="3" xfId="31" applyFont="1" applyFill="1" applyBorder="1" applyAlignment="1">
      <alignment horizontal="center" vertical="center"/>
      <protection/>
    </xf>
    <xf numFmtId="0" fontId="1" fillId="0" borderId="6" xfId="31" applyFont="1" applyFill="1" applyBorder="1" applyAlignment="1">
      <alignment horizontal="center" vertical="center" wrapText="1"/>
      <protection/>
    </xf>
    <xf numFmtId="0" fontId="1" fillId="0" borderId="24" xfId="31" applyFont="1" applyFill="1" applyBorder="1" applyAlignment="1">
      <alignment horizontal="center" vertical="center" wrapText="1"/>
      <protection/>
    </xf>
    <xf numFmtId="0" fontId="1" fillId="0" borderId="5" xfId="31" applyFont="1" applyFill="1" applyBorder="1" applyAlignment="1">
      <alignment horizontal="center" vertical="center" wrapText="1"/>
      <protection/>
    </xf>
    <xf numFmtId="0" fontId="1" fillId="0" borderId="10" xfId="31" applyFont="1" applyFill="1" applyBorder="1" applyAlignment="1">
      <alignment horizontal="center" vertical="center" wrapText="1"/>
      <protection/>
    </xf>
    <xf numFmtId="0" fontId="1" fillId="0" borderId="15" xfId="31" applyFont="1" applyFill="1" applyBorder="1" applyAlignment="1">
      <alignment horizontal="center" vertical="center" wrapText="1"/>
      <protection/>
    </xf>
    <xf numFmtId="0" fontId="1" fillId="0" borderId="18" xfId="31" applyFont="1" applyFill="1" applyBorder="1" applyAlignment="1">
      <alignment horizontal="center" vertical="center" wrapText="1"/>
      <protection/>
    </xf>
    <xf numFmtId="0" fontId="1" fillId="0" borderId="7" xfId="31" applyFont="1" applyFill="1" applyBorder="1" applyAlignment="1">
      <alignment horizontal="distributed"/>
      <protection/>
    </xf>
    <xf numFmtId="0" fontId="9" fillId="0" borderId="5" xfId="32" applyFont="1" applyFill="1" applyBorder="1" applyAlignment="1">
      <alignment horizontal="distributed" vertical="center"/>
      <protection/>
    </xf>
    <xf numFmtId="0" fontId="9" fillId="0" borderId="10" xfId="32" applyFont="1" applyFill="1" applyBorder="1" applyAlignment="1">
      <alignment horizontal="distributed" vertical="center"/>
      <protection/>
    </xf>
    <xf numFmtId="0" fontId="1" fillId="0" borderId="14" xfId="32" applyFont="1" applyFill="1" applyBorder="1" applyAlignment="1">
      <alignment horizontal="center" vertical="center" wrapText="1"/>
      <protection/>
    </xf>
    <xf numFmtId="0" fontId="1" fillId="0" borderId="22" xfId="32" applyFont="1" applyFill="1" applyBorder="1" applyAlignment="1">
      <alignment horizontal="center" vertical="center" wrapText="1"/>
      <protection/>
    </xf>
    <xf numFmtId="0" fontId="1" fillId="0" borderId="14" xfId="32" applyFont="1" applyFill="1" applyBorder="1" applyAlignment="1">
      <alignment horizontal="center" vertical="center"/>
      <protection/>
    </xf>
    <xf numFmtId="0" fontId="1" fillId="0" borderId="22" xfId="32" applyFont="1" applyFill="1" applyBorder="1" applyAlignment="1">
      <alignment horizontal="center" vertical="center"/>
      <protection/>
    </xf>
    <xf numFmtId="41" fontId="1" fillId="0" borderId="22" xfId="32" applyNumberFormat="1" applyFont="1" applyFill="1" applyBorder="1" applyAlignment="1">
      <alignment horizontal="center" vertical="center"/>
      <protection/>
    </xf>
    <xf numFmtId="0" fontId="1" fillId="0" borderId="14" xfId="32" applyFont="1" applyFill="1" applyBorder="1" applyAlignment="1">
      <alignment vertical="center"/>
      <protection/>
    </xf>
    <xf numFmtId="0" fontId="1" fillId="0" borderId="22" xfId="32" applyFont="1" applyFill="1" applyBorder="1" applyAlignment="1">
      <alignment vertical="center"/>
      <protection/>
    </xf>
    <xf numFmtId="0" fontId="1" fillId="0" borderId="26" xfId="32" applyFont="1" applyFill="1" applyBorder="1" applyAlignment="1">
      <alignment horizontal="center" vertical="center"/>
      <protection/>
    </xf>
    <xf numFmtId="0" fontId="1" fillId="0" borderId="13" xfId="32" applyFont="1" applyFill="1" applyBorder="1" applyAlignment="1">
      <alignment horizontal="center" vertical="center"/>
      <protection/>
    </xf>
    <xf numFmtId="0" fontId="8" fillId="0" borderId="22" xfId="32" applyFont="1" applyFill="1" applyBorder="1" applyAlignment="1">
      <alignment horizontal="center" vertical="center"/>
      <protection/>
    </xf>
    <xf numFmtId="0" fontId="1" fillId="0" borderId="39" xfId="32" applyFont="1" applyFill="1" applyBorder="1" applyAlignment="1">
      <alignment horizontal="center" vertical="center"/>
      <protection/>
    </xf>
    <xf numFmtId="41" fontId="1" fillId="0" borderId="22" xfId="32" applyNumberFormat="1" applyFont="1" applyFill="1" applyBorder="1" applyAlignment="1">
      <alignment horizontal="center" vertical="center" wrapText="1"/>
      <protection/>
    </xf>
    <xf numFmtId="189" fontId="1" fillId="0" borderId="22" xfId="32" applyNumberFormat="1" applyFont="1" applyFill="1" applyBorder="1" applyAlignment="1">
      <alignment horizontal="center" vertical="center"/>
      <protection/>
    </xf>
    <xf numFmtId="189" fontId="1" fillId="0" borderId="22" xfId="32" applyNumberFormat="1" applyFont="1" applyFill="1" applyBorder="1" applyAlignment="1">
      <alignment horizontal="center" vertical="center" wrapText="1"/>
      <protection/>
    </xf>
    <xf numFmtId="0" fontId="1" fillId="0" borderId="2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8" fillId="0" borderId="6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22" xfId="33" applyFont="1" applyFill="1" applyBorder="1" applyAlignment="1">
      <alignment horizontal="center" vertical="center" wrapText="1"/>
      <protection/>
    </xf>
    <xf numFmtId="0" fontId="8" fillId="0" borderId="22" xfId="33" applyFont="1" applyFill="1" applyBorder="1" applyAlignment="1">
      <alignment horizontal="center" vertical="center"/>
      <protection/>
    </xf>
    <xf numFmtId="0" fontId="8" fillId="0" borderId="2" xfId="33" applyFont="1" applyFill="1" applyBorder="1" applyAlignment="1">
      <alignment horizontal="distributed" vertical="center"/>
      <protection/>
    </xf>
    <xf numFmtId="0" fontId="8" fillId="0" borderId="22" xfId="33" applyFont="1" applyBorder="1" applyAlignment="1">
      <alignment horizontal="center" vertical="center"/>
      <protection/>
    </xf>
    <xf numFmtId="0" fontId="8" fillId="0" borderId="2" xfId="33" applyFont="1" applyBorder="1" applyAlignment="1">
      <alignment horizontal="distributed" vertical="center"/>
      <protection/>
    </xf>
    <xf numFmtId="0" fontId="8" fillId="0" borderId="1" xfId="33" applyFont="1" applyBorder="1" applyAlignment="1">
      <alignment horizontal="distributed" vertical="center"/>
      <protection/>
    </xf>
    <xf numFmtId="0" fontId="8" fillId="0" borderId="3" xfId="33" applyFont="1" applyBorder="1" applyAlignment="1">
      <alignment horizontal="distributed" vertical="center"/>
      <protection/>
    </xf>
    <xf numFmtId="0" fontId="8" fillId="0" borderId="2" xfId="33" applyFont="1" applyFill="1" applyBorder="1" applyAlignment="1">
      <alignment horizontal="center" vertical="center"/>
      <protection/>
    </xf>
    <xf numFmtId="0" fontId="8" fillId="0" borderId="2" xfId="33" applyFont="1" applyFill="1" applyBorder="1" applyAlignment="1">
      <alignment horizontal="center" vertical="center" wrapText="1"/>
      <protection/>
    </xf>
    <xf numFmtId="0" fontId="8" fillId="0" borderId="2" xfId="33" applyFont="1" applyBorder="1" applyAlignment="1">
      <alignment horizontal="center" vertical="center" wrapText="1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distributed" vertical="center"/>
      <protection/>
    </xf>
    <xf numFmtId="38" fontId="1" fillId="0" borderId="0" xfId="17" applyFont="1" applyBorder="1" applyAlignment="1">
      <alignment horizontal="distributed" vertical="center"/>
    </xf>
    <xf numFmtId="0" fontId="12" fillId="0" borderId="10" xfId="34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center"/>
    </xf>
    <xf numFmtId="0" fontId="12" fillId="0" borderId="18" xfId="34" applyFont="1" applyBorder="1" applyAlignment="1">
      <alignment horizontal="distributed" vertical="center"/>
      <protection/>
    </xf>
    <xf numFmtId="38" fontId="9" fillId="0" borderId="5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38" fontId="9" fillId="0" borderId="5" xfId="17" applyFont="1" applyBorder="1" applyAlignment="1">
      <alignment horizontal="distributed" vertical="center"/>
    </xf>
    <xf numFmtId="0" fontId="8" fillId="0" borderId="0" xfId="34" applyFont="1" applyBorder="1" applyAlignment="1">
      <alignment horizontal="distributed" vertical="center"/>
      <protection/>
    </xf>
    <xf numFmtId="0" fontId="8" fillId="0" borderId="10" xfId="34" applyFont="1" applyBorder="1" applyAlignment="1">
      <alignment horizontal="distributed" vertical="center"/>
      <protection/>
    </xf>
    <xf numFmtId="38" fontId="1" fillId="0" borderId="1" xfId="17" applyFont="1" applyBorder="1" applyAlignment="1">
      <alignment horizontal="distributed" vertical="center"/>
    </xf>
    <xf numFmtId="0" fontId="12" fillId="0" borderId="36" xfId="34" applyFont="1" applyBorder="1" applyAlignment="1">
      <alignment horizontal="distributed" vertical="center"/>
      <protection/>
    </xf>
    <xf numFmtId="0" fontId="12" fillId="0" borderId="3" xfId="34" applyFont="1" applyBorder="1" applyAlignment="1">
      <alignment horizontal="distributed" vertical="center"/>
      <protection/>
    </xf>
    <xf numFmtId="38" fontId="1" fillId="0" borderId="4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center"/>
    </xf>
    <xf numFmtId="38" fontId="1" fillId="0" borderId="7" xfId="17" applyFont="1" applyBorder="1" applyAlignment="1">
      <alignment horizontal="center"/>
    </xf>
    <xf numFmtId="38" fontId="1" fillId="0" borderId="24" xfId="17" applyFont="1" applyBorder="1" applyAlignment="1">
      <alignment horizontal="center"/>
    </xf>
    <xf numFmtId="38" fontId="9" fillId="0" borderId="33" xfId="17" applyFont="1" applyBorder="1" applyAlignment="1">
      <alignment horizontal="distributed" vertical="center"/>
    </xf>
    <xf numFmtId="38" fontId="1" fillId="0" borderId="23" xfId="17" applyFont="1" applyBorder="1" applyAlignment="1">
      <alignment horizontal="center" vertical="center" wrapText="1"/>
    </xf>
    <xf numFmtId="0" fontId="1" fillId="0" borderId="5" xfId="35" applyFont="1" applyBorder="1" applyAlignment="1">
      <alignment vertical="center" wrapText="1"/>
      <protection/>
    </xf>
    <xf numFmtId="0" fontId="1" fillId="0" borderId="13" xfId="35" applyFont="1" applyBorder="1" applyAlignment="1">
      <alignment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38" fontId="1" fillId="0" borderId="27" xfId="17" applyFont="1" applyFill="1" applyBorder="1" applyAlignment="1">
      <alignment horizontal="center" vertical="center" wrapText="1"/>
    </xf>
    <xf numFmtId="38" fontId="1" fillId="0" borderId="13" xfId="17" applyFont="1" applyBorder="1" applyAlignment="1">
      <alignment horizontal="center" vertical="center" wrapText="1"/>
    </xf>
    <xf numFmtId="38" fontId="9" fillId="0" borderId="15" xfId="17" applyFont="1" applyFill="1" applyBorder="1" applyAlignment="1">
      <alignment horizontal="center"/>
    </xf>
    <xf numFmtId="0" fontId="9" fillId="0" borderId="18" xfId="36" applyFont="1" applyFill="1" applyBorder="1" applyAlignment="1">
      <alignment horizontal="center"/>
      <protection/>
    </xf>
    <xf numFmtId="38" fontId="1" fillId="0" borderId="5" xfId="17" applyFont="1" applyFill="1" applyBorder="1" applyAlignment="1">
      <alignment horizontal="center"/>
    </xf>
    <xf numFmtId="0" fontId="12" fillId="0" borderId="10" xfId="36" applyFont="1" applyFill="1" applyBorder="1" applyAlignment="1">
      <alignment horizontal="center"/>
      <protection/>
    </xf>
    <xf numFmtId="38" fontId="1" fillId="0" borderId="39" xfId="17" applyFont="1" applyFill="1" applyBorder="1" applyAlignment="1">
      <alignment horizontal="center" vertical="center"/>
    </xf>
    <xf numFmtId="38" fontId="1" fillId="0" borderId="37" xfId="17" applyFont="1" applyFill="1" applyBorder="1" applyAlignment="1">
      <alignment horizontal="center" vertical="center"/>
    </xf>
    <xf numFmtId="38" fontId="1" fillId="0" borderId="31" xfId="17" applyFont="1" applyFill="1" applyBorder="1" applyAlignment="1">
      <alignment horizontal="center" vertical="center"/>
    </xf>
    <xf numFmtId="38" fontId="1" fillId="0" borderId="40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distributed" vertical="center" wrapText="1"/>
    </xf>
    <xf numFmtId="0" fontId="12" fillId="0" borderId="14" xfId="36" applyFont="1" applyFill="1" applyBorder="1" applyAlignment="1">
      <alignment horizontal="distributed" vertical="center" wrapText="1"/>
      <protection/>
    </xf>
    <xf numFmtId="0" fontId="1" fillId="0" borderId="23" xfId="36" applyFont="1" applyFill="1" applyBorder="1" applyAlignment="1">
      <alignment horizontal="center" vertical="center" textRotation="255"/>
      <protection/>
    </xf>
    <xf numFmtId="0" fontId="1" fillId="0" borderId="40" xfId="36" applyFont="1" applyFill="1" applyBorder="1" applyAlignment="1">
      <alignment horizontal="center" vertical="center" textRotation="255"/>
      <protection/>
    </xf>
    <xf numFmtId="0" fontId="1" fillId="0" borderId="5" xfId="36" applyFont="1" applyFill="1" applyBorder="1" applyAlignment="1">
      <alignment horizontal="center" vertical="center" textRotation="255"/>
      <protection/>
    </xf>
    <xf numFmtId="0" fontId="1" fillId="0" borderId="10" xfId="36" applyFont="1" applyFill="1" applyBorder="1" applyAlignment="1">
      <alignment horizontal="center" vertical="center" textRotation="255"/>
      <protection/>
    </xf>
    <xf numFmtId="0" fontId="1" fillId="0" borderId="15" xfId="36" applyFont="1" applyFill="1" applyBorder="1" applyAlignment="1">
      <alignment horizontal="center" vertical="center" textRotation="255"/>
      <protection/>
    </xf>
    <xf numFmtId="0" fontId="1" fillId="0" borderId="18" xfId="36" applyFont="1" applyFill="1" applyBorder="1" applyAlignment="1">
      <alignment horizontal="center" vertical="center" textRotation="255"/>
      <protection/>
    </xf>
    <xf numFmtId="38" fontId="1" fillId="0" borderId="26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0" fontId="1" fillId="0" borderId="39" xfId="36" applyFont="1" applyFill="1" applyBorder="1" applyAlignment="1">
      <alignment horizontal="center" vertical="center" textRotation="255"/>
      <protection/>
    </xf>
    <xf numFmtId="0" fontId="1" fillId="0" borderId="31" xfId="36" applyFont="1" applyFill="1" applyBorder="1" applyAlignment="1">
      <alignment horizontal="center" vertical="center" textRotation="255"/>
      <protection/>
    </xf>
    <xf numFmtId="38" fontId="1" fillId="0" borderId="6" xfId="17" applyFont="1" applyFill="1" applyBorder="1" applyAlignment="1">
      <alignment horizontal="center" vertical="center"/>
    </xf>
    <xf numFmtId="38" fontId="1" fillId="0" borderId="24" xfId="17" applyFont="1" applyFill="1" applyBorder="1" applyAlignment="1">
      <alignment horizontal="center" vertical="center"/>
    </xf>
    <xf numFmtId="0" fontId="1" fillId="0" borderId="13" xfId="36" applyFont="1" applyFill="1" applyBorder="1" applyAlignment="1">
      <alignment horizontal="center" vertical="center" textRotation="255"/>
      <protection/>
    </xf>
    <xf numFmtId="0" fontId="1" fillId="0" borderId="14" xfId="36" applyFont="1" applyFill="1" applyBorder="1" applyAlignment="1">
      <alignment horizontal="center" vertical="center" textRotation="255"/>
      <protection/>
    </xf>
    <xf numFmtId="0" fontId="1" fillId="0" borderId="26" xfId="36" applyFont="1" applyFill="1" applyBorder="1" applyAlignment="1">
      <alignment horizontal="center" vertical="center" textRotation="255"/>
      <protection/>
    </xf>
    <xf numFmtId="38" fontId="1" fillId="0" borderId="1" xfId="17" applyFont="1" applyFill="1" applyBorder="1" applyAlignment="1">
      <alignment horizontal="center" vertical="center"/>
    </xf>
    <xf numFmtId="38" fontId="1" fillId="0" borderId="36" xfId="17" applyFont="1" applyFill="1" applyBorder="1" applyAlignment="1">
      <alignment horizontal="center" vertical="center"/>
    </xf>
    <xf numFmtId="38" fontId="1" fillId="0" borderId="3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center"/>
    </xf>
    <xf numFmtId="38" fontId="1" fillId="0" borderId="36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center"/>
    </xf>
    <xf numFmtId="38" fontId="8" fillId="0" borderId="26" xfId="17" applyFont="1" applyFill="1" applyBorder="1" applyAlignment="1">
      <alignment horizontal="center" vertical="center" textRotation="255" wrapText="1"/>
    </xf>
    <xf numFmtId="38" fontId="8" fillId="0" borderId="14" xfId="17" applyFont="1" applyFill="1" applyBorder="1" applyAlignment="1">
      <alignment horizontal="center" vertical="center" textRotation="255" wrapText="1"/>
    </xf>
    <xf numFmtId="38" fontId="1" fillId="0" borderId="13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center"/>
    </xf>
    <xf numFmtId="38" fontId="1" fillId="0" borderId="36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center"/>
    </xf>
    <xf numFmtId="0" fontId="1" fillId="0" borderId="27" xfId="37" applyFont="1" applyFill="1" applyBorder="1" applyAlignment="1">
      <alignment horizontal="center" vertical="center" wrapText="1"/>
      <protection/>
    </xf>
    <xf numFmtId="0" fontId="0" fillId="0" borderId="13" xfId="37" applyFill="1" applyBorder="1" applyAlignment="1">
      <alignment horizontal="center" vertical="center" wrapText="1"/>
      <protection/>
    </xf>
    <xf numFmtId="0" fontId="0" fillId="0" borderId="14" xfId="37" applyFill="1" applyBorder="1" applyAlignment="1">
      <alignment horizontal="center" vertical="center" wrapText="1"/>
      <protection/>
    </xf>
    <xf numFmtId="0" fontId="1" fillId="0" borderId="26" xfId="37" applyFont="1" applyFill="1" applyBorder="1" applyAlignment="1">
      <alignment horizontal="distributed" vertical="center"/>
      <protection/>
    </xf>
    <xf numFmtId="0" fontId="0" fillId="0" borderId="14" xfId="37" applyFill="1" applyBorder="1" applyAlignment="1">
      <alignment horizontal="distributed" vertical="center"/>
      <protection/>
    </xf>
    <xf numFmtId="0" fontId="1" fillId="0" borderId="22" xfId="37" applyFont="1" applyFill="1" applyBorder="1" applyAlignment="1">
      <alignment horizontal="distributed" vertical="center"/>
      <protection/>
    </xf>
    <xf numFmtId="0" fontId="12" fillId="0" borderId="22" xfId="37" applyFont="1" applyFill="1" applyBorder="1" applyAlignment="1">
      <alignment horizontal="distributed" vertical="center"/>
      <protection/>
    </xf>
    <xf numFmtId="0" fontId="1" fillId="0" borderId="1" xfId="37" applyFont="1" applyFill="1" applyBorder="1" applyAlignment="1">
      <alignment horizontal="distributed" vertical="center"/>
      <protection/>
    </xf>
    <xf numFmtId="0" fontId="0" fillId="0" borderId="36" xfId="37" applyFill="1" applyBorder="1" applyAlignment="1">
      <alignment horizontal="distributed" vertical="center"/>
      <protection/>
    </xf>
    <xf numFmtId="0" fontId="0" fillId="0" borderId="3" xfId="37" applyFill="1" applyBorder="1" applyAlignment="1">
      <alignment horizontal="distributed" vertical="center"/>
      <protection/>
    </xf>
    <xf numFmtId="0" fontId="1" fillId="0" borderId="2" xfId="37" applyFont="1" applyFill="1" applyBorder="1" applyAlignment="1">
      <alignment horizontal="distributed" vertical="center"/>
      <protection/>
    </xf>
    <xf numFmtId="0" fontId="12" fillId="0" borderId="2" xfId="37" applyFont="1" applyFill="1" applyBorder="1" applyAlignment="1">
      <alignment horizontal="distributed" vertical="center"/>
      <protection/>
    </xf>
    <xf numFmtId="0" fontId="1" fillId="0" borderId="23" xfId="38" applyFont="1" applyFill="1" applyBorder="1" applyAlignment="1">
      <alignment horizontal="distributed" vertical="center"/>
      <protection/>
    </xf>
    <xf numFmtId="0" fontId="12" fillId="0" borderId="40" xfId="38" applyFont="1" applyFill="1" applyBorder="1" applyAlignment="1">
      <alignment horizontal="distributed" vertical="center"/>
      <protection/>
    </xf>
    <xf numFmtId="0" fontId="12" fillId="0" borderId="5" xfId="38" applyFont="1" applyFill="1" applyBorder="1" applyAlignment="1">
      <alignment horizontal="distributed" vertical="center"/>
      <protection/>
    </xf>
    <xf numFmtId="0" fontId="12" fillId="0" borderId="10" xfId="38" applyFont="1" applyFill="1" applyBorder="1" applyAlignment="1">
      <alignment horizontal="distributed" vertical="center"/>
      <protection/>
    </xf>
    <xf numFmtId="0" fontId="12" fillId="0" borderId="15" xfId="38" applyFont="1" applyFill="1" applyBorder="1" applyAlignment="1">
      <alignment horizontal="distributed" vertical="center"/>
      <protection/>
    </xf>
    <xf numFmtId="0" fontId="12" fillId="0" borderId="18" xfId="38" applyFont="1" applyFill="1" applyBorder="1" applyAlignment="1">
      <alignment horizontal="distributed" vertical="center"/>
      <protection/>
    </xf>
    <xf numFmtId="0" fontId="1" fillId="0" borderId="1" xfId="38" applyFont="1" applyFill="1" applyBorder="1" applyAlignment="1">
      <alignment horizontal="distributed" vertical="center"/>
      <protection/>
    </xf>
    <xf numFmtId="0" fontId="1" fillId="0" borderId="3" xfId="38" applyFont="1" applyFill="1" applyBorder="1" applyAlignment="1">
      <alignment horizontal="distributed" vertical="center"/>
      <protection/>
    </xf>
    <xf numFmtId="0" fontId="1" fillId="0" borderId="22" xfId="38" applyFont="1" applyFill="1" applyBorder="1" applyAlignment="1">
      <alignment horizontal="distributed" vertical="center" wrapText="1"/>
      <protection/>
    </xf>
    <xf numFmtId="0" fontId="12" fillId="0" borderId="22" xfId="38" applyFont="1" applyFill="1" applyBorder="1" applyAlignment="1">
      <alignment horizontal="distributed" vertical="center" wrapText="1"/>
      <protection/>
    </xf>
    <xf numFmtId="0" fontId="1" fillId="0" borderId="22" xfId="38" applyFont="1" applyFill="1" applyBorder="1" applyAlignment="1">
      <alignment horizontal="distributed" vertical="center"/>
      <protection/>
    </xf>
    <xf numFmtId="0" fontId="1" fillId="0" borderId="5" xfId="38" applyFont="1" applyFill="1" applyBorder="1" applyAlignment="1">
      <alignment horizontal="distributed" vertical="center"/>
      <protection/>
    </xf>
    <xf numFmtId="0" fontId="12" fillId="0" borderId="10" xfId="38" applyFont="1" applyFill="1" applyBorder="1" applyAlignment="1">
      <alignment vertical="center"/>
      <protection/>
    </xf>
    <xf numFmtId="0" fontId="9" fillId="0" borderId="6" xfId="38" applyFont="1" applyFill="1" applyBorder="1" applyAlignment="1">
      <alignment horizontal="distributed" vertical="center"/>
      <protection/>
    </xf>
    <xf numFmtId="0" fontId="8" fillId="0" borderId="24" xfId="38" applyFont="1" applyFill="1" applyBorder="1" applyAlignment="1">
      <alignment horizontal="distributed" vertical="center"/>
      <protection/>
    </xf>
    <xf numFmtId="0" fontId="1" fillId="0" borderId="10" xfId="38" applyFont="1" applyFill="1" applyBorder="1" applyAlignment="1">
      <alignment horizontal="distributed" vertical="center"/>
      <protection/>
    </xf>
    <xf numFmtId="0" fontId="1" fillId="0" borderId="10" xfId="38" applyFont="1" applyFill="1" applyBorder="1" applyAlignment="1">
      <alignment vertical="center"/>
      <protection/>
    </xf>
    <xf numFmtId="0" fontId="1" fillId="0" borderId="1" xfId="39" applyFont="1" applyBorder="1" applyAlignment="1">
      <alignment horizontal="center" vertical="center"/>
      <protection/>
    </xf>
    <xf numFmtId="0" fontId="1" fillId="0" borderId="36" xfId="39" applyFont="1" applyBorder="1" applyAlignment="1">
      <alignment horizontal="center" vertical="center"/>
      <protection/>
    </xf>
    <xf numFmtId="0" fontId="1" fillId="0" borderId="3" xfId="39" applyFont="1" applyBorder="1" applyAlignment="1">
      <alignment horizontal="center" vertical="center"/>
      <protection/>
    </xf>
    <xf numFmtId="0" fontId="1" fillId="0" borderId="6" xfId="39" applyFont="1" applyBorder="1" applyAlignment="1">
      <alignment horizontal="center" vertical="center" wrapText="1"/>
      <protection/>
    </xf>
    <xf numFmtId="0" fontId="1" fillId="0" borderId="24" xfId="39" applyFont="1" applyBorder="1" applyAlignment="1">
      <alignment horizontal="center" vertical="center" wrapText="1"/>
      <protection/>
    </xf>
    <xf numFmtId="0" fontId="1" fillId="0" borderId="5" xfId="39" applyFont="1" applyBorder="1" applyAlignment="1">
      <alignment horizontal="center" vertical="center" wrapText="1"/>
      <protection/>
    </xf>
    <xf numFmtId="0" fontId="1" fillId="0" borderId="10" xfId="39" applyFont="1" applyBorder="1" applyAlignment="1">
      <alignment horizontal="center" vertical="center" wrapText="1"/>
      <protection/>
    </xf>
    <xf numFmtId="0" fontId="1" fillId="0" borderId="15" xfId="39" applyFont="1" applyBorder="1" applyAlignment="1">
      <alignment horizontal="center" vertical="center" wrapText="1"/>
      <protection/>
    </xf>
    <xf numFmtId="0" fontId="1" fillId="0" borderId="18" xfId="39" applyFont="1" applyBorder="1" applyAlignment="1">
      <alignment horizontal="center" vertical="center" wrapText="1"/>
      <protection/>
    </xf>
    <xf numFmtId="0" fontId="1" fillId="0" borderId="6" xfId="39" applyFont="1" applyBorder="1" applyAlignment="1">
      <alignment horizontal="center" vertical="center"/>
      <protection/>
    </xf>
    <xf numFmtId="0" fontId="1" fillId="0" borderId="7" xfId="39" applyFont="1" applyBorder="1" applyAlignment="1">
      <alignment horizontal="center" vertical="center"/>
      <protection/>
    </xf>
    <xf numFmtId="0" fontId="1" fillId="0" borderId="24" xfId="39" applyFont="1" applyBorder="1" applyAlignment="1">
      <alignment horizontal="center" vertical="center"/>
      <protection/>
    </xf>
    <xf numFmtId="0" fontId="1" fillId="0" borderId="5" xfId="39" applyFont="1" applyBorder="1" applyAlignment="1">
      <alignment horizontal="center" vertical="center"/>
      <protection/>
    </xf>
    <xf numFmtId="0" fontId="1" fillId="0" borderId="0" xfId="39" applyFont="1" applyBorder="1" applyAlignment="1">
      <alignment horizontal="center" vertical="center"/>
      <protection/>
    </xf>
    <xf numFmtId="0" fontId="1" fillId="0" borderId="10" xfId="39" applyFont="1" applyBorder="1" applyAlignment="1">
      <alignment horizontal="center" vertical="center"/>
      <protection/>
    </xf>
    <xf numFmtId="0" fontId="1" fillId="0" borderId="23" xfId="39" applyFont="1" applyBorder="1" applyAlignment="1">
      <alignment horizontal="center" vertical="center" wrapText="1"/>
      <protection/>
    </xf>
    <xf numFmtId="0" fontId="1" fillId="0" borderId="40" xfId="39" applyFont="1" applyBorder="1" applyAlignment="1">
      <alignment horizontal="center" vertical="center" wrapText="1"/>
      <protection/>
    </xf>
    <xf numFmtId="0" fontId="1" fillId="0" borderId="26" xfId="39" applyFont="1" applyBorder="1" applyAlignment="1">
      <alignment horizontal="center" vertical="center" wrapText="1"/>
      <protection/>
    </xf>
    <xf numFmtId="0" fontId="1" fillId="0" borderId="13" xfId="39" applyFont="1" applyBorder="1" applyAlignment="1">
      <alignment horizontal="center" vertical="center"/>
      <protection/>
    </xf>
    <xf numFmtId="0" fontId="1" fillId="0" borderId="14" xfId="39" applyFont="1" applyBorder="1" applyAlignment="1">
      <alignment horizontal="center" vertical="center"/>
      <protection/>
    </xf>
    <xf numFmtId="0" fontId="1" fillId="0" borderId="15" xfId="39" applyFont="1" applyBorder="1" applyAlignment="1">
      <alignment horizontal="center" vertical="center"/>
      <protection/>
    </xf>
    <xf numFmtId="0" fontId="1" fillId="0" borderId="18" xfId="39" applyFont="1" applyBorder="1" applyAlignment="1">
      <alignment horizontal="center" vertical="center"/>
      <protection/>
    </xf>
    <xf numFmtId="0" fontId="1" fillId="0" borderId="26" xfId="39" applyFont="1" applyBorder="1" applyAlignment="1">
      <alignment vertical="center" wrapText="1"/>
      <protection/>
    </xf>
    <xf numFmtId="0" fontId="1" fillId="0" borderId="13" xfId="39" applyFont="1" applyBorder="1" applyAlignment="1">
      <alignment vertical="center" wrapText="1"/>
      <protection/>
    </xf>
    <xf numFmtId="0" fontId="1" fillId="0" borderId="14" xfId="39" applyFont="1" applyBorder="1" applyAlignment="1">
      <alignment vertical="center" wrapText="1"/>
      <protection/>
    </xf>
    <xf numFmtId="0" fontId="1" fillId="0" borderId="16" xfId="39" applyFont="1" applyBorder="1" applyAlignment="1">
      <alignment horizontal="center" vertical="center"/>
      <protection/>
    </xf>
    <xf numFmtId="38" fontId="1" fillId="0" borderId="0" xfId="17" applyFont="1" applyBorder="1" applyAlignment="1">
      <alignment vertical="center" wrapText="1"/>
    </xf>
    <xf numFmtId="38" fontId="1" fillId="0" borderId="10" xfId="17" applyFont="1" applyBorder="1" applyAlignment="1">
      <alignment horizontal="distributed" vertical="center"/>
    </xf>
    <xf numFmtId="38" fontId="1" fillId="0" borderId="33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15" xfId="17" applyFont="1" applyBorder="1" applyAlignment="1">
      <alignment horizontal="distributed" vertical="center"/>
    </xf>
    <xf numFmtId="38" fontId="1" fillId="0" borderId="18" xfId="17" applyFont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9" fillId="0" borderId="24" xfId="17" applyFont="1" applyBorder="1" applyAlignment="1">
      <alignment horizontal="distributed" vertical="center"/>
    </xf>
    <xf numFmtId="0" fontId="9" fillId="0" borderId="6" xfId="42" applyFont="1" applyBorder="1" applyAlignment="1">
      <alignment horizontal="distributed" vertical="center"/>
      <protection/>
    </xf>
    <xf numFmtId="0" fontId="12" fillId="0" borderId="24" xfId="42" applyFont="1" applyBorder="1" applyAlignment="1">
      <alignment horizontal="distributed" vertical="center"/>
      <protection/>
    </xf>
    <xf numFmtId="0" fontId="9" fillId="0" borderId="5" xfId="42" applyFont="1" applyBorder="1" applyAlignment="1">
      <alignment horizontal="distributed" vertical="center"/>
      <protection/>
    </xf>
    <xf numFmtId="0" fontId="12" fillId="0" borderId="10" xfId="42" applyFont="1" applyBorder="1" applyAlignment="1">
      <alignment horizontal="distributed" vertical="center"/>
      <protection/>
    </xf>
    <xf numFmtId="0" fontId="9" fillId="0" borderId="15" xfId="42" applyFont="1" applyBorder="1" applyAlignment="1">
      <alignment horizontal="distributed" vertical="center"/>
      <protection/>
    </xf>
    <xf numFmtId="0" fontId="12" fillId="0" borderId="18" xfId="42" applyFont="1" applyBorder="1" applyAlignment="1">
      <alignment horizontal="distributed" vertical="center"/>
      <protection/>
    </xf>
    <xf numFmtId="0" fontId="1" fillId="0" borderId="23" xfId="42" applyFont="1" applyBorder="1" applyAlignment="1">
      <alignment horizontal="distributed" vertical="center"/>
      <protection/>
    </xf>
    <xf numFmtId="0" fontId="1" fillId="0" borderId="40" xfId="42" applyFont="1" applyBorder="1" applyAlignment="1">
      <alignment horizontal="distributed" vertical="center"/>
      <protection/>
    </xf>
    <xf numFmtId="0" fontId="1" fillId="0" borderId="15" xfId="42" applyFont="1" applyBorder="1" applyAlignment="1">
      <alignment horizontal="distributed" vertical="center"/>
      <protection/>
    </xf>
    <xf numFmtId="0" fontId="1" fillId="0" borderId="18" xfId="42" applyFont="1" applyBorder="1" applyAlignment="1">
      <alignment horizontal="distributed" vertical="center"/>
      <protection/>
    </xf>
    <xf numFmtId="0" fontId="12" fillId="0" borderId="36" xfId="43" applyFont="1" applyBorder="1" applyAlignment="1">
      <alignment horizontal="distributed" vertical="center"/>
      <protection/>
    </xf>
    <xf numFmtId="0" fontId="12" fillId="0" borderId="3" xfId="43" applyFont="1" applyBorder="1" applyAlignment="1">
      <alignment horizontal="distributed" vertical="center"/>
      <protection/>
    </xf>
    <xf numFmtId="0" fontId="12" fillId="0" borderId="13" xfId="43" applyFont="1" applyBorder="1" applyAlignment="1">
      <alignment horizontal="distributed" vertical="center"/>
      <protection/>
    </xf>
    <xf numFmtId="0" fontId="12" fillId="0" borderId="14" xfId="43" applyFont="1" applyBorder="1" applyAlignment="1">
      <alignment horizontal="distributed" vertical="center"/>
      <protection/>
    </xf>
    <xf numFmtId="38" fontId="1" fillId="0" borderId="26" xfId="17" applyFont="1" applyBorder="1" applyAlignment="1">
      <alignment horizontal="distributed" vertical="center" wrapText="1"/>
    </xf>
    <xf numFmtId="0" fontId="9" fillId="0" borderId="5" xfId="44" applyFont="1" applyFill="1" applyBorder="1" applyAlignment="1">
      <alignment horizontal="distributed" vertical="center"/>
      <protection/>
    </xf>
    <xf numFmtId="0" fontId="9" fillId="0" borderId="0" xfId="44" applyFont="1" applyFill="1" applyBorder="1" applyAlignment="1">
      <alignment horizontal="distributed" vertical="center"/>
      <protection/>
    </xf>
    <xf numFmtId="0" fontId="9" fillId="0" borderId="10" xfId="44" applyFont="1" applyFill="1" applyBorder="1" applyAlignment="1">
      <alignment horizontal="distributed" vertical="center"/>
      <protection/>
    </xf>
    <xf numFmtId="0" fontId="1" fillId="0" borderId="0" xfId="44" applyFont="1" applyFill="1" applyBorder="1" applyAlignment="1">
      <alignment horizontal="distributed" vertical="center"/>
      <protection/>
    </xf>
    <xf numFmtId="0" fontId="1" fillId="0" borderId="10" xfId="44" applyFont="1" applyFill="1" applyBorder="1" applyAlignment="1">
      <alignment horizontal="distributed" vertical="center"/>
      <protection/>
    </xf>
    <xf numFmtId="0" fontId="15" fillId="0" borderId="10" xfId="44" applyFont="1" applyFill="1" applyBorder="1" applyAlignment="1">
      <alignment horizontal="distributed" vertical="center"/>
      <protection/>
    </xf>
    <xf numFmtId="0" fontId="1" fillId="0" borderId="0" xfId="44" applyFont="1" applyFill="1" applyAlignment="1">
      <alignment horizontal="distributed" vertical="center"/>
      <protection/>
    </xf>
    <xf numFmtId="0" fontId="1" fillId="0" borderId="1" xfId="44" applyFont="1" applyFill="1" applyBorder="1" applyAlignment="1">
      <alignment horizontal="distributed" vertical="center"/>
      <protection/>
    </xf>
    <xf numFmtId="0" fontId="0" fillId="0" borderId="36" xfId="44" applyFill="1" applyBorder="1">
      <alignment/>
      <protection/>
    </xf>
    <xf numFmtId="0" fontId="0" fillId="0" borderId="3" xfId="44" applyFill="1" applyBorder="1">
      <alignment/>
      <protection/>
    </xf>
    <xf numFmtId="0" fontId="1" fillId="0" borderId="6" xfId="44" applyFont="1" applyFill="1" applyBorder="1" applyAlignment="1">
      <alignment horizontal="distributed" vertical="center"/>
      <protection/>
    </xf>
    <xf numFmtId="0" fontId="1" fillId="0" borderId="7" xfId="44" applyFont="1" applyFill="1" applyBorder="1" applyAlignment="1">
      <alignment horizontal="distributed" vertical="center"/>
      <protection/>
    </xf>
    <xf numFmtId="0" fontId="0" fillId="0" borderId="24" xfId="44" applyFill="1" applyBorder="1" applyAlignment="1">
      <alignment horizontal="distributed" vertical="center"/>
      <protection/>
    </xf>
    <xf numFmtId="0" fontId="1" fillId="0" borderId="5" xfId="44" applyFont="1" applyFill="1" applyBorder="1" applyAlignment="1">
      <alignment horizontal="distributed" vertical="center"/>
      <protection/>
    </xf>
    <xf numFmtId="0" fontId="0" fillId="0" borderId="10" xfId="44" applyFill="1" applyBorder="1" applyAlignment="1">
      <alignment horizontal="distributed" vertical="center"/>
      <protection/>
    </xf>
    <xf numFmtId="0" fontId="1" fillId="0" borderId="15" xfId="44" applyFont="1" applyFill="1" applyBorder="1" applyAlignment="1">
      <alignment horizontal="distributed" vertical="center"/>
      <protection/>
    </xf>
    <xf numFmtId="0" fontId="1" fillId="0" borderId="16" xfId="44" applyFont="1" applyFill="1" applyBorder="1" applyAlignment="1">
      <alignment horizontal="distributed" vertical="center"/>
      <protection/>
    </xf>
    <xf numFmtId="0" fontId="0" fillId="0" borderId="18" xfId="44" applyFill="1" applyBorder="1" applyAlignment="1">
      <alignment horizontal="distributed" vertical="center"/>
      <protection/>
    </xf>
    <xf numFmtId="0" fontId="9" fillId="0" borderId="6" xfId="44" applyFont="1" applyFill="1" applyBorder="1" applyAlignment="1">
      <alignment horizontal="distributed" vertical="center"/>
      <protection/>
    </xf>
    <xf numFmtId="0" fontId="9" fillId="0" borderId="7" xfId="44" applyFont="1" applyFill="1" applyBorder="1" applyAlignment="1">
      <alignment horizontal="distributed" vertical="center"/>
      <protection/>
    </xf>
    <xf numFmtId="0" fontId="9" fillId="0" borderId="24" xfId="44" applyFont="1" applyFill="1" applyBorder="1" applyAlignment="1">
      <alignment horizontal="distributed" vertical="center"/>
      <protection/>
    </xf>
    <xf numFmtId="0" fontId="9" fillId="0" borderId="15" xfId="44" applyFont="1" applyFill="1" applyBorder="1" applyAlignment="1">
      <alignment horizontal="distributed" vertical="center"/>
      <protection/>
    </xf>
    <xf numFmtId="0" fontId="9" fillId="0" borderId="16" xfId="44" applyFont="1" applyFill="1" applyBorder="1" applyAlignment="1">
      <alignment horizontal="distributed" vertical="center"/>
      <protection/>
    </xf>
    <xf numFmtId="0" fontId="9" fillId="0" borderId="18" xfId="44" applyFont="1" applyFill="1" applyBorder="1" applyAlignment="1">
      <alignment horizontal="distributed" vertical="center"/>
      <protection/>
    </xf>
    <xf numFmtId="0" fontId="1" fillId="0" borderId="39" xfId="44" applyFont="1" applyFill="1" applyBorder="1" applyAlignment="1">
      <alignment horizontal="distributed" vertical="center"/>
      <protection/>
    </xf>
    <xf numFmtId="0" fontId="1" fillId="0" borderId="37" xfId="44" applyFont="1" applyFill="1" applyBorder="1" applyAlignment="1">
      <alignment horizontal="distributed" vertical="center"/>
      <protection/>
    </xf>
    <xf numFmtId="0" fontId="1" fillId="0" borderId="31" xfId="44" applyFont="1" applyFill="1" applyBorder="1" applyAlignment="1">
      <alignment horizontal="distributed" vertical="center"/>
      <protection/>
    </xf>
    <xf numFmtId="0" fontId="9" fillId="0" borderId="0" xfId="44" applyFont="1" applyFill="1" applyAlignment="1">
      <alignment horizontal="distributed" vertical="center"/>
      <protection/>
    </xf>
    <xf numFmtId="0" fontId="1" fillId="0" borderId="1" xfId="45" applyFont="1" applyFill="1" applyBorder="1" applyAlignment="1">
      <alignment horizontal="distributed" vertical="center"/>
      <protection/>
    </xf>
    <xf numFmtId="0" fontId="15" fillId="0" borderId="3" xfId="45" applyFont="1" applyFill="1" applyBorder="1" applyAlignment="1">
      <alignment horizontal="distributed" vertical="center"/>
      <protection/>
    </xf>
    <xf numFmtId="0" fontId="1" fillId="0" borderId="1" xfId="45" applyFont="1" applyFill="1" applyBorder="1" applyAlignment="1">
      <alignment horizontal="distributed" vertical="center" wrapText="1"/>
      <protection/>
    </xf>
    <xf numFmtId="0" fontId="15" fillId="0" borderId="3" xfId="45" applyFont="1" applyFill="1" applyBorder="1" applyAlignment="1">
      <alignment horizontal="distributed" vertical="center" wrapText="1"/>
      <protection/>
    </xf>
    <xf numFmtId="0" fontId="0" fillId="0" borderId="3" xfId="45" applyFill="1" applyBorder="1" applyAlignment="1">
      <alignment horizontal="distributed" vertical="center"/>
      <protection/>
    </xf>
    <xf numFmtId="0" fontId="15" fillId="0" borderId="1" xfId="45" applyFont="1" applyFill="1" applyBorder="1" applyAlignment="1">
      <alignment horizontal="distributed" vertical="center"/>
      <protection/>
    </xf>
    <xf numFmtId="0" fontId="0" fillId="0" borderId="36" xfId="45" applyFill="1" applyBorder="1" applyAlignment="1">
      <alignment horizontal="distributed" vertical="center"/>
      <protection/>
    </xf>
    <xf numFmtId="0" fontId="1" fillId="0" borderId="36" xfId="45" applyFont="1" applyFill="1" applyBorder="1" applyAlignment="1">
      <alignment horizontal="distributed" vertical="center"/>
      <protection/>
    </xf>
    <xf numFmtId="0" fontId="1" fillId="0" borderId="7" xfId="45" applyFont="1" applyFill="1" applyBorder="1" applyAlignment="1">
      <alignment horizontal="center" vertical="center"/>
      <protection/>
    </xf>
    <xf numFmtId="38" fontId="1" fillId="0" borderId="27" xfId="17" applyFont="1" applyBorder="1" applyAlignment="1">
      <alignment horizontal="distributed" vertical="center"/>
    </xf>
    <xf numFmtId="0" fontId="12" fillId="0" borderId="14" xfId="46" applyFont="1" applyBorder="1" applyAlignment="1">
      <alignment horizontal="distributed" vertical="center"/>
      <protection/>
    </xf>
    <xf numFmtId="38" fontId="1" fillId="0" borderId="41" xfId="17" applyFont="1" applyBorder="1" applyAlignment="1">
      <alignment horizontal="distributed" vertical="center"/>
    </xf>
    <xf numFmtId="0" fontId="12" fillId="0" borderId="17" xfId="46" applyFont="1" applyBorder="1" applyAlignment="1">
      <alignment horizontal="distributed" vertical="center"/>
      <protection/>
    </xf>
    <xf numFmtId="0" fontId="0" fillId="0" borderId="10" xfId="47" applyFill="1" applyBorder="1" applyAlignment="1">
      <alignment horizontal="distributed" vertical="center"/>
      <protection/>
    </xf>
    <xf numFmtId="38" fontId="1" fillId="0" borderId="27" xfId="17" applyFont="1" applyFill="1" applyBorder="1" applyAlignment="1">
      <alignment horizontal="distributed" vertical="center"/>
    </xf>
    <xf numFmtId="0" fontId="0" fillId="0" borderId="14" xfId="47" applyFill="1" applyBorder="1" applyAlignment="1">
      <alignment horizontal="distributed" vertical="center"/>
      <protection/>
    </xf>
    <xf numFmtId="38" fontId="1" fillId="0" borderId="23" xfId="17" applyFont="1" applyFill="1" applyBorder="1" applyAlignment="1">
      <alignment horizontal="distributed" vertical="center" wrapText="1"/>
    </xf>
    <xf numFmtId="0" fontId="0" fillId="0" borderId="40" xfId="47" applyFill="1" applyBorder="1" applyAlignment="1">
      <alignment horizontal="distributed" vertical="center"/>
      <protection/>
    </xf>
    <xf numFmtId="0" fontId="0" fillId="0" borderId="15" xfId="47" applyFill="1" applyBorder="1" applyAlignment="1">
      <alignment horizontal="distributed" vertical="center"/>
      <protection/>
    </xf>
    <xf numFmtId="0" fontId="0" fillId="0" borderId="18" xfId="47" applyFill="1" applyBorder="1" applyAlignment="1">
      <alignment horizontal="distributed" vertical="center"/>
      <protection/>
    </xf>
    <xf numFmtId="0" fontId="0" fillId="0" borderId="36" xfId="47" applyFill="1" applyBorder="1" applyAlignment="1">
      <alignment horizontal="distributed" vertical="center"/>
      <protection/>
    </xf>
    <xf numFmtId="0" fontId="11" fillId="0" borderId="10" xfId="47" applyFont="1" applyFill="1" applyBorder="1" applyAlignment="1">
      <alignment horizontal="distributed" vertical="center"/>
      <protection/>
    </xf>
    <xf numFmtId="38" fontId="1" fillId="0" borderId="5" xfId="17" applyFont="1" applyFill="1" applyBorder="1" applyAlignment="1">
      <alignment horizontal="center" vertical="distributed" textRotation="255"/>
    </xf>
    <xf numFmtId="38" fontId="1" fillId="0" borderId="5" xfId="17" applyFont="1" applyFill="1" applyBorder="1" applyAlignment="1">
      <alignment horizontal="center" vertical="center" textRotation="255"/>
    </xf>
    <xf numFmtId="38" fontId="8" fillId="0" borderId="0" xfId="17" applyFont="1" applyFill="1" applyBorder="1" applyAlignment="1">
      <alignment horizontal="distributed" vertical="center"/>
    </xf>
    <xf numFmtId="38" fontId="8" fillId="0" borderId="10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0" fontId="12" fillId="0" borderId="0" xfId="48" applyFont="1" applyFill="1" applyBorder="1" applyAlignment="1">
      <alignment horizontal="distributed" vertical="center"/>
      <protection/>
    </xf>
    <xf numFmtId="0" fontId="12" fillId="0" borderId="10" xfId="48" applyFont="1" applyFill="1" applyBorder="1" applyAlignment="1">
      <alignment horizontal="distributed" vertical="center"/>
      <protection/>
    </xf>
    <xf numFmtId="38" fontId="1" fillId="0" borderId="1" xfId="17" applyFont="1" applyFill="1" applyBorder="1" applyAlignment="1">
      <alignment horizontal="center" vertical="center"/>
    </xf>
    <xf numFmtId="38" fontId="1" fillId="0" borderId="36" xfId="17" applyFont="1" applyFill="1" applyBorder="1" applyAlignment="1">
      <alignment horizontal="center" vertical="center"/>
    </xf>
    <xf numFmtId="38" fontId="1" fillId="0" borderId="3" xfId="17" applyFont="1" applyFill="1" applyBorder="1" applyAlignment="1">
      <alignment horizontal="center" vertical="center"/>
    </xf>
    <xf numFmtId="0" fontId="12" fillId="0" borderId="36" xfId="48" applyFont="1" applyFill="1" applyBorder="1" applyAlignment="1">
      <alignment horizontal="center" vertical="center"/>
      <protection/>
    </xf>
    <xf numFmtId="0" fontId="12" fillId="0" borderId="3" xfId="48" applyFont="1" applyFill="1" applyBorder="1" applyAlignment="1">
      <alignment horizontal="center" vertical="center"/>
      <protection/>
    </xf>
    <xf numFmtId="38" fontId="1" fillId="0" borderId="23" xfId="17" applyFont="1" applyFill="1" applyBorder="1" applyAlignment="1">
      <alignment horizontal="center" vertical="center"/>
    </xf>
    <xf numFmtId="38" fontId="1" fillId="0" borderId="28" xfId="17" applyFont="1" applyFill="1" applyBorder="1" applyAlignment="1">
      <alignment horizontal="center" vertical="center"/>
    </xf>
    <xf numFmtId="38" fontId="1" fillId="0" borderId="40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  <xf numFmtId="38" fontId="1" fillId="0" borderId="16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center" vertical="center"/>
    </xf>
    <xf numFmtId="0" fontId="1" fillId="0" borderId="14" xfId="49" applyFont="1" applyFill="1" applyBorder="1" applyAlignment="1">
      <alignment horizontal="center"/>
      <protection/>
    </xf>
    <xf numFmtId="0" fontId="1" fillId="0" borderId="2" xfId="49" applyFont="1" applyFill="1" applyBorder="1" applyAlignment="1">
      <alignment horizontal="distributed" vertical="distributed"/>
      <protection/>
    </xf>
    <xf numFmtId="0" fontId="1" fillId="0" borderId="27" xfId="49" applyFont="1" applyFill="1" applyBorder="1" applyAlignment="1">
      <alignment horizontal="distributed" vertical="center"/>
      <protection/>
    </xf>
    <xf numFmtId="0" fontId="1" fillId="0" borderId="14" xfId="49" applyFont="1" applyFill="1" applyBorder="1" applyAlignment="1">
      <alignment horizontal="distributed" vertical="center"/>
      <protection/>
    </xf>
    <xf numFmtId="0" fontId="1" fillId="0" borderId="27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1" xfId="49" applyFont="1" applyFill="1" applyBorder="1" applyAlignment="1">
      <alignment horizontal="center"/>
      <protection/>
    </xf>
    <xf numFmtId="0" fontId="1" fillId="0" borderId="36" xfId="49" applyFont="1" applyFill="1" applyBorder="1" applyAlignment="1">
      <alignment horizontal="center"/>
      <protection/>
    </xf>
    <xf numFmtId="0" fontId="1" fillId="0" borderId="3" xfId="49" applyFont="1" applyFill="1" applyBorder="1" applyAlignment="1">
      <alignment horizontal="center"/>
      <protection/>
    </xf>
    <xf numFmtId="0" fontId="0" fillId="0" borderId="10" xfId="50" applyFill="1" applyBorder="1" applyAlignment="1">
      <alignment horizontal="distributed" vertical="center"/>
      <protection/>
    </xf>
    <xf numFmtId="0" fontId="11" fillId="0" borderId="10" xfId="50" applyFont="1" applyFill="1" applyBorder="1" applyAlignment="1">
      <alignment horizontal="distributed" vertical="center"/>
      <protection/>
    </xf>
    <xf numFmtId="0" fontId="1" fillId="0" borderId="5" xfId="50" applyFont="1" applyFill="1" applyBorder="1" applyAlignment="1">
      <alignment horizontal="distributed" vertical="center"/>
      <protection/>
    </xf>
    <xf numFmtId="0" fontId="12" fillId="0" borderId="10" xfId="50" applyFont="1" applyFill="1" applyBorder="1" applyAlignment="1">
      <alignment horizontal="distributed" vertical="center"/>
      <protection/>
    </xf>
    <xf numFmtId="0" fontId="1" fillId="0" borderId="27" xfId="50" applyFont="1" applyFill="1" applyBorder="1" applyAlignment="1">
      <alignment horizontal="center" vertical="center" wrapText="1"/>
      <protection/>
    </xf>
    <xf numFmtId="0" fontId="0" fillId="0" borderId="13" xfId="50" applyFill="1" applyBorder="1" applyAlignment="1">
      <alignment horizontal="center" vertical="center" wrapText="1"/>
      <protection/>
    </xf>
    <xf numFmtId="0" fontId="0" fillId="0" borderId="14" xfId="50" applyFill="1" applyBorder="1" applyAlignment="1">
      <alignment horizontal="center" vertical="center" wrapText="1"/>
      <protection/>
    </xf>
    <xf numFmtId="0" fontId="0" fillId="0" borderId="37" xfId="50" applyFill="1" applyBorder="1" applyAlignment="1">
      <alignment horizontal="center" vertical="center"/>
      <protection/>
    </xf>
    <xf numFmtId="0" fontId="0" fillId="0" borderId="31" xfId="50" applyFill="1" applyBorder="1" applyAlignment="1">
      <alignment horizontal="center" vertical="center"/>
      <protection/>
    </xf>
    <xf numFmtId="0" fontId="0" fillId="0" borderId="36" xfId="50" applyFill="1" applyBorder="1" applyAlignment="1">
      <alignment horizontal="distributed" vertical="center"/>
      <protection/>
    </xf>
    <xf numFmtId="0" fontId="0" fillId="0" borderId="3" xfId="50" applyFill="1" applyBorder="1" applyAlignment="1">
      <alignment horizontal="distributed" vertical="center"/>
      <protection/>
    </xf>
    <xf numFmtId="38" fontId="1" fillId="0" borderId="39" xfId="17" applyFont="1" applyFill="1" applyBorder="1" applyAlignment="1">
      <alignment horizontal="distributed" vertical="center"/>
    </xf>
    <xf numFmtId="0" fontId="0" fillId="0" borderId="37" xfId="50" applyFill="1" applyBorder="1" applyAlignment="1">
      <alignment horizontal="distributed" vertical="center"/>
      <protection/>
    </xf>
    <xf numFmtId="0" fontId="0" fillId="0" borderId="31" xfId="50" applyFill="1" applyBorder="1" applyAlignment="1">
      <alignment horizontal="distributed" vertical="center"/>
      <protection/>
    </xf>
    <xf numFmtId="38" fontId="1" fillId="0" borderId="27" xfId="17" applyFont="1" applyFill="1" applyBorder="1" applyAlignment="1">
      <alignment horizontal="center" vertical="center"/>
    </xf>
    <xf numFmtId="0" fontId="0" fillId="0" borderId="13" xfId="50" applyFill="1" applyBorder="1" applyAlignment="1">
      <alignment horizontal="center" vertical="center"/>
      <protection/>
    </xf>
    <xf numFmtId="0" fontId="0" fillId="0" borderId="14" xfId="50" applyFill="1" applyBorder="1" applyAlignment="1">
      <alignment horizontal="center" vertical="center"/>
      <protection/>
    </xf>
    <xf numFmtId="0" fontId="13" fillId="0" borderId="10" xfId="50" applyFont="1" applyFill="1" applyBorder="1" applyAlignment="1">
      <alignment horizontal="distributed" vertical="center"/>
      <protection/>
    </xf>
    <xf numFmtId="38" fontId="8" fillId="0" borderId="23" xfId="17" applyFont="1" applyFill="1" applyBorder="1" applyAlignment="1">
      <alignment horizontal="center" vertical="center"/>
    </xf>
    <xf numFmtId="38" fontId="8" fillId="0" borderId="40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horizontal="center" vertical="center"/>
    </xf>
    <xf numFmtId="38" fontId="8" fillId="0" borderId="15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0" fontId="0" fillId="0" borderId="36" xfId="51" applyFill="1" applyBorder="1" applyAlignment="1">
      <alignment horizontal="distributed" vertical="center"/>
      <protection/>
    </xf>
    <xf numFmtId="0" fontId="0" fillId="0" borderId="3" xfId="51" applyFill="1" applyBorder="1" applyAlignment="1">
      <alignment horizontal="distributed" vertical="center"/>
      <protection/>
    </xf>
    <xf numFmtId="0" fontId="0" fillId="0" borderId="37" xfId="51" applyFill="1" applyBorder="1" applyAlignment="1">
      <alignment horizontal="distributed" vertical="center"/>
      <protection/>
    </xf>
    <xf numFmtId="0" fontId="0" fillId="0" borderId="31" xfId="51" applyFill="1" applyBorder="1" applyAlignment="1">
      <alignment horizontal="distributed" vertical="center"/>
      <protection/>
    </xf>
    <xf numFmtId="0" fontId="0" fillId="0" borderId="37" xfId="51" applyFill="1" applyBorder="1" applyAlignment="1">
      <alignment horizontal="center" vertical="center"/>
      <protection/>
    </xf>
    <xf numFmtId="0" fontId="0" fillId="0" borderId="31" xfId="51" applyFill="1" applyBorder="1" applyAlignment="1">
      <alignment horizontal="center" vertical="center"/>
      <protection/>
    </xf>
    <xf numFmtId="38" fontId="1" fillId="0" borderId="2" xfId="17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  <protection/>
    </xf>
    <xf numFmtId="0" fontId="0" fillId="0" borderId="14" xfId="51" applyFill="1" applyBorder="1" applyAlignment="1">
      <alignment horizontal="center" vertical="center"/>
      <protection/>
    </xf>
    <xf numFmtId="38" fontId="1" fillId="0" borderId="5" xfId="17" applyFont="1" applyFill="1" applyBorder="1" applyAlignment="1">
      <alignment horizontal="distributed" vertical="center" shrinkToFit="1"/>
    </xf>
    <xf numFmtId="0" fontId="0" fillId="0" borderId="10" xfId="51" applyFill="1" applyBorder="1" applyAlignment="1">
      <alignment horizontal="distributed" vertical="center" shrinkToFit="1"/>
      <protection/>
    </xf>
    <xf numFmtId="38" fontId="8" fillId="0" borderId="23" xfId="17" applyFont="1" applyFill="1" applyBorder="1" applyAlignment="1">
      <alignment horizontal="distributed" vertical="center" shrinkToFit="1"/>
    </xf>
    <xf numFmtId="0" fontId="0" fillId="0" borderId="40" xfId="51" applyFill="1" applyBorder="1" applyAlignment="1">
      <alignment horizontal="distributed" vertical="center" shrinkToFit="1"/>
      <protection/>
    </xf>
    <xf numFmtId="0" fontId="0" fillId="0" borderId="5" xfId="51" applyFill="1" applyBorder="1" applyAlignment="1">
      <alignment horizontal="distributed" vertical="center" shrinkToFit="1"/>
      <protection/>
    </xf>
    <xf numFmtId="0" fontId="0" fillId="0" borderId="15" xfId="51" applyFill="1" applyBorder="1" applyAlignment="1">
      <alignment horizontal="distributed" vertical="center" shrinkToFit="1"/>
      <protection/>
    </xf>
    <xf numFmtId="0" fontId="0" fillId="0" borderId="18" xfId="51" applyFill="1" applyBorder="1" applyAlignment="1">
      <alignment horizontal="distributed" vertical="center" shrinkToFit="1"/>
      <protection/>
    </xf>
    <xf numFmtId="0" fontId="0" fillId="0" borderId="10" xfId="51" applyFill="1" applyBorder="1" applyAlignment="1">
      <alignment vertical="center"/>
      <protection/>
    </xf>
    <xf numFmtId="38" fontId="14" fillId="0" borderId="5" xfId="17" applyFont="1" applyFill="1" applyBorder="1" applyAlignment="1" quotePrefix="1">
      <alignment vertical="center"/>
    </xf>
    <xf numFmtId="38" fontId="14" fillId="0" borderId="5" xfId="17" applyFont="1" applyFill="1" applyBorder="1" applyAlignment="1">
      <alignment horizontal="distributed" vertical="center" shrinkToFit="1"/>
    </xf>
    <xf numFmtId="0" fontId="0" fillId="0" borderId="13" xfId="51" applyBorder="1" applyAlignment="1">
      <alignment horizontal="center" vertical="center" wrapText="1"/>
      <protection/>
    </xf>
    <xf numFmtId="0" fontId="0" fillId="0" borderId="14" xfId="51" applyBorder="1" applyAlignment="1">
      <alignment horizontal="center" vertical="center" wrapText="1"/>
      <protection/>
    </xf>
    <xf numFmtId="38" fontId="9" fillId="0" borderId="5" xfId="17" applyFont="1" applyFill="1" applyBorder="1" applyAlignment="1">
      <alignment horizontal="distributed" vertical="center" shrinkToFit="1"/>
    </xf>
    <xf numFmtId="0" fontId="11" fillId="0" borderId="10" xfId="51" applyFont="1" applyFill="1" applyBorder="1" applyAlignment="1">
      <alignment horizontal="distributed" vertical="center" shrinkToFit="1"/>
      <protection/>
    </xf>
    <xf numFmtId="38" fontId="1" fillId="0" borderId="2" xfId="17" applyFont="1" applyBorder="1" applyAlignment="1">
      <alignment horizontal="center" vertical="center"/>
    </xf>
    <xf numFmtId="38" fontId="1" fillId="0" borderId="2" xfId="17" applyFont="1" applyBorder="1" applyAlignment="1">
      <alignment horizontal="distributed" vertical="center"/>
    </xf>
  </cellXfs>
  <cellStyles count="4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5-s50" xfId="21"/>
    <cellStyle name="標準_02-17-s50" xfId="22"/>
    <cellStyle name="標準_03-01-s50" xfId="23"/>
    <cellStyle name="標準_04-01-s50" xfId="24"/>
    <cellStyle name="標準_04-04-s50" xfId="25"/>
    <cellStyle name="標準_04-10-s50" xfId="26"/>
    <cellStyle name="標準_04-17-s50" xfId="27"/>
    <cellStyle name="標準_05-01-s50" xfId="28"/>
    <cellStyle name="標準_06-04-s50" xfId="29"/>
    <cellStyle name="標準_07-07-s50" xfId="30"/>
    <cellStyle name="標準_07-09-s50" xfId="31"/>
    <cellStyle name="標準_08-09-s50" xfId="32"/>
    <cellStyle name="標準_08-21-s50" xfId="33"/>
    <cellStyle name="標準_09-02-s50" xfId="34"/>
    <cellStyle name="標準_09-11-s50" xfId="35"/>
    <cellStyle name="標準_10-06-s50" xfId="36"/>
    <cellStyle name="標準_11-01-s50" xfId="37"/>
    <cellStyle name="標準_11-05-s50" xfId="38"/>
    <cellStyle name="標準_12-01-s50" xfId="39"/>
    <cellStyle name="標準_12-14-s50" xfId="40"/>
    <cellStyle name="標準_12-15-s50" xfId="41"/>
    <cellStyle name="標準_13-01-s50" xfId="42"/>
    <cellStyle name="標準_13-02-s50" xfId="43"/>
    <cellStyle name="標準_14-12-s50" xfId="44"/>
    <cellStyle name="標準_15-13-s50" xfId="45"/>
    <cellStyle name="標準_15-17-s50" xfId="46"/>
    <cellStyle name="標準_16-07-s50" xfId="47"/>
    <cellStyle name="標準_17-04-s50" xfId="48"/>
    <cellStyle name="標準_17-20-s50" xfId="49"/>
    <cellStyle name="標準_18-02-s50" xfId="50"/>
    <cellStyle name="標準_18-03-s50" xfId="51"/>
    <cellStyle name="標準_nenkan-S23-000" xfId="52"/>
    <cellStyle name="標準_企画班（K.syusa）" xfId="53"/>
    <cellStyle name="Followed Hyperlink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17</xdr:row>
      <xdr:rowOff>76200</xdr:rowOff>
    </xdr:from>
    <xdr:to>
      <xdr:col>1</xdr:col>
      <xdr:colOff>381000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28650" y="3467100"/>
          <a:ext cx="2857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152400</xdr:rowOff>
    </xdr:from>
    <xdr:to>
      <xdr:col>2</xdr:col>
      <xdr:colOff>19050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81025" y="1038225"/>
          <a:ext cx="104775" cy="2171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114300</xdr:rowOff>
    </xdr:from>
    <xdr:to>
      <xdr:col>2</xdr:col>
      <xdr:colOff>9525</xdr:colOff>
      <xdr:row>24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609600" y="4362450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26</xdr:row>
      <xdr:rowOff>85725</xdr:rowOff>
    </xdr:from>
    <xdr:to>
      <xdr:col>1</xdr:col>
      <xdr:colOff>381000</xdr:colOff>
      <xdr:row>29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19125" y="5172075"/>
          <a:ext cx="381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123825</xdr:rowOff>
    </xdr:from>
    <xdr:ext cx="342900" cy="190500"/>
    <xdr:sp>
      <xdr:nvSpPr>
        <xdr:cNvPr id="5" name="TextBox 5"/>
        <xdr:cNvSpPr txBox="1">
          <a:spLocks noChangeArrowheads="1"/>
        </xdr:cNvSpPr>
      </xdr:nvSpPr>
      <xdr:spPr>
        <a:xfrm>
          <a:off x="276225" y="21431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魚類</a:t>
          </a:r>
        </a:p>
      </xdr:txBody>
    </xdr:sp>
    <xdr:clientData/>
  </xdr:oneCellAnchor>
  <xdr:oneCellAnchor>
    <xdr:from>
      <xdr:col>1</xdr:col>
      <xdr:colOff>19050</xdr:colOff>
      <xdr:row>18</xdr:row>
      <xdr:rowOff>152400</xdr:rowOff>
    </xdr:from>
    <xdr:ext cx="342900" cy="190500"/>
    <xdr:sp>
      <xdr:nvSpPr>
        <xdr:cNvPr id="6" name="TextBox 6"/>
        <xdr:cNvSpPr txBox="1">
          <a:spLocks noChangeArrowheads="1"/>
        </xdr:cNvSpPr>
      </xdr:nvSpPr>
      <xdr:spPr>
        <a:xfrm>
          <a:off x="295275" y="37719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貝類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8562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983105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983105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83105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83105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983105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983105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62579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62579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856297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856297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38</xdr:col>
      <xdr:colOff>0</xdr:colOff>
      <xdr:row>4</xdr:row>
      <xdr:rowOff>123825</xdr:rowOff>
    </xdr:from>
    <xdr:to>
      <xdr:col>38</xdr:col>
      <xdr:colOff>0</xdr:colOff>
      <xdr:row>6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983105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123825</xdr:rowOff>
    </xdr:from>
    <xdr:to>
      <xdr:col>38</xdr:col>
      <xdr:colOff>0</xdr:colOff>
      <xdr:row>6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983105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123825</xdr:rowOff>
    </xdr:from>
    <xdr:to>
      <xdr:col>38</xdr:col>
      <xdr:colOff>0</xdr:colOff>
      <xdr:row>6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983105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123825</xdr:rowOff>
    </xdr:from>
    <xdr:to>
      <xdr:col>38</xdr:col>
      <xdr:colOff>0</xdr:colOff>
      <xdr:row>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983105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</xdr:row>
      <xdr:rowOff>161925</xdr:rowOff>
    </xdr:from>
    <xdr:to>
      <xdr:col>14</xdr:col>
      <xdr:colOff>857250</xdr:colOff>
      <xdr:row>3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7153275" y="752475"/>
          <a:ext cx="8191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76200</xdr:rowOff>
    </xdr:from>
    <xdr:to>
      <xdr:col>5</xdr:col>
      <xdr:colOff>66675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04825" y="301942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26</xdr:row>
      <xdr:rowOff>38100</xdr:rowOff>
    </xdr:from>
    <xdr:to>
      <xdr:col>1</xdr:col>
      <xdr:colOff>285750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4895850"/>
          <a:ext cx="57150" cy="2819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47625</xdr:rowOff>
    </xdr:from>
    <xdr:to>
      <xdr:col>2</xdr:col>
      <xdr:colOff>19050</xdr:colOff>
      <xdr:row>53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28625" y="7953375"/>
          <a:ext cx="123825" cy="2057400"/>
        </a:xfrm>
        <a:prstGeom prst="leftBrace">
          <a:avLst>
            <a:gd name="adj" fmla="val 3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19050</xdr:rowOff>
    </xdr:from>
    <xdr:to>
      <xdr:col>2</xdr:col>
      <xdr:colOff>19050</xdr:colOff>
      <xdr:row>64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38150" y="10210800"/>
          <a:ext cx="1143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17</xdr:row>
      <xdr:rowOff>161925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222885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1443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1298</v>
      </c>
      <c r="C3" s="1"/>
      <c r="E3" s="1"/>
      <c r="F3" s="1"/>
    </row>
    <row r="4" spans="2:6" ht="12" customHeight="1">
      <c r="B4" s="4" t="s">
        <v>1439</v>
      </c>
      <c r="C4" s="1" t="s">
        <v>1321</v>
      </c>
      <c r="E4" s="1"/>
      <c r="F4" s="1"/>
    </row>
    <row r="5" spans="2:3" ht="26.25" customHeight="1">
      <c r="B5" s="4" t="s">
        <v>1440</v>
      </c>
      <c r="C5" s="3" t="s">
        <v>1389</v>
      </c>
    </row>
    <row r="6" spans="2:6" ht="12" customHeight="1">
      <c r="B6" s="4" t="s">
        <v>1325</v>
      </c>
      <c r="C6" s="3" t="s">
        <v>1375</v>
      </c>
      <c r="E6" s="1"/>
      <c r="F6" s="1"/>
    </row>
    <row r="7" spans="2:6" ht="12" customHeight="1">
      <c r="B7" s="4"/>
      <c r="C7" s="3" t="s">
        <v>1322</v>
      </c>
      <c r="E7" s="1"/>
      <c r="F7" s="1"/>
    </row>
    <row r="8" spans="2:6" ht="12" customHeight="1">
      <c r="B8" s="4"/>
      <c r="C8" s="3" t="s">
        <v>1323</v>
      </c>
      <c r="E8" s="1"/>
      <c r="F8" s="1"/>
    </row>
    <row r="9" spans="2:6" ht="12" customHeight="1">
      <c r="B9" s="4"/>
      <c r="C9" s="3" t="s">
        <v>1390</v>
      </c>
      <c r="E9" s="1"/>
      <c r="F9" s="1"/>
    </row>
    <row r="10" spans="2:6" ht="12" customHeight="1">
      <c r="B10" s="4"/>
      <c r="C10" s="3" t="s">
        <v>1324</v>
      </c>
      <c r="E10" s="1"/>
      <c r="F10" s="1"/>
    </row>
    <row r="11" spans="2:6" ht="12" customHeight="1">
      <c r="B11" s="4"/>
      <c r="C11" s="3" t="s">
        <v>1376</v>
      </c>
      <c r="E11" s="1"/>
      <c r="F11" s="1"/>
    </row>
    <row r="12" spans="2:6" ht="12">
      <c r="B12" s="4" t="s">
        <v>1326</v>
      </c>
      <c r="C12" s="5" t="s">
        <v>1444</v>
      </c>
      <c r="E12" s="1"/>
      <c r="F12" s="1"/>
    </row>
    <row r="13" spans="2:3" ht="12">
      <c r="B13" s="4" t="s">
        <v>59</v>
      </c>
      <c r="C13" s="3" t="s">
        <v>1447</v>
      </c>
    </row>
    <row r="14" spans="2:3" ht="12">
      <c r="B14" s="4"/>
      <c r="C14" s="3" t="s">
        <v>1445</v>
      </c>
    </row>
    <row r="15" ht="12">
      <c r="C15" s="3" t="s">
        <v>1446</v>
      </c>
    </row>
    <row r="16" spans="2:6" ht="24">
      <c r="B16" s="4" t="s">
        <v>60</v>
      </c>
      <c r="C16" s="3" t="s">
        <v>1448</v>
      </c>
      <c r="E16" s="1"/>
      <c r="F16" s="1"/>
    </row>
    <row r="17" spans="2:3" ht="24">
      <c r="B17" s="4" t="s">
        <v>61</v>
      </c>
      <c r="C17" s="3" t="s">
        <v>1449</v>
      </c>
    </row>
    <row r="18" spans="2:6" ht="12" customHeight="1">
      <c r="B18" s="1"/>
      <c r="C18" s="3"/>
      <c r="F18" s="1"/>
    </row>
    <row r="19" spans="2:6" ht="12">
      <c r="B19" s="1"/>
      <c r="C19" s="1" t="s">
        <v>62</v>
      </c>
      <c r="E19" s="1"/>
      <c r="F19" s="1"/>
    </row>
    <row r="20" spans="1:6" ht="12">
      <c r="A20" s="1"/>
      <c r="B20" s="1"/>
      <c r="C20" s="1" t="s">
        <v>1451</v>
      </c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1299</v>
      </c>
      <c r="C22" s="1" t="s">
        <v>65</v>
      </c>
      <c r="D22" s="1"/>
    </row>
    <row r="23" ht="12">
      <c r="B23" s="2" t="s">
        <v>1335</v>
      </c>
    </row>
    <row r="24" spans="2:3" ht="12">
      <c r="B24" s="2">
        <v>1</v>
      </c>
      <c r="C24" s="6" t="s">
        <v>1458</v>
      </c>
    </row>
    <row r="25" spans="2:3" ht="12">
      <c r="B25" s="2">
        <v>2</v>
      </c>
      <c r="C25" s="2" t="s">
        <v>1461</v>
      </c>
    </row>
    <row r="26" spans="2:3" ht="12">
      <c r="B26" s="2">
        <v>3</v>
      </c>
      <c r="C26" s="6" t="s">
        <v>1394</v>
      </c>
    </row>
    <row r="27" ht="12">
      <c r="C27" s="6"/>
    </row>
    <row r="28" ht="12">
      <c r="B28" s="2" t="s">
        <v>1336</v>
      </c>
    </row>
    <row r="29" spans="2:3" ht="12">
      <c r="B29" s="2">
        <v>4</v>
      </c>
      <c r="C29" s="2" t="s">
        <v>1472</v>
      </c>
    </row>
    <row r="31" ht="12">
      <c r="B31" s="2" t="s">
        <v>1337</v>
      </c>
    </row>
    <row r="32" spans="2:3" ht="12">
      <c r="B32" s="2">
        <v>5</v>
      </c>
      <c r="C32" s="2" t="s">
        <v>1474</v>
      </c>
    </row>
    <row r="33" spans="2:3" ht="12">
      <c r="B33" s="2">
        <v>6</v>
      </c>
      <c r="C33" s="7" t="s">
        <v>1477</v>
      </c>
    </row>
    <row r="34" spans="2:3" ht="12">
      <c r="B34" s="2">
        <v>7</v>
      </c>
      <c r="C34" s="7" t="s">
        <v>1398</v>
      </c>
    </row>
    <row r="35" spans="2:3" ht="12">
      <c r="B35" s="2">
        <v>8</v>
      </c>
      <c r="C35" s="2" t="s">
        <v>1479</v>
      </c>
    </row>
    <row r="37" ht="12">
      <c r="B37" s="2" t="s">
        <v>1344</v>
      </c>
    </row>
    <row r="38" spans="2:3" ht="12">
      <c r="B38" s="2">
        <v>9</v>
      </c>
      <c r="C38" s="6" t="s">
        <v>1481</v>
      </c>
    </row>
    <row r="39" ht="12">
      <c r="C39" s="6"/>
    </row>
    <row r="40" ht="12">
      <c r="B40" s="2" t="s">
        <v>1349</v>
      </c>
    </row>
    <row r="41" spans="2:3" ht="12">
      <c r="B41" s="2">
        <v>10</v>
      </c>
      <c r="C41" s="2" t="s">
        <v>1404</v>
      </c>
    </row>
    <row r="42" spans="2:3" ht="12">
      <c r="B42" s="2">
        <v>11</v>
      </c>
      <c r="C42" s="2" t="s">
        <v>1442</v>
      </c>
    </row>
    <row r="43" ht="12">
      <c r="C43" s="6"/>
    </row>
    <row r="44" ht="12">
      <c r="B44" s="2" t="s">
        <v>1297</v>
      </c>
    </row>
    <row r="45" spans="2:3" ht="12">
      <c r="B45" s="2">
        <v>12</v>
      </c>
      <c r="C45" s="9" t="s">
        <v>1490</v>
      </c>
    </row>
    <row r="46" spans="2:3" ht="12">
      <c r="B46" s="2">
        <v>13</v>
      </c>
      <c r="C46" s="10" t="s">
        <v>1406</v>
      </c>
    </row>
    <row r="48" ht="12">
      <c r="B48" s="2" t="s">
        <v>1351</v>
      </c>
    </row>
    <row r="49" spans="2:3" ht="12">
      <c r="B49" s="2">
        <v>14</v>
      </c>
      <c r="C49" s="2" t="s">
        <v>1408</v>
      </c>
    </row>
    <row r="50" spans="2:3" ht="12">
      <c r="B50" s="2">
        <v>15</v>
      </c>
      <c r="C50" s="2" t="s">
        <v>1354</v>
      </c>
    </row>
    <row r="52" ht="12">
      <c r="B52" s="2" t="s">
        <v>1355</v>
      </c>
    </row>
    <row r="53" spans="2:3" ht="12">
      <c r="B53" s="2">
        <v>16</v>
      </c>
      <c r="C53" s="2" t="s">
        <v>1357</v>
      </c>
    </row>
    <row r="54" spans="2:3" ht="12">
      <c r="B54" s="2">
        <v>17</v>
      </c>
      <c r="C54" s="2" t="s">
        <v>1415</v>
      </c>
    </row>
    <row r="56" ht="12">
      <c r="B56" s="2" t="s">
        <v>1360</v>
      </c>
    </row>
    <row r="57" spans="2:3" ht="12">
      <c r="B57" s="2">
        <v>18</v>
      </c>
      <c r="C57" s="2" t="s">
        <v>19</v>
      </c>
    </row>
    <row r="59" ht="12">
      <c r="B59" s="2" t="s">
        <v>1366</v>
      </c>
    </row>
    <row r="60" spans="2:3" ht="12">
      <c r="B60" s="2">
        <v>19</v>
      </c>
      <c r="C60" s="2" t="s">
        <v>1421</v>
      </c>
    </row>
    <row r="61" spans="2:3" ht="12">
      <c r="B61" s="2">
        <v>20</v>
      </c>
      <c r="C61" s="2" t="s">
        <v>1367</v>
      </c>
    </row>
    <row r="63" ht="12">
      <c r="B63" s="2" t="s">
        <v>1368</v>
      </c>
    </row>
    <row r="64" spans="2:3" ht="12">
      <c r="B64" s="2">
        <v>21</v>
      </c>
      <c r="C64" s="2" t="s">
        <v>1369</v>
      </c>
    </row>
    <row r="65" spans="2:3" ht="12">
      <c r="B65" s="2">
        <v>22</v>
      </c>
      <c r="C65" s="2" t="s">
        <v>1266</v>
      </c>
    </row>
    <row r="66" spans="2:3" ht="12">
      <c r="B66" s="2">
        <v>23</v>
      </c>
      <c r="C66" s="2" t="s">
        <v>1267</v>
      </c>
    </row>
    <row r="68" ht="12">
      <c r="B68" s="2" t="s">
        <v>1269</v>
      </c>
    </row>
    <row r="69" spans="2:3" ht="12">
      <c r="B69" s="2">
        <v>24</v>
      </c>
      <c r="C69" s="2" t="s">
        <v>1270</v>
      </c>
    </row>
    <row r="70" spans="2:3" ht="12">
      <c r="B70" s="2">
        <v>25</v>
      </c>
      <c r="C70" s="2" t="s">
        <v>23</v>
      </c>
    </row>
    <row r="72" ht="12">
      <c r="B72" s="2" t="s">
        <v>27</v>
      </c>
    </row>
    <row r="73" spans="2:3" ht="12">
      <c r="B73" s="2">
        <v>26</v>
      </c>
      <c r="C73" s="2" t="s">
        <v>1250</v>
      </c>
    </row>
    <row r="75" ht="12">
      <c r="B75" s="2" t="s">
        <v>1272</v>
      </c>
    </row>
    <row r="76" spans="2:3" ht="12">
      <c r="B76" s="2">
        <v>27</v>
      </c>
      <c r="C76" s="2" t="s">
        <v>1279</v>
      </c>
    </row>
    <row r="77" spans="2:3" ht="12">
      <c r="B77" s="2">
        <v>28</v>
      </c>
      <c r="C77" s="2" t="s">
        <v>63</v>
      </c>
    </row>
    <row r="79" ht="12">
      <c r="B79" s="2" t="s">
        <v>1280</v>
      </c>
    </row>
    <row r="80" spans="2:3" ht="12">
      <c r="B80" s="2">
        <v>29</v>
      </c>
      <c r="C80" s="2" t="s">
        <v>1428</v>
      </c>
    </row>
    <row r="81" spans="2:3" ht="12">
      <c r="B81" s="2">
        <v>30</v>
      </c>
      <c r="C81" s="9" t="s">
        <v>64</v>
      </c>
    </row>
    <row r="83" ht="12">
      <c r="B83" s="2" t="s">
        <v>1282</v>
      </c>
    </row>
    <row r="84" spans="2:3" ht="12">
      <c r="B84" s="2">
        <v>31</v>
      </c>
      <c r="C84" s="2" t="s">
        <v>1429</v>
      </c>
    </row>
    <row r="85" spans="2:3" ht="12">
      <c r="B85" s="2">
        <v>32</v>
      </c>
      <c r="C85" s="2" t="s">
        <v>1288</v>
      </c>
    </row>
    <row r="87" ht="12">
      <c r="B87" s="2" t="s">
        <v>1293</v>
      </c>
    </row>
    <row r="88" spans="2:3" ht="12">
      <c r="B88" s="2">
        <v>33</v>
      </c>
      <c r="C88" s="2" t="s">
        <v>1433</v>
      </c>
    </row>
    <row r="89" spans="2:3" ht="12">
      <c r="B89" s="2">
        <v>34</v>
      </c>
      <c r="C89" s="2" t="s">
        <v>1434</v>
      </c>
    </row>
    <row r="91" ht="12">
      <c r="B91" s="2" t="s">
        <v>1385</v>
      </c>
    </row>
    <row r="92" spans="2:3" ht="12">
      <c r="B92" s="2">
        <v>35</v>
      </c>
      <c r="C92" s="2" t="s">
        <v>1388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127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291" customWidth="1"/>
    <col min="2" max="2" width="9.75390625" style="291" customWidth="1"/>
    <col min="3" max="3" width="10.625" style="291" customWidth="1"/>
    <col min="4" max="4" width="8.75390625" style="291" customWidth="1"/>
    <col min="5" max="6" width="10.625" style="291" customWidth="1"/>
    <col min="7" max="7" width="10.625" style="292" customWidth="1"/>
    <col min="8" max="8" width="7.875" style="292" customWidth="1"/>
    <col min="9" max="10" width="10.625" style="292" customWidth="1"/>
    <col min="11" max="12" width="9.625" style="291" customWidth="1"/>
    <col min="13" max="18" width="8.125" style="291" customWidth="1"/>
    <col min="19" max="16384" width="9.00390625" style="291" customWidth="1"/>
  </cols>
  <sheetData>
    <row r="1" ht="9" customHeight="1"/>
    <row r="2" ht="13.5" customHeight="1">
      <c r="B2" s="293" t="s">
        <v>378</v>
      </c>
    </row>
    <row r="3" ht="13.5" customHeight="1">
      <c r="B3" s="294"/>
    </row>
    <row r="4" spans="3:13" ht="13.5" customHeight="1" thickBot="1">
      <c r="C4" s="295"/>
      <c r="G4" s="296"/>
      <c r="H4" s="296"/>
      <c r="I4" s="296"/>
      <c r="J4" s="297" t="s">
        <v>370</v>
      </c>
      <c r="M4" s="295"/>
    </row>
    <row r="5" spans="2:18" ht="13.5" customHeight="1" thickTop="1">
      <c r="B5" s="1345" t="s">
        <v>278</v>
      </c>
      <c r="C5" s="298" t="s">
        <v>367</v>
      </c>
      <c r="D5" s="298"/>
      <c r="E5" s="299"/>
      <c r="F5" s="299"/>
      <c r="G5" s="300" t="s">
        <v>368</v>
      </c>
      <c r="H5" s="301"/>
      <c r="I5" s="301"/>
      <c r="J5" s="301"/>
      <c r="K5" s="295"/>
      <c r="L5" s="302"/>
      <c r="M5" s="302"/>
      <c r="N5" s="302"/>
      <c r="O5" s="302"/>
      <c r="P5" s="295"/>
      <c r="Q5" s="295"/>
      <c r="R5" s="295"/>
    </row>
    <row r="6" spans="2:18" ht="25.5" customHeight="1">
      <c r="B6" s="1346"/>
      <c r="C6" s="303" t="s">
        <v>369</v>
      </c>
      <c r="D6" s="304" t="s">
        <v>371</v>
      </c>
      <c r="E6" s="305" t="s">
        <v>372</v>
      </c>
      <c r="F6" s="305" t="s">
        <v>373</v>
      </c>
      <c r="G6" s="306" t="s">
        <v>369</v>
      </c>
      <c r="H6" s="304" t="s">
        <v>374</v>
      </c>
      <c r="I6" s="305" t="s">
        <v>375</v>
      </c>
      <c r="J6" s="307" t="s">
        <v>373</v>
      </c>
      <c r="K6" s="308"/>
      <c r="L6" s="308"/>
      <c r="M6" s="295"/>
      <c r="N6" s="309"/>
      <c r="O6" s="295"/>
      <c r="P6" s="309"/>
      <c r="Q6" s="295"/>
      <c r="R6" s="309"/>
    </row>
    <row r="7" spans="2:18" ht="6.75" customHeight="1">
      <c r="B7" s="310"/>
      <c r="C7" s="311"/>
      <c r="D7" s="312"/>
      <c r="E7" s="308"/>
      <c r="F7" s="308"/>
      <c r="G7" s="313"/>
      <c r="H7" s="314"/>
      <c r="I7" s="314"/>
      <c r="J7" s="315"/>
      <c r="K7" s="308"/>
      <c r="L7" s="308"/>
      <c r="M7" s="295"/>
      <c r="N7" s="309"/>
      <c r="O7" s="295"/>
      <c r="P7" s="309"/>
      <c r="Q7" s="295"/>
      <c r="R7" s="309"/>
    </row>
    <row r="8" spans="2:18" ht="12" customHeight="1">
      <c r="B8" s="310" t="s">
        <v>376</v>
      </c>
      <c r="C8" s="316">
        <v>100200</v>
      </c>
      <c r="D8" s="259">
        <v>577</v>
      </c>
      <c r="E8" s="259">
        <v>578200</v>
      </c>
      <c r="F8" s="259">
        <v>108</v>
      </c>
      <c r="G8" s="259">
        <v>777</v>
      </c>
      <c r="H8" s="259">
        <v>240</v>
      </c>
      <c r="I8" s="259">
        <v>1860</v>
      </c>
      <c r="J8" s="317">
        <v>96</v>
      </c>
      <c r="K8" s="308"/>
      <c r="L8" s="308"/>
      <c r="M8" s="295"/>
      <c r="N8" s="309"/>
      <c r="O8" s="295"/>
      <c r="P8" s="309"/>
      <c r="Q8" s="295"/>
      <c r="R8" s="309"/>
    </row>
    <row r="9" spans="2:18" ht="12" customHeight="1">
      <c r="B9" s="318">
        <v>46</v>
      </c>
      <c r="C9" s="316">
        <v>98400</v>
      </c>
      <c r="D9" s="259">
        <v>500</v>
      </c>
      <c r="E9" s="259">
        <v>492000</v>
      </c>
      <c r="F9" s="259">
        <v>90</v>
      </c>
      <c r="G9" s="259">
        <v>425</v>
      </c>
      <c r="H9" s="259">
        <v>225</v>
      </c>
      <c r="I9" s="259">
        <v>956</v>
      </c>
      <c r="J9" s="317">
        <v>90</v>
      </c>
      <c r="K9" s="308"/>
      <c r="L9" s="308"/>
      <c r="M9" s="295"/>
      <c r="N9" s="309"/>
      <c r="O9" s="295"/>
      <c r="P9" s="309"/>
      <c r="Q9" s="295"/>
      <c r="R9" s="309"/>
    </row>
    <row r="10" spans="2:18" ht="12" customHeight="1">
      <c r="B10" s="318">
        <v>47</v>
      </c>
      <c r="C10" s="316">
        <v>98500</v>
      </c>
      <c r="D10" s="259">
        <v>529</v>
      </c>
      <c r="E10" s="259">
        <v>521100</v>
      </c>
      <c r="F10" s="259">
        <v>95</v>
      </c>
      <c r="G10" s="259">
        <v>350</v>
      </c>
      <c r="H10" s="259">
        <v>230</v>
      </c>
      <c r="I10" s="259">
        <v>805</v>
      </c>
      <c r="J10" s="317">
        <v>92</v>
      </c>
      <c r="K10" s="308"/>
      <c r="L10" s="308"/>
      <c r="M10" s="295"/>
      <c r="N10" s="309"/>
      <c r="O10" s="295"/>
      <c r="P10" s="309"/>
      <c r="Q10" s="295"/>
      <c r="R10" s="309"/>
    </row>
    <row r="11" spans="2:18" ht="12" customHeight="1">
      <c r="B11" s="318">
        <v>48</v>
      </c>
      <c r="C11" s="316">
        <v>97400</v>
      </c>
      <c r="D11" s="259">
        <v>563</v>
      </c>
      <c r="E11" s="259">
        <v>548400</v>
      </c>
      <c r="F11" s="259">
        <v>103</v>
      </c>
      <c r="G11" s="259">
        <v>256</v>
      </c>
      <c r="H11" s="259">
        <v>85</v>
      </c>
      <c r="I11" s="259">
        <v>218</v>
      </c>
      <c r="J11" s="317">
        <v>35</v>
      </c>
      <c r="K11" s="308"/>
      <c r="L11" s="308"/>
      <c r="M11" s="295"/>
      <c r="N11" s="309"/>
      <c r="O11" s="295"/>
      <c r="P11" s="309"/>
      <c r="Q11" s="295"/>
      <c r="R11" s="309"/>
    </row>
    <row r="12" spans="2:18" ht="12" customHeight="1">
      <c r="B12" s="318">
        <v>49</v>
      </c>
      <c r="C12" s="316">
        <v>100300</v>
      </c>
      <c r="D12" s="259">
        <v>566</v>
      </c>
      <c r="E12" s="259">
        <v>567700</v>
      </c>
      <c r="F12" s="259">
        <v>103</v>
      </c>
      <c r="G12" s="259">
        <v>196</v>
      </c>
      <c r="H12" s="259">
        <v>261</v>
      </c>
      <c r="I12" s="259">
        <v>512</v>
      </c>
      <c r="J12" s="317">
        <v>110</v>
      </c>
      <c r="K12" s="308"/>
      <c r="L12" s="308"/>
      <c r="M12" s="295"/>
      <c r="N12" s="309"/>
      <c r="O12" s="295"/>
      <c r="P12" s="309"/>
      <c r="Q12" s="295"/>
      <c r="R12" s="309"/>
    </row>
    <row r="13" spans="2:18" ht="6.75" customHeight="1">
      <c r="B13" s="319"/>
      <c r="C13" s="259"/>
      <c r="D13" s="259"/>
      <c r="E13" s="259"/>
      <c r="F13" s="259"/>
      <c r="G13" s="259"/>
      <c r="H13" s="259"/>
      <c r="I13" s="259"/>
      <c r="J13" s="317"/>
      <c r="K13" s="308"/>
      <c r="L13" s="308"/>
      <c r="M13" s="295"/>
      <c r="N13" s="309"/>
      <c r="O13" s="295"/>
      <c r="P13" s="309"/>
      <c r="Q13" s="295"/>
      <c r="R13" s="309"/>
    </row>
    <row r="14" spans="2:18" s="320" customFormat="1" ht="12" customHeight="1">
      <c r="B14" s="321">
        <v>50</v>
      </c>
      <c r="C14" s="322">
        <v>101900</v>
      </c>
      <c r="D14" s="323">
        <v>612</v>
      </c>
      <c r="E14" s="323">
        <v>623600</v>
      </c>
      <c r="F14" s="323">
        <v>112</v>
      </c>
      <c r="G14" s="323">
        <v>147</v>
      </c>
      <c r="H14" s="323">
        <v>152</v>
      </c>
      <c r="I14" s="323">
        <v>223</v>
      </c>
      <c r="J14" s="324">
        <v>64</v>
      </c>
      <c r="K14" s="325"/>
      <c r="L14" s="325"/>
      <c r="M14" s="326"/>
      <c r="N14" s="327"/>
      <c r="O14" s="326"/>
      <c r="P14" s="327"/>
      <c r="Q14" s="326"/>
      <c r="R14" s="327"/>
    </row>
    <row r="15" spans="2:18" s="320" customFormat="1" ht="9.75" customHeight="1">
      <c r="B15" s="328"/>
      <c r="C15" s="322"/>
      <c r="D15" s="323"/>
      <c r="E15" s="323"/>
      <c r="F15" s="323"/>
      <c r="G15" s="323"/>
      <c r="H15" s="323"/>
      <c r="I15" s="323"/>
      <c r="J15" s="324"/>
      <c r="K15" s="325"/>
      <c r="L15" s="325"/>
      <c r="M15" s="326"/>
      <c r="N15" s="327"/>
      <c r="O15" s="326"/>
      <c r="P15" s="327"/>
      <c r="Q15" s="326"/>
      <c r="R15" s="327"/>
    </row>
    <row r="16" spans="2:18" s="320" customFormat="1" ht="12" customHeight="1">
      <c r="B16" s="328" t="s">
        <v>279</v>
      </c>
      <c r="C16" s="80">
        <v>27400</v>
      </c>
      <c r="D16" s="81">
        <v>613</v>
      </c>
      <c r="E16" s="81">
        <v>168000</v>
      </c>
      <c r="F16" s="81">
        <v>109</v>
      </c>
      <c r="G16" s="81">
        <v>61</v>
      </c>
      <c r="H16" s="81">
        <v>212</v>
      </c>
      <c r="I16" s="81">
        <v>129</v>
      </c>
      <c r="J16" s="329">
        <v>80</v>
      </c>
      <c r="K16" s="330"/>
      <c r="L16" s="330"/>
      <c r="M16" s="331"/>
      <c r="N16" s="331"/>
      <c r="O16" s="330"/>
      <c r="P16" s="330"/>
      <c r="Q16" s="330"/>
      <c r="R16" s="330"/>
    </row>
    <row r="17" spans="2:18" s="320" customFormat="1" ht="12" customHeight="1">
      <c r="B17" s="328" t="s">
        <v>280</v>
      </c>
      <c r="C17" s="80">
        <v>15000</v>
      </c>
      <c r="D17" s="81">
        <v>573</v>
      </c>
      <c r="E17" s="81">
        <v>86000</v>
      </c>
      <c r="F17" s="81">
        <v>115</v>
      </c>
      <c r="G17" s="332">
        <v>21</v>
      </c>
      <c r="H17" s="81">
        <v>174</v>
      </c>
      <c r="I17" s="332">
        <v>37</v>
      </c>
      <c r="J17" s="329">
        <v>66</v>
      </c>
      <c r="K17" s="330"/>
      <c r="L17" s="330"/>
      <c r="M17" s="331"/>
      <c r="N17" s="331"/>
      <c r="O17" s="330"/>
      <c r="P17" s="330"/>
      <c r="Q17" s="330"/>
      <c r="R17" s="330"/>
    </row>
    <row r="18" spans="2:18" s="320" customFormat="1" ht="12" customHeight="1">
      <c r="B18" s="328" t="s">
        <v>281</v>
      </c>
      <c r="C18" s="80">
        <v>22000</v>
      </c>
      <c r="D18" s="81">
        <v>623</v>
      </c>
      <c r="E18" s="81">
        <v>137100</v>
      </c>
      <c r="F18" s="81">
        <v>111</v>
      </c>
      <c r="G18" s="81">
        <v>50</v>
      </c>
      <c r="H18" s="81">
        <v>45</v>
      </c>
      <c r="I18" s="81">
        <v>23</v>
      </c>
      <c r="J18" s="329">
        <v>22</v>
      </c>
      <c r="K18" s="330"/>
      <c r="L18" s="330"/>
      <c r="M18" s="331"/>
      <c r="N18" s="331"/>
      <c r="O18" s="330"/>
      <c r="P18" s="330"/>
      <c r="Q18" s="330"/>
      <c r="R18" s="330"/>
    </row>
    <row r="19" spans="2:18" s="320" customFormat="1" ht="12" customHeight="1">
      <c r="B19" s="328" t="s">
        <v>282</v>
      </c>
      <c r="C19" s="80">
        <v>37500</v>
      </c>
      <c r="D19" s="81">
        <v>620</v>
      </c>
      <c r="E19" s="81">
        <v>232500</v>
      </c>
      <c r="F19" s="81">
        <v>113</v>
      </c>
      <c r="G19" s="81">
        <v>15</v>
      </c>
      <c r="H19" s="81">
        <v>228</v>
      </c>
      <c r="I19" s="81">
        <v>34</v>
      </c>
      <c r="J19" s="329">
        <v>102</v>
      </c>
      <c r="K19" s="330"/>
      <c r="L19" s="330"/>
      <c r="M19" s="331"/>
      <c r="N19" s="331"/>
      <c r="O19" s="330"/>
      <c r="P19" s="330"/>
      <c r="Q19" s="330"/>
      <c r="R19" s="330"/>
    </row>
    <row r="20" spans="2:18" s="320" customFormat="1" ht="7.5" customHeight="1">
      <c r="B20" s="328"/>
      <c r="C20" s="81"/>
      <c r="D20" s="81"/>
      <c r="E20" s="81"/>
      <c r="F20" s="81"/>
      <c r="G20" s="81"/>
      <c r="H20" s="81"/>
      <c r="I20" s="81"/>
      <c r="J20" s="329"/>
      <c r="K20" s="330"/>
      <c r="L20" s="330"/>
      <c r="M20" s="331"/>
      <c r="N20" s="331"/>
      <c r="O20" s="330"/>
      <c r="P20" s="330"/>
      <c r="Q20" s="330"/>
      <c r="R20" s="330"/>
    </row>
    <row r="21" spans="2:18" ht="12" customHeight="1">
      <c r="B21" s="333" t="s">
        <v>69</v>
      </c>
      <c r="C21" s="334">
        <v>5450</v>
      </c>
      <c r="D21" s="334">
        <v>641</v>
      </c>
      <c r="E21" s="334">
        <v>34900</v>
      </c>
      <c r="F21" s="334">
        <v>111</v>
      </c>
      <c r="G21" s="335">
        <v>0</v>
      </c>
      <c r="H21" s="335">
        <v>0</v>
      </c>
      <c r="I21" s="335">
        <v>0</v>
      </c>
      <c r="J21" s="336">
        <v>0</v>
      </c>
      <c r="K21" s="337"/>
      <c r="L21" s="337"/>
      <c r="M21" s="338"/>
      <c r="N21" s="338"/>
      <c r="O21" s="337"/>
      <c r="P21" s="337"/>
      <c r="Q21" s="337"/>
      <c r="R21" s="337"/>
    </row>
    <row r="22" spans="2:18" ht="12" customHeight="1">
      <c r="B22" s="333" t="s">
        <v>71</v>
      </c>
      <c r="C22" s="334">
        <v>4140</v>
      </c>
      <c r="D22" s="334">
        <v>633</v>
      </c>
      <c r="E22" s="334">
        <v>26200</v>
      </c>
      <c r="F22" s="334">
        <v>113</v>
      </c>
      <c r="G22" s="335">
        <v>49</v>
      </c>
      <c r="H22" s="335">
        <v>45</v>
      </c>
      <c r="I22" s="335">
        <v>22</v>
      </c>
      <c r="J22" s="339">
        <v>22</v>
      </c>
      <c r="K22" s="337"/>
      <c r="L22" s="337"/>
      <c r="M22" s="338"/>
      <c r="N22" s="295"/>
      <c r="O22" s="337"/>
      <c r="P22" s="337"/>
      <c r="Q22" s="337"/>
      <c r="R22" s="337"/>
    </row>
    <row r="23" spans="2:18" ht="12" customHeight="1">
      <c r="B23" s="333" t="s">
        <v>73</v>
      </c>
      <c r="C23" s="334">
        <v>6420</v>
      </c>
      <c r="D23" s="334">
        <v>627</v>
      </c>
      <c r="E23" s="334">
        <v>40300</v>
      </c>
      <c r="F23" s="334">
        <v>113</v>
      </c>
      <c r="G23" s="335">
        <v>0</v>
      </c>
      <c r="H23" s="335">
        <v>0</v>
      </c>
      <c r="I23" s="335">
        <v>0</v>
      </c>
      <c r="J23" s="336">
        <v>0</v>
      </c>
      <c r="K23" s="337"/>
      <c r="L23" s="337"/>
      <c r="M23" s="338"/>
      <c r="N23" s="295"/>
      <c r="O23" s="337"/>
      <c r="P23" s="337"/>
      <c r="Q23" s="337"/>
      <c r="R23" s="337"/>
    </row>
    <row r="24" spans="2:18" ht="12" customHeight="1">
      <c r="B24" s="333" t="s">
        <v>75</v>
      </c>
      <c r="C24" s="334">
        <v>7300</v>
      </c>
      <c r="D24" s="334">
        <v>637</v>
      </c>
      <c r="E24" s="334">
        <v>46500</v>
      </c>
      <c r="F24" s="334">
        <v>113</v>
      </c>
      <c r="G24" s="340">
        <v>0</v>
      </c>
      <c r="H24" s="335">
        <v>210</v>
      </c>
      <c r="I24" s="340">
        <v>0</v>
      </c>
      <c r="J24" s="336">
        <v>105</v>
      </c>
      <c r="K24" s="337"/>
      <c r="L24" s="337"/>
      <c r="M24" s="338"/>
      <c r="N24" s="295"/>
      <c r="O24" s="337"/>
      <c r="P24" s="337"/>
      <c r="Q24" s="337"/>
      <c r="R24" s="337"/>
    </row>
    <row r="25" spans="2:18" ht="12" customHeight="1">
      <c r="B25" s="333" t="s">
        <v>78</v>
      </c>
      <c r="C25" s="334">
        <v>4600</v>
      </c>
      <c r="D25" s="334">
        <v>602</v>
      </c>
      <c r="E25" s="334">
        <v>27700</v>
      </c>
      <c r="F25" s="334">
        <v>117</v>
      </c>
      <c r="G25" s="340">
        <v>10</v>
      </c>
      <c r="H25" s="335">
        <v>190</v>
      </c>
      <c r="I25" s="340">
        <v>19</v>
      </c>
      <c r="J25" s="339">
        <v>66</v>
      </c>
      <c r="K25" s="337"/>
      <c r="L25" s="337"/>
      <c r="M25" s="338"/>
      <c r="N25" s="295"/>
      <c r="O25" s="337"/>
      <c r="P25" s="337"/>
      <c r="Q25" s="337"/>
      <c r="R25" s="337"/>
    </row>
    <row r="26" spans="2:18" ht="7.5" customHeight="1">
      <c r="B26" s="333"/>
      <c r="C26" s="334"/>
      <c r="D26" s="334"/>
      <c r="E26" s="334"/>
      <c r="F26" s="334"/>
      <c r="G26" s="340"/>
      <c r="H26" s="335"/>
      <c r="I26" s="340"/>
      <c r="J26" s="339"/>
      <c r="K26" s="337"/>
      <c r="L26" s="337"/>
      <c r="M26" s="338"/>
      <c r="N26" s="295"/>
      <c r="O26" s="337"/>
      <c r="P26" s="337"/>
      <c r="Q26" s="337"/>
      <c r="R26" s="337"/>
    </row>
    <row r="27" spans="2:18" ht="12" customHeight="1">
      <c r="B27" s="333" t="s">
        <v>79</v>
      </c>
      <c r="C27" s="334">
        <v>2330</v>
      </c>
      <c r="D27" s="334">
        <v>649</v>
      </c>
      <c r="E27" s="334">
        <v>15100</v>
      </c>
      <c r="F27" s="334">
        <v>108</v>
      </c>
      <c r="G27" s="335">
        <v>0</v>
      </c>
      <c r="H27" s="335">
        <v>0</v>
      </c>
      <c r="I27" s="335">
        <v>0</v>
      </c>
      <c r="J27" s="336">
        <v>0</v>
      </c>
      <c r="K27" s="337"/>
      <c r="L27" s="337"/>
      <c r="M27" s="338"/>
      <c r="N27" s="295"/>
      <c r="O27" s="337"/>
      <c r="P27" s="337"/>
      <c r="Q27" s="337"/>
      <c r="R27" s="337"/>
    </row>
    <row r="28" spans="2:18" ht="12" customHeight="1">
      <c r="B28" s="333" t="s">
        <v>81</v>
      </c>
      <c r="C28" s="334">
        <v>1550</v>
      </c>
      <c r="D28" s="334">
        <v>578</v>
      </c>
      <c r="E28" s="334">
        <v>8960</v>
      </c>
      <c r="F28" s="334">
        <v>107</v>
      </c>
      <c r="G28" s="335">
        <v>0</v>
      </c>
      <c r="H28" s="335">
        <v>0</v>
      </c>
      <c r="I28" s="335">
        <v>0</v>
      </c>
      <c r="J28" s="336">
        <v>0</v>
      </c>
      <c r="K28" s="337"/>
      <c r="L28" s="337"/>
      <c r="M28" s="338"/>
      <c r="N28" s="295"/>
      <c r="O28" s="337"/>
      <c r="P28" s="337"/>
      <c r="Q28" s="337"/>
      <c r="R28" s="337"/>
    </row>
    <row r="29" spans="2:18" ht="12" customHeight="1">
      <c r="B29" s="333" t="s">
        <v>82</v>
      </c>
      <c r="C29" s="334">
        <v>3040</v>
      </c>
      <c r="D29" s="334">
        <v>597</v>
      </c>
      <c r="E29" s="334">
        <v>18200</v>
      </c>
      <c r="F29" s="334">
        <v>107</v>
      </c>
      <c r="G29" s="335">
        <v>5</v>
      </c>
      <c r="H29" s="335">
        <v>170</v>
      </c>
      <c r="I29" s="335">
        <v>9</v>
      </c>
      <c r="J29" s="336">
        <v>66</v>
      </c>
      <c r="K29" s="337"/>
      <c r="L29" s="337"/>
      <c r="M29" s="338"/>
      <c r="N29" s="295"/>
      <c r="O29" s="337"/>
      <c r="P29" s="337"/>
      <c r="Q29" s="337"/>
      <c r="R29" s="337"/>
    </row>
    <row r="30" spans="2:18" ht="12" customHeight="1">
      <c r="B30" s="333" t="s">
        <v>84</v>
      </c>
      <c r="C30" s="334">
        <v>3060</v>
      </c>
      <c r="D30" s="334">
        <v>635</v>
      </c>
      <c r="E30" s="334">
        <v>19400</v>
      </c>
      <c r="F30" s="334">
        <v>114</v>
      </c>
      <c r="G30" s="335">
        <v>0</v>
      </c>
      <c r="H30" s="335">
        <v>0</v>
      </c>
      <c r="I30" s="335">
        <v>0</v>
      </c>
      <c r="J30" s="336">
        <v>0</v>
      </c>
      <c r="K30" s="337"/>
      <c r="L30" s="337"/>
      <c r="M30" s="338"/>
      <c r="N30" s="295"/>
      <c r="O30" s="337"/>
      <c r="P30" s="337"/>
      <c r="Q30" s="337"/>
      <c r="R30" s="337"/>
    </row>
    <row r="31" spans="2:18" ht="12" customHeight="1">
      <c r="B31" s="333" t="s">
        <v>86</v>
      </c>
      <c r="C31" s="334">
        <v>2200</v>
      </c>
      <c r="D31" s="334">
        <v>658</v>
      </c>
      <c r="E31" s="334">
        <v>14500</v>
      </c>
      <c r="F31" s="334">
        <v>111</v>
      </c>
      <c r="G31" s="340">
        <v>1</v>
      </c>
      <c r="H31" s="335">
        <v>148</v>
      </c>
      <c r="I31" s="340">
        <v>1</v>
      </c>
      <c r="J31" s="336">
        <v>71</v>
      </c>
      <c r="K31" s="337"/>
      <c r="L31" s="337"/>
      <c r="M31" s="338"/>
      <c r="N31" s="295"/>
      <c r="O31" s="337"/>
      <c r="P31" s="337"/>
      <c r="Q31" s="337"/>
      <c r="R31" s="337"/>
    </row>
    <row r="32" spans="2:18" ht="7.5" customHeight="1">
      <c r="B32" s="333"/>
      <c r="C32" s="334"/>
      <c r="D32" s="334"/>
      <c r="E32" s="334"/>
      <c r="F32" s="334"/>
      <c r="G32" s="335"/>
      <c r="H32" s="335"/>
      <c r="I32" s="335"/>
      <c r="J32" s="336"/>
      <c r="K32" s="337"/>
      <c r="L32" s="337"/>
      <c r="M32" s="338"/>
      <c r="N32" s="295"/>
      <c r="O32" s="337"/>
      <c r="P32" s="337"/>
      <c r="Q32" s="337"/>
      <c r="R32" s="337"/>
    </row>
    <row r="33" spans="2:18" ht="12" customHeight="1">
      <c r="B33" s="333" t="s">
        <v>88</v>
      </c>
      <c r="C33" s="334">
        <v>1840</v>
      </c>
      <c r="D33" s="334">
        <v>609</v>
      </c>
      <c r="E33" s="334">
        <v>11200</v>
      </c>
      <c r="F33" s="334">
        <v>106</v>
      </c>
      <c r="G33" s="335">
        <v>1</v>
      </c>
      <c r="H33" s="335">
        <v>150</v>
      </c>
      <c r="I33" s="335">
        <v>2</v>
      </c>
      <c r="J33" s="336">
        <v>58</v>
      </c>
      <c r="K33" s="337"/>
      <c r="L33" s="337"/>
      <c r="M33" s="338"/>
      <c r="N33" s="295"/>
      <c r="O33" s="337"/>
      <c r="P33" s="337"/>
      <c r="Q33" s="337"/>
      <c r="R33" s="337"/>
    </row>
    <row r="34" spans="2:18" ht="12" customHeight="1">
      <c r="B34" s="333" t="s">
        <v>89</v>
      </c>
      <c r="C34" s="334">
        <v>3890</v>
      </c>
      <c r="D34" s="334">
        <v>582</v>
      </c>
      <c r="E34" s="334">
        <v>22600</v>
      </c>
      <c r="F34" s="334">
        <v>110</v>
      </c>
      <c r="G34" s="335">
        <v>41</v>
      </c>
      <c r="H34" s="335">
        <v>216</v>
      </c>
      <c r="I34" s="335">
        <v>89</v>
      </c>
      <c r="J34" s="336">
        <v>81</v>
      </c>
      <c r="K34" s="337"/>
      <c r="L34" s="337"/>
      <c r="M34" s="338"/>
      <c r="N34" s="295"/>
      <c r="O34" s="337"/>
      <c r="P34" s="337"/>
      <c r="Q34" s="337"/>
      <c r="R34" s="337"/>
    </row>
    <row r="35" spans="2:18" ht="12" customHeight="1">
      <c r="B35" s="333" t="s">
        <v>91</v>
      </c>
      <c r="C35" s="334">
        <v>2260</v>
      </c>
      <c r="D35" s="334">
        <v>659</v>
      </c>
      <c r="E35" s="334">
        <v>14900</v>
      </c>
      <c r="F35" s="334">
        <v>112</v>
      </c>
      <c r="G35" s="335">
        <v>0</v>
      </c>
      <c r="H35" s="335">
        <v>0</v>
      </c>
      <c r="I35" s="335">
        <v>0</v>
      </c>
      <c r="J35" s="336">
        <v>0</v>
      </c>
      <c r="K35" s="337"/>
      <c r="L35" s="337"/>
      <c r="M35" s="338"/>
      <c r="N35" s="295"/>
      <c r="O35" s="337"/>
      <c r="P35" s="337"/>
      <c r="Q35" s="337"/>
      <c r="R35" s="337"/>
    </row>
    <row r="36" spans="2:18" ht="7.5" customHeight="1">
      <c r="B36" s="333"/>
      <c r="C36" s="334"/>
      <c r="D36" s="334"/>
      <c r="E36" s="334"/>
      <c r="F36" s="334"/>
      <c r="G36" s="341"/>
      <c r="H36" s="335"/>
      <c r="I36" s="340"/>
      <c r="J36" s="342"/>
      <c r="K36" s="337"/>
      <c r="L36" s="337"/>
      <c r="M36" s="338"/>
      <c r="N36" s="295"/>
      <c r="O36" s="337"/>
      <c r="P36" s="337"/>
      <c r="Q36" s="337"/>
      <c r="R36" s="337"/>
    </row>
    <row r="37" spans="2:18" ht="12" customHeight="1">
      <c r="B37" s="333" t="s">
        <v>96</v>
      </c>
      <c r="C37" s="334">
        <v>729</v>
      </c>
      <c r="D37" s="334">
        <v>605</v>
      </c>
      <c r="E37" s="334">
        <v>4410</v>
      </c>
      <c r="F37" s="334">
        <v>111</v>
      </c>
      <c r="G37" s="335">
        <v>0</v>
      </c>
      <c r="H37" s="335">
        <v>0</v>
      </c>
      <c r="I37" s="335">
        <v>0</v>
      </c>
      <c r="J37" s="336">
        <v>0</v>
      </c>
      <c r="K37" s="337"/>
      <c r="L37" s="337"/>
      <c r="M37" s="338"/>
      <c r="N37" s="295"/>
      <c r="O37" s="337"/>
      <c r="P37" s="337"/>
      <c r="Q37" s="337"/>
      <c r="R37" s="337"/>
    </row>
    <row r="38" spans="2:18" ht="12" customHeight="1">
      <c r="B38" s="333" t="s">
        <v>98</v>
      </c>
      <c r="C38" s="334">
        <v>841</v>
      </c>
      <c r="D38" s="334">
        <v>667</v>
      </c>
      <c r="E38" s="334">
        <v>5610</v>
      </c>
      <c r="F38" s="334">
        <v>110</v>
      </c>
      <c r="G38" s="335">
        <v>0</v>
      </c>
      <c r="H38" s="335">
        <v>0</v>
      </c>
      <c r="I38" s="335">
        <v>0</v>
      </c>
      <c r="J38" s="336">
        <v>0</v>
      </c>
      <c r="K38" s="337"/>
      <c r="L38" s="337"/>
      <c r="M38" s="338"/>
      <c r="N38" s="295"/>
      <c r="O38" s="337"/>
      <c r="P38" s="337"/>
      <c r="Q38" s="337"/>
      <c r="R38" s="337"/>
    </row>
    <row r="39" spans="2:18" ht="12" customHeight="1">
      <c r="B39" s="333" t="s">
        <v>100</v>
      </c>
      <c r="C39" s="334">
        <v>1830</v>
      </c>
      <c r="D39" s="334">
        <v>662</v>
      </c>
      <c r="E39" s="334">
        <v>12100</v>
      </c>
      <c r="F39" s="334">
        <v>109</v>
      </c>
      <c r="G39" s="335">
        <v>0</v>
      </c>
      <c r="H39" s="335">
        <v>0</v>
      </c>
      <c r="I39" s="335">
        <v>0</v>
      </c>
      <c r="J39" s="336">
        <v>0</v>
      </c>
      <c r="K39" s="337"/>
      <c r="L39" s="337"/>
      <c r="M39" s="338"/>
      <c r="N39" s="295"/>
      <c r="O39" s="337"/>
      <c r="P39" s="337"/>
      <c r="Q39" s="337"/>
      <c r="R39" s="337"/>
    </row>
    <row r="40" spans="2:18" ht="12" customHeight="1">
      <c r="B40" s="333" t="s">
        <v>102</v>
      </c>
      <c r="C40" s="334">
        <v>632</v>
      </c>
      <c r="D40" s="334">
        <v>497</v>
      </c>
      <c r="E40" s="334">
        <v>3140</v>
      </c>
      <c r="F40" s="334">
        <v>107</v>
      </c>
      <c r="G40" s="335">
        <v>0</v>
      </c>
      <c r="H40" s="335">
        <v>0</v>
      </c>
      <c r="I40" s="335">
        <v>0</v>
      </c>
      <c r="J40" s="336">
        <v>0</v>
      </c>
      <c r="K40" s="337"/>
      <c r="L40" s="337"/>
      <c r="M40" s="338"/>
      <c r="N40" s="295"/>
      <c r="O40" s="337"/>
      <c r="P40" s="337"/>
      <c r="Q40" s="337"/>
      <c r="R40" s="337"/>
    </row>
    <row r="41" spans="2:18" ht="12" customHeight="1">
      <c r="B41" s="333" t="s">
        <v>103</v>
      </c>
      <c r="C41" s="334">
        <v>831</v>
      </c>
      <c r="D41" s="334">
        <v>545</v>
      </c>
      <c r="E41" s="334">
        <v>4530</v>
      </c>
      <c r="F41" s="334">
        <v>106</v>
      </c>
      <c r="G41" s="335">
        <v>0</v>
      </c>
      <c r="H41" s="335">
        <v>0</v>
      </c>
      <c r="I41" s="335">
        <v>0</v>
      </c>
      <c r="J41" s="336">
        <v>0</v>
      </c>
      <c r="K41" s="337"/>
      <c r="L41" s="337"/>
      <c r="M41" s="338"/>
      <c r="N41" s="295"/>
      <c r="O41" s="337"/>
      <c r="P41" s="337"/>
      <c r="Q41" s="337"/>
      <c r="R41" s="337"/>
    </row>
    <row r="42" spans="2:18" ht="7.5" customHeight="1">
      <c r="B42" s="333"/>
      <c r="C42" s="334"/>
      <c r="D42" s="334"/>
      <c r="E42" s="334"/>
      <c r="F42" s="334"/>
      <c r="G42" s="335"/>
      <c r="H42" s="335"/>
      <c r="I42" s="335"/>
      <c r="J42" s="336"/>
      <c r="K42" s="337"/>
      <c r="L42" s="337"/>
      <c r="M42" s="338"/>
      <c r="N42" s="295"/>
      <c r="O42" s="337"/>
      <c r="P42" s="337"/>
      <c r="Q42" s="337"/>
      <c r="R42" s="337"/>
    </row>
    <row r="43" spans="2:18" ht="12" customHeight="1">
      <c r="B43" s="333" t="s">
        <v>105</v>
      </c>
      <c r="C43" s="334">
        <v>749</v>
      </c>
      <c r="D43" s="334">
        <v>554</v>
      </c>
      <c r="E43" s="334">
        <v>4150</v>
      </c>
      <c r="F43" s="334">
        <v>107</v>
      </c>
      <c r="G43" s="340">
        <v>0</v>
      </c>
      <c r="H43" s="335">
        <v>165</v>
      </c>
      <c r="I43" s="340">
        <v>0</v>
      </c>
      <c r="J43" s="336">
        <v>75</v>
      </c>
      <c r="K43" s="337"/>
      <c r="L43" s="337"/>
      <c r="M43" s="338"/>
      <c r="N43" s="295"/>
      <c r="O43" s="337"/>
      <c r="P43" s="337"/>
      <c r="Q43" s="337"/>
      <c r="R43" s="337"/>
    </row>
    <row r="44" spans="2:18" ht="12" customHeight="1">
      <c r="B44" s="333" t="s">
        <v>108</v>
      </c>
      <c r="C44" s="334">
        <v>1450</v>
      </c>
      <c r="D44" s="334">
        <v>579</v>
      </c>
      <c r="E44" s="334">
        <v>8380</v>
      </c>
      <c r="F44" s="334">
        <v>110</v>
      </c>
      <c r="G44" s="335">
        <v>13</v>
      </c>
      <c r="H44" s="335">
        <v>214</v>
      </c>
      <c r="I44" s="335">
        <v>28</v>
      </c>
      <c r="J44" s="336">
        <v>80</v>
      </c>
      <c r="K44" s="337"/>
      <c r="L44" s="337"/>
      <c r="M44" s="338"/>
      <c r="N44" s="295"/>
      <c r="O44" s="337"/>
      <c r="P44" s="337"/>
      <c r="Q44" s="337"/>
      <c r="R44" s="337"/>
    </row>
    <row r="45" spans="2:18" ht="12" customHeight="1">
      <c r="B45" s="333" t="s">
        <v>67</v>
      </c>
      <c r="C45" s="334">
        <v>1400</v>
      </c>
      <c r="D45" s="334">
        <v>559</v>
      </c>
      <c r="E45" s="334">
        <v>7850</v>
      </c>
      <c r="F45" s="334">
        <v>117</v>
      </c>
      <c r="G45" s="340">
        <v>2</v>
      </c>
      <c r="H45" s="335">
        <v>165</v>
      </c>
      <c r="I45" s="340">
        <v>3</v>
      </c>
      <c r="J45" s="336">
        <v>63</v>
      </c>
      <c r="K45" s="337"/>
      <c r="L45" s="337"/>
      <c r="M45" s="338"/>
      <c r="N45" s="295"/>
      <c r="O45" s="337"/>
      <c r="P45" s="337"/>
      <c r="Q45" s="337"/>
      <c r="R45" s="337"/>
    </row>
    <row r="46" spans="2:18" ht="12" customHeight="1">
      <c r="B46" s="333" t="s">
        <v>68</v>
      </c>
      <c r="C46" s="334">
        <v>2050</v>
      </c>
      <c r="D46" s="334">
        <v>594</v>
      </c>
      <c r="E46" s="334">
        <v>12200</v>
      </c>
      <c r="F46" s="334">
        <v>118</v>
      </c>
      <c r="G46" s="340">
        <v>0</v>
      </c>
      <c r="H46" s="335">
        <v>160</v>
      </c>
      <c r="I46" s="340">
        <v>0</v>
      </c>
      <c r="J46" s="336">
        <v>64</v>
      </c>
      <c r="K46" s="337"/>
      <c r="L46" s="337"/>
      <c r="M46" s="338"/>
      <c r="N46" s="295"/>
      <c r="O46" s="337"/>
      <c r="P46" s="337"/>
      <c r="Q46" s="337"/>
      <c r="R46" s="337"/>
    </row>
    <row r="47" spans="2:18" ht="12" customHeight="1">
      <c r="B47" s="333" t="s">
        <v>70</v>
      </c>
      <c r="C47" s="334">
        <v>1440</v>
      </c>
      <c r="D47" s="334">
        <v>572</v>
      </c>
      <c r="E47" s="334">
        <v>8240</v>
      </c>
      <c r="F47" s="334">
        <v>115</v>
      </c>
      <c r="G47" s="340">
        <v>1</v>
      </c>
      <c r="H47" s="335">
        <v>160</v>
      </c>
      <c r="I47" s="340">
        <v>2</v>
      </c>
      <c r="J47" s="336">
        <v>65</v>
      </c>
      <c r="K47" s="337"/>
      <c r="L47" s="337"/>
      <c r="M47" s="338"/>
      <c r="N47" s="295"/>
      <c r="O47" s="337"/>
      <c r="P47" s="337"/>
      <c r="Q47" s="337"/>
      <c r="R47" s="337"/>
    </row>
    <row r="48" spans="2:18" ht="7.5" customHeight="1">
      <c r="B48" s="333"/>
      <c r="C48" s="334"/>
      <c r="D48" s="334"/>
      <c r="E48" s="334"/>
      <c r="F48" s="334"/>
      <c r="G48" s="340"/>
      <c r="H48" s="335"/>
      <c r="I48" s="340"/>
      <c r="J48" s="336"/>
      <c r="K48" s="337"/>
      <c r="L48" s="337"/>
      <c r="M48" s="338"/>
      <c r="N48" s="295"/>
      <c r="O48" s="337"/>
      <c r="P48" s="337"/>
      <c r="Q48" s="337"/>
      <c r="R48" s="337"/>
    </row>
    <row r="49" spans="2:18" ht="12" customHeight="1">
      <c r="B49" s="333" t="s">
        <v>72</v>
      </c>
      <c r="C49" s="334">
        <v>1810</v>
      </c>
      <c r="D49" s="334">
        <v>517</v>
      </c>
      <c r="E49" s="334">
        <v>9380</v>
      </c>
      <c r="F49" s="334">
        <v>107</v>
      </c>
      <c r="G49" s="340">
        <v>4</v>
      </c>
      <c r="H49" s="335">
        <v>155</v>
      </c>
      <c r="I49" s="340">
        <v>6</v>
      </c>
      <c r="J49" s="336">
        <v>61</v>
      </c>
      <c r="K49" s="337"/>
      <c r="L49" s="337"/>
      <c r="M49" s="338"/>
      <c r="N49" s="295"/>
      <c r="O49" s="337"/>
      <c r="P49" s="337"/>
      <c r="Q49" s="337"/>
      <c r="R49" s="337"/>
    </row>
    <row r="50" spans="2:18" ht="12" customHeight="1">
      <c r="B50" s="333" t="s">
        <v>74</v>
      </c>
      <c r="C50" s="334">
        <v>816</v>
      </c>
      <c r="D50" s="334">
        <v>561</v>
      </c>
      <c r="E50" s="334">
        <v>4580</v>
      </c>
      <c r="F50" s="334">
        <v>117</v>
      </c>
      <c r="G50" s="340">
        <v>4</v>
      </c>
      <c r="H50" s="335">
        <v>165</v>
      </c>
      <c r="I50" s="340">
        <v>7</v>
      </c>
      <c r="J50" s="336">
        <v>72</v>
      </c>
      <c r="K50" s="337"/>
      <c r="L50" s="337"/>
      <c r="M50" s="338"/>
      <c r="N50" s="295"/>
      <c r="O50" s="337"/>
      <c r="P50" s="337"/>
      <c r="Q50" s="337"/>
      <c r="R50" s="337"/>
    </row>
    <row r="51" spans="2:18" ht="12" customHeight="1">
      <c r="B51" s="333" t="s">
        <v>76</v>
      </c>
      <c r="C51" s="334">
        <v>1580</v>
      </c>
      <c r="D51" s="334">
        <v>564</v>
      </c>
      <c r="E51" s="334">
        <v>8920</v>
      </c>
      <c r="F51" s="334">
        <v>114</v>
      </c>
      <c r="G51" s="340">
        <v>0</v>
      </c>
      <c r="H51" s="335">
        <v>160</v>
      </c>
      <c r="I51" s="340">
        <v>0</v>
      </c>
      <c r="J51" s="336">
        <v>67</v>
      </c>
      <c r="K51" s="337"/>
      <c r="L51" s="337"/>
      <c r="M51" s="338"/>
      <c r="N51" s="295"/>
      <c r="O51" s="337"/>
      <c r="P51" s="337"/>
      <c r="Q51" s="337"/>
      <c r="R51" s="337"/>
    </row>
    <row r="52" spans="2:18" ht="12" customHeight="1">
      <c r="B52" s="333" t="s">
        <v>77</v>
      </c>
      <c r="C52" s="334">
        <v>1340</v>
      </c>
      <c r="D52" s="334">
        <v>551</v>
      </c>
      <c r="E52" s="334">
        <v>7410</v>
      </c>
      <c r="F52" s="334">
        <v>114</v>
      </c>
      <c r="G52" s="340">
        <v>0</v>
      </c>
      <c r="H52" s="335">
        <v>145</v>
      </c>
      <c r="I52" s="340">
        <v>0</v>
      </c>
      <c r="J52" s="336">
        <v>64</v>
      </c>
      <c r="K52" s="337"/>
      <c r="L52" s="337"/>
      <c r="M52" s="338"/>
      <c r="N52" s="295"/>
      <c r="O52" s="337"/>
      <c r="P52" s="337"/>
      <c r="Q52" s="337"/>
      <c r="R52" s="337"/>
    </row>
    <row r="53" spans="2:18" ht="12" customHeight="1">
      <c r="B53" s="333" t="s">
        <v>80</v>
      </c>
      <c r="C53" s="334">
        <v>3260</v>
      </c>
      <c r="D53" s="334">
        <v>605</v>
      </c>
      <c r="E53" s="334">
        <v>19700</v>
      </c>
      <c r="F53" s="334">
        <v>104</v>
      </c>
      <c r="G53" s="335">
        <v>0</v>
      </c>
      <c r="H53" s="335">
        <v>0</v>
      </c>
      <c r="I53" s="335">
        <v>0</v>
      </c>
      <c r="J53" s="336">
        <v>0</v>
      </c>
      <c r="K53" s="337"/>
      <c r="L53" s="337"/>
      <c r="M53" s="338"/>
      <c r="N53" s="295"/>
      <c r="O53" s="337"/>
      <c r="P53" s="337"/>
      <c r="Q53" s="337"/>
      <c r="R53" s="337"/>
    </row>
    <row r="54" spans="2:18" ht="7.5" customHeight="1">
      <c r="B54" s="333"/>
      <c r="C54" s="334"/>
      <c r="D54" s="334"/>
      <c r="E54" s="334"/>
      <c r="F54" s="334"/>
      <c r="G54" s="340"/>
      <c r="H54" s="335"/>
      <c r="I54" s="340"/>
      <c r="J54" s="336"/>
      <c r="K54" s="337"/>
      <c r="L54" s="337"/>
      <c r="M54" s="338"/>
      <c r="N54" s="295"/>
      <c r="O54" s="337"/>
      <c r="P54" s="337"/>
      <c r="Q54" s="337"/>
      <c r="R54" s="337"/>
    </row>
    <row r="55" spans="2:18" ht="12" customHeight="1">
      <c r="B55" s="333" t="s">
        <v>224</v>
      </c>
      <c r="C55" s="334">
        <v>4700</v>
      </c>
      <c r="D55" s="334">
        <v>664</v>
      </c>
      <c r="E55" s="334">
        <v>31200</v>
      </c>
      <c r="F55" s="334">
        <v>110</v>
      </c>
      <c r="G55" s="335">
        <v>0</v>
      </c>
      <c r="H55" s="335">
        <v>0</v>
      </c>
      <c r="I55" s="335">
        <v>0</v>
      </c>
      <c r="J55" s="336">
        <v>0</v>
      </c>
      <c r="K55" s="337"/>
      <c r="L55" s="337"/>
      <c r="M55" s="338"/>
      <c r="N55" s="295"/>
      <c r="O55" s="337"/>
      <c r="P55" s="337"/>
      <c r="Q55" s="337"/>
      <c r="R55" s="337"/>
    </row>
    <row r="56" spans="2:18" ht="12" customHeight="1">
      <c r="B56" s="333" t="s">
        <v>83</v>
      </c>
      <c r="C56" s="334">
        <v>1070</v>
      </c>
      <c r="D56" s="334">
        <v>449</v>
      </c>
      <c r="E56" s="334">
        <v>4800</v>
      </c>
      <c r="F56" s="334">
        <v>113</v>
      </c>
      <c r="G56" s="335">
        <v>0</v>
      </c>
      <c r="H56" s="335">
        <v>0</v>
      </c>
      <c r="I56" s="335">
        <v>0</v>
      </c>
      <c r="J56" s="336">
        <v>0</v>
      </c>
      <c r="K56" s="337"/>
      <c r="L56" s="337"/>
      <c r="M56" s="338"/>
      <c r="N56" s="295"/>
      <c r="O56" s="337"/>
      <c r="P56" s="337"/>
      <c r="Q56" s="337"/>
      <c r="R56" s="337"/>
    </row>
    <row r="57" spans="2:18" ht="12" customHeight="1">
      <c r="B57" s="333" t="s">
        <v>85</v>
      </c>
      <c r="C57" s="334">
        <v>1410</v>
      </c>
      <c r="D57" s="334">
        <v>600</v>
      </c>
      <c r="E57" s="334">
        <v>8440</v>
      </c>
      <c r="F57" s="334">
        <v>114</v>
      </c>
      <c r="G57" s="335">
        <v>1</v>
      </c>
      <c r="H57" s="335">
        <v>60</v>
      </c>
      <c r="I57" s="335">
        <v>1</v>
      </c>
      <c r="J57" s="336">
        <v>33</v>
      </c>
      <c r="K57" s="337"/>
      <c r="L57" s="337"/>
      <c r="M57" s="338"/>
      <c r="N57" s="295"/>
      <c r="O57" s="337"/>
      <c r="P57" s="337"/>
      <c r="Q57" s="337"/>
      <c r="R57" s="337"/>
    </row>
    <row r="58" spans="2:18" ht="12" customHeight="1">
      <c r="B58" s="333" t="s">
        <v>87</v>
      </c>
      <c r="C58" s="334">
        <v>2150</v>
      </c>
      <c r="D58" s="334">
        <v>588</v>
      </c>
      <c r="E58" s="334">
        <v>12600</v>
      </c>
      <c r="F58" s="334">
        <v>108</v>
      </c>
      <c r="G58" s="335">
        <v>0</v>
      </c>
      <c r="H58" s="335">
        <v>0</v>
      </c>
      <c r="I58" s="335">
        <v>0</v>
      </c>
      <c r="J58" s="336">
        <v>0</v>
      </c>
      <c r="K58" s="337"/>
      <c r="L58" s="337"/>
      <c r="M58" s="338"/>
      <c r="N58" s="295"/>
      <c r="O58" s="337"/>
      <c r="P58" s="337"/>
      <c r="Q58" s="337"/>
      <c r="R58" s="337"/>
    </row>
    <row r="59" spans="2:18" ht="12" customHeight="1">
      <c r="B59" s="333" t="s">
        <v>90</v>
      </c>
      <c r="C59" s="334">
        <v>1530</v>
      </c>
      <c r="D59" s="334">
        <v>608</v>
      </c>
      <c r="E59" s="334">
        <v>9320</v>
      </c>
      <c r="F59" s="334">
        <v>117</v>
      </c>
      <c r="G59" s="340">
        <v>2</v>
      </c>
      <c r="H59" s="335">
        <v>220</v>
      </c>
      <c r="I59" s="340">
        <v>4</v>
      </c>
      <c r="J59" s="336">
        <v>103</v>
      </c>
      <c r="K59" s="337"/>
      <c r="L59" s="337"/>
      <c r="M59" s="338"/>
      <c r="N59" s="295"/>
      <c r="O59" s="337"/>
      <c r="P59" s="337"/>
      <c r="Q59" s="337"/>
      <c r="R59" s="337"/>
    </row>
    <row r="60" spans="2:18" ht="7.5" customHeight="1">
      <c r="B60" s="333"/>
      <c r="C60" s="334"/>
      <c r="D60" s="334"/>
      <c r="E60" s="334"/>
      <c r="F60" s="334"/>
      <c r="G60" s="340"/>
      <c r="H60" s="335"/>
      <c r="I60" s="340"/>
      <c r="J60" s="336"/>
      <c r="K60" s="337"/>
      <c r="L60" s="337"/>
      <c r="M60" s="338"/>
      <c r="N60" s="295"/>
      <c r="O60" s="337"/>
      <c r="P60" s="337"/>
      <c r="Q60" s="337"/>
      <c r="R60" s="337"/>
    </row>
    <row r="61" spans="2:18" ht="12" customHeight="1">
      <c r="B61" s="333" t="s">
        <v>92</v>
      </c>
      <c r="C61" s="334">
        <v>3830</v>
      </c>
      <c r="D61" s="334">
        <v>651</v>
      </c>
      <c r="E61" s="335">
        <v>25000</v>
      </c>
      <c r="F61" s="335">
        <v>115</v>
      </c>
      <c r="G61" s="335">
        <v>0</v>
      </c>
      <c r="H61" s="335">
        <v>0</v>
      </c>
      <c r="I61" s="335">
        <v>0</v>
      </c>
      <c r="J61" s="336">
        <v>0</v>
      </c>
      <c r="K61" s="337"/>
      <c r="L61" s="337"/>
      <c r="M61" s="338"/>
      <c r="N61" s="295"/>
      <c r="O61" s="337"/>
      <c r="P61" s="337"/>
      <c r="Q61" s="337"/>
      <c r="R61" s="337"/>
    </row>
    <row r="62" spans="2:18" ht="12" customHeight="1">
      <c r="B62" s="333" t="s">
        <v>93</v>
      </c>
      <c r="C62" s="334">
        <v>3470</v>
      </c>
      <c r="D62" s="334">
        <v>635</v>
      </c>
      <c r="E62" s="334">
        <v>22000</v>
      </c>
      <c r="F62" s="334">
        <v>113</v>
      </c>
      <c r="G62" s="335">
        <v>1</v>
      </c>
      <c r="H62" s="335">
        <v>230</v>
      </c>
      <c r="I62" s="335">
        <v>2</v>
      </c>
      <c r="J62" s="336">
        <v>105</v>
      </c>
      <c r="K62" s="337"/>
      <c r="L62" s="337"/>
      <c r="M62" s="338"/>
      <c r="N62" s="295"/>
      <c r="O62" s="337"/>
      <c r="P62" s="337"/>
      <c r="Q62" s="337"/>
      <c r="R62" s="337"/>
    </row>
    <row r="63" spans="2:18" ht="12" customHeight="1">
      <c r="B63" s="333" t="s">
        <v>94</v>
      </c>
      <c r="C63" s="334">
        <v>2810</v>
      </c>
      <c r="D63" s="334">
        <v>576</v>
      </c>
      <c r="E63" s="334">
        <v>16200</v>
      </c>
      <c r="F63" s="334">
        <v>110</v>
      </c>
      <c r="G63" s="335">
        <v>9</v>
      </c>
      <c r="H63" s="335">
        <v>230</v>
      </c>
      <c r="I63" s="335">
        <v>21</v>
      </c>
      <c r="J63" s="336">
        <v>101</v>
      </c>
      <c r="K63" s="337"/>
      <c r="L63" s="337"/>
      <c r="M63" s="338"/>
      <c r="N63" s="295"/>
      <c r="O63" s="337"/>
      <c r="P63" s="337"/>
      <c r="Q63" s="337"/>
      <c r="R63" s="337"/>
    </row>
    <row r="64" spans="2:18" ht="12" customHeight="1">
      <c r="B64" s="333" t="s">
        <v>95</v>
      </c>
      <c r="C64" s="334">
        <v>1720</v>
      </c>
      <c r="D64" s="334">
        <v>596</v>
      </c>
      <c r="E64" s="334">
        <v>10200</v>
      </c>
      <c r="F64" s="334">
        <v>111</v>
      </c>
      <c r="G64" s="340">
        <v>2</v>
      </c>
      <c r="H64" s="335">
        <v>240</v>
      </c>
      <c r="I64" s="340">
        <v>5</v>
      </c>
      <c r="J64" s="336">
        <v>100</v>
      </c>
      <c r="K64" s="337"/>
      <c r="L64" s="337"/>
      <c r="M64" s="338"/>
      <c r="N64" s="295"/>
      <c r="O64" s="337"/>
      <c r="P64" s="337"/>
      <c r="Q64" s="337"/>
      <c r="R64" s="337"/>
    </row>
    <row r="65" spans="2:18" ht="12" customHeight="1">
      <c r="B65" s="333" t="s">
        <v>97</v>
      </c>
      <c r="C65" s="334">
        <v>2210</v>
      </c>
      <c r="D65" s="334">
        <v>648</v>
      </c>
      <c r="E65" s="334">
        <v>14300</v>
      </c>
      <c r="F65" s="334">
        <v>114</v>
      </c>
      <c r="G65" s="335">
        <v>0</v>
      </c>
      <c r="H65" s="335">
        <v>0</v>
      </c>
      <c r="I65" s="335">
        <v>0</v>
      </c>
      <c r="J65" s="336">
        <v>0</v>
      </c>
      <c r="K65" s="337"/>
      <c r="L65" s="337"/>
      <c r="M65" s="338"/>
      <c r="N65" s="295"/>
      <c r="O65" s="337"/>
      <c r="P65" s="337"/>
      <c r="Q65" s="337"/>
      <c r="R65" s="337"/>
    </row>
    <row r="66" spans="2:18" ht="7.5" customHeight="1">
      <c r="B66" s="333"/>
      <c r="C66" s="334"/>
      <c r="D66" s="334"/>
      <c r="E66" s="334"/>
      <c r="F66" s="334"/>
      <c r="G66" s="335"/>
      <c r="H66" s="335"/>
      <c r="I66" s="335"/>
      <c r="J66" s="336"/>
      <c r="K66" s="337"/>
      <c r="L66" s="337"/>
      <c r="M66" s="338"/>
      <c r="N66" s="295"/>
      <c r="O66" s="337"/>
      <c r="P66" s="337"/>
      <c r="Q66" s="337"/>
      <c r="R66" s="337"/>
    </row>
    <row r="67" spans="2:18" ht="12" customHeight="1">
      <c r="B67" s="333" t="s">
        <v>99</v>
      </c>
      <c r="C67" s="334">
        <v>897</v>
      </c>
      <c r="D67" s="334">
        <v>576</v>
      </c>
      <c r="E67" s="334">
        <v>5170</v>
      </c>
      <c r="F67" s="334">
        <v>118</v>
      </c>
      <c r="G67" s="335">
        <v>0</v>
      </c>
      <c r="H67" s="335">
        <v>0</v>
      </c>
      <c r="I67" s="335">
        <v>0</v>
      </c>
      <c r="J67" s="336">
        <v>0</v>
      </c>
      <c r="K67" s="337"/>
      <c r="L67" s="337"/>
      <c r="M67" s="338"/>
      <c r="N67" s="295"/>
      <c r="O67" s="337"/>
      <c r="P67" s="337"/>
      <c r="Q67" s="337"/>
      <c r="R67" s="337"/>
    </row>
    <row r="68" spans="2:18" ht="12" customHeight="1">
      <c r="B68" s="333" t="s">
        <v>101</v>
      </c>
      <c r="C68" s="334">
        <v>701</v>
      </c>
      <c r="D68" s="334">
        <v>503</v>
      </c>
      <c r="E68" s="334">
        <v>3530</v>
      </c>
      <c r="F68" s="334">
        <v>118</v>
      </c>
      <c r="G68" s="335">
        <v>0</v>
      </c>
      <c r="H68" s="335">
        <v>0</v>
      </c>
      <c r="I68" s="335">
        <v>0</v>
      </c>
      <c r="J68" s="336">
        <v>0</v>
      </c>
      <c r="K68" s="337"/>
      <c r="L68" s="337"/>
      <c r="M68" s="338"/>
      <c r="N68" s="295"/>
      <c r="O68" s="337"/>
      <c r="P68" s="337"/>
      <c r="Q68" s="337"/>
      <c r="R68" s="337"/>
    </row>
    <row r="69" spans="2:18" ht="12" customHeight="1">
      <c r="B69" s="333" t="s">
        <v>104</v>
      </c>
      <c r="C69" s="334">
        <v>2890</v>
      </c>
      <c r="D69" s="334">
        <v>619</v>
      </c>
      <c r="E69" s="334">
        <v>17900</v>
      </c>
      <c r="F69" s="334">
        <v>111</v>
      </c>
      <c r="G69" s="340">
        <v>1</v>
      </c>
      <c r="H69" s="335">
        <v>220</v>
      </c>
      <c r="I69" s="340">
        <v>2</v>
      </c>
      <c r="J69" s="336">
        <v>110</v>
      </c>
      <c r="K69" s="337"/>
      <c r="L69" s="337"/>
      <c r="M69" s="338"/>
      <c r="N69" s="295"/>
      <c r="O69" s="337"/>
      <c r="P69" s="337"/>
      <c r="Q69" s="337"/>
      <c r="R69" s="337"/>
    </row>
    <row r="70" spans="2:18" ht="12" customHeight="1">
      <c r="B70" s="333" t="s">
        <v>106</v>
      </c>
      <c r="C70" s="334">
        <v>1210</v>
      </c>
      <c r="D70" s="334">
        <v>606</v>
      </c>
      <c r="E70" s="334">
        <v>7320</v>
      </c>
      <c r="F70" s="334">
        <v>115</v>
      </c>
      <c r="G70" s="335">
        <v>0</v>
      </c>
      <c r="H70" s="335">
        <v>0</v>
      </c>
      <c r="I70" s="335">
        <v>0</v>
      </c>
      <c r="J70" s="336">
        <v>0</v>
      </c>
      <c r="K70" s="337"/>
      <c r="L70" s="337"/>
      <c r="M70" s="338"/>
      <c r="N70" s="295"/>
      <c r="O70" s="337"/>
      <c r="P70" s="337"/>
      <c r="Q70" s="337"/>
      <c r="R70" s="337"/>
    </row>
    <row r="71" spans="2:18" ht="12" customHeight="1">
      <c r="B71" s="333" t="s">
        <v>107</v>
      </c>
      <c r="C71" s="334">
        <v>988</v>
      </c>
      <c r="D71" s="334">
        <v>584</v>
      </c>
      <c r="E71" s="334">
        <v>5770</v>
      </c>
      <c r="F71" s="334">
        <v>111</v>
      </c>
      <c r="G71" s="335">
        <v>0</v>
      </c>
      <c r="H71" s="335">
        <v>0</v>
      </c>
      <c r="I71" s="335">
        <v>0</v>
      </c>
      <c r="J71" s="336">
        <v>0</v>
      </c>
      <c r="K71" s="337"/>
      <c r="L71" s="337"/>
      <c r="M71" s="338"/>
      <c r="N71" s="295"/>
      <c r="O71" s="337"/>
      <c r="P71" s="337"/>
      <c r="Q71" s="337"/>
      <c r="R71" s="337"/>
    </row>
    <row r="72" spans="2:18" ht="12" customHeight="1">
      <c r="B72" s="303" t="s">
        <v>109</v>
      </c>
      <c r="C72" s="343">
        <v>1490</v>
      </c>
      <c r="D72" s="343">
        <v>591</v>
      </c>
      <c r="E72" s="343">
        <v>8820</v>
      </c>
      <c r="F72" s="343">
        <v>112</v>
      </c>
      <c r="G72" s="344">
        <v>0</v>
      </c>
      <c r="H72" s="344">
        <v>0</v>
      </c>
      <c r="I72" s="344">
        <v>0</v>
      </c>
      <c r="J72" s="345">
        <v>0</v>
      </c>
      <c r="K72" s="337"/>
      <c r="L72" s="337"/>
      <c r="M72" s="338"/>
      <c r="N72" s="295"/>
      <c r="O72" s="337"/>
      <c r="P72" s="337"/>
      <c r="Q72" s="337"/>
      <c r="R72" s="337"/>
    </row>
    <row r="73" spans="2:13" ht="13.5" customHeight="1">
      <c r="B73" s="346" t="s">
        <v>377</v>
      </c>
      <c r="C73" s="295"/>
      <c r="D73" s="295"/>
      <c r="E73" s="295"/>
      <c r="F73" s="295"/>
      <c r="G73" s="296"/>
      <c r="H73" s="296"/>
      <c r="I73" s="296"/>
      <c r="J73" s="296"/>
      <c r="K73" s="295"/>
      <c r="L73" s="295"/>
      <c r="M73" s="295"/>
    </row>
    <row r="74" spans="2:13" ht="13.5" customHeight="1">
      <c r="B74" s="347"/>
      <c r="C74" s="295"/>
      <c r="D74" s="295"/>
      <c r="E74" s="295"/>
      <c r="F74" s="295"/>
      <c r="G74" s="296"/>
      <c r="H74" s="296"/>
      <c r="I74" s="296"/>
      <c r="J74" s="296"/>
      <c r="K74" s="295"/>
      <c r="L74" s="295"/>
      <c r="M74" s="295"/>
    </row>
    <row r="75" spans="3:13" ht="13.5" customHeight="1">
      <c r="C75" s="295"/>
      <c r="D75" s="295"/>
      <c r="E75" s="295"/>
      <c r="F75" s="295"/>
      <c r="G75" s="296"/>
      <c r="H75" s="296"/>
      <c r="I75" s="296"/>
      <c r="J75" s="296"/>
      <c r="K75" s="295"/>
      <c r="L75" s="295"/>
      <c r="M75" s="295"/>
    </row>
    <row r="76" spans="3:13" ht="15" customHeight="1">
      <c r="C76" s="295"/>
      <c r="D76" s="295"/>
      <c r="E76" s="295"/>
      <c r="F76" s="295"/>
      <c r="G76" s="296"/>
      <c r="H76" s="296"/>
      <c r="I76" s="296"/>
      <c r="J76" s="296"/>
      <c r="K76" s="295"/>
      <c r="L76" s="295"/>
      <c r="M76" s="295"/>
    </row>
    <row r="77" spans="2:13" ht="15" customHeight="1">
      <c r="B77" s="295"/>
      <c r="C77" s="295"/>
      <c r="D77" s="295"/>
      <c r="E77" s="295"/>
      <c r="F77" s="295"/>
      <c r="G77" s="296"/>
      <c r="H77" s="296"/>
      <c r="I77" s="296"/>
      <c r="J77" s="296"/>
      <c r="M77" s="295"/>
    </row>
    <row r="78" spans="2:13" ht="15" customHeight="1">
      <c r="B78" s="295"/>
      <c r="C78" s="295"/>
      <c r="D78" s="295"/>
      <c r="E78" s="295"/>
      <c r="F78" s="295"/>
      <c r="G78" s="296"/>
      <c r="H78" s="296"/>
      <c r="I78" s="296"/>
      <c r="J78" s="296"/>
      <c r="M78" s="295"/>
    </row>
    <row r="79" spans="2:13" ht="15" customHeight="1">
      <c r="B79" s="295"/>
      <c r="C79" s="295"/>
      <c r="D79" s="295"/>
      <c r="E79" s="295"/>
      <c r="F79" s="295"/>
      <c r="G79" s="296"/>
      <c r="H79" s="296"/>
      <c r="I79" s="296"/>
      <c r="J79" s="296"/>
      <c r="M79" s="295"/>
    </row>
    <row r="80" spans="2:13" ht="15" customHeight="1">
      <c r="B80" s="295"/>
      <c r="C80" s="295"/>
      <c r="D80" s="295"/>
      <c r="E80" s="295"/>
      <c r="F80" s="295"/>
      <c r="G80" s="296"/>
      <c r="H80" s="296"/>
      <c r="I80" s="296"/>
      <c r="J80" s="296"/>
      <c r="M80" s="295"/>
    </row>
    <row r="81" spans="2:13" ht="15" customHeight="1">
      <c r="B81" s="295"/>
      <c r="C81" s="295"/>
      <c r="D81" s="295"/>
      <c r="E81" s="295"/>
      <c r="F81" s="295"/>
      <c r="G81" s="296"/>
      <c r="H81" s="296"/>
      <c r="I81" s="296"/>
      <c r="J81" s="296"/>
      <c r="M81" s="295"/>
    </row>
    <row r="82" spans="2:13" ht="15" customHeight="1">
      <c r="B82" s="295"/>
      <c r="C82" s="295"/>
      <c r="D82" s="295"/>
      <c r="E82" s="295"/>
      <c r="F82" s="295"/>
      <c r="G82" s="296"/>
      <c r="H82" s="296"/>
      <c r="I82" s="296"/>
      <c r="J82" s="296"/>
      <c r="M82" s="295"/>
    </row>
    <row r="83" spans="2:13" ht="15" customHeight="1">
      <c r="B83" s="295"/>
      <c r="C83" s="295"/>
      <c r="D83" s="295"/>
      <c r="E83" s="295"/>
      <c r="F83" s="295"/>
      <c r="G83" s="296"/>
      <c r="H83" s="296"/>
      <c r="I83" s="296"/>
      <c r="J83" s="296"/>
      <c r="M83" s="295"/>
    </row>
    <row r="84" spans="2:13" ht="15" customHeight="1">
      <c r="B84" s="295"/>
      <c r="C84" s="295"/>
      <c r="D84" s="295"/>
      <c r="E84" s="295"/>
      <c r="F84" s="295"/>
      <c r="G84" s="296"/>
      <c r="H84" s="296"/>
      <c r="I84" s="296"/>
      <c r="J84" s="296"/>
      <c r="M84" s="295"/>
    </row>
    <row r="85" spans="2:13" ht="15" customHeight="1">
      <c r="B85" s="295"/>
      <c r="C85" s="295"/>
      <c r="D85" s="295"/>
      <c r="E85" s="295"/>
      <c r="F85" s="295"/>
      <c r="G85" s="296"/>
      <c r="H85" s="296"/>
      <c r="I85" s="296"/>
      <c r="J85" s="296"/>
      <c r="M85" s="295"/>
    </row>
    <row r="86" spans="2:13" ht="15" customHeight="1">
      <c r="B86" s="295"/>
      <c r="C86" s="295"/>
      <c r="D86" s="295"/>
      <c r="E86" s="295"/>
      <c r="F86" s="295"/>
      <c r="G86" s="296"/>
      <c r="H86" s="296"/>
      <c r="I86" s="296"/>
      <c r="J86" s="296"/>
      <c r="M86" s="295"/>
    </row>
    <row r="87" spans="2:13" ht="15" customHeight="1">
      <c r="B87" s="295"/>
      <c r="C87" s="295"/>
      <c r="D87" s="295"/>
      <c r="E87" s="295"/>
      <c r="F87" s="295"/>
      <c r="G87" s="296"/>
      <c r="H87" s="296"/>
      <c r="I87" s="296"/>
      <c r="J87" s="296"/>
      <c r="M87" s="295"/>
    </row>
    <row r="88" spans="2:13" ht="15" customHeight="1">
      <c r="B88" s="295"/>
      <c r="C88" s="295"/>
      <c r="D88" s="295"/>
      <c r="E88" s="295"/>
      <c r="F88" s="295"/>
      <c r="G88" s="296"/>
      <c r="H88" s="296"/>
      <c r="I88" s="296"/>
      <c r="J88" s="296"/>
      <c r="M88" s="295"/>
    </row>
    <row r="89" spans="2:10" ht="15" customHeight="1">
      <c r="B89" s="295"/>
      <c r="C89" s="295"/>
      <c r="D89" s="295"/>
      <c r="E89" s="295"/>
      <c r="F89" s="295"/>
      <c r="G89" s="296"/>
      <c r="H89" s="296"/>
      <c r="I89" s="296"/>
      <c r="J89" s="296"/>
    </row>
    <row r="90" spans="2:10" ht="15" customHeight="1">
      <c r="B90" s="295"/>
      <c r="C90" s="295"/>
      <c r="D90" s="295"/>
      <c r="E90" s="295"/>
      <c r="F90" s="295"/>
      <c r="G90" s="296"/>
      <c r="H90" s="296"/>
      <c r="I90" s="296"/>
      <c r="J90" s="296"/>
    </row>
    <row r="91" spans="2:10" ht="15" customHeight="1">
      <c r="B91" s="295"/>
      <c r="C91" s="295"/>
      <c r="D91" s="295"/>
      <c r="E91" s="295"/>
      <c r="F91" s="295"/>
      <c r="G91" s="296"/>
      <c r="H91" s="296"/>
      <c r="I91" s="296"/>
      <c r="J91" s="296"/>
    </row>
    <row r="92" spans="2:10" ht="15" customHeight="1">
      <c r="B92" s="295"/>
      <c r="C92" s="295"/>
      <c r="D92" s="295"/>
      <c r="E92" s="295"/>
      <c r="F92" s="295"/>
      <c r="G92" s="296"/>
      <c r="H92" s="296"/>
      <c r="I92" s="296"/>
      <c r="J92" s="296"/>
    </row>
    <row r="93" spans="2:10" ht="15" customHeight="1">
      <c r="B93" s="295"/>
      <c r="C93" s="295"/>
      <c r="D93" s="295"/>
      <c r="E93" s="295"/>
      <c r="F93" s="295"/>
      <c r="G93" s="296"/>
      <c r="H93" s="296"/>
      <c r="I93" s="296"/>
      <c r="J93" s="296"/>
    </row>
    <row r="94" spans="2:10" ht="15" customHeight="1">
      <c r="B94" s="295"/>
      <c r="C94" s="295"/>
      <c r="D94" s="295"/>
      <c r="E94" s="295"/>
      <c r="F94" s="295"/>
      <c r="G94" s="296"/>
      <c r="H94" s="296"/>
      <c r="I94" s="296"/>
      <c r="J94" s="296"/>
    </row>
    <row r="95" spans="2:10" ht="15" customHeight="1">
      <c r="B95" s="295"/>
      <c r="C95" s="295"/>
      <c r="D95" s="295"/>
      <c r="E95" s="295"/>
      <c r="F95" s="295"/>
      <c r="G95" s="296"/>
      <c r="H95" s="296"/>
      <c r="I95" s="296"/>
      <c r="J95" s="296"/>
    </row>
    <row r="96" spans="2:10" ht="15" customHeight="1">
      <c r="B96" s="295"/>
      <c r="C96" s="295"/>
      <c r="D96" s="295"/>
      <c r="E96" s="295"/>
      <c r="F96" s="295"/>
      <c r="G96" s="296"/>
      <c r="H96" s="296"/>
      <c r="I96" s="296"/>
      <c r="J96" s="296"/>
    </row>
    <row r="97" spans="2:10" ht="15" customHeight="1">
      <c r="B97" s="295"/>
      <c r="C97" s="295"/>
      <c r="D97" s="295"/>
      <c r="E97" s="295"/>
      <c r="F97" s="295"/>
      <c r="G97" s="296"/>
      <c r="H97" s="296"/>
      <c r="I97" s="296"/>
      <c r="J97" s="296"/>
    </row>
    <row r="98" spans="2:10" ht="15" customHeight="1">
      <c r="B98" s="295"/>
      <c r="C98" s="295"/>
      <c r="D98" s="295"/>
      <c r="E98" s="295"/>
      <c r="F98" s="295"/>
      <c r="G98" s="296"/>
      <c r="H98" s="296"/>
      <c r="I98" s="296"/>
      <c r="J98" s="296"/>
    </row>
    <row r="99" spans="2:10" ht="15" customHeight="1">
      <c r="B99" s="295"/>
      <c r="C99" s="295"/>
      <c r="D99" s="295"/>
      <c r="E99" s="295"/>
      <c r="F99" s="295"/>
      <c r="G99" s="296"/>
      <c r="H99" s="296"/>
      <c r="I99" s="296"/>
      <c r="J99" s="296"/>
    </row>
    <row r="100" spans="2:10" ht="15" customHeight="1">
      <c r="B100" s="295"/>
      <c r="C100" s="295"/>
      <c r="D100" s="295"/>
      <c r="E100" s="295"/>
      <c r="F100" s="295"/>
      <c r="G100" s="296"/>
      <c r="H100" s="296"/>
      <c r="I100" s="296"/>
      <c r="J100" s="296"/>
    </row>
    <row r="101" spans="2:10" ht="15" customHeight="1">
      <c r="B101" s="295"/>
      <c r="C101" s="295"/>
      <c r="D101" s="295"/>
      <c r="E101" s="295"/>
      <c r="F101" s="295"/>
      <c r="G101" s="296"/>
      <c r="H101" s="296"/>
      <c r="I101" s="296"/>
      <c r="J101" s="296"/>
    </row>
    <row r="102" spans="2:10" ht="15" customHeight="1">
      <c r="B102" s="295"/>
      <c r="C102" s="295"/>
      <c r="D102" s="295"/>
      <c r="E102" s="295"/>
      <c r="F102" s="295"/>
      <c r="G102" s="296"/>
      <c r="H102" s="296"/>
      <c r="I102" s="296"/>
      <c r="J102" s="296"/>
    </row>
    <row r="103" spans="2:10" ht="15" customHeight="1">
      <c r="B103" s="295"/>
      <c r="C103" s="295"/>
      <c r="D103" s="295"/>
      <c r="E103" s="295"/>
      <c r="F103" s="295"/>
      <c r="G103" s="296"/>
      <c r="H103" s="296"/>
      <c r="I103" s="296"/>
      <c r="J103" s="296"/>
    </row>
    <row r="104" spans="2:10" ht="15" customHeight="1">
      <c r="B104" s="295"/>
      <c r="C104" s="295"/>
      <c r="D104" s="295"/>
      <c r="E104" s="295"/>
      <c r="F104" s="295"/>
      <c r="G104" s="296"/>
      <c r="H104" s="296"/>
      <c r="I104" s="296"/>
      <c r="J104" s="296"/>
    </row>
    <row r="105" spans="2:10" ht="15" customHeight="1">
      <c r="B105" s="295"/>
      <c r="C105" s="295"/>
      <c r="D105" s="295"/>
      <c r="E105" s="295"/>
      <c r="F105" s="295"/>
      <c r="G105" s="296"/>
      <c r="H105" s="296"/>
      <c r="I105" s="296"/>
      <c r="J105" s="296"/>
    </row>
    <row r="106" spans="2:10" ht="15" customHeight="1">
      <c r="B106" s="295"/>
      <c r="C106" s="295"/>
      <c r="D106" s="295"/>
      <c r="E106" s="295"/>
      <c r="F106" s="295"/>
      <c r="G106" s="296"/>
      <c r="H106" s="296"/>
      <c r="I106" s="296"/>
      <c r="J106" s="296"/>
    </row>
    <row r="107" spans="2:10" ht="15" customHeight="1">
      <c r="B107" s="295"/>
      <c r="C107" s="295"/>
      <c r="D107" s="295"/>
      <c r="E107" s="295"/>
      <c r="F107" s="295"/>
      <c r="G107" s="296"/>
      <c r="H107" s="296"/>
      <c r="I107" s="296"/>
      <c r="J107" s="296"/>
    </row>
    <row r="108" spans="2:10" ht="15" customHeight="1">
      <c r="B108" s="295"/>
      <c r="C108" s="295"/>
      <c r="D108" s="295"/>
      <c r="E108" s="295"/>
      <c r="F108" s="295"/>
      <c r="G108" s="296"/>
      <c r="H108" s="296"/>
      <c r="I108" s="296"/>
      <c r="J108" s="296"/>
    </row>
    <row r="109" spans="2:10" ht="15" customHeight="1">
      <c r="B109" s="295"/>
      <c r="C109" s="295"/>
      <c r="D109" s="295"/>
      <c r="E109" s="295"/>
      <c r="F109" s="295"/>
      <c r="G109" s="296"/>
      <c r="H109" s="296"/>
      <c r="I109" s="296"/>
      <c r="J109" s="296"/>
    </row>
    <row r="110" spans="2:10" ht="15" customHeight="1">
      <c r="B110" s="295"/>
      <c r="C110" s="295"/>
      <c r="D110" s="295"/>
      <c r="E110" s="295"/>
      <c r="F110" s="295"/>
      <c r="G110" s="296"/>
      <c r="H110" s="296"/>
      <c r="I110" s="296"/>
      <c r="J110" s="296"/>
    </row>
    <row r="111" spans="2:10" ht="15" customHeight="1">
      <c r="B111" s="295"/>
      <c r="C111" s="295"/>
      <c r="D111" s="295"/>
      <c r="E111" s="295"/>
      <c r="F111" s="295"/>
      <c r="G111" s="296"/>
      <c r="H111" s="296"/>
      <c r="I111" s="296"/>
      <c r="J111" s="296"/>
    </row>
    <row r="112" spans="2:10" ht="15" customHeight="1">
      <c r="B112" s="295"/>
      <c r="C112" s="295"/>
      <c r="D112" s="295"/>
      <c r="E112" s="295"/>
      <c r="F112" s="295"/>
      <c r="G112" s="296"/>
      <c r="H112" s="296"/>
      <c r="I112" s="296"/>
      <c r="J112" s="296"/>
    </row>
    <row r="113" spans="2:10" ht="15" customHeight="1">
      <c r="B113" s="295"/>
      <c r="C113" s="295"/>
      <c r="D113" s="295"/>
      <c r="E113" s="295"/>
      <c r="F113" s="295"/>
      <c r="G113" s="296"/>
      <c r="H113" s="296"/>
      <c r="I113" s="296"/>
      <c r="J113" s="296"/>
    </row>
    <row r="114" spans="2:10" ht="15" customHeight="1">
      <c r="B114" s="295"/>
      <c r="C114" s="295"/>
      <c r="D114" s="295"/>
      <c r="E114" s="295"/>
      <c r="F114" s="295"/>
      <c r="G114" s="296"/>
      <c r="H114" s="296"/>
      <c r="I114" s="296"/>
      <c r="J114" s="296"/>
    </row>
    <row r="115" spans="2:10" ht="15" customHeight="1">
      <c r="B115" s="295"/>
      <c r="C115" s="295"/>
      <c r="D115" s="295"/>
      <c r="E115" s="295"/>
      <c r="F115" s="295"/>
      <c r="G115" s="296"/>
      <c r="H115" s="296"/>
      <c r="I115" s="296"/>
      <c r="J115" s="296"/>
    </row>
    <row r="116" spans="2:10" ht="15" customHeight="1">
      <c r="B116" s="295"/>
      <c r="C116" s="295"/>
      <c r="D116" s="295"/>
      <c r="E116" s="295"/>
      <c r="F116" s="295"/>
      <c r="G116" s="296"/>
      <c r="H116" s="296"/>
      <c r="I116" s="296"/>
      <c r="J116" s="296"/>
    </row>
    <row r="117" spans="2:10" ht="15" customHeight="1">
      <c r="B117" s="295"/>
      <c r="C117" s="295"/>
      <c r="D117" s="295"/>
      <c r="E117" s="295"/>
      <c r="F117" s="295"/>
      <c r="G117" s="296"/>
      <c r="H117" s="296"/>
      <c r="I117" s="296"/>
      <c r="J117" s="296"/>
    </row>
    <row r="118" spans="2:10" ht="15" customHeight="1">
      <c r="B118" s="295"/>
      <c r="C118" s="295"/>
      <c r="D118" s="295"/>
      <c r="E118" s="295"/>
      <c r="F118" s="295"/>
      <c r="G118" s="296"/>
      <c r="H118" s="296"/>
      <c r="I118" s="296"/>
      <c r="J118" s="296"/>
    </row>
    <row r="119" spans="2:10" ht="15" customHeight="1">
      <c r="B119" s="295"/>
      <c r="C119" s="295"/>
      <c r="D119" s="295"/>
      <c r="E119" s="295"/>
      <c r="F119" s="295"/>
      <c r="G119" s="296"/>
      <c r="H119" s="296"/>
      <c r="I119" s="296"/>
      <c r="J119" s="296"/>
    </row>
    <row r="120" spans="2:10" ht="15" customHeight="1">
      <c r="B120" s="295"/>
      <c r="C120" s="295"/>
      <c r="D120" s="295"/>
      <c r="E120" s="295"/>
      <c r="F120" s="295"/>
      <c r="G120" s="296"/>
      <c r="H120" s="296"/>
      <c r="I120" s="296"/>
      <c r="J120" s="296"/>
    </row>
    <row r="121" spans="2:10" ht="15" customHeight="1">
      <c r="B121" s="295"/>
      <c r="C121" s="295"/>
      <c r="D121" s="295"/>
      <c r="E121" s="295"/>
      <c r="F121" s="295"/>
      <c r="G121" s="296"/>
      <c r="H121" s="296"/>
      <c r="I121" s="296"/>
      <c r="J121" s="296"/>
    </row>
    <row r="122" spans="2:10" ht="15" customHeight="1">
      <c r="B122" s="295"/>
      <c r="C122" s="295"/>
      <c r="D122" s="295"/>
      <c r="E122" s="295"/>
      <c r="F122" s="295"/>
      <c r="G122" s="296"/>
      <c r="H122" s="296"/>
      <c r="I122" s="296"/>
      <c r="J122" s="296"/>
    </row>
    <row r="123" spans="2:10" ht="15" customHeight="1">
      <c r="B123" s="295"/>
      <c r="C123" s="295"/>
      <c r="D123" s="295"/>
      <c r="E123" s="295"/>
      <c r="F123" s="295"/>
      <c r="G123" s="296"/>
      <c r="H123" s="296"/>
      <c r="I123" s="296"/>
      <c r="J123" s="296"/>
    </row>
    <row r="124" spans="2:10" ht="15" customHeight="1">
      <c r="B124" s="295"/>
      <c r="C124" s="295"/>
      <c r="D124" s="295"/>
      <c r="E124" s="295"/>
      <c r="F124" s="295"/>
      <c r="G124" s="296"/>
      <c r="H124" s="296"/>
      <c r="I124" s="296"/>
      <c r="J124" s="296"/>
    </row>
    <row r="125" spans="2:10" ht="15" customHeight="1">
      <c r="B125" s="295"/>
      <c r="C125" s="295"/>
      <c r="D125" s="295"/>
      <c r="E125" s="295"/>
      <c r="F125" s="295"/>
      <c r="G125" s="296"/>
      <c r="H125" s="296"/>
      <c r="I125" s="296"/>
      <c r="J125" s="296"/>
    </row>
    <row r="126" spans="2:10" ht="15" customHeight="1">
      <c r="B126" s="295"/>
      <c r="C126" s="295"/>
      <c r="D126" s="295"/>
      <c r="E126" s="295"/>
      <c r="F126" s="295"/>
      <c r="G126" s="296"/>
      <c r="H126" s="296"/>
      <c r="I126" s="296"/>
      <c r="J126" s="296"/>
    </row>
    <row r="127" spans="2:10" ht="15" customHeight="1">
      <c r="B127" s="295"/>
      <c r="C127" s="295"/>
      <c r="D127" s="295"/>
      <c r="E127" s="295"/>
      <c r="F127" s="295"/>
      <c r="G127" s="296"/>
      <c r="H127" s="296"/>
      <c r="I127" s="296"/>
      <c r="J127" s="296"/>
    </row>
  </sheetData>
  <mergeCells count="1">
    <mergeCell ref="B5:B6"/>
  </mergeCells>
  <printOptions/>
  <pageMargins left="0.75" right="0.75" top="1" bottom="1" header="0.512" footer="0.512"/>
  <pageSetup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68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9" customWidth="1"/>
    <col min="2" max="2" width="12.125" style="19" customWidth="1"/>
    <col min="3" max="4" width="10.125" style="19" bestFit="1" customWidth="1"/>
    <col min="5" max="5" width="8.625" style="19" customWidth="1"/>
    <col min="6" max="6" width="10.125" style="19" bestFit="1" customWidth="1"/>
    <col min="7" max="7" width="12.125" style="19" bestFit="1" customWidth="1"/>
    <col min="8" max="12" width="10.125" style="19" bestFit="1" customWidth="1"/>
    <col min="13" max="13" width="9.125" style="19" customWidth="1"/>
    <col min="14" max="14" width="10.125" style="19" bestFit="1" customWidth="1"/>
    <col min="15" max="15" width="9.125" style="19" customWidth="1"/>
    <col min="16" max="16" width="10.125" style="19" bestFit="1" customWidth="1"/>
    <col min="17" max="17" width="10.00390625" style="19" customWidth="1"/>
    <col min="18" max="18" width="9.50390625" style="19" customWidth="1"/>
    <col min="19" max="16384" width="9.00390625" style="19" customWidth="1"/>
  </cols>
  <sheetData>
    <row r="2" ht="14.25">
      <c r="B2" s="348" t="s">
        <v>395</v>
      </c>
    </row>
    <row r="3" spans="2:18" s="32" customFormat="1" ht="12" thickBot="1">
      <c r="B3" s="349"/>
      <c r="C3" s="349"/>
      <c r="D3" s="349"/>
      <c r="E3" s="349"/>
      <c r="F3" s="349"/>
      <c r="G3" s="349"/>
      <c r="H3" s="349"/>
      <c r="I3" s="349"/>
      <c r="J3" s="349"/>
      <c r="K3" s="350"/>
      <c r="L3" s="349"/>
      <c r="M3" s="349"/>
      <c r="N3" s="349"/>
      <c r="O3" s="349"/>
      <c r="P3" s="349"/>
      <c r="Q3" s="349"/>
      <c r="R3" s="351" t="s">
        <v>379</v>
      </c>
    </row>
    <row r="4" spans="2:18" ht="15" customHeight="1" thickTop="1">
      <c r="B4" s="1353" t="s">
        <v>110</v>
      </c>
      <c r="C4" s="1360" t="s">
        <v>380</v>
      </c>
      <c r="D4" s="1361"/>
      <c r="E4" s="1361"/>
      <c r="F4" s="1362"/>
      <c r="G4" s="1350" t="s">
        <v>381</v>
      </c>
      <c r="H4" s="1351"/>
      <c r="I4" s="1351"/>
      <c r="J4" s="1351"/>
      <c r="K4" s="1351"/>
      <c r="L4" s="1351"/>
      <c r="M4" s="1351"/>
      <c r="N4" s="1351"/>
      <c r="O4" s="1351"/>
      <c r="P4" s="1351"/>
      <c r="Q4" s="1352"/>
      <c r="R4" s="1355" t="s">
        <v>382</v>
      </c>
    </row>
    <row r="5" spans="2:18" ht="15" customHeight="1">
      <c r="B5" s="1353"/>
      <c r="C5" s="1363"/>
      <c r="D5" s="1364"/>
      <c r="E5" s="1364"/>
      <c r="F5" s="1365"/>
      <c r="G5" s="1357" t="s">
        <v>233</v>
      </c>
      <c r="H5" s="1347" t="s">
        <v>383</v>
      </c>
      <c r="I5" s="1348"/>
      <c r="J5" s="1348"/>
      <c r="K5" s="1348"/>
      <c r="L5" s="1348"/>
      <c r="M5" s="1348"/>
      <c r="N5" s="1348"/>
      <c r="O5" s="1348"/>
      <c r="P5" s="1349"/>
      <c r="Q5" s="1357" t="s">
        <v>384</v>
      </c>
      <c r="R5" s="1355"/>
    </row>
    <row r="6" spans="2:18" ht="15" customHeight="1">
      <c r="B6" s="1353"/>
      <c r="C6" s="1368" t="s">
        <v>233</v>
      </c>
      <c r="D6" s="1347" t="s">
        <v>385</v>
      </c>
      <c r="E6" s="1348"/>
      <c r="F6" s="1349"/>
      <c r="G6" s="1366"/>
      <c r="H6" s="1347" t="s">
        <v>233</v>
      </c>
      <c r="I6" s="1358"/>
      <c r="J6" s="1359"/>
      <c r="K6" s="1347" t="s">
        <v>386</v>
      </c>
      <c r="L6" s="1348"/>
      <c r="M6" s="1349"/>
      <c r="N6" s="1347" t="s">
        <v>387</v>
      </c>
      <c r="O6" s="1358"/>
      <c r="P6" s="1359"/>
      <c r="Q6" s="1353"/>
      <c r="R6" s="1355"/>
    </row>
    <row r="7" spans="2:18" ht="15" customHeight="1">
      <c r="B7" s="1354"/>
      <c r="C7" s="1369"/>
      <c r="D7" s="352" t="s">
        <v>388</v>
      </c>
      <c r="E7" s="352" t="s">
        <v>389</v>
      </c>
      <c r="F7" s="352" t="s">
        <v>390</v>
      </c>
      <c r="G7" s="1367"/>
      <c r="H7" s="354" t="s">
        <v>391</v>
      </c>
      <c r="I7" s="354" t="s">
        <v>392</v>
      </c>
      <c r="J7" s="354" t="s">
        <v>393</v>
      </c>
      <c r="K7" s="354" t="s">
        <v>391</v>
      </c>
      <c r="L7" s="354" t="s">
        <v>392</v>
      </c>
      <c r="M7" s="354" t="s">
        <v>393</v>
      </c>
      <c r="N7" s="354" t="s">
        <v>391</v>
      </c>
      <c r="O7" s="354" t="s">
        <v>392</v>
      </c>
      <c r="P7" s="354" t="s">
        <v>393</v>
      </c>
      <c r="Q7" s="1354"/>
      <c r="R7" s="1356"/>
    </row>
    <row r="8" spans="2:18" ht="8.25" customHeight="1">
      <c r="B8" s="355"/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8"/>
      <c r="Q8" s="357"/>
      <c r="R8" s="359"/>
    </row>
    <row r="9" spans="2:18" s="32" customFormat="1" ht="19.5" customHeight="1">
      <c r="B9" s="360" t="s">
        <v>66</v>
      </c>
      <c r="C9" s="361">
        <f aca="true" t="shared" si="0" ref="C9:R9">SUM(C16:C67)</f>
        <v>648626</v>
      </c>
      <c r="D9" s="362">
        <f t="shared" si="0"/>
        <v>351206</v>
      </c>
      <c r="E9" s="362">
        <f t="shared" si="0"/>
        <v>33091</v>
      </c>
      <c r="F9" s="362">
        <f t="shared" si="0"/>
        <v>264329</v>
      </c>
      <c r="G9" s="71">
        <f t="shared" si="0"/>
        <v>645761</v>
      </c>
      <c r="H9" s="71">
        <f t="shared" si="0"/>
        <v>628784</v>
      </c>
      <c r="I9" s="362">
        <f t="shared" si="0"/>
        <v>172321</v>
      </c>
      <c r="J9" s="362">
        <f t="shared" si="0"/>
        <v>456463</v>
      </c>
      <c r="K9" s="362">
        <f t="shared" si="0"/>
        <v>159050</v>
      </c>
      <c r="L9" s="362">
        <f t="shared" si="0"/>
        <v>158058</v>
      </c>
      <c r="M9" s="362">
        <f t="shared" si="0"/>
        <v>992</v>
      </c>
      <c r="N9" s="362">
        <f t="shared" si="0"/>
        <v>469734</v>
      </c>
      <c r="O9" s="362">
        <f t="shared" si="0"/>
        <v>14263</v>
      </c>
      <c r="P9" s="362">
        <f t="shared" si="0"/>
        <v>455471</v>
      </c>
      <c r="Q9" s="362">
        <f t="shared" si="0"/>
        <v>16977</v>
      </c>
      <c r="R9" s="363">
        <f t="shared" si="0"/>
        <v>2865</v>
      </c>
    </row>
    <row r="10" spans="2:18" s="32" customFormat="1" ht="7.5" customHeight="1">
      <c r="B10" s="360"/>
      <c r="C10" s="361"/>
      <c r="D10" s="362"/>
      <c r="E10" s="362"/>
      <c r="F10" s="362"/>
      <c r="G10" s="71"/>
      <c r="H10" s="71"/>
      <c r="I10" s="362"/>
      <c r="J10" s="362"/>
      <c r="K10" s="362"/>
      <c r="L10" s="362"/>
      <c r="M10" s="362"/>
      <c r="N10" s="362"/>
      <c r="O10" s="362"/>
      <c r="P10" s="362"/>
      <c r="Q10" s="362"/>
      <c r="R10" s="363"/>
    </row>
    <row r="11" spans="2:18" s="32" customFormat="1" ht="13.5" customHeight="1">
      <c r="B11" s="360" t="s">
        <v>279</v>
      </c>
      <c r="C11" s="361">
        <f aca="true" t="shared" si="1" ref="C11:R11">C16+C22+C23+C24+C26+C28+C29+C32+C33+C34+C35+C36+C38+C39</f>
        <v>171395</v>
      </c>
      <c r="D11" s="362">
        <f t="shared" si="1"/>
        <v>78664</v>
      </c>
      <c r="E11" s="362">
        <f t="shared" si="1"/>
        <v>7708</v>
      </c>
      <c r="F11" s="362">
        <f t="shared" si="1"/>
        <v>85023</v>
      </c>
      <c r="G11" s="71">
        <f t="shared" si="1"/>
        <v>170835</v>
      </c>
      <c r="H11" s="71">
        <f t="shared" si="1"/>
        <v>167160</v>
      </c>
      <c r="I11" s="362">
        <f t="shared" si="1"/>
        <v>43626</v>
      </c>
      <c r="J11" s="362">
        <f t="shared" si="1"/>
        <v>123534</v>
      </c>
      <c r="K11" s="362">
        <f t="shared" si="1"/>
        <v>39637</v>
      </c>
      <c r="L11" s="362">
        <f t="shared" si="1"/>
        <v>39280</v>
      </c>
      <c r="M11" s="362">
        <f t="shared" si="1"/>
        <v>357</v>
      </c>
      <c r="N11" s="362">
        <f t="shared" si="1"/>
        <v>127523</v>
      </c>
      <c r="O11" s="362">
        <f t="shared" si="1"/>
        <v>4346</v>
      </c>
      <c r="P11" s="362">
        <f t="shared" si="1"/>
        <v>123177</v>
      </c>
      <c r="Q11" s="362">
        <f t="shared" si="1"/>
        <v>3675</v>
      </c>
      <c r="R11" s="363">
        <f t="shared" si="1"/>
        <v>560</v>
      </c>
    </row>
    <row r="12" spans="2:18" s="32" customFormat="1" ht="13.5" customHeight="1">
      <c r="B12" s="360" t="s">
        <v>280</v>
      </c>
      <c r="C12" s="361">
        <f aca="true" t="shared" si="2" ref="C12:R12">C20+C40+C41+C42+C44+C45+C46+C47</f>
        <v>139788</v>
      </c>
      <c r="D12" s="362">
        <f t="shared" si="2"/>
        <v>106145</v>
      </c>
      <c r="E12" s="362">
        <f t="shared" si="2"/>
        <v>2002</v>
      </c>
      <c r="F12" s="362">
        <f t="shared" si="2"/>
        <v>31641</v>
      </c>
      <c r="G12" s="71">
        <f t="shared" si="2"/>
        <v>138678</v>
      </c>
      <c r="H12" s="71">
        <f t="shared" si="2"/>
        <v>135594</v>
      </c>
      <c r="I12" s="362">
        <f t="shared" si="2"/>
        <v>43333</v>
      </c>
      <c r="J12" s="362">
        <f t="shared" si="2"/>
        <v>92261</v>
      </c>
      <c r="K12" s="362">
        <f t="shared" si="2"/>
        <v>42016</v>
      </c>
      <c r="L12" s="362">
        <f t="shared" si="2"/>
        <v>41805</v>
      </c>
      <c r="M12" s="362">
        <f t="shared" si="2"/>
        <v>211</v>
      </c>
      <c r="N12" s="362">
        <f t="shared" si="2"/>
        <v>93578</v>
      </c>
      <c r="O12" s="362">
        <f t="shared" si="2"/>
        <v>1528</v>
      </c>
      <c r="P12" s="362">
        <f t="shared" si="2"/>
        <v>92050</v>
      </c>
      <c r="Q12" s="362">
        <f t="shared" si="2"/>
        <v>3084</v>
      </c>
      <c r="R12" s="363">
        <f t="shared" si="2"/>
        <v>1110</v>
      </c>
    </row>
    <row r="13" spans="2:18" s="32" customFormat="1" ht="13.5" customHeight="1">
      <c r="B13" s="360" t="s">
        <v>281</v>
      </c>
      <c r="C13" s="361">
        <f aca="true" t="shared" si="3" ref="C13:R13">C17+C25+C30+C48+C50+C51+C52+C53</f>
        <v>189334</v>
      </c>
      <c r="D13" s="362">
        <f t="shared" si="3"/>
        <v>81188</v>
      </c>
      <c r="E13" s="362">
        <f t="shared" si="3"/>
        <v>18695</v>
      </c>
      <c r="F13" s="362">
        <f t="shared" si="3"/>
        <v>89451</v>
      </c>
      <c r="G13" s="71">
        <f t="shared" si="3"/>
        <v>188376</v>
      </c>
      <c r="H13" s="71">
        <f t="shared" si="3"/>
        <v>183512</v>
      </c>
      <c r="I13" s="362">
        <f t="shared" si="3"/>
        <v>40500</v>
      </c>
      <c r="J13" s="362">
        <f t="shared" si="3"/>
        <v>143012</v>
      </c>
      <c r="K13" s="362">
        <f t="shared" si="3"/>
        <v>32884</v>
      </c>
      <c r="L13" s="362">
        <f t="shared" si="3"/>
        <v>32799</v>
      </c>
      <c r="M13" s="362">
        <f t="shared" si="3"/>
        <v>85</v>
      </c>
      <c r="N13" s="362">
        <f t="shared" si="3"/>
        <v>150628</v>
      </c>
      <c r="O13" s="362">
        <f t="shared" si="3"/>
        <v>7701</v>
      </c>
      <c r="P13" s="362">
        <f t="shared" si="3"/>
        <v>142927</v>
      </c>
      <c r="Q13" s="362">
        <f t="shared" si="3"/>
        <v>4864</v>
      </c>
      <c r="R13" s="363">
        <f t="shared" si="3"/>
        <v>958</v>
      </c>
    </row>
    <row r="14" spans="2:18" s="32" customFormat="1" ht="13.5" customHeight="1">
      <c r="B14" s="360" t="s">
        <v>282</v>
      </c>
      <c r="C14" s="361">
        <f aca="true" t="shared" si="4" ref="C14:R14">C18+C19+C54+C56+C57+C58+C59+C60+C62+C63+C64+C65+C66+C67</f>
        <v>148109</v>
      </c>
      <c r="D14" s="362">
        <f t="shared" si="4"/>
        <v>85209</v>
      </c>
      <c r="E14" s="362">
        <f t="shared" si="4"/>
        <v>4686</v>
      </c>
      <c r="F14" s="362">
        <f t="shared" si="4"/>
        <v>58214</v>
      </c>
      <c r="G14" s="71">
        <f t="shared" si="4"/>
        <v>147872</v>
      </c>
      <c r="H14" s="71">
        <f t="shared" si="4"/>
        <v>142518</v>
      </c>
      <c r="I14" s="362">
        <f t="shared" si="4"/>
        <v>44862</v>
      </c>
      <c r="J14" s="362">
        <f t="shared" si="4"/>
        <v>97656</v>
      </c>
      <c r="K14" s="362">
        <f t="shared" si="4"/>
        <v>44513</v>
      </c>
      <c r="L14" s="362">
        <f t="shared" si="4"/>
        <v>44174</v>
      </c>
      <c r="M14" s="362">
        <f t="shared" si="4"/>
        <v>339</v>
      </c>
      <c r="N14" s="362">
        <f t="shared" si="4"/>
        <v>98005</v>
      </c>
      <c r="O14" s="362">
        <f t="shared" si="4"/>
        <v>688</v>
      </c>
      <c r="P14" s="362">
        <f t="shared" si="4"/>
        <v>97317</v>
      </c>
      <c r="Q14" s="362">
        <f t="shared" si="4"/>
        <v>5354</v>
      </c>
      <c r="R14" s="363">
        <f t="shared" si="4"/>
        <v>237</v>
      </c>
    </row>
    <row r="15" spans="2:18" ht="7.5" customHeight="1">
      <c r="B15" s="39"/>
      <c r="C15" s="284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9"/>
    </row>
    <row r="16" spans="2:18" ht="13.5" customHeight="1">
      <c r="B16" s="39" t="s">
        <v>69</v>
      </c>
      <c r="C16" s="284">
        <f>SUM(D16:F16)</f>
        <v>21545</v>
      </c>
      <c r="D16" s="285">
        <v>8396</v>
      </c>
      <c r="E16" s="285">
        <v>767</v>
      </c>
      <c r="F16" s="285">
        <v>12382</v>
      </c>
      <c r="G16" s="285">
        <f>SUM(H16,Q16)</f>
        <v>21482</v>
      </c>
      <c r="H16" s="285">
        <f>I16+J16</f>
        <v>21097</v>
      </c>
      <c r="I16" s="285">
        <f aca="true" t="shared" si="5" ref="I16:J20">SUM(L16,O16)</f>
        <v>5629</v>
      </c>
      <c r="J16" s="285">
        <f t="shared" si="5"/>
        <v>15468</v>
      </c>
      <c r="K16" s="285">
        <f>L16+M16</f>
        <v>4633</v>
      </c>
      <c r="L16" s="285">
        <v>4614</v>
      </c>
      <c r="M16" s="285">
        <v>19</v>
      </c>
      <c r="N16" s="285">
        <f>O16+P16</f>
        <v>16464</v>
      </c>
      <c r="O16" s="285">
        <v>1015</v>
      </c>
      <c r="P16" s="285">
        <v>15449</v>
      </c>
      <c r="Q16" s="285">
        <v>385</v>
      </c>
      <c r="R16" s="317">
        <v>63</v>
      </c>
    </row>
    <row r="17" spans="2:18" ht="13.5" customHeight="1">
      <c r="B17" s="39" t="s">
        <v>71</v>
      </c>
      <c r="C17" s="284">
        <f>SUM(D17:F17)</f>
        <v>42733</v>
      </c>
      <c r="D17" s="285">
        <v>10371</v>
      </c>
      <c r="E17" s="285">
        <v>2156</v>
      </c>
      <c r="F17" s="285">
        <v>30206</v>
      </c>
      <c r="G17" s="285">
        <f>SUM(H17,Q17)</f>
        <v>42633</v>
      </c>
      <c r="H17" s="285">
        <f>I17+J17</f>
        <v>41722</v>
      </c>
      <c r="I17" s="285">
        <f t="shared" si="5"/>
        <v>11030</v>
      </c>
      <c r="J17" s="285">
        <f t="shared" si="5"/>
        <v>30692</v>
      </c>
      <c r="K17" s="285">
        <f>L17+M17</f>
        <v>7534</v>
      </c>
      <c r="L17" s="285">
        <v>7508</v>
      </c>
      <c r="M17" s="285">
        <v>26</v>
      </c>
      <c r="N17" s="285">
        <f>O17+P17</f>
        <v>34188</v>
      </c>
      <c r="O17" s="285">
        <v>3522</v>
      </c>
      <c r="P17" s="285">
        <v>30666</v>
      </c>
      <c r="Q17" s="285">
        <v>911</v>
      </c>
      <c r="R17" s="317">
        <v>100</v>
      </c>
    </row>
    <row r="18" spans="2:18" ht="13.5" customHeight="1">
      <c r="B18" s="39" t="s">
        <v>73</v>
      </c>
      <c r="C18" s="284">
        <f>SUM(D18:F18)</f>
        <v>10048</v>
      </c>
      <c r="D18" s="285">
        <v>781</v>
      </c>
      <c r="E18" s="285">
        <v>643</v>
      </c>
      <c r="F18" s="285">
        <v>8624</v>
      </c>
      <c r="G18" s="285">
        <f>SUM(H18,Q18)</f>
        <v>10048</v>
      </c>
      <c r="H18" s="285">
        <f>I18+J18</f>
        <v>9243</v>
      </c>
      <c r="I18" s="285">
        <f t="shared" si="5"/>
        <v>5475</v>
      </c>
      <c r="J18" s="285">
        <f t="shared" si="5"/>
        <v>3768</v>
      </c>
      <c r="K18" s="285">
        <f>L18+M18</f>
        <v>5475</v>
      </c>
      <c r="L18" s="285">
        <v>5460</v>
      </c>
      <c r="M18" s="285">
        <v>15</v>
      </c>
      <c r="N18" s="285">
        <f>O18+P18</f>
        <v>3768</v>
      </c>
      <c r="O18" s="285">
        <v>15</v>
      </c>
      <c r="P18" s="285">
        <v>3753</v>
      </c>
      <c r="Q18" s="285">
        <v>805</v>
      </c>
      <c r="R18" s="317">
        <v>0</v>
      </c>
    </row>
    <row r="19" spans="2:18" ht="13.5" customHeight="1">
      <c r="B19" s="39" t="s">
        <v>75</v>
      </c>
      <c r="C19" s="284">
        <f>SUM(D19:F19)</f>
        <v>2416</v>
      </c>
      <c r="D19" s="285">
        <v>536</v>
      </c>
      <c r="E19" s="285">
        <v>22</v>
      </c>
      <c r="F19" s="285">
        <v>1858</v>
      </c>
      <c r="G19" s="285">
        <f>SUM(H19,Q19)</f>
        <v>2412</v>
      </c>
      <c r="H19" s="285">
        <f>I19+J19</f>
        <v>2117</v>
      </c>
      <c r="I19" s="285">
        <f t="shared" si="5"/>
        <v>1876</v>
      </c>
      <c r="J19" s="285">
        <f t="shared" si="5"/>
        <v>241</v>
      </c>
      <c r="K19" s="285">
        <f>L19+M19</f>
        <v>1636</v>
      </c>
      <c r="L19" s="285">
        <v>1632</v>
      </c>
      <c r="M19" s="285">
        <v>4</v>
      </c>
      <c r="N19" s="285">
        <f>O19+P19</f>
        <v>481</v>
      </c>
      <c r="O19" s="285">
        <v>244</v>
      </c>
      <c r="P19" s="285">
        <v>237</v>
      </c>
      <c r="Q19" s="285">
        <v>295</v>
      </c>
      <c r="R19" s="317">
        <v>4</v>
      </c>
    </row>
    <row r="20" spans="2:18" ht="13.5" customHeight="1">
      <c r="B20" s="39" t="s">
        <v>78</v>
      </c>
      <c r="C20" s="284">
        <f>SUM(D20:F20)</f>
        <v>12669</v>
      </c>
      <c r="D20" s="285">
        <v>8065</v>
      </c>
      <c r="E20" s="285">
        <v>48</v>
      </c>
      <c r="F20" s="285">
        <v>4556</v>
      </c>
      <c r="G20" s="285">
        <f>SUM(H20,Q20)</f>
        <v>12543</v>
      </c>
      <c r="H20" s="285">
        <f>I20+J20</f>
        <v>12254</v>
      </c>
      <c r="I20" s="285">
        <f t="shared" si="5"/>
        <v>3561</v>
      </c>
      <c r="J20" s="285">
        <f t="shared" si="5"/>
        <v>8693</v>
      </c>
      <c r="K20" s="285">
        <f>L20+M20</f>
        <v>3470</v>
      </c>
      <c r="L20" s="285">
        <v>3467</v>
      </c>
      <c r="M20" s="285">
        <v>3</v>
      </c>
      <c r="N20" s="285">
        <f>O20+P20</f>
        <v>8784</v>
      </c>
      <c r="O20" s="285">
        <v>94</v>
      </c>
      <c r="P20" s="285">
        <v>8690</v>
      </c>
      <c r="Q20" s="285">
        <v>289</v>
      </c>
      <c r="R20" s="317">
        <v>126</v>
      </c>
    </row>
    <row r="21" spans="2:18" ht="7.5" customHeight="1">
      <c r="B21" s="39"/>
      <c r="C21" s="284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317"/>
    </row>
    <row r="22" spans="2:18" ht="13.5" customHeight="1">
      <c r="B22" s="39" t="s">
        <v>79</v>
      </c>
      <c r="C22" s="284">
        <f>SUM(D22:F22)</f>
        <v>7019</v>
      </c>
      <c r="D22" s="285">
        <v>2374</v>
      </c>
      <c r="E22" s="285">
        <v>1667</v>
      </c>
      <c r="F22" s="285">
        <v>2978</v>
      </c>
      <c r="G22" s="285">
        <f>SUM(H22,Q22)</f>
        <v>7008</v>
      </c>
      <c r="H22" s="285">
        <f>I22+J22</f>
        <v>6772</v>
      </c>
      <c r="I22" s="285">
        <f aca="true" t="shared" si="6" ref="I22:J26">SUM(L22,O22)</f>
        <v>1897</v>
      </c>
      <c r="J22" s="285">
        <f t="shared" si="6"/>
        <v>4875</v>
      </c>
      <c r="K22" s="285">
        <f>L22+M22</f>
        <v>1586</v>
      </c>
      <c r="L22" s="285">
        <v>1539</v>
      </c>
      <c r="M22" s="285">
        <v>47</v>
      </c>
      <c r="N22" s="285">
        <f>O22+P22</f>
        <v>5186</v>
      </c>
      <c r="O22" s="285">
        <v>358</v>
      </c>
      <c r="P22" s="285">
        <v>4828</v>
      </c>
      <c r="Q22" s="285">
        <v>236</v>
      </c>
      <c r="R22" s="317">
        <v>11</v>
      </c>
    </row>
    <row r="23" spans="2:18" ht="13.5" customHeight="1">
      <c r="B23" s="39" t="s">
        <v>81</v>
      </c>
      <c r="C23" s="284">
        <f>SUM(D23:F23)</f>
        <v>16524</v>
      </c>
      <c r="D23" s="285">
        <v>5345</v>
      </c>
      <c r="E23" s="285">
        <v>593</v>
      </c>
      <c r="F23" s="285">
        <v>10586</v>
      </c>
      <c r="G23" s="285">
        <f>SUM(H23,Q23)</f>
        <v>16517</v>
      </c>
      <c r="H23" s="285">
        <f>I23+J23</f>
        <v>16302</v>
      </c>
      <c r="I23" s="285">
        <f t="shared" si="6"/>
        <v>5824</v>
      </c>
      <c r="J23" s="285">
        <f t="shared" si="6"/>
        <v>10478</v>
      </c>
      <c r="K23" s="285">
        <f>L23+M23</f>
        <v>5014</v>
      </c>
      <c r="L23" s="285">
        <v>4998</v>
      </c>
      <c r="M23" s="285">
        <v>16</v>
      </c>
      <c r="N23" s="285">
        <f>O23+P23</f>
        <v>11288</v>
      </c>
      <c r="O23" s="285">
        <v>826</v>
      </c>
      <c r="P23" s="285">
        <v>10462</v>
      </c>
      <c r="Q23" s="285">
        <v>215</v>
      </c>
      <c r="R23" s="317">
        <v>7</v>
      </c>
    </row>
    <row r="24" spans="2:18" ht="13.5" customHeight="1">
      <c r="B24" s="39" t="s">
        <v>82</v>
      </c>
      <c r="C24" s="284">
        <f>SUM(D24:F24)</f>
        <v>11085</v>
      </c>
      <c r="D24" s="285">
        <v>4810</v>
      </c>
      <c r="E24" s="285">
        <v>373</v>
      </c>
      <c r="F24" s="285">
        <v>5902</v>
      </c>
      <c r="G24" s="285">
        <f>SUM(H24,Q24)</f>
        <v>10965</v>
      </c>
      <c r="H24" s="285">
        <f>I24+J24</f>
        <v>10726</v>
      </c>
      <c r="I24" s="285">
        <f t="shared" si="6"/>
        <v>3077</v>
      </c>
      <c r="J24" s="285">
        <f t="shared" si="6"/>
        <v>7649</v>
      </c>
      <c r="K24" s="285">
        <f>L24+M24</f>
        <v>2843</v>
      </c>
      <c r="L24" s="285">
        <v>2810</v>
      </c>
      <c r="M24" s="285">
        <v>33</v>
      </c>
      <c r="N24" s="285">
        <f>O24+P24</f>
        <v>7883</v>
      </c>
      <c r="O24" s="285">
        <v>267</v>
      </c>
      <c r="P24" s="285">
        <v>7616</v>
      </c>
      <c r="Q24" s="285">
        <v>239</v>
      </c>
      <c r="R24" s="317">
        <v>120</v>
      </c>
    </row>
    <row r="25" spans="2:18" ht="13.5" customHeight="1">
      <c r="B25" s="39" t="s">
        <v>84</v>
      </c>
      <c r="C25" s="284">
        <f>SUM(D25:F25)</f>
        <v>13931</v>
      </c>
      <c r="D25" s="285">
        <v>8401</v>
      </c>
      <c r="E25" s="285">
        <v>39</v>
      </c>
      <c r="F25" s="285">
        <v>5491</v>
      </c>
      <c r="G25" s="285">
        <f>SUM(H25,Q25)</f>
        <v>13798</v>
      </c>
      <c r="H25" s="285">
        <f>I25+J25</f>
        <v>13611</v>
      </c>
      <c r="I25" s="285">
        <f t="shared" si="6"/>
        <v>1997</v>
      </c>
      <c r="J25" s="285">
        <f t="shared" si="6"/>
        <v>11614</v>
      </c>
      <c r="K25" s="285">
        <f>L25+M25</f>
        <v>1500</v>
      </c>
      <c r="L25" s="285">
        <v>1500</v>
      </c>
      <c r="M25" s="285">
        <v>0</v>
      </c>
      <c r="N25" s="285">
        <f>O25+P25</f>
        <v>12111</v>
      </c>
      <c r="O25" s="285">
        <v>497</v>
      </c>
      <c r="P25" s="285">
        <v>11614</v>
      </c>
      <c r="Q25" s="285">
        <v>187</v>
      </c>
      <c r="R25" s="317">
        <v>133</v>
      </c>
    </row>
    <row r="26" spans="2:18" ht="13.5" customHeight="1">
      <c r="B26" s="39" t="s">
        <v>86</v>
      </c>
      <c r="C26" s="284">
        <f>SUM(D26:F26)</f>
        <v>3745</v>
      </c>
      <c r="D26" s="285">
        <v>359</v>
      </c>
      <c r="E26" s="285">
        <v>688</v>
      </c>
      <c r="F26" s="285">
        <v>2698</v>
      </c>
      <c r="G26" s="285">
        <f>SUM(H26,Q26)</f>
        <v>3745</v>
      </c>
      <c r="H26" s="285">
        <f>I26+J26</f>
        <v>3639</v>
      </c>
      <c r="I26" s="285">
        <f t="shared" si="6"/>
        <v>1313</v>
      </c>
      <c r="J26" s="285">
        <f t="shared" si="6"/>
        <v>2326</v>
      </c>
      <c r="K26" s="285">
        <f>L26+M26</f>
        <v>1206</v>
      </c>
      <c r="L26" s="285">
        <v>1170</v>
      </c>
      <c r="M26" s="285">
        <v>36</v>
      </c>
      <c r="N26" s="285">
        <f>O26+P26</f>
        <v>2433</v>
      </c>
      <c r="O26" s="285">
        <v>143</v>
      </c>
      <c r="P26" s="285">
        <v>2290</v>
      </c>
      <c r="Q26" s="285">
        <v>106</v>
      </c>
      <c r="R26" s="317">
        <v>0</v>
      </c>
    </row>
    <row r="27" spans="2:18" ht="7.5" customHeight="1">
      <c r="B27" s="39"/>
      <c r="C27" s="284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317"/>
    </row>
    <row r="28" spans="2:18" ht="13.5" customHeight="1">
      <c r="B28" s="39" t="s">
        <v>88</v>
      </c>
      <c r="C28" s="284">
        <f>SUM(D28:F28)</f>
        <v>13340</v>
      </c>
      <c r="D28" s="285">
        <v>3084</v>
      </c>
      <c r="E28" s="285">
        <v>1222</v>
      </c>
      <c r="F28" s="285">
        <v>9034</v>
      </c>
      <c r="G28" s="285">
        <f>SUM(H28,Q28)</f>
        <v>13339</v>
      </c>
      <c r="H28" s="285">
        <f>I28+J28</f>
        <v>13005</v>
      </c>
      <c r="I28" s="285">
        <f aca="true" t="shared" si="7" ref="I28:J30">SUM(L28,O28)</f>
        <v>2716</v>
      </c>
      <c r="J28" s="285">
        <f t="shared" si="7"/>
        <v>10289</v>
      </c>
      <c r="K28" s="285">
        <f>L28+M28</f>
        <v>2240</v>
      </c>
      <c r="L28" s="285">
        <v>2218</v>
      </c>
      <c r="M28" s="285">
        <v>22</v>
      </c>
      <c r="N28" s="285">
        <f>O28+P28</f>
        <v>10765</v>
      </c>
      <c r="O28" s="285">
        <v>498</v>
      </c>
      <c r="P28" s="285">
        <v>10267</v>
      </c>
      <c r="Q28" s="285">
        <v>334</v>
      </c>
      <c r="R28" s="317">
        <v>1</v>
      </c>
    </row>
    <row r="29" spans="2:18" ht="13.5" customHeight="1">
      <c r="B29" s="39" t="s">
        <v>89</v>
      </c>
      <c r="C29" s="284">
        <f>SUM(D29:F29)</f>
        <v>25919</v>
      </c>
      <c r="D29" s="285">
        <v>16315</v>
      </c>
      <c r="E29" s="285">
        <v>973</v>
      </c>
      <c r="F29" s="285">
        <v>8631</v>
      </c>
      <c r="G29" s="285">
        <f>SUM(H29,Q29)</f>
        <v>25918</v>
      </c>
      <c r="H29" s="285">
        <f>I29+J29</f>
        <v>25598</v>
      </c>
      <c r="I29" s="285">
        <f t="shared" si="7"/>
        <v>6624</v>
      </c>
      <c r="J29" s="285">
        <f t="shared" si="7"/>
        <v>18974</v>
      </c>
      <c r="K29" s="285">
        <f>L29+M29</f>
        <v>6508</v>
      </c>
      <c r="L29" s="285">
        <v>6489</v>
      </c>
      <c r="M29" s="285">
        <v>19</v>
      </c>
      <c r="N29" s="285">
        <f>O29+P29</f>
        <v>19090</v>
      </c>
      <c r="O29" s="285">
        <v>135</v>
      </c>
      <c r="P29" s="285">
        <v>18955</v>
      </c>
      <c r="Q29" s="285">
        <v>320</v>
      </c>
      <c r="R29" s="317">
        <v>1</v>
      </c>
    </row>
    <row r="30" spans="2:18" ht="13.5" customHeight="1">
      <c r="B30" s="39" t="s">
        <v>91</v>
      </c>
      <c r="C30" s="284">
        <f>SUM(D30:F30)</f>
        <v>9554</v>
      </c>
      <c r="D30" s="285">
        <v>599</v>
      </c>
      <c r="E30" s="285">
        <v>1950</v>
      </c>
      <c r="F30" s="285">
        <v>7005</v>
      </c>
      <c r="G30" s="285">
        <f>SUM(H30,Q30)</f>
        <v>9451</v>
      </c>
      <c r="H30" s="285">
        <f>I30+J30</f>
        <v>9164</v>
      </c>
      <c r="I30" s="285">
        <f t="shared" si="7"/>
        <v>4326</v>
      </c>
      <c r="J30" s="285">
        <f t="shared" si="7"/>
        <v>4838</v>
      </c>
      <c r="K30" s="285">
        <f>L30+M30</f>
        <v>3630</v>
      </c>
      <c r="L30" s="285">
        <v>3610</v>
      </c>
      <c r="M30" s="285">
        <v>20</v>
      </c>
      <c r="N30" s="285">
        <f>O30+P30</f>
        <v>5534</v>
      </c>
      <c r="O30" s="285">
        <v>716</v>
      </c>
      <c r="P30" s="285">
        <v>4818</v>
      </c>
      <c r="Q30" s="285">
        <v>287</v>
      </c>
      <c r="R30" s="317">
        <v>103</v>
      </c>
    </row>
    <row r="31" spans="2:18" ht="7.5" customHeight="1">
      <c r="B31" s="39"/>
      <c r="C31" s="284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317"/>
    </row>
    <row r="32" spans="2:18" ht="13.5" customHeight="1">
      <c r="B32" s="39" t="s">
        <v>96</v>
      </c>
      <c r="C32" s="284">
        <f>SUM(D32:F32)</f>
        <v>3258</v>
      </c>
      <c r="D32" s="285">
        <v>290</v>
      </c>
      <c r="E32" s="285">
        <v>267</v>
      </c>
      <c r="F32" s="285">
        <v>2701</v>
      </c>
      <c r="G32" s="285">
        <f>SUM(H32,Q32)</f>
        <v>3223</v>
      </c>
      <c r="H32" s="285">
        <f>I32+J32</f>
        <v>3078</v>
      </c>
      <c r="I32" s="285">
        <f aca="true" t="shared" si="8" ref="I32:J36">SUM(L32,O32)</f>
        <v>1485</v>
      </c>
      <c r="J32" s="285">
        <f t="shared" si="8"/>
        <v>1593</v>
      </c>
      <c r="K32" s="285">
        <f>L32+M32</f>
        <v>1381</v>
      </c>
      <c r="L32" s="285">
        <v>1374</v>
      </c>
      <c r="M32" s="285">
        <v>7</v>
      </c>
      <c r="N32" s="285">
        <f>O32+P32</f>
        <v>1697</v>
      </c>
      <c r="O32" s="285">
        <v>111</v>
      </c>
      <c r="P32" s="285">
        <v>1586</v>
      </c>
      <c r="Q32" s="285">
        <v>145</v>
      </c>
      <c r="R32" s="317">
        <v>35</v>
      </c>
    </row>
    <row r="33" spans="2:18" ht="13.5" customHeight="1">
      <c r="B33" s="39" t="s">
        <v>98</v>
      </c>
      <c r="C33" s="284">
        <f>SUM(D33:F33)</f>
        <v>1046</v>
      </c>
      <c r="D33" s="285">
        <v>0</v>
      </c>
      <c r="E33" s="285">
        <v>2</v>
      </c>
      <c r="F33" s="285">
        <v>1044</v>
      </c>
      <c r="G33" s="285">
        <f>SUM(H33,Q33)</f>
        <v>1046</v>
      </c>
      <c r="H33" s="285">
        <f>I33+J33</f>
        <v>1003</v>
      </c>
      <c r="I33" s="285">
        <f t="shared" si="8"/>
        <v>387</v>
      </c>
      <c r="J33" s="285">
        <f t="shared" si="8"/>
        <v>616</v>
      </c>
      <c r="K33" s="285">
        <f>L33+M33</f>
        <v>266</v>
      </c>
      <c r="L33" s="285">
        <v>263</v>
      </c>
      <c r="M33" s="285">
        <v>3</v>
      </c>
      <c r="N33" s="285">
        <f>O33+P33</f>
        <v>737</v>
      </c>
      <c r="O33" s="285">
        <v>124</v>
      </c>
      <c r="P33" s="285">
        <v>613</v>
      </c>
      <c r="Q33" s="285">
        <v>43</v>
      </c>
      <c r="R33" s="317">
        <v>0</v>
      </c>
    </row>
    <row r="34" spans="2:18" ht="13.5" customHeight="1">
      <c r="B34" s="39" t="s">
        <v>100</v>
      </c>
      <c r="C34" s="284">
        <f>SUM(D34:F34)</f>
        <v>1339</v>
      </c>
      <c r="D34" s="285">
        <v>0</v>
      </c>
      <c r="E34" s="285">
        <v>104</v>
      </c>
      <c r="F34" s="285">
        <v>1235</v>
      </c>
      <c r="G34" s="285">
        <f>SUM(H34,Q34)</f>
        <v>1333</v>
      </c>
      <c r="H34" s="285">
        <f>I34+J34</f>
        <v>1305</v>
      </c>
      <c r="I34" s="285">
        <f t="shared" si="8"/>
        <v>673</v>
      </c>
      <c r="J34" s="285">
        <f t="shared" si="8"/>
        <v>632</v>
      </c>
      <c r="K34" s="285">
        <f>L34+M34</f>
        <v>447</v>
      </c>
      <c r="L34" s="285">
        <v>444</v>
      </c>
      <c r="M34" s="285">
        <v>3</v>
      </c>
      <c r="N34" s="285">
        <f>O34+P34</f>
        <v>858</v>
      </c>
      <c r="O34" s="285">
        <v>229</v>
      </c>
      <c r="P34" s="285">
        <v>629</v>
      </c>
      <c r="Q34" s="285">
        <v>28</v>
      </c>
      <c r="R34" s="317">
        <v>6</v>
      </c>
    </row>
    <row r="35" spans="2:18" ht="13.5" customHeight="1">
      <c r="B35" s="39" t="s">
        <v>102</v>
      </c>
      <c r="C35" s="284">
        <f>SUM(D35:F35)</f>
        <v>35761</v>
      </c>
      <c r="D35" s="285">
        <v>22744</v>
      </c>
      <c r="E35" s="285">
        <v>662</v>
      </c>
      <c r="F35" s="285">
        <v>12355</v>
      </c>
      <c r="G35" s="285">
        <f>SUM(H35,Q35)</f>
        <v>35566</v>
      </c>
      <c r="H35" s="285">
        <f>I35+J35</f>
        <v>34663</v>
      </c>
      <c r="I35" s="285">
        <f t="shared" si="8"/>
        <v>6739</v>
      </c>
      <c r="J35" s="285">
        <f t="shared" si="8"/>
        <v>27924</v>
      </c>
      <c r="K35" s="285">
        <f>L35+M35</f>
        <v>6748</v>
      </c>
      <c r="L35" s="285">
        <v>6656</v>
      </c>
      <c r="M35" s="285">
        <v>92</v>
      </c>
      <c r="N35" s="285">
        <f>O35+P35</f>
        <v>27915</v>
      </c>
      <c r="O35" s="285">
        <v>83</v>
      </c>
      <c r="P35" s="285">
        <v>27832</v>
      </c>
      <c r="Q35" s="285">
        <v>903</v>
      </c>
      <c r="R35" s="317">
        <v>195</v>
      </c>
    </row>
    <row r="36" spans="2:18" ht="13.5" customHeight="1">
      <c r="B36" s="39" t="s">
        <v>103</v>
      </c>
      <c r="C36" s="284">
        <f>SUM(D36:F36)</f>
        <v>15011</v>
      </c>
      <c r="D36" s="285">
        <v>9229</v>
      </c>
      <c r="E36" s="285">
        <v>215</v>
      </c>
      <c r="F36" s="285">
        <v>5567</v>
      </c>
      <c r="G36" s="285">
        <f>SUM(H36,Q36)</f>
        <v>14916</v>
      </c>
      <c r="H36" s="285">
        <f>I36+J36</f>
        <v>14688</v>
      </c>
      <c r="I36" s="285">
        <f t="shared" si="8"/>
        <v>2905</v>
      </c>
      <c r="J36" s="285">
        <f t="shared" si="8"/>
        <v>11783</v>
      </c>
      <c r="K36" s="285">
        <f>L36+M36</f>
        <v>2622</v>
      </c>
      <c r="L36" s="285">
        <v>2581</v>
      </c>
      <c r="M36" s="285">
        <v>41</v>
      </c>
      <c r="N36" s="285">
        <f>O36+P36</f>
        <v>12066</v>
      </c>
      <c r="O36" s="285">
        <v>324</v>
      </c>
      <c r="P36" s="285">
        <v>11742</v>
      </c>
      <c r="Q36" s="285">
        <v>228</v>
      </c>
      <c r="R36" s="317">
        <v>95</v>
      </c>
    </row>
    <row r="37" spans="2:18" ht="7.5" customHeight="1">
      <c r="B37" s="39"/>
      <c r="C37" s="284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317"/>
    </row>
    <row r="38" spans="2:18" ht="13.5" customHeight="1">
      <c r="B38" s="39" t="s">
        <v>105</v>
      </c>
      <c r="C38" s="284">
        <f>SUM(D38:F38)</f>
        <v>11693</v>
      </c>
      <c r="D38" s="285">
        <v>4393</v>
      </c>
      <c r="E38" s="285">
        <v>98</v>
      </c>
      <c r="F38" s="285">
        <v>7202</v>
      </c>
      <c r="G38" s="285">
        <f>SUM(H38,Q38)</f>
        <v>11667</v>
      </c>
      <c r="H38" s="285">
        <f>I38+J38</f>
        <v>11382</v>
      </c>
      <c r="I38" s="285">
        <f aca="true" t="shared" si="9" ref="I38:J42">SUM(L38,O38)</f>
        <v>3510</v>
      </c>
      <c r="J38" s="285">
        <f t="shared" si="9"/>
        <v>7872</v>
      </c>
      <c r="K38" s="285">
        <f>L38+M38</f>
        <v>3321</v>
      </c>
      <c r="L38" s="285">
        <v>3305</v>
      </c>
      <c r="M38" s="285">
        <v>16</v>
      </c>
      <c r="N38" s="285">
        <f>O38+P38</f>
        <v>8061</v>
      </c>
      <c r="O38" s="285">
        <v>205</v>
      </c>
      <c r="P38" s="285">
        <v>7856</v>
      </c>
      <c r="Q38" s="285">
        <v>285</v>
      </c>
      <c r="R38" s="317">
        <v>26</v>
      </c>
    </row>
    <row r="39" spans="2:18" ht="13.5" customHeight="1">
      <c r="B39" s="39" t="s">
        <v>108</v>
      </c>
      <c r="C39" s="284">
        <f>SUM(D39:F39)</f>
        <v>4110</v>
      </c>
      <c r="D39" s="285">
        <v>1325</v>
      </c>
      <c r="E39" s="285">
        <v>77</v>
      </c>
      <c r="F39" s="285">
        <v>2708</v>
      </c>
      <c r="G39" s="285">
        <f>SUM(H39,Q39)</f>
        <v>4110</v>
      </c>
      <c r="H39" s="285">
        <f>I39+J39</f>
        <v>3902</v>
      </c>
      <c r="I39" s="285">
        <f t="shared" si="9"/>
        <v>847</v>
      </c>
      <c r="J39" s="285">
        <f t="shared" si="9"/>
        <v>3055</v>
      </c>
      <c r="K39" s="285">
        <f>L39+M39</f>
        <v>822</v>
      </c>
      <c r="L39" s="285">
        <v>819</v>
      </c>
      <c r="M39" s="285">
        <v>3</v>
      </c>
      <c r="N39" s="285">
        <f>O39+P39</f>
        <v>3080</v>
      </c>
      <c r="O39" s="285">
        <v>28</v>
      </c>
      <c r="P39" s="285">
        <v>3052</v>
      </c>
      <c r="Q39" s="285">
        <v>208</v>
      </c>
      <c r="R39" s="317">
        <v>0</v>
      </c>
    </row>
    <row r="40" spans="2:18" ht="13.5" customHeight="1">
      <c r="B40" s="39" t="s">
        <v>67</v>
      </c>
      <c r="C40" s="284">
        <f>SUM(D40:F40)</f>
        <v>12788</v>
      </c>
      <c r="D40" s="285">
        <v>6934</v>
      </c>
      <c r="E40" s="285">
        <v>155</v>
      </c>
      <c r="F40" s="285">
        <v>5699</v>
      </c>
      <c r="G40" s="285">
        <f>SUM(H40,Q40)</f>
        <v>12660</v>
      </c>
      <c r="H40" s="285">
        <f>I40+J40</f>
        <v>12423</v>
      </c>
      <c r="I40" s="285">
        <f t="shared" si="9"/>
        <v>4667</v>
      </c>
      <c r="J40" s="285">
        <f t="shared" si="9"/>
        <v>7756</v>
      </c>
      <c r="K40" s="285">
        <f>L40+M40</f>
        <v>4569</v>
      </c>
      <c r="L40" s="285">
        <v>4561</v>
      </c>
      <c r="M40" s="285">
        <v>8</v>
      </c>
      <c r="N40" s="285">
        <f>O40+P40</f>
        <v>7854</v>
      </c>
      <c r="O40" s="285">
        <v>106</v>
      </c>
      <c r="P40" s="285">
        <v>7748</v>
      </c>
      <c r="Q40" s="285">
        <v>237</v>
      </c>
      <c r="R40" s="317">
        <v>128</v>
      </c>
    </row>
    <row r="41" spans="2:18" ht="13.5" customHeight="1">
      <c r="B41" s="39" t="s">
        <v>68</v>
      </c>
      <c r="C41" s="284">
        <f>SUM(D41:F41)</f>
        <v>26954</v>
      </c>
      <c r="D41" s="285">
        <v>22013</v>
      </c>
      <c r="E41" s="285">
        <v>174</v>
      </c>
      <c r="F41" s="285">
        <v>4767</v>
      </c>
      <c r="G41" s="285">
        <f>SUM(H41,Q41)</f>
        <v>26745</v>
      </c>
      <c r="H41" s="285">
        <f>I41+J41</f>
        <v>26073</v>
      </c>
      <c r="I41" s="285">
        <f t="shared" si="9"/>
        <v>8456</v>
      </c>
      <c r="J41" s="285">
        <f t="shared" si="9"/>
        <v>17617</v>
      </c>
      <c r="K41" s="285">
        <f>L41+M41</f>
        <v>8455</v>
      </c>
      <c r="L41" s="285">
        <v>8441</v>
      </c>
      <c r="M41" s="285">
        <v>14</v>
      </c>
      <c r="N41" s="285">
        <f>O41+P41</f>
        <v>17618</v>
      </c>
      <c r="O41" s="285">
        <v>15</v>
      </c>
      <c r="P41" s="285">
        <v>17603</v>
      </c>
      <c r="Q41" s="285">
        <v>672</v>
      </c>
      <c r="R41" s="317">
        <v>209</v>
      </c>
    </row>
    <row r="42" spans="2:18" ht="13.5" customHeight="1">
      <c r="B42" s="39" t="s">
        <v>70</v>
      </c>
      <c r="C42" s="284">
        <f>SUM(D42:F42)</f>
        <v>8070</v>
      </c>
      <c r="D42" s="285">
        <v>5033</v>
      </c>
      <c r="E42" s="285">
        <v>128</v>
      </c>
      <c r="F42" s="285">
        <v>2909</v>
      </c>
      <c r="G42" s="285">
        <f>SUM(H42,Q42)</f>
        <v>8013</v>
      </c>
      <c r="H42" s="285">
        <f>I42+J42</f>
        <v>7875</v>
      </c>
      <c r="I42" s="285">
        <f t="shared" si="9"/>
        <v>2586</v>
      </c>
      <c r="J42" s="285">
        <f t="shared" si="9"/>
        <v>5289</v>
      </c>
      <c r="K42" s="285">
        <f>L42+M42</f>
        <v>2578</v>
      </c>
      <c r="L42" s="285">
        <v>2569</v>
      </c>
      <c r="M42" s="285">
        <v>9</v>
      </c>
      <c r="N42" s="285">
        <f>O42+P42</f>
        <v>5297</v>
      </c>
      <c r="O42" s="285">
        <v>17</v>
      </c>
      <c r="P42" s="285">
        <v>5280</v>
      </c>
      <c r="Q42" s="285">
        <v>138</v>
      </c>
      <c r="R42" s="317">
        <v>57</v>
      </c>
    </row>
    <row r="43" spans="2:18" ht="7.5" customHeight="1">
      <c r="B43" s="39"/>
      <c r="C43" s="284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317"/>
    </row>
    <row r="44" spans="2:18" ht="13.5" customHeight="1">
      <c r="B44" s="39" t="s">
        <v>72</v>
      </c>
      <c r="C44" s="284">
        <f>SUM(D44:F44)</f>
        <v>32398</v>
      </c>
      <c r="D44" s="285">
        <v>26044</v>
      </c>
      <c r="E44" s="285">
        <v>542</v>
      </c>
      <c r="F44" s="285">
        <v>5812</v>
      </c>
      <c r="G44" s="285">
        <f>SUM(H44,Q44)</f>
        <v>31951</v>
      </c>
      <c r="H44" s="285">
        <f>I44+J44</f>
        <v>31398</v>
      </c>
      <c r="I44" s="285">
        <f aca="true" t="shared" si="10" ref="I44:J48">SUM(L44,O44)</f>
        <v>11979</v>
      </c>
      <c r="J44" s="285">
        <f t="shared" si="10"/>
        <v>19419</v>
      </c>
      <c r="K44" s="285">
        <f>L44+M44</f>
        <v>11027</v>
      </c>
      <c r="L44" s="285">
        <v>10983</v>
      </c>
      <c r="M44" s="285">
        <v>44</v>
      </c>
      <c r="N44" s="285">
        <f>O44+P44</f>
        <v>20371</v>
      </c>
      <c r="O44" s="285">
        <v>996</v>
      </c>
      <c r="P44" s="285">
        <v>19375</v>
      </c>
      <c r="Q44" s="285">
        <v>553</v>
      </c>
      <c r="R44" s="317">
        <v>447</v>
      </c>
    </row>
    <row r="45" spans="2:18" ht="13.5" customHeight="1">
      <c r="B45" s="39" t="s">
        <v>74</v>
      </c>
      <c r="C45" s="284">
        <f>SUM(D45:F45)</f>
        <v>17571</v>
      </c>
      <c r="D45" s="285">
        <v>15042</v>
      </c>
      <c r="E45" s="285">
        <v>406</v>
      </c>
      <c r="F45" s="285">
        <v>2123</v>
      </c>
      <c r="G45" s="285">
        <f>SUM(H45,Q45)</f>
        <v>17526</v>
      </c>
      <c r="H45" s="285">
        <f>I45+J45</f>
        <v>16933</v>
      </c>
      <c r="I45" s="285">
        <f t="shared" si="10"/>
        <v>2160</v>
      </c>
      <c r="J45" s="285">
        <f t="shared" si="10"/>
        <v>14773</v>
      </c>
      <c r="K45" s="285">
        <f>L45+M45</f>
        <v>2136</v>
      </c>
      <c r="L45" s="285">
        <v>2132</v>
      </c>
      <c r="M45" s="285">
        <v>4</v>
      </c>
      <c r="N45" s="285">
        <f>O45+P45</f>
        <v>14797</v>
      </c>
      <c r="O45" s="285">
        <v>28</v>
      </c>
      <c r="P45" s="285">
        <v>14769</v>
      </c>
      <c r="Q45" s="285">
        <v>593</v>
      </c>
      <c r="R45" s="317">
        <v>45</v>
      </c>
    </row>
    <row r="46" spans="2:18" ht="13.5" customHeight="1">
      <c r="B46" s="39" t="s">
        <v>76</v>
      </c>
      <c r="C46" s="284">
        <f>SUM(D46:F46)</f>
        <v>7946</v>
      </c>
      <c r="D46" s="285">
        <v>4958</v>
      </c>
      <c r="E46" s="285">
        <v>69</v>
      </c>
      <c r="F46" s="285">
        <v>2919</v>
      </c>
      <c r="G46" s="285">
        <f>SUM(H46,Q46)</f>
        <v>7862</v>
      </c>
      <c r="H46" s="285">
        <f>I46+J46</f>
        <v>7747</v>
      </c>
      <c r="I46" s="285">
        <f t="shared" si="10"/>
        <v>3768</v>
      </c>
      <c r="J46" s="285">
        <f t="shared" si="10"/>
        <v>3979</v>
      </c>
      <c r="K46" s="285">
        <f>L46+M46</f>
        <v>3764</v>
      </c>
      <c r="L46" s="285">
        <v>3752</v>
      </c>
      <c r="M46" s="285">
        <v>12</v>
      </c>
      <c r="N46" s="285">
        <f>O46+P46</f>
        <v>3983</v>
      </c>
      <c r="O46" s="285">
        <v>16</v>
      </c>
      <c r="P46" s="285">
        <v>3967</v>
      </c>
      <c r="Q46" s="285">
        <v>115</v>
      </c>
      <c r="R46" s="317">
        <v>84</v>
      </c>
    </row>
    <row r="47" spans="2:18" ht="13.5" customHeight="1">
      <c r="B47" s="39" t="s">
        <v>77</v>
      </c>
      <c r="C47" s="284">
        <f>SUM(D47:F47)</f>
        <v>21392</v>
      </c>
      <c r="D47" s="285">
        <v>18056</v>
      </c>
      <c r="E47" s="285">
        <v>480</v>
      </c>
      <c r="F47" s="285">
        <v>2856</v>
      </c>
      <c r="G47" s="285">
        <f>SUM(H47,Q47)</f>
        <v>21378</v>
      </c>
      <c r="H47" s="285">
        <f>I47+J47</f>
        <v>20891</v>
      </c>
      <c r="I47" s="285">
        <f t="shared" si="10"/>
        <v>6156</v>
      </c>
      <c r="J47" s="285">
        <f t="shared" si="10"/>
        <v>14735</v>
      </c>
      <c r="K47" s="285">
        <f>L47+M47</f>
        <v>6017</v>
      </c>
      <c r="L47" s="285">
        <v>5900</v>
      </c>
      <c r="M47" s="285">
        <v>117</v>
      </c>
      <c r="N47" s="285">
        <f>O47+P47</f>
        <v>14874</v>
      </c>
      <c r="O47" s="285">
        <v>256</v>
      </c>
      <c r="P47" s="285">
        <v>14618</v>
      </c>
      <c r="Q47" s="285">
        <v>487</v>
      </c>
      <c r="R47" s="317">
        <v>14</v>
      </c>
    </row>
    <row r="48" spans="2:18" ht="13.5" customHeight="1">
      <c r="B48" s="39" t="s">
        <v>80</v>
      </c>
      <c r="C48" s="284">
        <f>SUM(D48:F48)</f>
        <v>10231</v>
      </c>
      <c r="D48" s="285">
        <v>2033</v>
      </c>
      <c r="E48" s="285">
        <v>2302</v>
      </c>
      <c r="F48" s="285">
        <v>5896</v>
      </c>
      <c r="G48" s="285">
        <f>SUM(H48,Q48)</f>
        <v>10192</v>
      </c>
      <c r="H48" s="285">
        <f>I48+J48</f>
        <v>10009</v>
      </c>
      <c r="I48" s="285">
        <f t="shared" si="10"/>
        <v>3903</v>
      </c>
      <c r="J48" s="285">
        <f t="shared" si="10"/>
        <v>6106</v>
      </c>
      <c r="K48" s="285">
        <f>L48+M48</f>
        <v>2994</v>
      </c>
      <c r="L48" s="285">
        <v>2986</v>
      </c>
      <c r="M48" s="285">
        <v>8</v>
      </c>
      <c r="N48" s="285">
        <f>O48+P48</f>
        <v>7015</v>
      </c>
      <c r="O48" s="285">
        <v>917</v>
      </c>
      <c r="P48" s="285">
        <v>6098</v>
      </c>
      <c r="Q48" s="285">
        <v>183</v>
      </c>
      <c r="R48" s="317">
        <v>39</v>
      </c>
    </row>
    <row r="49" spans="2:18" ht="7.5" customHeight="1">
      <c r="B49" s="39"/>
      <c r="C49" s="284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317"/>
    </row>
    <row r="50" spans="2:18" ht="13.5" customHeight="1">
      <c r="B50" s="39" t="s">
        <v>224</v>
      </c>
      <c r="C50" s="284">
        <f>SUM(D50:F50)</f>
        <v>7744</v>
      </c>
      <c r="D50" s="285">
        <v>401</v>
      </c>
      <c r="E50" s="285">
        <v>371</v>
      </c>
      <c r="F50" s="285">
        <v>6972</v>
      </c>
      <c r="G50" s="285">
        <f>SUM(H50,Q50)</f>
        <v>7721</v>
      </c>
      <c r="H50" s="285">
        <f>I50+J50</f>
        <v>7545</v>
      </c>
      <c r="I50" s="285">
        <f aca="true" t="shared" si="11" ref="I50:J54">SUM(L50,O50)</f>
        <v>2456</v>
      </c>
      <c r="J50" s="285">
        <f t="shared" si="11"/>
        <v>5089</v>
      </c>
      <c r="K50" s="285">
        <f>L50+M50</f>
        <v>1183</v>
      </c>
      <c r="L50" s="285">
        <v>1183</v>
      </c>
      <c r="M50" s="285">
        <v>0</v>
      </c>
      <c r="N50" s="285">
        <f>O50+P50</f>
        <v>6362</v>
      </c>
      <c r="O50" s="285">
        <v>1273</v>
      </c>
      <c r="P50" s="285">
        <v>5089</v>
      </c>
      <c r="Q50" s="285">
        <v>176</v>
      </c>
      <c r="R50" s="317">
        <v>23</v>
      </c>
    </row>
    <row r="51" spans="2:18" ht="13.5" customHeight="1">
      <c r="B51" s="39" t="s">
        <v>83</v>
      </c>
      <c r="C51" s="284">
        <f>SUM(D51:F51)</f>
        <v>67480</v>
      </c>
      <c r="D51" s="285">
        <v>50442</v>
      </c>
      <c r="E51" s="285">
        <v>2158</v>
      </c>
      <c r="F51" s="285">
        <v>14880</v>
      </c>
      <c r="G51" s="285">
        <f>SUM(H51,Q51)</f>
        <v>67198</v>
      </c>
      <c r="H51" s="285">
        <f>I51+J51</f>
        <v>65253</v>
      </c>
      <c r="I51" s="285">
        <f t="shared" si="11"/>
        <v>8388</v>
      </c>
      <c r="J51" s="285">
        <f t="shared" si="11"/>
        <v>56865</v>
      </c>
      <c r="K51" s="285">
        <f>L51+M51</f>
        <v>8233</v>
      </c>
      <c r="L51" s="285">
        <v>8210</v>
      </c>
      <c r="M51" s="285">
        <v>23</v>
      </c>
      <c r="N51" s="285">
        <f>O51+P51</f>
        <v>57020</v>
      </c>
      <c r="O51" s="285">
        <v>178</v>
      </c>
      <c r="P51" s="285">
        <v>56842</v>
      </c>
      <c r="Q51" s="285">
        <v>1945</v>
      </c>
      <c r="R51" s="317">
        <v>282</v>
      </c>
    </row>
    <row r="52" spans="2:18" ht="13.5" customHeight="1">
      <c r="B52" s="39" t="s">
        <v>85</v>
      </c>
      <c r="C52" s="284">
        <f>SUM(D52:F52)</f>
        <v>10197</v>
      </c>
      <c r="D52" s="285">
        <v>1577</v>
      </c>
      <c r="E52" s="285">
        <v>1652</v>
      </c>
      <c r="F52" s="285">
        <v>6968</v>
      </c>
      <c r="G52" s="285">
        <f>SUM(H52,Q52)</f>
        <v>10047</v>
      </c>
      <c r="H52" s="285">
        <f>I52+J52</f>
        <v>9865</v>
      </c>
      <c r="I52" s="285">
        <f t="shared" si="11"/>
        <v>4608</v>
      </c>
      <c r="J52" s="285">
        <f t="shared" si="11"/>
        <v>5257</v>
      </c>
      <c r="K52" s="285">
        <f>L52+M52</f>
        <v>4446</v>
      </c>
      <c r="L52" s="285">
        <v>4442</v>
      </c>
      <c r="M52" s="285">
        <v>4</v>
      </c>
      <c r="N52" s="285">
        <f>O52+P52</f>
        <v>5419</v>
      </c>
      <c r="O52" s="285">
        <v>166</v>
      </c>
      <c r="P52" s="285">
        <v>5253</v>
      </c>
      <c r="Q52" s="285">
        <v>182</v>
      </c>
      <c r="R52" s="317">
        <v>150</v>
      </c>
    </row>
    <row r="53" spans="2:18" ht="13.5" customHeight="1">
      <c r="B53" s="39" t="s">
        <v>87</v>
      </c>
      <c r="C53" s="284">
        <f>SUM(D53:F53)</f>
        <v>27464</v>
      </c>
      <c r="D53" s="285">
        <v>7364</v>
      </c>
      <c r="E53" s="285">
        <v>8067</v>
      </c>
      <c r="F53" s="285">
        <v>12033</v>
      </c>
      <c r="G53" s="285">
        <f>SUM(H53,Q53)</f>
        <v>27336</v>
      </c>
      <c r="H53" s="285">
        <f>I53+J53</f>
        <v>26343</v>
      </c>
      <c r="I53" s="285">
        <f t="shared" si="11"/>
        <v>3792</v>
      </c>
      <c r="J53" s="285">
        <f t="shared" si="11"/>
        <v>22551</v>
      </c>
      <c r="K53" s="285">
        <f>L53+M53</f>
        <v>3364</v>
      </c>
      <c r="L53" s="285">
        <v>3360</v>
      </c>
      <c r="M53" s="285">
        <v>4</v>
      </c>
      <c r="N53" s="285">
        <f>O53+P53</f>
        <v>22979</v>
      </c>
      <c r="O53" s="285">
        <v>432</v>
      </c>
      <c r="P53" s="285">
        <v>22547</v>
      </c>
      <c r="Q53" s="285">
        <v>993</v>
      </c>
      <c r="R53" s="317">
        <v>128</v>
      </c>
    </row>
    <row r="54" spans="2:18" ht="13.5" customHeight="1">
      <c r="B54" s="39" t="s">
        <v>90</v>
      </c>
      <c r="C54" s="284">
        <f>SUM(D54:F54)</f>
        <v>13695</v>
      </c>
      <c r="D54" s="285">
        <v>9924</v>
      </c>
      <c r="E54" s="285">
        <v>341</v>
      </c>
      <c r="F54" s="285">
        <v>3430</v>
      </c>
      <c r="G54" s="285">
        <f>SUM(H54,Q54)</f>
        <v>13695</v>
      </c>
      <c r="H54" s="285">
        <f>I54+J54</f>
        <v>13293</v>
      </c>
      <c r="I54" s="285">
        <f t="shared" si="11"/>
        <v>3344</v>
      </c>
      <c r="J54" s="285">
        <f t="shared" si="11"/>
        <v>9949</v>
      </c>
      <c r="K54" s="285">
        <f>L54+M54</f>
        <v>3282</v>
      </c>
      <c r="L54" s="285">
        <v>3279</v>
      </c>
      <c r="M54" s="285">
        <v>3</v>
      </c>
      <c r="N54" s="285">
        <f>O54+P54</f>
        <v>10011</v>
      </c>
      <c r="O54" s="285">
        <v>65</v>
      </c>
      <c r="P54" s="285">
        <v>9946</v>
      </c>
      <c r="Q54" s="285">
        <v>402</v>
      </c>
      <c r="R54" s="317">
        <v>0</v>
      </c>
    </row>
    <row r="55" spans="2:18" ht="7.5" customHeight="1">
      <c r="B55" s="39"/>
      <c r="C55" s="284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317"/>
    </row>
    <row r="56" spans="2:18" ht="13.5" customHeight="1">
      <c r="B56" s="39" t="s">
        <v>92</v>
      </c>
      <c r="C56" s="284">
        <f>SUM(D56:F56)</f>
        <v>0</v>
      </c>
      <c r="D56" s="285">
        <v>0</v>
      </c>
      <c r="E56" s="285">
        <v>0</v>
      </c>
      <c r="F56" s="285">
        <v>0</v>
      </c>
      <c r="G56" s="285">
        <f>SUM(H56,Q56)</f>
        <v>0</v>
      </c>
      <c r="H56" s="285">
        <f>I56+J56</f>
        <v>0</v>
      </c>
      <c r="I56" s="285">
        <f aca="true" t="shared" si="12" ref="I56:J60">SUM(L56,O56)</f>
        <v>0</v>
      </c>
      <c r="J56" s="285">
        <f t="shared" si="12"/>
        <v>0</v>
      </c>
      <c r="K56" s="285">
        <f>L56+M56</f>
        <v>0</v>
      </c>
      <c r="L56" s="285">
        <v>0</v>
      </c>
      <c r="M56" s="285">
        <v>0</v>
      </c>
      <c r="N56" s="285">
        <f>O56+P56</f>
        <v>0</v>
      </c>
      <c r="O56" s="285">
        <v>0</v>
      </c>
      <c r="P56" s="285">
        <v>0</v>
      </c>
      <c r="Q56" s="285">
        <v>0</v>
      </c>
      <c r="R56" s="317">
        <v>0</v>
      </c>
    </row>
    <row r="57" spans="2:18" ht="13.5" customHeight="1">
      <c r="B57" s="39" t="s">
        <v>93</v>
      </c>
      <c r="C57" s="284">
        <f>SUM(D57:F57)</f>
        <v>1072</v>
      </c>
      <c r="D57" s="285">
        <v>374</v>
      </c>
      <c r="E57" s="285">
        <v>90</v>
      </c>
      <c r="F57" s="285">
        <v>608</v>
      </c>
      <c r="G57" s="285">
        <f>SUM(H57,Q57)</f>
        <v>1072</v>
      </c>
      <c r="H57" s="285">
        <f>I57+J57</f>
        <v>1011</v>
      </c>
      <c r="I57" s="285">
        <f t="shared" si="12"/>
        <v>512</v>
      </c>
      <c r="J57" s="285">
        <f t="shared" si="12"/>
        <v>499</v>
      </c>
      <c r="K57" s="285">
        <f>L57+M57</f>
        <v>508</v>
      </c>
      <c r="L57" s="285">
        <v>507</v>
      </c>
      <c r="M57" s="285">
        <v>1</v>
      </c>
      <c r="N57" s="285">
        <f>O57+P57</f>
        <v>503</v>
      </c>
      <c r="O57" s="285">
        <v>5</v>
      </c>
      <c r="P57" s="285">
        <v>498</v>
      </c>
      <c r="Q57" s="285">
        <v>61</v>
      </c>
      <c r="R57" s="317">
        <v>0</v>
      </c>
    </row>
    <row r="58" spans="2:18" ht="13.5" customHeight="1">
      <c r="B58" s="39" t="s">
        <v>94</v>
      </c>
      <c r="C58" s="284">
        <f>SUM(D58:F58)</f>
        <v>3615</v>
      </c>
      <c r="D58" s="285">
        <v>1983</v>
      </c>
      <c r="E58" s="285">
        <v>163</v>
      </c>
      <c r="F58" s="285">
        <v>1469</v>
      </c>
      <c r="G58" s="285">
        <f>SUM(H58,Q58)</f>
        <v>3458</v>
      </c>
      <c r="H58" s="285">
        <f>I58+J58</f>
        <v>3415</v>
      </c>
      <c r="I58" s="285">
        <f t="shared" si="12"/>
        <v>1582</v>
      </c>
      <c r="J58" s="285">
        <f t="shared" si="12"/>
        <v>1833</v>
      </c>
      <c r="K58" s="285">
        <f>L58+M58</f>
        <v>1569</v>
      </c>
      <c r="L58" s="285">
        <v>1550</v>
      </c>
      <c r="M58" s="285">
        <v>19</v>
      </c>
      <c r="N58" s="285">
        <f>O58+P58</f>
        <v>1846</v>
      </c>
      <c r="O58" s="285">
        <v>32</v>
      </c>
      <c r="P58" s="285">
        <v>1814</v>
      </c>
      <c r="Q58" s="285">
        <v>43</v>
      </c>
      <c r="R58" s="317">
        <v>157</v>
      </c>
    </row>
    <row r="59" spans="2:18" ht="13.5" customHeight="1">
      <c r="B59" s="39" t="s">
        <v>95</v>
      </c>
      <c r="C59" s="284">
        <f>SUM(D59:F59)</f>
        <v>3756</v>
      </c>
      <c r="D59" s="285">
        <v>1647</v>
      </c>
      <c r="E59" s="285">
        <v>110</v>
      </c>
      <c r="F59" s="285">
        <v>1999</v>
      </c>
      <c r="G59" s="285">
        <f>SUM(H59,Q59)</f>
        <v>3739</v>
      </c>
      <c r="H59" s="285">
        <f>I59+J59</f>
        <v>3645</v>
      </c>
      <c r="I59" s="285">
        <f t="shared" si="12"/>
        <v>1318</v>
      </c>
      <c r="J59" s="285">
        <f t="shared" si="12"/>
        <v>2327</v>
      </c>
      <c r="K59" s="285">
        <f>L59+M59</f>
        <v>1321</v>
      </c>
      <c r="L59" s="285">
        <v>1314</v>
      </c>
      <c r="M59" s="285">
        <v>7</v>
      </c>
      <c r="N59" s="285">
        <f>O59+P59</f>
        <v>2324</v>
      </c>
      <c r="O59" s="285">
        <v>4</v>
      </c>
      <c r="P59" s="285">
        <v>2320</v>
      </c>
      <c r="Q59" s="285">
        <v>94</v>
      </c>
      <c r="R59" s="317">
        <v>17</v>
      </c>
    </row>
    <row r="60" spans="2:18" ht="13.5" customHeight="1">
      <c r="B60" s="39" t="s">
        <v>97</v>
      </c>
      <c r="C60" s="284">
        <f>SUM(D60:F60)</f>
        <v>0</v>
      </c>
      <c r="D60" s="285">
        <v>0</v>
      </c>
      <c r="E60" s="285">
        <v>0</v>
      </c>
      <c r="F60" s="285">
        <v>0</v>
      </c>
      <c r="G60" s="285">
        <f>SUM(H60,Q60)</f>
        <v>0</v>
      </c>
      <c r="H60" s="285">
        <f>I60+J60</f>
        <v>0</v>
      </c>
      <c r="I60" s="285">
        <f t="shared" si="12"/>
        <v>0</v>
      </c>
      <c r="J60" s="285">
        <f t="shared" si="12"/>
        <v>0</v>
      </c>
      <c r="K60" s="285">
        <f>L60+M60</f>
        <v>0</v>
      </c>
      <c r="L60" s="285">
        <v>0</v>
      </c>
      <c r="M60" s="285">
        <v>0</v>
      </c>
      <c r="N60" s="285">
        <f>O60+P60</f>
        <v>0</v>
      </c>
      <c r="O60" s="285">
        <v>0</v>
      </c>
      <c r="P60" s="285">
        <v>0</v>
      </c>
      <c r="Q60" s="285">
        <v>0</v>
      </c>
      <c r="R60" s="317">
        <v>0</v>
      </c>
    </row>
    <row r="61" spans="2:18" ht="7.5" customHeight="1">
      <c r="B61" s="39"/>
      <c r="C61" s="284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317"/>
    </row>
    <row r="62" spans="2:18" ht="13.5" customHeight="1">
      <c r="B62" s="39" t="s">
        <v>99</v>
      </c>
      <c r="C62" s="284">
        <f aca="true" t="shared" si="13" ref="C62:C67">SUM(D62:F62)</f>
        <v>48136</v>
      </c>
      <c r="D62" s="285">
        <v>35290</v>
      </c>
      <c r="E62" s="285">
        <v>2032</v>
      </c>
      <c r="F62" s="285">
        <v>10814</v>
      </c>
      <c r="G62" s="285">
        <f aca="true" t="shared" si="14" ref="G62:G67">SUM(H62,Q62)</f>
        <v>48135</v>
      </c>
      <c r="H62" s="285">
        <f aca="true" t="shared" si="15" ref="H62:H67">I62+J62</f>
        <v>46877</v>
      </c>
      <c r="I62" s="285">
        <f aca="true" t="shared" si="16" ref="I62:J67">SUM(L62,O62)</f>
        <v>5128</v>
      </c>
      <c r="J62" s="285">
        <f t="shared" si="16"/>
        <v>41749</v>
      </c>
      <c r="K62" s="285">
        <f aca="true" t="shared" si="17" ref="K62:K67">L62+M62</f>
        <v>5211</v>
      </c>
      <c r="L62" s="285">
        <v>5001</v>
      </c>
      <c r="M62" s="285">
        <v>210</v>
      </c>
      <c r="N62" s="285">
        <f aca="true" t="shared" si="18" ref="N62:N67">O62+P62</f>
        <v>41666</v>
      </c>
      <c r="O62" s="285">
        <v>127</v>
      </c>
      <c r="P62" s="285">
        <v>41539</v>
      </c>
      <c r="Q62" s="285">
        <v>1258</v>
      </c>
      <c r="R62" s="317">
        <v>1</v>
      </c>
    </row>
    <row r="63" spans="2:18" ht="13.5" customHeight="1">
      <c r="B63" s="39" t="s">
        <v>101</v>
      </c>
      <c r="C63" s="284">
        <f t="shared" si="13"/>
        <v>22389</v>
      </c>
      <c r="D63" s="285">
        <v>6961</v>
      </c>
      <c r="E63" s="285">
        <v>509</v>
      </c>
      <c r="F63" s="285">
        <v>14919</v>
      </c>
      <c r="G63" s="285">
        <f t="shared" si="14"/>
        <v>22388</v>
      </c>
      <c r="H63" s="285">
        <f t="shared" si="15"/>
        <v>21453</v>
      </c>
      <c r="I63" s="285">
        <f t="shared" si="16"/>
        <v>8279</v>
      </c>
      <c r="J63" s="285">
        <f t="shared" si="16"/>
        <v>13174</v>
      </c>
      <c r="K63" s="285">
        <f t="shared" si="17"/>
        <v>8324</v>
      </c>
      <c r="L63" s="285">
        <v>8267</v>
      </c>
      <c r="M63" s="285">
        <v>57</v>
      </c>
      <c r="N63" s="285">
        <f t="shared" si="18"/>
        <v>13129</v>
      </c>
      <c r="O63" s="285">
        <v>12</v>
      </c>
      <c r="P63" s="285">
        <v>13117</v>
      </c>
      <c r="Q63" s="285">
        <v>935</v>
      </c>
      <c r="R63" s="317">
        <v>1</v>
      </c>
    </row>
    <row r="64" spans="2:18" ht="13.5" customHeight="1">
      <c r="B64" s="39" t="s">
        <v>104</v>
      </c>
      <c r="C64" s="284">
        <f t="shared" si="13"/>
        <v>9801</v>
      </c>
      <c r="D64" s="285">
        <v>5585</v>
      </c>
      <c r="E64" s="285">
        <v>337</v>
      </c>
      <c r="F64" s="285">
        <v>3879</v>
      </c>
      <c r="G64" s="285">
        <f t="shared" si="14"/>
        <v>9747</v>
      </c>
      <c r="H64" s="285">
        <f t="shared" si="15"/>
        <v>9486</v>
      </c>
      <c r="I64" s="285">
        <f t="shared" si="16"/>
        <v>4637</v>
      </c>
      <c r="J64" s="285">
        <f t="shared" si="16"/>
        <v>4849</v>
      </c>
      <c r="K64" s="285">
        <f t="shared" si="17"/>
        <v>4565</v>
      </c>
      <c r="L64" s="285">
        <v>4559</v>
      </c>
      <c r="M64" s="285">
        <v>6</v>
      </c>
      <c r="N64" s="285">
        <f t="shared" si="18"/>
        <v>4921</v>
      </c>
      <c r="O64" s="285">
        <v>78</v>
      </c>
      <c r="P64" s="285">
        <v>4843</v>
      </c>
      <c r="Q64" s="285">
        <v>261</v>
      </c>
      <c r="R64" s="317">
        <v>54</v>
      </c>
    </row>
    <row r="65" spans="2:18" ht="13.5" customHeight="1">
      <c r="B65" s="39" t="s">
        <v>106</v>
      </c>
      <c r="C65" s="284">
        <f t="shared" si="13"/>
        <v>16364</v>
      </c>
      <c r="D65" s="285">
        <v>12069</v>
      </c>
      <c r="E65" s="285">
        <v>111</v>
      </c>
      <c r="F65" s="285">
        <v>4184</v>
      </c>
      <c r="G65" s="285">
        <f t="shared" si="14"/>
        <v>16364</v>
      </c>
      <c r="H65" s="285">
        <f t="shared" si="15"/>
        <v>15949</v>
      </c>
      <c r="I65" s="285">
        <f t="shared" si="16"/>
        <v>6077</v>
      </c>
      <c r="J65" s="285">
        <f t="shared" si="16"/>
        <v>9872</v>
      </c>
      <c r="K65" s="285">
        <f t="shared" si="17"/>
        <v>6067</v>
      </c>
      <c r="L65" s="285">
        <v>6058</v>
      </c>
      <c r="M65" s="285">
        <v>9</v>
      </c>
      <c r="N65" s="285">
        <f t="shared" si="18"/>
        <v>9882</v>
      </c>
      <c r="O65" s="285">
        <v>19</v>
      </c>
      <c r="P65" s="285">
        <v>9863</v>
      </c>
      <c r="Q65" s="285">
        <v>415</v>
      </c>
      <c r="R65" s="317">
        <v>0</v>
      </c>
    </row>
    <row r="66" spans="2:18" ht="13.5" customHeight="1">
      <c r="B66" s="39" t="s">
        <v>107</v>
      </c>
      <c r="C66" s="284">
        <f t="shared" si="13"/>
        <v>2176</v>
      </c>
      <c r="D66" s="285">
        <v>231</v>
      </c>
      <c r="E66" s="285">
        <v>184</v>
      </c>
      <c r="F66" s="285">
        <v>1761</v>
      </c>
      <c r="G66" s="285">
        <f t="shared" si="14"/>
        <v>2173</v>
      </c>
      <c r="H66" s="285">
        <f t="shared" si="15"/>
        <v>1999</v>
      </c>
      <c r="I66" s="285">
        <f t="shared" si="16"/>
        <v>1516</v>
      </c>
      <c r="J66" s="285">
        <f t="shared" si="16"/>
        <v>483</v>
      </c>
      <c r="K66" s="285">
        <f t="shared" si="17"/>
        <v>1476</v>
      </c>
      <c r="L66" s="285">
        <v>1476</v>
      </c>
      <c r="M66" s="285">
        <v>0</v>
      </c>
      <c r="N66" s="285">
        <f t="shared" si="18"/>
        <v>523</v>
      </c>
      <c r="O66" s="285">
        <v>40</v>
      </c>
      <c r="P66" s="285">
        <v>483</v>
      </c>
      <c r="Q66" s="285">
        <v>174</v>
      </c>
      <c r="R66" s="317">
        <v>3</v>
      </c>
    </row>
    <row r="67" spans="2:18" ht="13.5" customHeight="1">
      <c r="B67" s="40" t="s">
        <v>109</v>
      </c>
      <c r="C67" s="288">
        <f t="shared" si="13"/>
        <v>14641</v>
      </c>
      <c r="D67" s="289">
        <v>9828</v>
      </c>
      <c r="E67" s="289">
        <v>144</v>
      </c>
      <c r="F67" s="289">
        <v>4669</v>
      </c>
      <c r="G67" s="289">
        <f t="shared" si="14"/>
        <v>14641</v>
      </c>
      <c r="H67" s="289">
        <f t="shared" si="15"/>
        <v>14030</v>
      </c>
      <c r="I67" s="289">
        <f t="shared" si="16"/>
        <v>5118</v>
      </c>
      <c r="J67" s="289">
        <f t="shared" si="16"/>
        <v>8912</v>
      </c>
      <c r="K67" s="289">
        <f t="shared" si="17"/>
        <v>5079</v>
      </c>
      <c r="L67" s="289">
        <v>5071</v>
      </c>
      <c r="M67" s="289">
        <v>8</v>
      </c>
      <c r="N67" s="289">
        <f t="shared" si="18"/>
        <v>8951</v>
      </c>
      <c r="O67" s="289">
        <v>47</v>
      </c>
      <c r="P67" s="289">
        <v>8904</v>
      </c>
      <c r="Q67" s="289">
        <v>611</v>
      </c>
      <c r="R67" s="364">
        <v>0</v>
      </c>
    </row>
    <row r="68" s="32" customFormat="1" ht="11.25">
      <c r="B68" s="32" t="s">
        <v>394</v>
      </c>
    </row>
  </sheetData>
  <mergeCells count="12">
    <mergeCell ref="B4:B7"/>
    <mergeCell ref="R4:R7"/>
    <mergeCell ref="Q5:Q7"/>
    <mergeCell ref="N6:P6"/>
    <mergeCell ref="C4:F5"/>
    <mergeCell ref="H6:J6"/>
    <mergeCell ref="G5:G7"/>
    <mergeCell ref="C6:C7"/>
    <mergeCell ref="D6:F6"/>
    <mergeCell ref="G4:Q4"/>
    <mergeCell ref="H5:P5"/>
    <mergeCell ref="K6:M6"/>
  </mergeCells>
  <printOptions/>
  <pageMargins left="0" right="0" top="0" bottom="0" header="0" footer="0.5118110236220472"/>
  <pageSetup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9.00390625" defaultRowHeight="13.5"/>
  <cols>
    <col min="1" max="1" width="2.625" style="365" customWidth="1"/>
    <col min="2" max="2" width="16.375" style="365" customWidth="1"/>
    <col min="3" max="3" width="8.125" style="365" customWidth="1"/>
    <col min="4" max="4" width="8.375" style="365" customWidth="1"/>
    <col min="5" max="5" width="6.875" style="365" bestFit="1" customWidth="1"/>
    <col min="6" max="6" width="7.75390625" style="365" customWidth="1"/>
    <col min="7" max="7" width="8.125" style="365" customWidth="1"/>
    <col min="8" max="8" width="8.875" style="365" bestFit="1" customWidth="1"/>
    <col min="9" max="10" width="8.875" style="365" customWidth="1"/>
    <col min="11" max="16384" width="9.00390625" style="365" customWidth="1"/>
  </cols>
  <sheetData>
    <row r="2" ht="18" customHeight="1">
      <c r="B2" s="366" t="s">
        <v>425</v>
      </c>
    </row>
    <row r="3" ht="18" customHeight="1"/>
    <row r="4" spans="3:10" ht="12.75" thickBot="1">
      <c r="C4" s="367"/>
      <c r="D4" s="367"/>
      <c r="E4" s="367"/>
      <c r="F4" s="367"/>
      <c r="G4" s="367"/>
      <c r="H4" s="367"/>
      <c r="I4" s="367"/>
      <c r="J4" s="367"/>
    </row>
    <row r="5" spans="2:10" ht="18" customHeight="1" thickTop="1">
      <c r="B5" s="1370" t="s">
        <v>398</v>
      </c>
      <c r="C5" s="1372" t="s">
        <v>399</v>
      </c>
      <c r="D5" s="1373"/>
      <c r="E5" s="1373"/>
      <c r="F5" s="1373"/>
      <c r="G5" s="1373"/>
      <c r="H5" s="1373"/>
      <c r="I5" s="1373"/>
      <c r="J5" s="1374" t="s">
        <v>400</v>
      </c>
    </row>
    <row r="6" spans="2:10" ht="18" customHeight="1">
      <c r="B6" s="1371"/>
      <c r="C6" s="369" t="s">
        <v>401</v>
      </c>
      <c r="D6" s="370" t="s">
        <v>402</v>
      </c>
      <c r="E6" s="371" t="s">
        <v>403</v>
      </c>
      <c r="F6" s="371" t="s">
        <v>404</v>
      </c>
      <c r="G6" s="371" t="s">
        <v>405</v>
      </c>
      <c r="H6" s="371" t="s">
        <v>406</v>
      </c>
      <c r="I6" s="371" t="s">
        <v>407</v>
      </c>
      <c r="J6" s="1375"/>
    </row>
    <row r="7" spans="1:10" ht="15" customHeight="1">
      <c r="A7" s="372"/>
      <c r="B7" s="373" t="s">
        <v>233</v>
      </c>
      <c r="C7" s="374">
        <f aca="true" t="shared" si="0" ref="C7:C17">SUM(D7:I7)</f>
        <v>810</v>
      </c>
      <c r="D7" s="375" t="s">
        <v>408</v>
      </c>
      <c r="E7" s="375">
        <f aca="true" t="shared" si="1" ref="E7:J7">SUM(E8:E20)</f>
        <v>113</v>
      </c>
      <c r="F7" s="375">
        <f t="shared" si="1"/>
        <v>169</v>
      </c>
      <c r="G7" s="375">
        <f t="shared" si="1"/>
        <v>324</v>
      </c>
      <c r="H7" s="375">
        <f t="shared" si="1"/>
        <v>190</v>
      </c>
      <c r="I7" s="375">
        <f t="shared" si="1"/>
        <v>14</v>
      </c>
      <c r="J7" s="376">
        <f t="shared" si="1"/>
        <v>2236</v>
      </c>
    </row>
    <row r="8" spans="2:10" ht="13.5" customHeight="1">
      <c r="B8" s="39" t="s">
        <v>396</v>
      </c>
      <c r="C8" s="377">
        <f t="shared" si="0"/>
        <v>57</v>
      </c>
      <c r="D8" s="378" t="s">
        <v>408</v>
      </c>
      <c r="E8" s="379">
        <v>28</v>
      </c>
      <c r="F8" s="379">
        <v>29</v>
      </c>
      <c r="G8" s="379" t="s">
        <v>408</v>
      </c>
      <c r="H8" s="379" t="s">
        <v>408</v>
      </c>
      <c r="I8" s="379" t="s">
        <v>408</v>
      </c>
      <c r="J8" s="380">
        <v>80</v>
      </c>
    </row>
    <row r="9" spans="2:10" ht="13.5" customHeight="1">
      <c r="B9" s="39" t="s">
        <v>409</v>
      </c>
      <c r="C9" s="377">
        <f t="shared" si="0"/>
        <v>13</v>
      </c>
      <c r="D9" s="379" t="s">
        <v>410</v>
      </c>
      <c r="E9" s="379">
        <v>9</v>
      </c>
      <c r="F9" s="379">
        <v>4</v>
      </c>
      <c r="G9" s="379" t="s">
        <v>410</v>
      </c>
      <c r="H9" s="379" t="s">
        <v>410</v>
      </c>
      <c r="I9" s="379" t="s">
        <v>410</v>
      </c>
      <c r="J9" s="380">
        <v>20</v>
      </c>
    </row>
    <row r="10" spans="2:10" ht="13.5" customHeight="1">
      <c r="B10" s="39" t="s">
        <v>411</v>
      </c>
      <c r="C10" s="377">
        <f t="shared" si="0"/>
        <v>151</v>
      </c>
      <c r="D10" s="379" t="s">
        <v>412</v>
      </c>
      <c r="E10" s="379">
        <v>64</v>
      </c>
      <c r="F10" s="379">
        <v>64</v>
      </c>
      <c r="G10" s="379">
        <v>20</v>
      </c>
      <c r="H10" s="379">
        <v>3</v>
      </c>
      <c r="I10" s="379" t="s">
        <v>412</v>
      </c>
      <c r="J10" s="380">
        <v>174</v>
      </c>
    </row>
    <row r="11" spans="2:10" ht="13.5" customHeight="1">
      <c r="B11" s="381" t="s">
        <v>413</v>
      </c>
      <c r="C11" s="377">
        <f t="shared" si="0"/>
        <v>434</v>
      </c>
      <c r="D11" s="379" t="s">
        <v>412</v>
      </c>
      <c r="E11" s="379">
        <v>7</v>
      </c>
      <c r="F11" s="379">
        <v>63</v>
      </c>
      <c r="G11" s="379">
        <v>241</v>
      </c>
      <c r="H11" s="379">
        <v>121</v>
      </c>
      <c r="I11" s="379">
        <v>2</v>
      </c>
      <c r="J11" s="380">
        <v>682</v>
      </c>
    </row>
    <row r="12" spans="2:10" ht="13.5" customHeight="1">
      <c r="B12" s="382" t="s">
        <v>414</v>
      </c>
      <c r="C12" s="377">
        <f t="shared" si="0"/>
        <v>48</v>
      </c>
      <c r="D12" s="379" t="s">
        <v>412</v>
      </c>
      <c r="E12" s="379" t="s">
        <v>412</v>
      </c>
      <c r="F12" s="379" t="s">
        <v>412</v>
      </c>
      <c r="G12" s="379">
        <v>17</v>
      </c>
      <c r="H12" s="379">
        <v>30</v>
      </c>
      <c r="I12" s="379">
        <v>1</v>
      </c>
      <c r="J12" s="380">
        <v>124</v>
      </c>
    </row>
    <row r="13" spans="2:10" ht="13.5" customHeight="1">
      <c r="B13" s="382" t="s">
        <v>415</v>
      </c>
      <c r="C13" s="377">
        <f t="shared" si="0"/>
        <v>19</v>
      </c>
      <c r="D13" s="379" t="s">
        <v>412</v>
      </c>
      <c r="E13" s="379" t="s">
        <v>412</v>
      </c>
      <c r="F13" s="379" t="s">
        <v>412</v>
      </c>
      <c r="G13" s="379">
        <v>10</v>
      </c>
      <c r="H13" s="365">
        <v>8</v>
      </c>
      <c r="I13" s="379">
        <v>1</v>
      </c>
      <c r="J13" s="380">
        <v>82</v>
      </c>
    </row>
    <row r="14" spans="2:10" ht="13.5" customHeight="1">
      <c r="B14" s="382" t="s">
        <v>416</v>
      </c>
      <c r="C14" s="377">
        <f t="shared" si="0"/>
        <v>30</v>
      </c>
      <c r="D14" s="379" t="s">
        <v>412</v>
      </c>
      <c r="E14" s="379" t="s">
        <v>412</v>
      </c>
      <c r="F14" s="379" t="s">
        <v>412</v>
      </c>
      <c r="G14" s="379">
        <v>17</v>
      </c>
      <c r="H14" s="379">
        <v>13</v>
      </c>
      <c r="I14" s="379" t="s">
        <v>412</v>
      </c>
      <c r="J14" s="383">
        <v>170</v>
      </c>
    </row>
    <row r="15" spans="2:10" ht="13.5" customHeight="1">
      <c r="B15" s="382" t="s">
        <v>417</v>
      </c>
      <c r="C15" s="377">
        <f t="shared" si="0"/>
        <v>30</v>
      </c>
      <c r="D15" s="379" t="s">
        <v>412</v>
      </c>
      <c r="E15" s="379" t="s">
        <v>412</v>
      </c>
      <c r="F15" s="379" t="s">
        <v>412</v>
      </c>
      <c r="G15" s="379">
        <v>12</v>
      </c>
      <c r="H15" s="379">
        <v>12</v>
      </c>
      <c r="I15" s="379">
        <v>6</v>
      </c>
      <c r="J15" s="383">
        <v>331</v>
      </c>
    </row>
    <row r="16" spans="2:10" ht="13.5" customHeight="1">
      <c r="B16" s="382" t="s">
        <v>418</v>
      </c>
      <c r="C16" s="377">
        <f t="shared" si="0"/>
        <v>2</v>
      </c>
      <c r="D16" s="379" t="s">
        <v>412</v>
      </c>
      <c r="E16" s="379" t="s">
        <v>412</v>
      </c>
      <c r="F16" s="379" t="s">
        <v>412</v>
      </c>
      <c r="G16" s="379">
        <v>1</v>
      </c>
      <c r="H16" s="379">
        <v>1</v>
      </c>
      <c r="I16" s="379" t="s">
        <v>412</v>
      </c>
      <c r="J16" s="384">
        <v>32</v>
      </c>
    </row>
    <row r="17" spans="2:10" ht="13.5" customHeight="1">
      <c r="B17" s="382" t="s">
        <v>419</v>
      </c>
      <c r="C17" s="377">
        <f t="shared" si="0"/>
        <v>5</v>
      </c>
      <c r="D17" s="379" t="s">
        <v>412</v>
      </c>
      <c r="E17" s="379" t="s">
        <v>412</v>
      </c>
      <c r="F17" s="379" t="s">
        <v>412</v>
      </c>
      <c r="G17" s="379" t="s">
        <v>412</v>
      </c>
      <c r="H17" s="379">
        <v>1</v>
      </c>
      <c r="I17" s="379">
        <v>4</v>
      </c>
      <c r="J17" s="383">
        <v>207</v>
      </c>
    </row>
    <row r="18" spans="2:10" ht="13.5" customHeight="1">
      <c r="B18" s="39" t="s">
        <v>420</v>
      </c>
      <c r="C18" s="377"/>
      <c r="D18" s="379"/>
      <c r="E18" s="379"/>
      <c r="F18" s="379"/>
      <c r="G18" s="379"/>
      <c r="H18" s="379"/>
      <c r="I18" s="379"/>
      <c r="J18" s="383"/>
    </row>
    <row r="19" spans="2:10" ht="13.5" customHeight="1">
      <c r="B19" s="39" t="s">
        <v>397</v>
      </c>
      <c r="C19" s="377">
        <f>SUM(D19:I19)</f>
        <v>17</v>
      </c>
      <c r="D19" s="379" t="s">
        <v>421</v>
      </c>
      <c r="E19" s="379">
        <v>4</v>
      </c>
      <c r="F19" s="379">
        <v>6</v>
      </c>
      <c r="G19" s="379">
        <v>6</v>
      </c>
      <c r="H19" s="379">
        <v>1</v>
      </c>
      <c r="I19" s="379" t="s">
        <v>421</v>
      </c>
      <c r="J19" s="380">
        <v>292</v>
      </c>
    </row>
    <row r="20" spans="2:10" ht="13.5" customHeight="1">
      <c r="B20" s="40" t="s">
        <v>422</v>
      </c>
      <c r="C20" s="385">
        <f>SUM(D20:I20)</f>
        <v>4</v>
      </c>
      <c r="D20" s="386" t="s">
        <v>423</v>
      </c>
      <c r="E20" s="386">
        <v>1</v>
      </c>
      <c r="F20" s="386">
        <v>3</v>
      </c>
      <c r="G20" s="386" t="s">
        <v>423</v>
      </c>
      <c r="H20" s="386" t="s">
        <v>423</v>
      </c>
      <c r="I20" s="386" t="s">
        <v>423</v>
      </c>
      <c r="J20" s="387">
        <v>42</v>
      </c>
    </row>
    <row r="21" spans="2:9" ht="13.5" customHeight="1">
      <c r="B21" s="365" t="s">
        <v>424</v>
      </c>
      <c r="C21" s="19"/>
      <c r="D21" s="19"/>
      <c r="E21" s="379"/>
      <c r="F21" s="379"/>
      <c r="G21" s="379"/>
      <c r="H21" s="379"/>
      <c r="I21" s="379"/>
    </row>
  </sheetData>
  <mergeCells count="3">
    <mergeCell ref="B5:B6"/>
    <mergeCell ref="C5:I5"/>
    <mergeCell ref="J5:J6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T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88" customWidth="1"/>
    <col min="2" max="2" width="5.125" style="388" customWidth="1"/>
    <col min="3" max="3" width="4.625" style="388" customWidth="1"/>
    <col min="4" max="4" width="10.625" style="390" customWidth="1"/>
    <col min="5" max="9" width="11.625" style="390" customWidth="1"/>
    <col min="10" max="10" width="11.625" style="388" customWidth="1"/>
    <col min="11" max="11" width="11.125" style="388" bestFit="1" customWidth="1"/>
    <col min="12" max="16384" width="9.00390625" style="388" customWidth="1"/>
  </cols>
  <sheetData>
    <row r="1" spans="2:3" ht="21.75" customHeight="1">
      <c r="B1" s="389" t="s">
        <v>906</v>
      </c>
      <c r="C1" s="389"/>
    </row>
    <row r="2" spans="2:20" ht="15" customHeight="1" thickBot="1">
      <c r="B2" s="391"/>
      <c r="C2" s="391"/>
      <c r="D2" s="391"/>
      <c r="E2" s="391"/>
      <c r="F2" s="391"/>
      <c r="G2" s="391"/>
      <c r="H2" s="391"/>
      <c r="I2" s="392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2" t="s">
        <v>882</v>
      </c>
    </row>
    <row r="3" spans="2:20" ht="15" customHeight="1" thickTop="1">
      <c r="B3" s="1380" t="s">
        <v>883</v>
      </c>
      <c r="C3" s="1381"/>
      <c r="D3" s="1382"/>
      <c r="E3" s="393" t="s">
        <v>884</v>
      </c>
      <c r="F3" s="394">
        <v>48</v>
      </c>
      <c r="G3" s="394">
        <v>49</v>
      </c>
      <c r="H3" s="394">
        <v>50</v>
      </c>
      <c r="I3" s="394" t="s">
        <v>885</v>
      </c>
      <c r="J3" s="395">
        <v>2</v>
      </c>
      <c r="K3" s="394">
        <v>3</v>
      </c>
      <c r="L3" s="394">
        <v>4</v>
      </c>
      <c r="M3" s="394">
        <v>5</v>
      </c>
      <c r="N3" s="394">
        <v>6</v>
      </c>
      <c r="O3" s="394">
        <v>7</v>
      </c>
      <c r="P3" s="394">
        <v>8</v>
      </c>
      <c r="Q3" s="394">
        <v>9</v>
      </c>
      <c r="R3" s="394">
        <v>10</v>
      </c>
      <c r="S3" s="394">
        <v>11</v>
      </c>
      <c r="T3" s="394">
        <v>12</v>
      </c>
    </row>
    <row r="4" spans="2:20" s="396" customFormat="1" ht="18" customHeight="1">
      <c r="B4" s="1383" t="s">
        <v>233</v>
      </c>
      <c r="C4" s="1384"/>
      <c r="D4" s="1385"/>
      <c r="E4" s="397">
        <f>SUM(E5,E18,E22,E27)</f>
        <v>22665.700000000004</v>
      </c>
      <c r="F4" s="398">
        <v>23501.1</v>
      </c>
      <c r="G4" s="399">
        <f>SUM(G5,G18,G22,G27)</f>
        <v>15965</v>
      </c>
      <c r="H4" s="398">
        <v>19173.6</v>
      </c>
      <c r="I4" s="398">
        <v>449.4</v>
      </c>
      <c r="J4" s="398">
        <v>757.4</v>
      </c>
      <c r="K4" s="398">
        <v>868.8</v>
      </c>
      <c r="L4" s="398">
        <v>1435.4</v>
      </c>
      <c r="M4" s="398">
        <v>2771.3</v>
      </c>
      <c r="N4" s="398">
        <v>4180.1</v>
      </c>
      <c r="O4" s="398">
        <v>1508.3</v>
      </c>
      <c r="P4" s="398">
        <v>1733.6</v>
      </c>
      <c r="Q4" s="398">
        <v>1381.6</v>
      </c>
      <c r="R4" s="398">
        <v>932.6</v>
      </c>
      <c r="S4" s="398">
        <v>1701.2</v>
      </c>
      <c r="T4" s="400">
        <v>1455.1</v>
      </c>
    </row>
    <row r="5" spans="2:20" ht="18" customHeight="1">
      <c r="B5" s="1393"/>
      <c r="C5" s="1386" t="s">
        <v>391</v>
      </c>
      <c r="D5" s="1387"/>
      <c r="E5" s="402">
        <f>SUM(E6:E15)</f>
        <v>9104.2</v>
      </c>
      <c r="F5" s="402">
        <f>SUM(F6:F15)</f>
        <v>10897.5</v>
      </c>
      <c r="G5" s="403">
        <f>SUM(G6:G15)</f>
        <v>8179</v>
      </c>
      <c r="H5" s="402">
        <v>11430.1</v>
      </c>
      <c r="I5" s="402">
        <f>SUM(I6:I15)</f>
        <v>372</v>
      </c>
      <c r="J5" s="402">
        <f>SUM(J6:J15)</f>
        <v>676.2</v>
      </c>
      <c r="K5" s="402">
        <f>SUM(K6:K15)</f>
        <v>708.8</v>
      </c>
      <c r="L5" s="402">
        <v>322.7</v>
      </c>
      <c r="M5" s="402">
        <v>526.6</v>
      </c>
      <c r="N5" s="402">
        <v>688.8</v>
      </c>
      <c r="O5" s="402">
        <v>0.2</v>
      </c>
      <c r="P5" s="402">
        <v>0.5</v>
      </c>
      <c r="Q5" s="403">
        <v>0</v>
      </c>
      <c r="R5" s="402">
        <v>4.3</v>
      </c>
      <c r="S5" s="402">
        <v>163.5</v>
      </c>
      <c r="T5" s="404">
        <v>236.7</v>
      </c>
    </row>
    <row r="6" spans="2:20" ht="18" customHeight="1">
      <c r="B6" s="1393"/>
      <c r="C6" s="1388" t="s">
        <v>886</v>
      </c>
      <c r="D6" s="1389"/>
      <c r="E6" s="405">
        <v>2868.5</v>
      </c>
      <c r="F6" s="402">
        <v>2082.2</v>
      </c>
      <c r="G6" s="403">
        <v>972</v>
      </c>
      <c r="H6" s="402">
        <v>2004.1</v>
      </c>
      <c r="I6" s="403">
        <v>0</v>
      </c>
      <c r="J6" s="403">
        <v>0</v>
      </c>
      <c r="K6" s="402">
        <v>60.7</v>
      </c>
      <c r="L6" s="402">
        <v>8.2</v>
      </c>
      <c r="M6" s="402">
        <v>46.9</v>
      </c>
      <c r="N6" s="402">
        <v>54.5</v>
      </c>
      <c r="O6" s="402">
        <v>44.3</v>
      </c>
      <c r="P6" s="402">
        <v>37.7</v>
      </c>
      <c r="Q6" s="402">
        <v>36.5</v>
      </c>
      <c r="R6" s="402">
        <v>20.8</v>
      </c>
      <c r="S6" s="402">
        <v>23.4</v>
      </c>
      <c r="T6" s="404">
        <v>20.2</v>
      </c>
    </row>
    <row r="7" spans="2:20" ht="17.25" customHeight="1">
      <c r="B7" s="1393"/>
      <c r="C7" s="1376" t="s">
        <v>887</v>
      </c>
      <c r="D7" s="1377"/>
      <c r="E7" s="405">
        <v>247.9</v>
      </c>
      <c r="F7" s="402">
        <v>342.8</v>
      </c>
      <c r="G7" s="403">
        <v>318</v>
      </c>
      <c r="H7" s="402">
        <v>297.7</v>
      </c>
      <c r="I7" s="402">
        <v>2.2</v>
      </c>
      <c r="J7" s="402">
        <v>0.7</v>
      </c>
      <c r="K7" s="402">
        <v>2.4</v>
      </c>
      <c r="L7" s="402">
        <v>94.8</v>
      </c>
      <c r="M7" s="402">
        <v>89.4</v>
      </c>
      <c r="N7" s="402">
        <v>46.6</v>
      </c>
      <c r="O7" s="402">
        <v>19</v>
      </c>
      <c r="P7" s="402">
        <v>8.7</v>
      </c>
      <c r="Q7" s="402">
        <v>32.8</v>
      </c>
      <c r="R7" s="402">
        <v>16.6</v>
      </c>
      <c r="S7" s="402">
        <v>18.7</v>
      </c>
      <c r="T7" s="404">
        <v>13.8</v>
      </c>
    </row>
    <row r="8" spans="2:20" ht="18" customHeight="1">
      <c r="B8" s="1393"/>
      <c r="C8" s="1378" t="s">
        <v>888</v>
      </c>
      <c r="D8" s="1379"/>
      <c r="E8" s="405">
        <v>428.8</v>
      </c>
      <c r="F8" s="402">
        <v>484.4</v>
      </c>
      <c r="G8" s="403">
        <v>498</v>
      </c>
      <c r="H8" s="402">
        <v>426.8</v>
      </c>
      <c r="I8" s="402">
        <v>18.1</v>
      </c>
      <c r="J8" s="402">
        <v>17.1</v>
      </c>
      <c r="K8" s="402">
        <v>51.2</v>
      </c>
      <c r="L8" s="402">
        <v>3.5</v>
      </c>
      <c r="M8" s="402">
        <v>27.7</v>
      </c>
      <c r="N8" s="402">
        <v>3.5</v>
      </c>
      <c r="O8" s="402" t="s">
        <v>889</v>
      </c>
      <c r="P8" s="403">
        <v>0</v>
      </c>
      <c r="Q8" s="402">
        <v>8.7</v>
      </c>
      <c r="R8" s="402">
        <v>15.5</v>
      </c>
      <c r="S8" s="402">
        <v>17.7</v>
      </c>
      <c r="T8" s="404">
        <v>41.3</v>
      </c>
    </row>
    <row r="9" spans="2:20" ht="18" customHeight="1">
      <c r="B9" s="1393"/>
      <c r="C9" s="1378" t="s">
        <v>890</v>
      </c>
      <c r="D9" s="1379"/>
      <c r="E9" s="405">
        <v>152.4</v>
      </c>
      <c r="F9" s="402">
        <v>172</v>
      </c>
      <c r="G9" s="403">
        <v>349</v>
      </c>
      <c r="H9" s="402">
        <v>565.5</v>
      </c>
      <c r="I9" s="402">
        <v>212</v>
      </c>
      <c r="J9" s="402">
        <v>192.3</v>
      </c>
      <c r="K9" s="402">
        <v>43.2</v>
      </c>
      <c r="L9" s="402">
        <v>24.5</v>
      </c>
      <c r="M9" s="403">
        <v>0</v>
      </c>
      <c r="N9" s="403">
        <v>0</v>
      </c>
      <c r="O9" s="403">
        <v>0</v>
      </c>
      <c r="P9" s="403">
        <v>0</v>
      </c>
      <c r="Q9" s="403">
        <v>0</v>
      </c>
      <c r="R9" s="403">
        <v>0</v>
      </c>
      <c r="S9" s="403">
        <v>0</v>
      </c>
      <c r="T9" s="404">
        <v>0.4</v>
      </c>
    </row>
    <row r="10" spans="2:20" ht="14.25" customHeight="1">
      <c r="B10" s="1393"/>
      <c r="C10" s="1378" t="s">
        <v>891</v>
      </c>
      <c r="D10" s="1379"/>
      <c r="E10" s="405">
        <v>480</v>
      </c>
      <c r="F10" s="402">
        <v>516.1</v>
      </c>
      <c r="G10" s="403">
        <v>761</v>
      </c>
      <c r="H10" s="402">
        <v>233.4</v>
      </c>
      <c r="I10" s="402">
        <v>44.6</v>
      </c>
      <c r="J10" s="402">
        <v>76.4</v>
      </c>
      <c r="K10" s="402">
        <v>87.3</v>
      </c>
      <c r="L10" s="402">
        <v>68.3</v>
      </c>
      <c r="M10" s="402">
        <v>109.2</v>
      </c>
      <c r="N10" s="402">
        <v>52.3</v>
      </c>
      <c r="O10" s="402">
        <v>0.5</v>
      </c>
      <c r="P10" s="402">
        <v>0.8</v>
      </c>
      <c r="Q10" s="402">
        <v>275.7</v>
      </c>
      <c r="R10" s="402">
        <v>389.2</v>
      </c>
      <c r="S10" s="402">
        <v>754.8</v>
      </c>
      <c r="T10" s="404">
        <v>687.8</v>
      </c>
    </row>
    <row r="11" spans="2:20" ht="18" customHeight="1">
      <c r="B11" s="1393"/>
      <c r="C11" s="1378" t="s">
        <v>892</v>
      </c>
      <c r="D11" s="1379"/>
      <c r="E11" s="402">
        <v>1638.8</v>
      </c>
      <c r="F11" s="402">
        <v>1283.9</v>
      </c>
      <c r="G11" s="403">
        <v>1558</v>
      </c>
      <c r="H11" s="402">
        <v>2474.8</v>
      </c>
      <c r="I11" s="402">
        <v>28.7</v>
      </c>
      <c r="J11" s="402">
        <v>11.8</v>
      </c>
      <c r="K11" s="402">
        <v>95.7</v>
      </c>
      <c r="L11" s="402" t="s">
        <v>889</v>
      </c>
      <c r="M11" s="402" t="s">
        <v>889</v>
      </c>
      <c r="N11" s="402" t="s">
        <v>889</v>
      </c>
      <c r="O11" s="402" t="s">
        <v>889</v>
      </c>
      <c r="P11" s="402" t="s">
        <v>889</v>
      </c>
      <c r="Q11" s="402" t="s">
        <v>889</v>
      </c>
      <c r="R11" s="402" t="s">
        <v>889</v>
      </c>
      <c r="S11" s="402" t="s">
        <v>889</v>
      </c>
      <c r="T11" s="404" t="s">
        <v>889</v>
      </c>
    </row>
    <row r="12" spans="2:20" ht="16.5" customHeight="1">
      <c r="B12" s="1393"/>
      <c r="C12" s="1378" t="s">
        <v>893</v>
      </c>
      <c r="D12" s="1379"/>
      <c r="E12" s="402">
        <v>87.8</v>
      </c>
      <c r="F12" s="402">
        <v>173.8</v>
      </c>
      <c r="G12" s="403" t="s">
        <v>889</v>
      </c>
      <c r="H12" s="402" t="s">
        <v>889</v>
      </c>
      <c r="I12" s="402" t="s">
        <v>889</v>
      </c>
      <c r="J12" s="402" t="s">
        <v>889</v>
      </c>
      <c r="K12" s="402" t="s">
        <v>889</v>
      </c>
      <c r="L12" s="403">
        <v>0</v>
      </c>
      <c r="M12" s="402">
        <v>0.3</v>
      </c>
      <c r="N12" s="402">
        <v>0.3</v>
      </c>
      <c r="O12" s="402">
        <v>0.2</v>
      </c>
      <c r="P12" s="402">
        <v>26.2</v>
      </c>
      <c r="Q12" s="402">
        <v>24.3</v>
      </c>
      <c r="R12" s="402">
        <v>35.4</v>
      </c>
      <c r="S12" s="402">
        <v>59.2</v>
      </c>
      <c r="T12" s="404">
        <v>31.6</v>
      </c>
    </row>
    <row r="13" spans="2:20" ht="18" customHeight="1">
      <c r="B13" s="1393"/>
      <c r="C13" s="1378" t="s">
        <v>894</v>
      </c>
      <c r="D13" s="1379"/>
      <c r="E13" s="402">
        <v>260.6</v>
      </c>
      <c r="F13" s="402">
        <v>241</v>
      </c>
      <c r="G13" s="403">
        <v>242</v>
      </c>
      <c r="H13" s="402">
        <v>177.5</v>
      </c>
      <c r="I13" s="402" t="s">
        <v>889</v>
      </c>
      <c r="J13" s="402" t="s">
        <v>889</v>
      </c>
      <c r="K13" s="402" t="s">
        <v>889</v>
      </c>
      <c r="L13" s="402">
        <v>6.3</v>
      </c>
      <c r="M13" s="402">
        <v>42.9</v>
      </c>
      <c r="N13" s="402">
        <v>20.6</v>
      </c>
      <c r="O13" s="402">
        <v>32.3</v>
      </c>
      <c r="P13" s="402">
        <v>16.6</v>
      </c>
      <c r="Q13" s="402">
        <v>45.9</v>
      </c>
      <c r="R13" s="402">
        <v>57.2</v>
      </c>
      <c r="S13" s="402">
        <v>15.5</v>
      </c>
      <c r="T13" s="404">
        <v>1.4</v>
      </c>
    </row>
    <row r="14" spans="2:20" ht="15" customHeight="1">
      <c r="B14" s="1393"/>
      <c r="C14" s="1391" t="s">
        <v>895</v>
      </c>
      <c r="D14" s="1392"/>
      <c r="E14" s="402">
        <v>188.5</v>
      </c>
      <c r="F14" s="402">
        <v>219</v>
      </c>
      <c r="G14" s="403">
        <v>214</v>
      </c>
      <c r="H14" s="402">
        <v>255.6</v>
      </c>
      <c r="I14" s="402">
        <v>1.7</v>
      </c>
      <c r="J14" s="402">
        <v>4.1</v>
      </c>
      <c r="K14" s="402">
        <v>11.2</v>
      </c>
      <c r="L14" s="402">
        <v>761.3</v>
      </c>
      <c r="M14" s="402">
        <v>1180.3</v>
      </c>
      <c r="N14" s="402">
        <v>1500.5</v>
      </c>
      <c r="O14" s="402">
        <v>100.1</v>
      </c>
      <c r="P14" s="402">
        <v>83.9</v>
      </c>
      <c r="Q14" s="402">
        <v>202.4</v>
      </c>
      <c r="R14" s="402">
        <v>162.4</v>
      </c>
      <c r="S14" s="402">
        <v>120.3</v>
      </c>
      <c r="T14" s="404">
        <v>88.1</v>
      </c>
    </row>
    <row r="15" spans="2:20" ht="17.25" customHeight="1">
      <c r="B15" s="1393"/>
      <c r="C15" s="1378" t="s">
        <v>384</v>
      </c>
      <c r="D15" s="1379"/>
      <c r="E15" s="402">
        <v>2750.9</v>
      </c>
      <c r="F15" s="402">
        <v>5382.3</v>
      </c>
      <c r="G15" s="403">
        <v>3267</v>
      </c>
      <c r="H15" s="402">
        <v>4994.9</v>
      </c>
      <c r="I15" s="402">
        <v>64.7</v>
      </c>
      <c r="J15" s="402">
        <v>373.8</v>
      </c>
      <c r="K15" s="402">
        <v>357.1</v>
      </c>
      <c r="L15" s="402">
        <v>1289.6</v>
      </c>
      <c r="M15" s="402">
        <v>2023.3</v>
      </c>
      <c r="N15" s="402">
        <v>2367.1</v>
      </c>
      <c r="O15" s="402">
        <v>196.6</v>
      </c>
      <c r="P15" s="402">
        <v>174.4</v>
      </c>
      <c r="Q15" s="402">
        <v>626.3</v>
      </c>
      <c r="R15" s="402">
        <v>701.4</v>
      </c>
      <c r="S15" s="402">
        <v>1173.1</v>
      </c>
      <c r="T15" s="404">
        <v>1121.3</v>
      </c>
    </row>
    <row r="16" spans="2:20" ht="3" customHeight="1">
      <c r="B16" s="401"/>
      <c r="C16" s="1378"/>
      <c r="D16" s="1379"/>
      <c r="E16" s="402"/>
      <c r="F16" s="402"/>
      <c r="G16" s="403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4"/>
    </row>
    <row r="17" spans="2:20" ht="6" customHeight="1">
      <c r="B17" s="409"/>
      <c r="C17" s="406"/>
      <c r="D17" s="410"/>
      <c r="E17" s="402"/>
      <c r="F17" s="402"/>
      <c r="G17" s="403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4"/>
    </row>
    <row r="18" spans="2:20" ht="18" customHeight="1">
      <c r="B18" s="1390"/>
      <c r="C18" s="1378" t="s">
        <v>391</v>
      </c>
      <c r="D18" s="1379"/>
      <c r="E18" s="402">
        <f aca="true" t="shared" si="0" ref="E18:K18">SUM(E19:E21)</f>
        <v>123</v>
      </c>
      <c r="F18" s="402">
        <f t="shared" si="0"/>
        <v>82.6</v>
      </c>
      <c r="G18" s="403">
        <f t="shared" si="0"/>
        <v>104</v>
      </c>
      <c r="H18" s="402">
        <f t="shared" si="0"/>
        <v>77.9</v>
      </c>
      <c r="I18" s="402">
        <f t="shared" si="0"/>
        <v>2.4</v>
      </c>
      <c r="J18" s="402">
        <f t="shared" si="0"/>
        <v>0.4</v>
      </c>
      <c r="K18" s="402">
        <f t="shared" si="0"/>
        <v>0.4</v>
      </c>
      <c r="L18" s="402">
        <v>0.1</v>
      </c>
      <c r="M18" s="403">
        <v>0</v>
      </c>
      <c r="N18" s="403">
        <v>0</v>
      </c>
      <c r="O18" s="402">
        <v>0.6</v>
      </c>
      <c r="P18" s="402">
        <v>0.5</v>
      </c>
      <c r="Q18" s="402">
        <v>0.2</v>
      </c>
      <c r="R18" s="403">
        <v>0</v>
      </c>
      <c r="S18" s="403">
        <v>0</v>
      </c>
      <c r="T18" s="404">
        <v>1</v>
      </c>
    </row>
    <row r="19" spans="2:20" ht="18" customHeight="1">
      <c r="B19" s="1390"/>
      <c r="C19" s="1378" t="s">
        <v>896</v>
      </c>
      <c r="D19" s="1379"/>
      <c r="E19" s="402">
        <v>6.7</v>
      </c>
      <c r="F19" s="402">
        <v>13.8</v>
      </c>
      <c r="G19" s="403">
        <v>7</v>
      </c>
      <c r="H19" s="402">
        <v>3.5</v>
      </c>
      <c r="I19" s="402">
        <v>0.7</v>
      </c>
      <c r="J19" s="402">
        <v>0.3</v>
      </c>
      <c r="K19" s="402">
        <v>0.1</v>
      </c>
      <c r="L19" s="403">
        <v>0</v>
      </c>
      <c r="M19" s="403">
        <v>0</v>
      </c>
      <c r="N19" s="402">
        <v>2.1</v>
      </c>
      <c r="O19" s="402">
        <v>8.7</v>
      </c>
      <c r="P19" s="402">
        <v>9.8</v>
      </c>
      <c r="Q19" s="402">
        <v>4.3</v>
      </c>
      <c r="R19" s="402">
        <v>4.9</v>
      </c>
      <c r="S19" s="402">
        <v>4.4</v>
      </c>
      <c r="T19" s="404">
        <v>3.4</v>
      </c>
    </row>
    <row r="20" spans="2:20" ht="15" customHeight="1">
      <c r="B20" s="1390"/>
      <c r="C20" s="1391" t="s">
        <v>897</v>
      </c>
      <c r="D20" s="1392"/>
      <c r="E20" s="402">
        <v>80</v>
      </c>
      <c r="F20" s="402">
        <v>49</v>
      </c>
      <c r="G20" s="403">
        <v>64</v>
      </c>
      <c r="H20" s="402">
        <v>39.4</v>
      </c>
      <c r="I20" s="402">
        <v>1.7</v>
      </c>
      <c r="J20" s="402">
        <v>0.1</v>
      </c>
      <c r="K20" s="403">
        <v>0</v>
      </c>
      <c r="L20" s="402">
        <v>1.4</v>
      </c>
      <c r="M20" s="402">
        <v>1.2</v>
      </c>
      <c r="N20" s="402">
        <v>7.7</v>
      </c>
      <c r="O20" s="402">
        <v>13.6</v>
      </c>
      <c r="P20" s="402">
        <v>8.9</v>
      </c>
      <c r="Q20" s="402">
        <v>0.9</v>
      </c>
      <c r="R20" s="402">
        <v>0.9</v>
      </c>
      <c r="S20" s="402">
        <v>0.1</v>
      </c>
      <c r="T20" s="411">
        <v>0</v>
      </c>
    </row>
    <row r="21" spans="2:20" ht="16.5" customHeight="1">
      <c r="B21" s="1390"/>
      <c r="C21" s="1391" t="s">
        <v>384</v>
      </c>
      <c r="D21" s="1392"/>
      <c r="E21" s="402">
        <v>36.3</v>
      </c>
      <c r="F21" s="402">
        <v>19.8</v>
      </c>
      <c r="G21" s="403">
        <v>33</v>
      </c>
      <c r="H21" s="402">
        <v>35</v>
      </c>
      <c r="I21" s="403">
        <v>0</v>
      </c>
      <c r="J21" s="403">
        <v>0</v>
      </c>
      <c r="K21" s="402">
        <v>0.3</v>
      </c>
      <c r="L21" s="402">
        <v>1.5</v>
      </c>
      <c r="M21" s="402">
        <v>1.2</v>
      </c>
      <c r="N21" s="402">
        <v>9.8</v>
      </c>
      <c r="O21" s="402">
        <v>22.9</v>
      </c>
      <c r="P21" s="402">
        <v>19.2</v>
      </c>
      <c r="Q21" s="402">
        <v>5.4</v>
      </c>
      <c r="R21" s="402">
        <v>5.8</v>
      </c>
      <c r="S21" s="402">
        <v>4.5</v>
      </c>
      <c r="T21" s="404">
        <v>4.4</v>
      </c>
    </row>
    <row r="22" spans="2:20" ht="15" customHeight="1">
      <c r="B22" s="1390" t="s">
        <v>898</v>
      </c>
      <c r="C22" s="1391" t="s">
        <v>391</v>
      </c>
      <c r="D22" s="1392"/>
      <c r="E22" s="402">
        <f aca="true" t="shared" si="1" ref="E22:K22">SUM(E23:E25)</f>
        <v>13348.6</v>
      </c>
      <c r="F22" s="402">
        <f t="shared" si="1"/>
        <v>12461.2</v>
      </c>
      <c r="G22" s="403">
        <f t="shared" si="1"/>
        <v>7639</v>
      </c>
      <c r="H22" s="402">
        <f t="shared" si="1"/>
        <v>7604.9</v>
      </c>
      <c r="I22" s="402">
        <f t="shared" si="1"/>
        <v>73.8</v>
      </c>
      <c r="J22" s="402">
        <f t="shared" si="1"/>
        <v>77.8</v>
      </c>
      <c r="K22" s="402">
        <f t="shared" si="1"/>
        <v>155.7</v>
      </c>
      <c r="L22" s="402">
        <v>104.7</v>
      </c>
      <c r="M22" s="402">
        <v>718.1</v>
      </c>
      <c r="N22" s="402">
        <v>1786.4</v>
      </c>
      <c r="O22" s="402">
        <v>1271.3</v>
      </c>
      <c r="P22" s="402">
        <v>1500.5</v>
      </c>
      <c r="Q22" s="402">
        <v>701.9</v>
      </c>
      <c r="R22" s="402">
        <v>193.5</v>
      </c>
      <c r="S22" s="402">
        <v>502.8</v>
      </c>
      <c r="T22" s="404">
        <v>307.2</v>
      </c>
    </row>
    <row r="23" spans="2:20" ht="15" customHeight="1">
      <c r="B23" s="1390"/>
      <c r="C23" s="1391" t="s">
        <v>899</v>
      </c>
      <c r="D23" s="1392"/>
      <c r="E23" s="402">
        <v>12998.6</v>
      </c>
      <c r="F23" s="402">
        <v>11995.1</v>
      </c>
      <c r="G23" s="403">
        <v>7109</v>
      </c>
      <c r="H23" s="402">
        <v>7319.2</v>
      </c>
      <c r="I23" s="402">
        <v>54.4</v>
      </c>
      <c r="J23" s="402">
        <v>69.1</v>
      </c>
      <c r="K23" s="402">
        <v>108.8</v>
      </c>
      <c r="L23" s="402">
        <v>24.6</v>
      </c>
      <c r="M23" s="402">
        <v>14.4</v>
      </c>
      <c r="N23" s="402">
        <v>5.1</v>
      </c>
      <c r="O23" s="402">
        <v>8.5</v>
      </c>
      <c r="P23" s="402">
        <v>22.1</v>
      </c>
      <c r="Q23" s="402">
        <v>34</v>
      </c>
      <c r="R23" s="402">
        <v>25.2</v>
      </c>
      <c r="S23" s="402">
        <v>15.5</v>
      </c>
      <c r="T23" s="404">
        <v>15.6</v>
      </c>
    </row>
    <row r="24" spans="2:20" ht="15" customHeight="1">
      <c r="B24" s="1390"/>
      <c r="C24" s="1391" t="s">
        <v>900</v>
      </c>
      <c r="D24" s="1392"/>
      <c r="E24" s="402">
        <v>223.2</v>
      </c>
      <c r="F24" s="402">
        <v>252</v>
      </c>
      <c r="G24" s="403">
        <v>282</v>
      </c>
      <c r="H24" s="402">
        <v>205.4</v>
      </c>
      <c r="I24" s="402">
        <v>8.4</v>
      </c>
      <c r="J24" s="402">
        <v>2.9</v>
      </c>
      <c r="K24" s="402">
        <v>28.4</v>
      </c>
      <c r="L24" s="402">
        <v>13.6</v>
      </c>
      <c r="M24" s="402">
        <v>5.3</v>
      </c>
      <c r="N24" s="402">
        <v>3.4</v>
      </c>
      <c r="O24" s="403">
        <v>0</v>
      </c>
      <c r="P24" s="403">
        <v>0</v>
      </c>
      <c r="Q24" s="402">
        <v>7.5</v>
      </c>
      <c r="R24" s="402">
        <v>4.2</v>
      </c>
      <c r="S24" s="402">
        <v>5.2</v>
      </c>
      <c r="T24" s="404">
        <v>6.2</v>
      </c>
    </row>
    <row r="25" spans="2:20" ht="15" customHeight="1">
      <c r="B25" s="1390"/>
      <c r="C25" s="1391" t="s">
        <v>384</v>
      </c>
      <c r="D25" s="1392"/>
      <c r="E25" s="402">
        <v>126.8</v>
      </c>
      <c r="F25" s="402">
        <v>214.1</v>
      </c>
      <c r="G25" s="403">
        <v>248</v>
      </c>
      <c r="H25" s="402">
        <v>80.3</v>
      </c>
      <c r="I25" s="402">
        <v>11</v>
      </c>
      <c r="J25" s="402">
        <v>5.8</v>
      </c>
      <c r="K25" s="402">
        <v>18.5</v>
      </c>
      <c r="L25" s="402">
        <v>142.9</v>
      </c>
      <c r="M25" s="402">
        <v>737.8</v>
      </c>
      <c r="N25" s="402">
        <v>1794.9</v>
      </c>
      <c r="O25" s="402">
        <v>1279.8</v>
      </c>
      <c r="P25" s="402">
        <v>1522.6</v>
      </c>
      <c r="Q25" s="402">
        <v>743.4</v>
      </c>
      <c r="R25" s="402">
        <v>222.9</v>
      </c>
      <c r="S25" s="402">
        <v>523.5</v>
      </c>
      <c r="T25" s="404">
        <v>329</v>
      </c>
    </row>
    <row r="26" spans="2:20" ht="6" customHeight="1">
      <c r="B26" s="393"/>
      <c r="C26" s="407"/>
      <c r="D26" s="408"/>
      <c r="E26" s="402"/>
      <c r="F26" s="402"/>
      <c r="G26" s="403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4"/>
    </row>
    <row r="27" spans="2:20" ht="15" customHeight="1">
      <c r="B27" s="1394" t="s">
        <v>901</v>
      </c>
      <c r="C27" s="1391" t="s">
        <v>391</v>
      </c>
      <c r="D27" s="1392"/>
      <c r="E27" s="402">
        <f aca="true" t="shared" si="2" ref="E27:K27">SUM(E28:E30)</f>
        <v>89.9</v>
      </c>
      <c r="F27" s="402">
        <f t="shared" si="2"/>
        <v>59.7</v>
      </c>
      <c r="G27" s="403">
        <f t="shared" si="2"/>
        <v>43</v>
      </c>
      <c r="H27" s="402">
        <f t="shared" si="2"/>
        <v>59.699999999999996</v>
      </c>
      <c r="I27" s="402">
        <f t="shared" si="2"/>
        <v>0.9</v>
      </c>
      <c r="J27" s="402">
        <f t="shared" si="2"/>
        <v>2.5</v>
      </c>
      <c r="K27" s="402">
        <f t="shared" si="2"/>
        <v>3.4</v>
      </c>
      <c r="L27" s="402">
        <v>0.4</v>
      </c>
      <c r="M27" s="402">
        <v>1.6</v>
      </c>
      <c r="N27" s="403">
        <v>0</v>
      </c>
      <c r="O27" s="403">
        <v>0</v>
      </c>
      <c r="P27" s="403">
        <v>0</v>
      </c>
      <c r="Q27" s="402" t="s">
        <v>902</v>
      </c>
      <c r="R27" s="403">
        <v>0</v>
      </c>
      <c r="S27" s="403">
        <v>0</v>
      </c>
      <c r="T27" s="411">
        <v>0</v>
      </c>
    </row>
    <row r="28" spans="2:20" ht="15" customHeight="1">
      <c r="B28" s="1394"/>
      <c r="C28" s="1391" t="s">
        <v>903</v>
      </c>
      <c r="D28" s="1392"/>
      <c r="E28" s="402">
        <v>8.6</v>
      </c>
      <c r="F28" s="402">
        <v>13</v>
      </c>
      <c r="G28" s="403">
        <v>3</v>
      </c>
      <c r="H28" s="402">
        <v>2.4</v>
      </c>
      <c r="I28" s="403">
        <v>0</v>
      </c>
      <c r="J28" s="403">
        <v>0</v>
      </c>
      <c r="K28" s="403">
        <v>0</v>
      </c>
      <c r="L28" s="402" t="s">
        <v>902</v>
      </c>
      <c r="M28" s="402" t="s">
        <v>902</v>
      </c>
      <c r="N28" s="402" t="s">
        <v>902</v>
      </c>
      <c r="O28" s="402" t="s">
        <v>902</v>
      </c>
      <c r="P28" s="402" t="s">
        <v>902</v>
      </c>
      <c r="Q28" s="402" t="s">
        <v>902</v>
      </c>
      <c r="R28" s="402" t="s">
        <v>902</v>
      </c>
      <c r="S28" s="402" t="s">
        <v>902</v>
      </c>
      <c r="T28" s="411">
        <v>0</v>
      </c>
    </row>
    <row r="29" spans="2:20" ht="15" customHeight="1">
      <c r="B29" s="1394"/>
      <c r="C29" s="1391" t="s">
        <v>904</v>
      </c>
      <c r="D29" s="1392"/>
      <c r="E29" s="402">
        <v>2.8</v>
      </c>
      <c r="F29" s="402">
        <v>1.1</v>
      </c>
      <c r="G29" s="403">
        <v>3</v>
      </c>
      <c r="H29" s="402">
        <v>1.5</v>
      </c>
      <c r="I29" s="402">
        <v>0.9</v>
      </c>
      <c r="J29" s="402">
        <v>0.4</v>
      </c>
      <c r="K29" s="402" t="s">
        <v>902</v>
      </c>
      <c r="L29" s="402">
        <v>1</v>
      </c>
      <c r="M29" s="402">
        <v>6.9</v>
      </c>
      <c r="N29" s="402">
        <v>8</v>
      </c>
      <c r="O29" s="402">
        <v>8.8</v>
      </c>
      <c r="P29" s="402">
        <v>17</v>
      </c>
      <c r="Q29" s="402">
        <v>6</v>
      </c>
      <c r="R29" s="402">
        <v>2.2</v>
      </c>
      <c r="S29" s="402" t="s">
        <v>902</v>
      </c>
      <c r="T29" s="411">
        <v>0</v>
      </c>
    </row>
    <row r="30" spans="2:20" ht="15" customHeight="1">
      <c r="B30" s="1395"/>
      <c r="C30" s="1396" t="s">
        <v>384</v>
      </c>
      <c r="D30" s="1397"/>
      <c r="E30" s="412">
        <v>78.5</v>
      </c>
      <c r="F30" s="412">
        <v>45.6</v>
      </c>
      <c r="G30" s="413">
        <v>37</v>
      </c>
      <c r="H30" s="412">
        <v>55.8</v>
      </c>
      <c r="I30" s="413">
        <v>0</v>
      </c>
      <c r="J30" s="412">
        <v>2.1</v>
      </c>
      <c r="K30" s="412">
        <v>3.4</v>
      </c>
      <c r="L30" s="412">
        <v>1.4</v>
      </c>
      <c r="M30" s="412">
        <v>8.5</v>
      </c>
      <c r="N30" s="412">
        <v>8</v>
      </c>
      <c r="O30" s="412">
        <v>8.8</v>
      </c>
      <c r="P30" s="412">
        <v>17</v>
      </c>
      <c r="Q30" s="412">
        <v>6</v>
      </c>
      <c r="R30" s="412">
        <v>2.2</v>
      </c>
      <c r="S30" s="413">
        <v>0</v>
      </c>
      <c r="T30" s="414">
        <v>0</v>
      </c>
    </row>
    <row r="31" ht="15" customHeight="1">
      <c r="B31" s="388" t="s">
        <v>905</v>
      </c>
    </row>
  </sheetData>
  <mergeCells count="30">
    <mergeCell ref="B22:B25"/>
    <mergeCell ref="C22:D22"/>
    <mergeCell ref="C23:D23"/>
    <mergeCell ref="C24:D24"/>
    <mergeCell ref="C25:D25"/>
    <mergeCell ref="C27:D27"/>
    <mergeCell ref="C28:D28"/>
    <mergeCell ref="C29:D29"/>
    <mergeCell ref="B27:B30"/>
    <mergeCell ref="C30:D30"/>
    <mergeCell ref="C16:D16"/>
    <mergeCell ref="C18:D18"/>
    <mergeCell ref="C19:D19"/>
    <mergeCell ref="C20:D20"/>
    <mergeCell ref="B18:B21"/>
    <mergeCell ref="C21:D21"/>
    <mergeCell ref="C11:D11"/>
    <mergeCell ref="C12:D12"/>
    <mergeCell ref="C14:D14"/>
    <mergeCell ref="C15:D15"/>
    <mergeCell ref="C13:D13"/>
    <mergeCell ref="B5:B15"/>
    <mergeCell ref="C9:D9"/>
    <mergeCell ref="C10:D10"/>
    <mergeCell ref="C7:D7"/>
    <mergeCell ref="C8:D8"/>
    <mergeCell ref="B3:D3"/>
    <mergeCell ref="B4:D4"/>
    <mergeCell ref="C5:D5"/>
    <mergeCell ref="C6:D6"/>
  </mergeCells>
  <printOptions/>
  <pageMargins left="0" right="0" top="0" bottom="0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35"/>
  <sheetViews>
    <sheetView workbookViewId="0" topLeftCell="A1">
      <selection activeCell="A1" sqref="A1"/>
    </sheetView>
  </sheetViews>
  <sheetFormatPr defaultColWidth="9.00390625" defaultRowHeight="13.5"/>
  <cols>
    <col min="1" max="1" width="2.625" style="415" customWidth="1"/>
    <col min="2" max="2" width="10.625" style="415" customWidth="1"/>
    <col min="3" max="7" width="8.125" style="417" customWidth="1"/>
    <col min="8" max="9" width="7.75390625" style="417" customWidth="1"/>
    <col min="10" max="10" width="7.375" style="417" customWidth="1"/>
    <col min="11" max="17" width="7.125" style="417" customWidth="1"/>
    <col min="18" max="18" width="9.625" style="417" customWidth="1"/>
    <col min="19" max="22" width="8.625" style="417" customWidth="1"/>
    <col min="23" max="23" width="11.00390625" style="417" customWidth="1"/>
    <col min="24" max="24" width="11.25390625" style="417" customWidth="1"/>
    <col min="25" max="25" width="9.00390625" style="417" customWidth="1"/>
    <col min="26" max="26" width="12.125" style="417" customWidth="1"/>
    <col min="27" max="27" width="12.50390625" style="417" bestFit="1" customWidth="1"/>
    <col min="28" max="28" width="11.50390625" style="417" bestFit="1" customWidth="1"/>
    <col min="29" max="16384" width="9.00390625" style="417" customWidth="1"/>
  </cols>
  <sheetData>
    <row r="1" spans="2:24" ht="18" customHeight="1">
      <c r="B1" s="416" t="s">
        <v>985</v>
      </c>
      <c r="X1" s="418"/>
    </row>
    <row r="2" spans="2:29" ht="18" customHeight="1" thickBot="1">
      <c r="B2" s="416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20" t="s">
        <v>911</v>
      </c>
    </row>
    <row r="3" spans="2:29" ht="13.5" customHeight="1" thickTop="1">
      <c r="B3" s="1398" t="s">
        <v>912</v>
      </c>
      <c r="C3" s="1415" t="s">
        <v>913</v>
      </c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7"/>
      <c r="R3" s="1401" t="s">
        <v>914</v>
      </c>
      <c r="S3" s="1402"/>
      <c r="T3" s="1402"/>
      <c r="U3" s="1402"/>
      <c r="V3" s="1403"/>
      <c r="W3" s="1404" t="s">
        <v>915</v>
      </c>
      <c r="X3" s="1418" t="s">
        <v>916</v>
      </c>
      <c r="Y3" s="1412" t="s">
        <v>917</v>
      </c>
      <c r="Z3" s="1415" t="s">
        <v>918</v>
      </c>
      <c r="AA3" s="1416"/>
      <c r="AB3" s="1416"/>
      <c r="AC3" s="1417"/>
    </row>
    <row r="4" spans="2:29" ht="24" customHeight="1">
      <c r="B4" s="1399"/>
      <c r="C4" s="1413" t="s">
        <v>233</v>
      </c>
      <c r="D4" s="1409" t="s">
        <v>907</v>
      </c>
      <c r="E4" s="1410"/>
      <c r="F4" s="1411"/>
      <c r="G4" s="1409" t="s">
        <v>908</v>
      </c>
      <c r="H4" s="1410"/>
      <c r="I4" s="1410"/>
      <c r="J4" s="1410"/>
      <c r="K4" s="1410"/>
      <c r="L4" s="1410"/>
      <c r="M4" s="1410"/>
      <c r="N4" s="1410"/>
      <c r="O4" s="1410"/>
      <c r="P4" s="1410"/>
      <c r="Q4" s="1411"/>
      <c r="R4" s="1401" t="s">
        <v>233</v>
      </c>
      <c r="S4" s="1421"/>
      <c r="T4" s="1422"/>
      <c r="U4" s="1423" t="s">
        <v>919</v>
      </c>
      <c r="V4" s="1424"/>
      <c r="W4" s="1405"/>
      <c r="X4" s="1420"/>
      <c r="Y4" s="1405"/>
      <c r="Z4" s="1407" t="s">
        <v>920</v>
      </c>
      <c r="AA4" s="1412" t="s">
        <v>921</v>
      </c>
      <c r="AB4" s="1412" t="s">
        <v>922</v>
      </c>
      <c r="AC4" s="1418" t="s">
        <v>923</v>
      </c>
    </row>
    <row r="5" spans="2:30" ht="38.25" customHeight="1">
      <c r="B5" s="1400"/>
      <c r="C5" s="1414"/>
      <c r="D5" s="421" t="s">
        <v>909</v>
      </c>
      <c r="E5" s="422" t="s">
        <v>924</v>
      </c>
      <c r="F5" s="421" t="s">
        <v>910</v>
      </c>
      <c r="G5" s="422" t="s">
        <v>925</v>
      </c>
      <c r="H5" s="422" t="s">
        <v>926</v>
      </c>
      <c r="I5" s="422" t="s">
        <v>927</v>
      </c>
      <c r="J5" s="422" t="s">
        <v>928</v>
      </c>
      <c r="K5" s="422" t="s">
        <v>929</v>
      </c>
      <c r="L5" s="422" t="s">
        <v>930</v>
      </c>
      <c r="M5" s="422" t="s">
        <v>931</v>
      </c>
      <c r="N5" s="422" t="s">
        <v>932</v>
      </c>
      <c r="O5" s="422" t="s">
        <v>933</v>
      </c>
      <c r="P5" s="422" t="s">
        <v>934</v>
      </c>
      <c r="Q5" s="423" t="s">
        <v>935</v>
      </c>
      <c r="R5" s="424" t="s">
        <v>391</v>
      </c>
      <c r="S5" s="425" t="s">
        <v>936</v>
      </c>
      <c r="T5" s="425" t="s">
        <v>937</v>
      </c>
      <c r="U5" s="426" t="s">
        <v>938</v>
      </c>
      <c r="V5" s="426" t="s">
        <v>939</v>
      </c>
      <c r="W5" s="1406"/>
      <c r="X5" s="1419"/>
      <c r="Y5" s="1406"/>
      <c r="Z5" s="1408"/>
      <c r="AA5" s="1406"/>
      <c r="AB5" s="1406"/>
      <c r="AC5" s="1419"/>
      <c r="AD5" s="427"/>
    </row>
    <row r="6" spans="1:29" s="434" customFormat="1" ht="14.25" customHeight="1">
      <c r="A6" s="428"/>
      <c r="B6" s="429"/>
      <c r="C6" s="430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2"/>
      <c r="X6" s="432"/>
      <c r="Y6" s="432"/>
      <c r="Z6" s="432"/>
      <c r="AA6" s="432"/>
      <c r="AB6" s="432"/>
      <c r="AC6" s="433"/>
    </row>
    <row r="7" spans="1:29" s="440" customFormat="1" ht="15" customHeight="1">
      <c r="A7" s="435"/>
      <c r="B7" s="436" t="s">
        <v>233</v>
      </c>
      <c r="C7" s="437">
        <f aca="true" t="shared" si="0" ref="C7:V7">SUM(C9:C10)</f>
        <v>7609</v>
      </c>
      <c r="D7" s="437">
        <f t="shared" si="0"/>
        <v>2544</v>
      </c>
      <c r="E7" s="437">
        <f t="shared" si="0"/>
        <v>81</v>
      </c>
      <c r="F7" s="437">
        <f t="shared" si="0"/>
        <v>4984</v>
      </c>
      <c r="G7" s="437">
        <f t="shared" si="0"/>
        <v>2876</v>
      </c>
      <c r="H7" s="437">
        <f t="shared" si="0"/>
        <v>2432</v>
      </c>
      <c r="I7" s="437">
        <f t="shared" si="0"/>
        <v>1107</v>
      </c>
      <c r="J7" s="437">
        <f t="shared" si="0"/>
        <v>395</v>
      </c>
      <c r="K7" s="437">
        <f t="shared" si="0"/>
        <v>345</v>
      </c>
      <c r="L7" s="437">
        <f t="shared" si="0"/>
        <v>264</v>
      </c>
      <c r="M7" s="437">
        <f t="shared" si="0"/>
        <v>116</v>
      </c>
      <c r="N7" s="437">
        <f t="shared" si="0"/>
        <v>40</v>
      </c>
      <c r="O7" s="437">
        <f t="shared" si="0"/>
        <v>22</v>
      </c>
      <c r="P7" s="437">
        <f t="shared" si="0"/>
        <v>11</v>
      </c>
      <c r="Q7" s="437">
        <f t="shared" si="0"/>
        <v>1</v>
      </c>
      <c r="R7" s="437">
        <f t="shared" si="0"/>
        <v>118914</v>
      </c>
      <c r="S7" s="437">
        <f t="shared" si="0"/>
        <v>56848</v>
      </c>
      <c r="T7" s="437">
        <f t="shared" si="0"/>
        <v>62066</v>
      </c>
      <c r="U7" s="437">
        <f t="shared" si="0"/>
        <v>51404</v>
      </c>
      <c r="V7" s="437">
        <f t="shared" si="0"/>
        <v>58779</v>
      </c>
      <c r="W7" s="438">
        <f aca="true" t="shared" si="1" ref="W7:AC7">SUM(W9,W10)</f>
        <v>12453109</v>
      </c>
      <c r="X7" s="438">
        <f t="shared" si="1"/>
        <v>39607298</v>
      </c>
      <c r="Y7" s="438">
        <f t="shared" si="1"/>
        <v>436011</v>
      </c>
      <c r="Z7" s="438">
        <f t="shared" si="1"/>
        <v>66915823</v>
      </c>
      <c r="AA7" s="438">
        <f t="shared" si="1"/>
        <v>62714152</v>
      </c>
      <c r="AB7" s="438">
        <f t="shared" si="1"/>
        <v>4104770</v>
      </c>
      <c r="AC7" s="439">
        <f t="shared" si="1"/>
        <v>96901</v>
      </c>
    </row>
    <row r="8" spans="1:29" s="440" customFormat="1" ht="15" customHeight="1">
      <c r="A8" s="435"/>
      <c r="B8" s="436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8"/>
      <c r="X8" s="438"/>
      <c r="Y8" s="438"/>
      <c r="Z8" s="438"/>
      <c r="AA8" s="438"/>
      <c r="AB8" s="438"/>
      <c r="AC8" s="439"/>
    </row>
    <row r="9" spans="2:29" ht="15" customHeight="1">
      <c r="B9" s="441" t="s">
        <v>112</v>
      </c>
      <c r="C9" s="442">
        <f aca="true" t="shared" si="2" ref="C9:AC9">SUM(C14:C20,C32,C44:C46,C56:C57)</f>
        <v>5673</v>
      </c>
      <c r="D9" s="443">
        <f t="shared" si="2"/>
        <v>1890</v>
      </c>
      <c r="E9" s="443">
        <f t="shared" si="2"/>
        <v>53</v>
      </c>
      <c r="F9" s="443">
        <f t="shared" si="2"/>
        <v>3730</v>
      </c>
      <c r="G9" s="443">
        <f t="shared" si="2"/>
        <v>2197</v>
      </c>
      <c r="H9" s="443">
        <f t="shared" si="2"/>
        <v>1853</v>
      </c>
      <c r="I9" s="443">
        <f t="shared" si="2"/>
        <v>770</v>
      </c>
      <c r="J9" s="443">
        <f t="shared" si="2"/>
        <v>278</v>
      </c>
      <c r="K9" s="443">
        <f t="shared" si="2"/>
        <v>247</v>
      </c>
      <c r="L9" s="443">
        <f t="shared" si="2"/>
        <v>181</v>
      </c>
      <c r="M9" s="443">
        <f t="shared" si="2"/>
        <v>88</v>
      </c>
      <c r="N9" s="443">
        <f t="shared" si="2"/>
        <v>28</v>
      </c>
      <c r="O9" s="443">
        <f t="shared" si="2"/>
        <v>21</v>
      </c>
      <c r="P9" s="443">
        <f t="shared" si="2"/>
        <v>9</v>
      </c>
      <c r="Q9" s="443">
        <f t="shared" si="2"/>
        <v>1</v>
      </c>
      <c r="R9" s="443">
        <f t="shared" si="2"/>
        <v>88333</v>
      </c>
      <c r="S9" s="443">
        <f t="shared" si="2"/>
        <v>44752</v>
      </c>
      <c r="T9" s="443">
        <f t="shared" si="2"/>
        <v>43581</v>
      </c>
      <c r="U9" s="443">
        <f t="shared" si="2"/>
        <v>40634</v>
      </c>
      <c r="V9" s="443">
        <f t="shared" si="2"/>
        <v>41170</v>
      </c>
      <c r="W9" s="443">
        <f t="shared" si="2"/>
        <v>9690037</v>
      </c>
      <c r="X9" s="443">
        <f t="shared" si="2"/>
        <v>31277654</v>
      </c>
      <c r="Y9" s="443">
        <f t="shared" si="2"/>
        <v>326774</v>
      </c>
      <c r="Z9" s="443">
        <f t="shared" si="2"/>
        <v>53151438</v>
      </c>
      <c r="AA9" s="443">
        <f t="shared" si="2"/>
        <v>50050221</v>
      </c>
      <c r="AB9" s="443">
        <f t="shared" si="2"/>
        <v>3011871</v>
      </c>
      <c r="AC9" s="444">
        <f t="shared" si="2"/>
        <v>89346</v>
      </c>
    </row>
    <row r="10" spans="2:29" ht="15" customHeight="1">
      <c r="B10" s="441" t="s">
        <v>940</v>
      </c>
      <c r="C10" s="442">
        <f aca="true" t="shared" si="3" ref="C10:AC10">SUM(C22:C28,C34:C40,C48:C52,C59:C70)</f>
        <v>1936</v>
      </c>
      <c r="D10" s="443">
        <f t="shared" si="3"/>
        <v>654</v>
      </c>
      <c r="E10" s="443">
        <f t="shared" si="3"/>
        <v>28</v>
      </c>
      <c r="F10" s="443">
        <f t="shared" si="3"/>
        <v>1254</v>
      </c>
      <c r="G10" s="443">
        <f t="shared" si="3"/>
        <v>679</v>
      </c>
      <c r="H10" s="443">
        <f t="shared" si="3"/>
        <v>579</v>
      </c>
      <c r="I10" s="443">
        <f t="shared" si="3"/>
        <v>337</v>
      </c>
      <c r="J10" s="443">
        <f t="shared" si="3"/>
        <v>117</v>
      </c>
      <c r="K10" s="443">
        <f t="shared" si="3"/>
        <v>98</v>
      </c>
      <c r="L10" s="443">
        <f t="shared" si="3"/>
        <v>83</v>
      </c>
      <c r="M10" s="443">
        <f t="shared" si="3"/>
        <v>28</v>
      </c>
      <c r="N10" s="443">
        <f t="shared" si="3"/>
        <v>12</v>
      </c>
      <c r="O10" s="443">
        <f t="shared" si="3"/>
        <v>1</v>
      </c>
      <c r="P10" s="443">
        <f t="shared" si="3"/>
        <v>2</v>
      </c>
      <c r="Q10" s="443">
        <f t="shared" si="3"/>
        <v>0</v>
      </c>
      <c r="R10" s="443">
        <f t="shared" si="3"/>
        <v>30581</v>
      </c>
      <c r="S10" s="443">
        <f t="shared" si="3"/>
        <v>12096</v>
      </c>
      <c r="T10" s="443">
        <f t="shared" si="3"/>
        <v>18485</v>
      </c>
      <c r="U10" s="443">
        <f t="shared" si="3"/>
        <v>10770</v>
      </c>
      <c r="V10" s="443">
        <f t="shared" si="3"/>
        <v>17609</v>
      </c>
      <c r="W10" s="443">
        <f t="shared" si="3"/>
        <v>2763072</v>
      </c>
      <c r="X10" s="443">
        <f t="shared" si="3"/>
        <v>8329644</v>
      </c>
      <c r="Y10" s="443">
        <f t="shared" si="3"/>
        <v>109237</v>
      </c>
      <c r="Z10" s="443">
        <f t="shared" si="3"/>
        <v>13764385</v>
      </c>
      <c r="AA10" s="443">
        <f t="shared" si="3"/>
        <v>12663931</v>
      </c>
      <c r="AB10" s="443">
        <f t="shared" si="3"/>
        <v>1092899</v>
      </c>
      <c r="AC10" s="444">
        <f t="shared" si="3"/>
        <v>7555</v>
      </c>
    </row>
    <row r="11" spans="1:29" s="440" customFormat="1" ht="12" customHeight="1">
      <c r="A11" s="435"/>
      <c r="B11" s="445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7"/>
      <c r="X11" s="447"/>
      <c r="Y11" s="447"/>
      <c r="Z11" s="447"/>
      <c r="AA11" s="447"/>
      <c r="AB11" s="447"/>
      <c r="AC11" s="448"/>
    </row>
    <row r="12" spans="1:29" s="440" customFormat="1" ht="12" customHeight="1">
      <c r="A12" s="435"/>
      <c r="B12" s="449" t="s">
        <v>361</v>
      </c>
      <c r="C12" s="446">
        <f aca="true" t="shared" si="4" ref="C12:AC12">SUM(C14:C28)</f>
        <v>3735</v>
      </c>
      <c r="D12" s="446">
        <f t="shared" si="4"/>
        <v>1154</v>
      </c>
      <c r="E12" s="446">
        <f t="shared" si="4"/>
        <v>31</v>
      </c>
      <c r="F12" s="446">
        <f t="shared" si="4"/>
        <v>2550</v>
      </c>
      <c r="G12" s="446">
        <f t="shared" si="4"/>
        <v>1557</v>
      </c>
      <c r="H12" s="446">
        <f t="shared" si="4"/>
        <v>1162</v>
      </c>
      <c r="I12" s="446">
        <f t="shared" si="4"/>
        <v>496</v>
      </c>
      <c r="J12" s="446">
        <f t="shared" si="4"/>
        <v>165</v>
      </c>
      <c r="K12" s="446">
        <f t="shared" si="4"/>
        <v>155</v>
      </c>
      <c r="L12" s="446">
        <f t="shared" si="4"/>
        <v>111</v>
      </c>
      <c r="M12" s="446">
        <f t="shared" si="4"/>
        <v>57</v>
      </c>
      <c r="N12" s="446">
        <f t="shared" si="4"/>
        <v>17</v>
      </c>
      <c r="O12" s="446">
        <f t="shared" si="4"/>
        <v>10</v>
      </c>
      <c r="P12" s="446">
        <f t="shared" si="4"/>
        <v>5</v>
      </c>
      <c r="Q12" s="446">
        <f t="shared" si="4"/>
        <v>0</v>
      </c>
      <c r="R12" s="446">
        <f t="shared" si="4"/>
        <v>53091</v>
      </c>
      <c r="S12" s="446">
        <f t="shared" si="4"/>
        <v>26292</v>
      </c>
      <c r="T12" s="446">
        <f t="shared" si="4"/>
        <v>26799</v>
      </c>
      <c r="U12" s="446">
        <f t="shared" si="4"/>
        <v>23469</v>
      </c>
      <c r="V12" s="446">
        <f t="shared" si="4"/>
        <v>25081</v>
      </c>
      <c r="W12" s="446">
        <f t="shared" si="4"/>
        <v>5683888</v>
      </c>
      <c r="X12" s="446">
        <f t="shared" si="4"/>
        <v>18713477</v>
      </c>
      <c r="Y12" s="446">
        <f t="shared" si="4"/>
        <v>128551</v>
      </c>
      <c r="Z12" s="446">
        <f t="shared" si="4"/>
        <v>32059175</v>
      </c>
      <c r="AA12" s="446">
        <f t="shared" si="4"/>
        <v>30236441</v>
      </c>
      <c r="AB12" s="446">
        <f t="shared" si="4"/>
        <v>1770749</v>
      </c>
      <c r="AC12" s="450">
        <f t="shared" si="4"/>
        <v>51985</v>
      </c>
    </row>
    <row r="13" spans="1:29" s="440" customFormat="1" ht="12" customHeight="1">
      <c r="A13" s="435"/>
      <c r="B13" s="449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50"/>
    </row>
    <row r="14" spans="2:29" ht="12" customHeight="1">
      <c r="B14" s="451" t="s">
        <v>941</v>
      </c>
      <c r="C14" s="452">
        <f aca="true" t="shared" si="5" ref="C14:C20">SUM(D14:F14)</f>
        <v>1493</v>
      </c>
      <c r="D14" s="452">
        <v>526</v>
      </c>
      <c r="E14" s="452">
        <v>13</v>
      </c>
      <c r="F14" s="452">
        <v>954</v>
      </c>
      <c r="G14" s="452">
        <v>610</v>
      </c>
      <c r="H14" s="452">
        <v>484</v>
      </c>
      <c r="I14" s="452">
        <v>185</v>
      </c>
      <c r="J14" s="452">
        <v>67</v>
      </c>
      <c r="K14" s="452">
        <v>64</v>
      </c>
      <c r="L14" s="452">
        <v>47</v>
      </c>
      <c r="M14" s="452">
        <v>21</v>
      </c>
      <c r="N14" s="452">
        <v>9</v>
      </c>
      <c r="O14" s="452">
        <v>5</v>
      </c>
      <c r="P14" s="452">
        <v>1</v>
      </c>
      <c r="Q14" s="452">
        <v>0</v>
      </c>
      <c r="R14" s="452">
        <f aca="true" t="shared" si="6" ref="R14:R20">SUM(S14:T14)</f>
        <v>21637</v>
      </c>
      <c r="S14" s="452">
        <v>12782</v>
      </c>
      <c r="T14" s="452">
        <v>8855</v>
      </c>
      <c r="U14" s="452">
        <v>11703</v>
      </c>
      <c r="V14" s="452">
        <v>8319</v>
      </c>
      <c r="W14" s="452">
        <v>2615315</v>
      </c>
      <c r="X14" s="452">
        <v>7723415</v>
      </c>
      <c r="Y14" s="452">
        <v>39901</v>
      </c>
      <c r="Z14" s="452">
        <f aca="true" t="shared" si="7" ref="Z14:Z20">SUM(AA14:AC14)</f>
        <v>13547615</v>
      </c>
      <c r="AA14" s="452">
        <v>12907145</v>
      </c>
      <c r="AB14" s="452">
        <v>596770</v>
      </c>
      <c r="AC14" s="453">
        <v>43700</v>
      </c>
    </row>
    <row r="15" spans="2:29" ht="12" customHeight="1">
      <c r="B15" s="451" t="s">
        <v>942</v>
      </c>
      <c r="C15" s="452">
        <f t="shared" si="5"/>
        <v>284</v>
      </c>
      <c r="D15" s="452">
        <v>84</v>
      </c>
      <c r="E15" s="452">
        <v>2</v>
      </c>
      <c r="F15" s="452">
        <v>198</v>
      </c>
      <c r="G15" s="452">
        <v>107</v>
      </c>
      <c r="H15" s="452">
        <v>93</v>
      </c>
      <c r="I15" s="452">
        <v>35</v>
      </c>
      <c r="J15" s="452">
        <v>7</v>
      </c>
      <c r="K15" s="452">
        <v>25</v>
      </c>
      <c r="L15" s="452">
        <v>9</v>
      </c>
      <c r="M15" s="452">
        <v>5</v>
      </c>
      <c r="N15" s="452">
        <v>1</v>
      </c>
      <c r="O15" s="452">
        <v>0</v>
      </c>
      <c r="P15" s="452">
        <v>2</v>
      </c>
      <c r="Q15" s="452">
        <v>0</v>
      </c>
      <c r="R15" s="452">
        <f t="shared" si="6"/>
        <v>5001</v>
      </c>
      <c r="S15" s="452">
        <v>1822</v>
      </c>
      <c r="T15" s="452">
        <v>3179</v>
      </c>
      <c r="U15" s="452">
        <v>1616</v>
      </c>
      <c r="V15" s="452">
        <v>3030</v>
      </c>
      <c r="W15" s="452">
        <v>448930</v>
      </c>
      <c r="X15" s="452">
        <v>2080060</v>
      </c>
      <c r="Y15" s="452">
        <v>29641</v>
      </c>
      <c r="Z15" s="452">
        <f t="shared" si="7"/>
        <v>3277232</v>
      </c>
      <c r="AA15" s="452">
        <v>3109629</v>
      </c>
      <c r="AB15" s="452">
        <v>166538</v>
      </c>
      <c r="AC15" s="453">
        <v>1065</v>
      </c>
    </row>
    <row r="16" spans="2:29" ht="12" customHeight="1">
      <c r="B16" s="454" t="s">
        <v>943</v>
      </c>
      <c r="C16" s="452">
        <f t="shared" si="5"/>
        <v>238</v>
      </c>
      <c r="D16" s="452">
        <v>87</v>
      </c>
      <c r="E16" s="452">
        <v>4</v>
      </c>
      <c r="F16" s="452">
        <v>147</v>
      </c>
      <c r="G16" s="452">
        <v>87</v>
      </c>
      <c r="H16" s="452">
        <v>75</v>
      </c>
      <c r="I16" s="452">
        <v>41</v>
      </c>
      <c r="J16" s="452">
        <v>11</v>
      </c>
      <c r="K16" s="452">
        <v>10</v>
      </c>
      <c r="L16" s="452">
        <v>6</v>
      </c>
      <c r="M16" s="452">
        <v>7</v>
      </c>
      <c r="N16" s="452">
        <v>0</v>
      </c>
      <c r="O16" s="452">
        <v>1</v>
      </c>
      <c r="P16" s="452">
        <v>0</v>
      </c>
      <c r="Q16" s="452">
        <v>0</v>
      </c>
      <c r="R16" s="452">
        <f t="shared" si="6"/>
        <v>3559</v>
      </c>
      <c r="S16" s="452">
        <v>1503</v>
      </c>
      <c r="T16" s="452">
        <v>2056</v>
      </c>
      <c r="U16" s="452">
        <v>1343</v>
      </c>
      <c r="V16" s="452">
        <v>1936</v>
      </c>
      <c r="W16" s="452">
        <v>396787</v>
      </c>
      <c r="X16" s="452">
        <v>1261473</v>
      </c>
      <c r="Y16" s="452">
        <v>72</v>
      </c>
      <c r="Z16" s="452">
        <f t="shared" si="7"/>
        <v>1994365</v>
      </c>
      <c r="AA16" s="452">
        <v>1870369</v>
      </c>
      <c r="AB16" s="452">
        <v>121449</v>
      </c>
      <c r="AC16" s="453">
        <v>2547</v>
      </c>
    </row>
    <row r="17" spans="2:29" ht="12" customHeight="1">
      <c r="B17" s="451" t="s">
        <v>944</v>
      </c>
      <c r="C17" s="452">
        <f t="shared" si="5"/>
        <v>277</v>
      </c>
      <c r="D17" s="452">
        <v>55</v>
      </c>
      <c r="E17" s="452">
        <v>1</v>
      </c>
      <c r="F17" s="452">
        <v>221</v>
      </c>
      <c r="G17" s="452">
        <v>114</v>
      </c>
      <c r="H17" s="452">
        <v>107</v>
      </c>
      <c r="I17" s="452">
        <v>31</v>
      </c>
      <c r="J17" s="452">
        <v>8</v>
      </c>
      <c r="K17" s="452">
        <v>8</v>
      </c>
      <c r="L17" s="452">
        <v>4</v>
      </c>
      <c r="M17" s="452">
        <v>4</v>
      </c>
      <c r="N17" s="452">
        <v>1</v>
      </c>
      <c r="O17" s="452">
        <v>0</v>
      </c>
      <c r="P17" s="452">
        <v>0</v>
      </c>
      <c r="Q17" s="452">
        <v>0</v>
      </c>
      <c r="R17" s="452">
        <f t="shared" si="6"/>
        <v>2900</v>
      </c>
      <c r="S17" s="452">
        <v>1269</v>
      </c>
      <c r="T17" s="452">
        <v>1631</v>
      </c>
      <c r="U17" s="452">
        <v>1040</v>
      </c>
      <c r="V17" s="452">
        <v>1475</v>
      </c>
      <c r="W17" s="452">
        <v>249075</v>
      </c>
      <c r="X17" s="452">
        <v>515554</v>
      </c>
      <c r="Y17" s="452">
        <v>8357</v>
      </c>
      <c r="Z17" s="452">
        <f t="shared" si="7"/>
        <v>1006649</v>
      </c>
      <c r="AA17" s="452">
        <v>856568</v>
      </c>
      <c r="AB17" s="452">
        <v>149863</v>
      </c>
      <c r="AC17" s="453">
        <v>218</v>
      </c>
    </row>
    <row r="18" spans="2:29" ht="12" customHeight="1">
      <c r="B18" s="451" t="s">
        <v>945</v>
      </c>
      <c r="C18" s="452">
        <f t="shared" si="5"/>
        <v>315</v>
      </c>
      <c r="D18" s="452">
        <v>103</v>
      </c>
      <c r="E18" s="452">
        <v>1</v>
      </c>
      <c r="F18" s="452">
        <v>211</v>
      </c>
      <c r="G18" s="452">
        <v>142</v>
      </c>
      <c r="H18" s="452">
        <v>86</v>
      </c>
      <c r="I18" s="452">
        <v>43</v>
      </c>
      <c r="J18" s="452">
        <v>14</v>
      </c>
      <c r="K18" s="452">
        <v>9</v>
      </c>
      <c r="L18" s="452">
        <v>12</v>
      </c>
      <c r="M18" s="452">
        <v>3</v>
      </c>
      <c r="N18" s="452">
        <v>2</v>
      </c>
      <c r="O18" s="452">
        <v>2</v>
      </c>
      <c r="P18" s="452">
        <v>2</v>
      </c>
      <c r="Q18" s="452">
        <v>0</v>
      </c>
      <c r="R18" s="452">
        <f t="shared" si="6"/>
        <v>5740</v>
      </c>
      <c r="S18" s="452">
        <v>3051</v>
      </c>
      <c r="T18" s="452">
        <v>2689</v>
      </c>
      <c r="U18" s="452">
        <v>2806</v>
      </c>
      <c r="V18" s="452">
        <v>2530</v>
      </c>
      <c r="W18" s="452">
        <v>714239</v>
      </c>
      <c r="X18" s="452">
        <v>3104025</v>
      </c>
      <c r="Y18" s="452">
        <v>38835</v>
      </c>
      <c r="Z18" s="452">
        <f t="shared" si="7"/>
        <v>5149967</v>
      </c>
      <c r="AA18" s="452">
        <v>4993381</v>
      </c>
      <c r="AB18" s="452">
        <v>154905</v>
      </c>
      <c r="AC18" s="453">
        <v>1681</v>
      </c>
    </row>
    <row r="19" spans="2:29" ht="12" customHeight="1">
      <c r="B19" s="451" t="s">
        <v>946</v>
      </c>
      <c r="C19" s="452">
        <f t="shared" si="5"/>
        <v>205</v>
      </c>
      <c r="D19" s="452">
        <v>56</v>
      </c>
      <c r="E19" s="452">
        <v>3</v>
      </c>
      <c r="F19" s="452">
        <v>146</v>
      </c>
      <c r="G19" s="452">
        <v>92</v>
      </c>
      <c r="H19" s="452">
        <v>56</v>
      </c>
      <c r="I19" s="452">
        <v>26</v>
      </c>
      <c r="J19" s="452">
        <v>11</v>
      </c>
      <c r="K19" s="452">
        <v>4</v>
      </c>
      <c r="L19" s="452">
        <v>10</v>
      </c>
      <c r="M19" s="452">
        <v>4</v>
      </c>
      <c r="N19" s="452">
        <v>1</v>
      </c>
      <c r="O19" s="452">
        <v>1</v>
      </c>
      <c r="P19" s="452">
        <v>0</v>
      </c>
      <c r="Q19" s="452">
        <v>0</v>
      </c>
      <c r="R19" s="452">
        <f t="shared" si="6"/>
        <v>3241</v>
      </c>
      <c r="S19" s="452">
        <v>1558</v>
      </c>
      <c r="T19" s="452">
        <v>1683</v>
      </c>
      <c r="U19" s="452">
        <v>1382</v>
      </c>
      <c r="V19" s="452">
        <v>1572</v>
      </c>
      <c r="W19" s="452">
        <v>354891</v>
      </c>
      <c r="X19" s="452">
        <v>1142702</v>
      </c>
      <c r="Y19" s="452">
        <v>196</v>
      </c>
      <c r="Z19" s="452">
        <f t="shared" si="7"/>
        <v>2306568</v>
      </c>
      <c r="AA19" s="452">
        <v>2207375</v>
      </c>
      <c r="AB19" s="452">
        <v>98420</v>
      </c>
      <c r="AC19" s="453">
        <v>773</v>
      </c>
    </row>
    <row r="20" spans="2:29" ht="12" customHeight="1">
      <c r="B20" s="451" t="s">
        <v>947</v>
      </c>
      <c r="C20" s="452">
        <f t="shared" si="5"/>
        <v>90</v>
      </c>
      <c r="D20" s="452">
        <v>27</v>
      </c>
      <c r="E20" s="452">
        <v>1</v>
      </c>
      <c r="F20" s="452">
        <v>62</v>
      </c>
      <c r="G20" s="452">
        <v>29</v>
      </c>
      <c r="H20" s="452">
        <v>34</v>
      </c>
      <c r="I20" s="452">
        <v>12</v>
      </c>
      <c r="J20" s="452">
        <v>6</v>
      </c>
      <c r="K20" s="452">
        <v>3</v>
      </c>
      <c r="L20" s="452">
        <v>3</v>
      </c>
      <c r="M20" s="452">
        <v>2</v>
      </c>
      <c r="N20" s="452">
        <v>0</v>
      </c>
      <c r="O20" s="452">
        <v>1</v>
      </c>
      <c r="P20" s="452">
        <v>0</v>
      </c>
      <c r="Q20" s="452">
        <v>0</v>
      </c>
      <c r="R20" s="452">
        <f t="shared" si="6"/>
        <v>1425</v>
      </c>
      <c r="S20" s="452">
        <v>585</v>
      </c>
      <c r="T20" s="452">
        <v>840</v>
      </c>
      <c r="U20" s="452">
        <v>512</v>
      </c>
      <c r="V20" s="452">
        <v>795</v>
      </c>
      <c r="W20" s="452">
        <v>119619</v>
      </c>
      <c r="X20" s="452">
        <v>296898</v>
      </c>
      <c r="Y20" s="452">
        <v>581</v>
      </c>
      <c r="Z20" s="452">
        <f t="shared" si="7"/>
        <v>558565</v>
      </c>
      <c r="AA20" s="452">
        <v>448424</v>
      </c>
      <c r="AB20" s="452">
        <v>110141</v>
      </c>
      <c r="AC20" s="453">
        <v>0</v>
      </c>
    </row>
    <row r="21" spans="2:29" ht="12" customHeight="1">
      <c r="B21" s="451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3"/>
    </row>
    <row r="22" spans="2:29" ht="12" customHeight="1">
      <c r="B22" s="451" t="s">
        <v>948</v>
      </c>
      <c r="C22" s="452">
        <f aca="true" t="shared" si="8" ref="C22:C28">SUM(D22:F22)</f>
        <v>215</v>
      </c>
      <c r="D22" s="452">
        <v>60</v>
      </c>
      <c r="E22" s="452">
        <v>0</v>
      </c>
      <c r="F22" s="452">
        <v>155</v>
      </c>
      <c r="G22" s="452">
        <v>108</v>
      </c>
      <c r="H22" s="452">
        <v>54</v>
      </c>
      <c r="I22" s="452">
        <v>22</v>
      </c>
      <c r="J22" s="452">
        <v>11</v>
      </c>
      <c r="K22" s="452">
        <v>13</v>
      </c>
      <c r="L22" s="452">
        <v>3</v>
      </c>
      <c r="M22" s="452">
        <v>3</v>
      </c>
      <c r="N22" s="452">
        <v>1</v>
      </c>
      <c r="O22" s="452">
        <v>0</v>
      </c>
      <c r="P22" s="452">
        <v>0</v>
      </c>
      <c r="Q22" s="452">
        <v>0</v>
      </c>
      <c r="R22" s="452">
        <f aca="true" t="shared" si="9" ref="R22:R28">SUM(S22:T22)</f>
        <v>2510</v>
      </c>
      <c r="S22" s="452">
        <v>969</v>
      </c>
      <c r="T22" s="452">
        <v>1541</v>
      </c>
      <c r="U22" s="452">
        <v>798</v>
      </c>
      <c r="V22" s="452">
        <v>1417</v>
      </c>
      <c r="W22" s="452">
        <v>243067</v>
      </c>
      <c r="X22" s="452">
        <v>895586</v>
      </c>
      <c r="Y22" s="452">
        <v>2172</v>
      </c>
      <c r="Z22" s="452">
        <f aca="true" t="shared" si="10" ref="Z22:Z28">SUM(AA22:AC22)</f>
        <v>1407070</v>
      </c>
      <c r="AA22" s="452">
        <v>1275286</v>
      </c>
      <c r="AB22" s="452">
        <v>131130</v>
      </c>
      <c r="AC22" s="453">
        <v>654</v>
      </c>
    </row>
    <row r="23" spans="2:29" ht="12" customHeight="1">
      <c r="B23" s="451" t="s">
        <v>949</v>
      </c>
      <c r="C23" s="452">
        <f t="shared" si="8"/>
        <v>132</v>
      </c>
      <c r="D23" s="452">
        <v>17</v>
      </c>
      <c r="E23" s="452">
        <v>0</v>
      </c>
      <c r="F23" s="452">
        <v>115</v>
      </c>
      <c r="G23" s="452">
        <v>83</v>
      </c>
      <c r="H23" s="452">
        <v>32</v>
      </c>
      <c r="I23" s="452">
        <v>11</v>
      </c>
      <c r="J23" s="452">
        <v>5</v>
      </c>
      <c r="K23" s="452">
        <v>0</v>
      </c>
      <c r="L23" s="452">
        <v>0</v>
      </c>
      <c r="M23" s="452">
        <v>0</v>
      </c>
      <c r="N23" s="452">
        <v>1</v>
      </c>
      <c r="O23" s="452">
        <v>0</v>
      </c>
      <c r="P23" s="452">
        <v>0</v>
      </c>
      <c r="Q23" s="452">
        <v>0</v>
      </c>
      <c r="R23" s="452">
        <f t="shared" si="9"/>
        <v>858</v>
      </c>
      <c r="S23" s="452">
        <v>351</v>
      </c>
      <c r="T23" s="452">
        <v>507</v>
      </c>
      <c r="U23" s="452">
        <v>227</v>
      </c>
      <c r="V23" s="452">
        <v>426</v>
      </c>
      <c r="W23" s="452">
        <v>62250</v>
      </c>
      <c r="X23" s="452">
        <v>222637</v>
      </c>
      <c r="Y23" s="452">
        <v>0</v>
      </c>
      <c r="Z23" s="452">
        <f t="shared" si="10"/>
        <v>318707</v>
      </c>
      <c r="AA23" s="452">
        <v>264322</v>
      </c>
      <c r="AB23" s="452">
        <v>54250</v>
      </c>
      <c r="AC23" s="453">
        <v>135</v>
      </c>
    </row>
    <row r="24" spans="2:29" ht="12" customHeight="1">
      <c r="B24" s="451" t="s">
        <v>950</v>
      </c>
      <c r="C24" s="452">
        <f t="shared" si="8"/>
        <v>194</v>
      </c>
      <c r="D24" s="452">
        <v>49</v>
      </c>
      <c r="E24" s="452">
        <v>2</v>
      </c>
      <c r="F24" s="452">
        <v>143</v>
      </c>
      <c r="G24" s="452">
        <v>84</v>
      </c>
      <c r="H24" s="452">
        <v>54</v>
      </c>
      <c r="I24" s="452">
        <v>32</v>
      </c>
      <c r="J24" s="452">
        <v>8</v>
      </c>
      <c r="K24" s="452">
        <v>5</v>
      </c>
      <c r="L24" s="452">
        <v>8</v>
      </c>
      <c r="M24" s="452">
        <v>3</v>
      </c>
      <c r="N24" s="452">
        <v>0</v>
      </c>
      <c r="O24" s="452">
        <v>0</v>
      </c>
      <c r="P24" s="452">
        <v>0</v>
      </c>
      <c r="Q24" s="452">
        <v>0</v>
      </c>
      <c r="R24" s="452">
        <f t="shared" si="9"/>
        <v>2253</v>
      </c>
      <c r="S24" s="452">
        <v>876</v>
      </c>
      <c r="T24" s="452">
        <v>1377</v>
      </c>
      <c r="U24" s="452">
        <v>722</v>
      </c>
      <c r="V24" s="452">
        <v>1282</v>
      </c>
      <c r="W24" s="452">
        <v>160830</v>
      </c>
      <c r="X24" s="452">
        <v>479925</v>
      </c>
      <c r="Y24" s="452">
        <v>6912</v>
      </c>
      <c r="Z24" s="452">
        <f t="shared" si="10"/>
        <v>831397</v>
      </c>
      <c r="AA24" s="452">
        <v>768851</v>
      </c>
      <c r="AB24" s="452">
        <v>61394</v>
      </c>
      <c r="AC24" s="453">
        <v>1152</v>
      </c>
    </row>
    <row r="25" spans="2:29" ht="12" customHeight="1">
      <c r="B25" s="451" t="s">
        <v>951</v>
      </c>
      <c r="C25" s="452">
        <f t="shared" si="8"/>
        <v>77</v>
      </c>
      <c r="D25" s="452">
        <v>29</v>
      </c>
      <c r="E25" s="452">
        <v>1</v>
      </c>
      <c r="F25" s="452">
        <v>47</v>
      </c>
      <c r="G25" s="452">
        <v>29</v>
      </c>
      <c r="H25" s="452">
        <v>19</v>
      </c>
      <c r="I25" s="452">
        <v>19</v>
      </c>
      <c r="J25" s="452">
        <v>4</v>
      </c>
      <c r="K25" s="452">
        <v>3</v>
      </c>
      <c r="L25" s="452">
        <v>3</v>
      </c>
      <c r="M25" s="452">
        <v>0</v>
      </c>
      <c r="N25" s="452">
        <v>0</v>
      </c>
      <c r="O25" s="452">
        <v>0</v>
      </c>
      <c r="P25" s="452">
        <v>0</v>
      </c>
      <c r="Q25" s="452">
        <v>0</v>
      </c>
      <c r="R25" s="452">
        <f t="shared" si="9"/>
        <v>888</v>
      </c>
      <c r="S25" s="452">
        <v>368</v>
      </c>
      <c r="T25" s="452">
        <v>520</v>
      </c>
      <c r="U25" s="452">
        <v>323</v>
      </c>
      <c r="V25" s="452">
        <v>490</v>
      </c>
      <c r="W25" s="452">
        <v>74063</v>
      </c>
      <c r="X25" s="452">
        <v>214013</v>
      </c>
      <c r="Y25" s="452">
        <v>1860</v>
      </c>
      <c r="Z25" s="452">
        <f t="shared" si="10"/>
        <v>369932</v>
      </c>
      <c r="AA25" s="452">
        <v>309686</v>
      </c>
      <c r="AB25" s="452">
        <v>60246</v>
      </c>
      <c r="AC25" s="453">
        <v>0</v>
      </c>
    </row>
    <row r="26" spans="2:29" ht="12" customHeight="1">
      <c r="B26" s="451" t="s">
        <v>952</v>
      </c>
      <c r="C26" s="452">
        <f t="shared" si="8"/>
        <v>69</v>
      </c>
      <c r="D26" s="452">
        <v>19</v>
      </c>
      <c r="E26" s="452">
        <v>2</v>
      </c>
      <c r="F26" s="452">
        <v>48</v>
      </c>
      <c r="G26" s="452">
        <v>26</v>
      </c>
      <c r="H26" s="452">
        <v>19</v>
      </c>
      <c r="I26" s="452">
        <v>14</v>
      </c>
      <c r="J26" s="452">
        <v>3</v>
      </c>
      <c r="K26" s="452">
        <v>2</v>
      </c>
      <c r="L26" s="452">
        <v>3</v>
      </c>
      <c r="M26" s="452">
        <v>2</v>
      </c>
      <c r="N26" s="452">
        <v>0</v>
      </c>
      <c r="O26" s="452">
        <v>0</v>
      </c>
      <c r="P26" s="452">
        <v>0</v>
      </c>
      <c r="Q26" s="452">
        <v>0</v>
      </c>
      <c r="R26" s="452">
        <f t="shared" si="9"/>
        <v>1044</v>
      </c>
      <c r="S26" s="452">
        <v>375</v>
      </c>
      <c r="T26" s="452">
        <v>669</v>
      </c>
      <c r="U26" s="452">
        <v>327</v>
      </c>
      <c r="V26" s="452">
        <v>637</v>
      </c>
      <c r="W26" s="452">
        <v>77956</v>
      </c>
      <c r="X26" s="452">
        <v>211473</v>
      </c>
      <c r="Y26" s="452">
        <v>24</v>
      </c>
      <c r="Z26" s="452">
        <f t="shared" si="10"/>
        <v>381243</v>
      </c>
      <c r="AA26" s="452">
        <v>353493</v>
      </c>
      <c r="AB26" s="452">
        <v>27750</v>
      </c>
      <c r="AC26" s="453">
        <v>0</v>
      </c>
    </row>
    <row r="27" spans="2:29" ht="12" customHeight="1">
      <c r="B27" s="451" t="s">
        <v>953</v>
      </c>
      <c r="C27" s="452">
        <f t="shared" si="8"/>
        <v>102</v>
      </c>
      <c r="D27" s="452">
        <v>25</v>
      </c>
      <c r="E27" s="452">
        <v>1</v>
      </c>
      <c r="F27" s="452">
        <v>76</v>
      </c>
      <c r="G27" s="452">
        <v>36</v>
      </c>
      <c r="H27" s="452">
        <v>34</v>
      </c>
      <c r="I27" s="452">
        <v>12</v>
      </c>
      <c r="J27" s="452">
        <v>6</v>
      </c>
      <c r="K27" s="452">
        <v>8</v>
      </c>
      <c r="L27" s="452">
        <v>3</v>
      </c>
      <c r="M27" s="452">
        <v>3</v>
      </c>
      <c r="N27" s="452">
        <v>0</v>
      </c>
      <c r="O27" s="452">
        <v>0</v>
      </c>
      <c r="P27" s="452">
        <v>0</v>
      </c>
      <c r="Q27" s="452">
        <v>0</v>
      </c>
      <c r="R27" s="452">
        <f t="shared" si="9"/>
        <v>1396</v>
      </c>
      <c r="S27" s="452">
        <v>597</v>
      </c>
      <c r="T27" s="452">
        <v>799</v>
      </c>
      <c r="U27" s="452">
        <v>517</v>
      </c>
      <c r="V27" s="452">
        <v>738</v>
      </c>
      <c r="W27" s="452">
        <v>132401</v>
      </c>
      <c r="X27" s="452">
        <v>461046</v>
      </c>
      <c r="Y27" s="452">
        <v>0</v>
      </c>
      <c r="Z27" s="452">
        <f t="shared" si="10"/>
        <v>710095</v>
      </c>
      <c r="AA27" s="452">
        <v>685408</v>
      </c>
      <c r="AB27" s="452">
        <v>24627</v>
      </c>
      <c r="AC27" s="453">
        <v>60</v>
      </c>
    </row>
    <row r="28" spans="2:29" ht="12" customHeight="1">
      <c r="B28" s="451" t="s">
        <v>954</v>
      </c>
      <c r="C28" s="452">
        <f t="shared" si="8"/>
        <v>44</v>
      </c>
      <c r="D28" s="452">
        <v>17</v>
      </c>
      <c r="E28" s="452">
        <v>0</v>
      </c>
      <c r="F28" s="452">
        <v>27</v>
      </c>
      <c r="G28" s="452">
        <v>10</v>
      </c>
      <c r="H28" s="452">
        <v>15</v>
      </c>
      <c r="I28" s="452">
        <v>13</v>
      </c>
      <c r="J28" s="452">
        <v>4</v>
      </c>
      <c r="K28" s="452">
        <v>1</v>
      </c>
      <c r="L28" s="452">
        <v>0</v>
      </c>
      <c r="M28" s="452">
        <v>0</v>
      </c>
      <c r="N28" s="452">
        <v>1</v>
      </c>
      <c r="O28" s="452">
        <v>0</v>
      </c>
      <c r="P28" s="452">
        <v>0</v>
      </c>
      <c r="Q28" s="452">
        <v>0</v>
      </c>
      <c r="R28" s="452">
        <f t="shared" si="9"/>
        <v>639</v>
      </c>
      <c r="S28" s="452">
        <v>186</v>
      </c>
      <c r="T28" s="452">
        <v>453</v>
      </c>
      <c r="U28" s="452">
        <v>153</v>
      </c>
      <c r="V28" s="452">
        <v>434</v>
      </c>
      <c r="W28" s="452">
        <v>34465</v>
      </c>
      <c r="X28" s="452">
        <v>104670</v>
      </c>
      <c r="Y28" s="452">
        <v>0</v>
      </c>
      <c r="Z28" s="452">
        <f t="shared" si="10"/>
        <v>199770</v>
      </c>
      <c r="AA28" s="452">
        <v>186504</v>
      </c>
      <c r="AB28" s="452">
        <v>13266</v>
      </c>
      <c r="AC28" s="453">
        <v>0</v>
      </c>
    </row>
    <row r="29" spans="2:29" ht="12" customHeight="1">
      <c r="B29" s="451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3"/>
    </row>
    <row r="30" spans="1:29" s="456" customFormat="1" ht="12" customHeight="1">
      <c r="A30" s="455"/>
      <c r="B30" s="449" t="s">
        <v>362</v>
      </c>
      <c r="C30" s="446">
        <f aca="true" t="shared" si="11" ref="C30:AC30">SUM(C32:C40)</f>
        <v>328</v>
      </c>
      <c r="D30" s="446">
        <f t="shared" si="11"/>
        <v>127</v>
      </c>
      <c r="E30" s="446">
        <f t="shared" si="11"/>
        <v>6</v>
      </c>
      <c r="F30" s="446">
        <f t="shared" si="11"/>
        <v>195</v>
      </c>
      <c r="G30" s="446">
        <f t="shared" si="11"/>
        <v>83</v>
      </c>
      <c r="H30" s="446">
        <f t="shared" si="11"/>
        <v>113</v>
      </c>
      <c r="I30" s="446">
        <f t="shared" si="11"/>
        <v>54</v>
      </c>
      <c r="J30" s="446">
        <f t="shared" si="11"/>
        <v>29</v>
      </c>
      <c r="K30" s="446">
        <f t="shared" si="11"/>
        <v>21</v>
      </c>
      <c r="L30" s="446">
        <f t="shared" si="11"/>
        <v>19</v>
      </c>
      <c r="M30" s="446">
        <f t="shared" si="11"/>
        <v>7</v>
      </c>
      <c r="N30" s="446">
        <f t="shared" si="11"/>
        <v>0</v>
      </c>
      <c r="O30" s="446">
        <f t="shared" si="11"/>
        <v>0</v>
      </c>
      <c r="P30" s="446">
        <f t="shared" si="11"/>
        <v>2</v>
      </c>
      <c r="Q30" s="446">
        <f t="shared" si="11"/>
        <v>0</v>
      </c>
      <c r="R30" s="446">
        <f t="shared" si="11"/>
        <v>6765</v>
      </c>
      <c r="S30" s="446">
        <f t="shared" si="11"/>
        <v>2829</v>
      </c>
      <c r="T30" s="446">
        <f t="shared" si="11"/>
        <v>3936</v>
      </c>
      <c r="U30" s="446">
        <f t="shared" si="11"/>
        <v>2621</v>
      </c>
      <c r="V30" s="446">
        <f t="shared" si="11"/>
        <v>3818</v>
      </c>
      <c r="W30" s="446">
        <f t="shared" si="11"/>
        <v>552466</v>
      </c>
      <c r="X30" s="446">
        <f t="shared" si="11"/>
        <v>1912639</v>
      </c>
      <c r="Y30" s="446">
        <f t="shared" si="11"/>
        <v>19263</v>
      </c>
      <c r="Z30" s="446">
        <f t="shared" si="11"/>
        <v>3001558</v>
      </c>
      <c r="AA30" s="446">
        <f t="shared" si="11"/>
        <v>2855461</v>
      </c>
      <c r="AB30" s="446">
        <f t="shared" si="11"/>
        <v>144105</v>
      </c>
      <c r="AC30" s="450">
        <f t="shared" si="11"/>
        <v>1992</v>
      </c>
    </row>
    <row r="31" spans="2:29" ht="11.25" customHeight="1">
      <c r="B31" s="451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3"/>
    </row>
    <row r="32" spans="2:29" ht="12" customHeight="1">
      <c r="B32" s="451" t="s">
        <v>955</v>
      </c>
      <c r="C32" s="452">
        <f>SUM(D32:F32)</f>
        <v>172</v>
      </c>
      <c r="D32" s="452">
        <v>62</v>
      </c>
      <c r="E32" s="452">
        <v>3</v>
      </c>
      <c r="F32" s="452">
        <v>107</v>
      </c>
      <c r="G32" s="452">
        <v>59</v>
      </c>
      <c r="H32" s="452">
        <v>52</v>
      </c>
      <c r="I32" s="452">
        <v>24</v>
      </c>
      <c r="J32" s="452">
        <v>16</v>
      </c>
      <c r="K32" s="452">
        <v>9</v>
      </c>
      <c r="L32" s="452">
        <v>6</v>
      </c>
      <c r="M32" s="452">
        <v>4</v>
      </c>
      <c r="N32" s="452">
        <v>0</v>
      </c>
      <c r="O32" s="452">
        <v>0</v>
      </c>
      <c r="P32" s="452">
        <v>2</v>
      </c>
      <c r="Q32" s="452">
        <v>0</v>
      </c>
      <c r="R32" s="452">
        <f>SUM(S32:T32)</f>
        <v>3805</v>
      </c>
      <c r="S32" s="452">
        <v>1843</v>
      </c>
      <c r="T32" s="452">
        <v>1962</v>
      </c>
      <c r="U32" s="452">
        <v>1738</v>
      </c>
      <c r="V32" s="452">
        <v>1908</v>
      </c>
      <c r="W32" s="452">
        <v>334049</v>
      </c>
      <c r="X32" s="452">
        <v>1300194</v>
      </c>
      <c r="Y32" s="452">
        <v>13206</v>
      </c>
      <c r="Z32" s="452">
        <f>SUM(AA32:AC32)</f>
        <v>1909485</v>
      </c>
      <c r="AA32" s="452">
        <v>1851517</v>
      </c>
      <c r="AB32" s="452">
        <v>56822</v>
      </c>
      <c r="AC32" s="453">
        <v>1146</v>
      </c>
    </row>
    <row r="33" spans="2:29" ht="12" customHeight="1">
      <c r="B33" s="451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3"/>
    </row>
    <row r="34" spans="2:29" ht="12" customHeight="1">
      <c r="B34" s="451" t="s">
        <v>956</v>
      </c>
      <c r="C34" s="452">
        <f aca="true" t="shared" si="12" ref="C34:C40">SUM(D34:F34)</f>
        <v>18</v>
      </c>
      <c r="D34" s="452">
        <v>12</v>
      </c>
      <c r="E34" s="452">
        <v>2</v>
      </c>
      <c r="F34" s="452">
        <v>4</v>
      </c>
      <c r="G34" s="452">
        <v>2</v>
      </c>
      <c r="H34" s="452">
        <v>8</v>
      </c>
      <c r="I34" s="452">
        <v>2</v>
      </c>
      <c r="J34" s="452">
        <v>1</v>
      </c>
      <c r="K34" s="452">
        <v>0</v>
      </c>
      <c r="L34" s="452">
        <v>5</v>
      </c>
      <c r="M34" s="452">
        <v>0</v>
      </c>
      <c r="N34" s="452">
        <v>0</v>
      </c>
      <c r="O34" s="452">
        <v>0</v>
      </c>
      <c r="P34" s="452">
        <v>0</v>
      </c>
      <c r="Q34" s="452">
        <v>0</v>
      </c>
      <c r="R34" s="452">
        <f aca="true" t="shared" si="13" ref="R34:R40">SUM(S34:T34)</f>
        <v>437</v>
      </c>
      <c r="S34" s="452">
        <v>126</v>
      </c>
      <c r="T34" s="452">
        <v>311</v>
      </c>
      <c r="U34" s="452">
        <v>124</v>
      </c>
      <c r="V34" s="452">
        <v>309</v>
      </c>
      <c r="W34" s="452">
        <v>32092</v>
      </c>
      <c r="X34" s="452">
        <v>84615</v>
      </c>
      <c r="Y34" s="452">
        <v>0</v>
      </c>
      <c r="Z34" s="452">
        <f aca="true" t="shared" si="14" ref="Z34:Z40">SUM(AA34:AC34)</f>
        <v>136793</v>
      </c>
      <c r="AA34" s="452">
        <v>120741</v>
      </c>
      <c r="AB34" s="452">
        <v>16052</v>
      </c>
      <c r="AC34" s="453">
        <v>0</v>
      </c>
    </row>
    <row r="35" spans="2:29" ht="12" customHeight="1">
      <c r="B35" s="451" t="s">
        <v>957</v>
      </c>
      <c r="C35" s="452">
        <f t="shared" si="12"/>
        <v>29</v>
      </c>
      <c r="D35" s="452">
        <v>8</v>
      </c>
      <c r="E35" s="452">
        <v>0</v>
      </c>
      <c r="F35" s="452">
        <v>21</v>
      </c>
      <c r="G35" s="452">
        <v>3</v>
      </c>
      <c r="H35" s="452">
        <v>18</v>
      </c>
      <c r="I35" s="452">
        <v>5</v>
      </c>
      <c r="J35" s="452">
        <v>0</v>
      </c>
      <c r="K35" s="452">
        <v>0</v>
      </c>
      <c r="L35" s="452">
        <v>2</v>
      </c>
      <c r="M35" s="452">
        <v>1</v>
      </c>
      <c r="N35" s="452">
        <v>0</v>
      </c>
      <c r="O35" s="452">
        <v>0</v>
      </c>
      <c r="P35" s="452">
        <v>0</v>
      </c>
      <c r="Q35" s="452">
        <v>0</v>
      </c>
      <c r="R35" s="452">
        <f t="shared" si="13"/>
        <v>487</v>
      </c>
      <c r="S35" s="452">
        <v>144</v>
      </c>
      <c r="T35" s="452">
        <v>343</v>
      </c>
      <c r="U35" s="452">
        <v>117</v>
      </c>
      <c r="V35" s="452">
        <v>325</v>
      </c>
      <c r="W35" s="452">
        <v>35538</v>
      </c>
      <c r="X35" s="452">
        <v>126402</v>
      </c>
      <c r="Y35" s="452">
        <v>1363</v>
      </c>
      <c r="Z35" s="452">
        <f t="shared" si="14"/>
        <v>238669</v>
      </c>
      <c r="AA35" s="452">
        <v>223949</v>
      </c>
      <c r="AB35" s="452">
        <v>14720</v>
      </c>
      <c r="AC35" s="453">
        <v>0</v>
      </c>
    </row>
    <row r="36" spans="2:29" ht="12" customHeight="1">
      <c r="B36" s="451" t="s">
        <v>958</v>
      </c>
      <c r="C36" s="452">
        <f t="shared" si="12"/>
        <v>29</v>
      </c>
      <c r="D36" s="452">
        <v>8</v>
      </c>
      <c r="E36" s="452">
        <v>0</v>
      </c>
      <c r="F36" s="452">
        <v>21</v>
      </c>
      <c r="G36" s="452">
        <v>9</v>
      </c>
      <c r="H36" s="452">
        <v>8</v>
      </c>
      <c r="I36" s="452">
        <v>7</v>
      </c>
      <c r="J36" s="452">
        <v>1</v>
      </c>
      <c r="K36" s="452">
        <v>2</v>
      </c>
      <c r="L36" s="452">
        <v>2</v>
      </c>
      <c r="M36" s="452">
        <v>0</v>
      </c>
      <c r="N36" s="452">
        <v>0</v>
      </c>
      <c r="O36" s="452">
        <v>0</v>
      </c>
      <c r="P36" s="452">
        <v>0</v>
      </c>
      <c r="Q36" s="452">
        <v>0</v>
      </c>
      <c r="R36" s="452">
        <f t="shared" si="13"/>
        <v>438</v>
      </c>
      <c r="S36" s="452">
        <v>187</v>
      </c>
      <c r="T36" s="452">
        <v>251</v>
      </c>
      <c r="U36" s="452">
        <v>163</v>
      </c>
      <c r="V36" s="452">
        <v>235</v>
      </c>
      <c r="W36" s="452">
        <v>32982</v>
      </c>
      <c r="X36" s="452">
        <v>83612</v>
      </c>
      <c r="Y36" s="452">
        <v>0</v>
      </c>
      <c r="Z36" s="452">
        <f t="shared" si="14"/>
        <v>157547</v>
      </c>
      <c r="AA36" s="452">
        <v>146521</v>
      </c>
      <c r="AB36" s="452">
        <v>10236</v>
      </c>
      <c r="AC36" s="453">
        <v>790</v>
      </c>
    </row>
    <row r="37" spans="2:29" ht="12" customHeight="1">
      <c r="B37" s="451" t="s">
        <v>959</v>
      </c>
      <c r="C37" s="452">
        <f t="shared" si="12"/>
        <v>40</v>
      </c>
      <c r="D37" s="452">
        <v>15</v>
      </c>
      <c r="E37" s="452">
        <v>1</v>
      </c>
      <c r="F37" s="452">
        <v>24</v>
      </c>
      <c r="G37" s="452">
        <v>4</v>
      </c>
      <c r="H37" s="452">
        <v>17</v>
      </c>
      <c r="I37" s="452">
        <v>7</v>
      </c>
      <c r="J37" s="452">
        <v>5</v>
      </c>
      <c r="K37" s="452">
        <v>4</v>
      </c>
      <c r="L37" s="452">
        <v>1</v>
      </c>
      <c r="M37" s="452">
        <v>2</v>
      </c>
      <c r="N37" s="452">
        <v>0</v>
      </c>
      <c r="O37" s="452">
        <v>0</v>
      </c>
      <c r="P37" s="452">
        <v>0</v>
      </c>
      <c r="Q37" s="452">
        <v>0</v>
      </c>
      <c r="R37" s="452">
        <f t="shared" si="13"/>
        <v>805</v>
      </c>
      <c r="S37" s="452">
        <v>268</v>
      </c>
      <c r="T37" s="452">
        <v>537</v>
      </c>
      <c r="U37" s="452">
        <v>238</v>
      </c>
      <c r="V37" s="452">
        <v>515</v>
      </c>
      <c r="W37" s="452">
        <v>57151</v>
      </c>
      <c r="X37" s="452">
        <v>147925</v>
      </c>
      <c r="Y37" s="452">
        <v>0</v>
      </c>
      <c r="Z37" s="452">
        <f t="shared" si="14"/>
        <v>274227</v>
      </c>
      <c r="AA37" s="452">
        <v>241341</v>
      </c>
      <c r="AB37" s="452">
        <v>32886</v>
      </c>
      <c r="AC37" s="453">
        <v>0</v>
      </c>
    </row>
    <row r="38" spans="2:29" ht="12" customHeight="1">
      <c r="B38" s="451" t="s">
        <v>960</v>
      </c>
      <c r="C38" s="452">
        <f t="shared" si="12"/>
        <v>7</v>
      </c>
      <c r="D38" s="452">
        <v>4</v>
      </c>
      <c r="E38" s="452">
        <v>0</v>
      </c>
      <c r="F38" s="452">
        <v>3</v>
      </c>
      <c r="G38" s="452">
        <v>2</v>
      </c>
      <c r="H38" s="452">
        <v>1</v>
      </c>
      <c r="I38" s="452">
        <v>0</v>
      </c>
      <c r="J38" s="452">
        <v>3</v>
      </c>
      <c r="K38" s="452">
        <v>0</v>
      </c>
      <c r="L38" s="452">
        <v>1</v>
      </c>
      <c r="M38" s="452">
        <v>0</v>
      </c>
      <c r="N38" s="452">
        <v>0</v>
      </c>
      <c r="O38" s="452">
        <v>0</v>
      </c>
      <c r="P38" s="452">
        <v>0</v>
      </c>
      <c r="Q38" s="452">
        <v>0</v>
      </c>
      <c r="R38" s="452">
        <f t="shared" si="13"/>
        <v>135</v>
      </c>
      <c r="S38" s="452">
        <v>45</v>
      </c>
      <c r="T38" s="452">
        <v>90</v>
      </c>
      <c r="U38" s="452">
        <v>42</v>
      </c>
      <c r="V38" s="452">
        <v>90</v>
      </c>
      <c r="W38" s="452">
        <v>11694</v>
      </c>
      <c r="X38" s="452">
        <v>33353</v>
      </c>
      <c r="Y38" s="452">
        <v>3045</v>
      </c>
      <c r="Z38" s="452">
        <f t="shared" si="14"/>
        <v>73717</v>
      </c>
      <c r="AA38" s="452">
        <v>71693</v>
      </c>
      <c r="AB38" s="452">
        <v>2024</v>
      </c>
      <c r="AC38" s="453">
        <v>0</v>
      </c>
    </row>
    <row r="39" spans="2:29" ht="12" customHeight="1">
      <c r="B39" s="451" t="s">
        <v>961</v>
      </c>
      <c r="C39" s="452">
        <f t="shared" si="12"/>
        <v>17</v>
      </c>
      <c r="D39" s="452">
        <v>8</v>
      </c>
      <c r="E39" s="452">
        <v>0</v>
      </c>
      <c r="F39" s="452">
        <v>9</v>
      </c>
      <c r="G39" s="452">
        <v>3</v>
      </c>
      <c r="H39" s="452">
        <v>5</v>
      </c>
      <c r="I39" s="452">
        <v>2</v>
      </c>
      <c r="J39" s="452">
        <v>2</v>
      </c>
      <c r="K39" s="452">
        <v>4</v>
      </c>
      <c r="L39" s="452">
        <v>1</v>
      </c>
      <c r="M39" s="452">
        <v>0</v>
      </c>
      <c r="N39" s="452">
        <v>0</v>
      </c>
      <c r="O39" s="452">
        <v>0</v>
      </c>
      <c r="P39" s="452">
        <v>0</v>
      </c>
      <c r="Q39" s="452">
        <v>0</v>
      </c>
      <c r="R39" s="452">
        <f t="shared" si="13"/>
        <v>360</v>
      </c>
      <c r="S39" s="452">
        <v>134</v>
      </c>
      <c r="T39" s="452">
        <v>226</v>
      </c>
      <c r="U39" s="452">
        <v>125</v>
      </c>
      <c r="V39" s="452">
        <v>224</v>
      </c>
      <c r="W39" s="452">
        <v>30289</v>
      </c>
      <c r="X39" s="452">
        <v>110308</v>
      </c>
      <c r="Y39" s="452">
        <v>0</v>
      </c>
      <c r="Z39" s="452">
        <f t="shared" si="14"/>
        <v>135552</v>
      </c>
      <c r="AA39" s="452">
        <v>132244</v>
      </c>
      <c r="AB39" s="452">
        <v>3252</v>
      </c>
      <c r="AC39" s="453">
        <v>56</v>
      </c>
    </row>
    <row r="40" spans="2:29" ht="12" customHeight="1">
      <c r="B40" s="451" t="s">
        <v>962</v>
      </c>
      <c r="C40" s="452">
        <f t="shared" si="12"/>
        <v>16</v>
      </c>
      <c r="D40" s="452">
        <v>10</v>
      </c>
      <c r="E40" s="452">
        <v>0</v>
      </c>
      <c r="F40" s="452">
        <v>6</v>
      </c>
      <c r="G40" s="452">
        <v>1</v>
      </c>
      <c r="H40" s="452">
        <v>4</v>
      </c>
      <c r="I40" s="452">
        <v>7</v>
      </c>
      <c r="J40" s="452">
        <v>1</v>
      </c>
      <c r="K40" s="452">
        <v>2</v>
      </c>
      <c r="L40" s="452">
        <v>1</v>
      </c>
      <c r="M40" s="452">
        <v>0</v>
      </c>
      <c r="N40" s="452">
        <v>0</v>
      </c>
      <c r="O40" s="452">
        <v>0</v>
      </c>
      <c r="P40" s="452">
        <v>0</v>
      </c>
      <c r="Q40" s="452">
        <v>0</v>
      </c>
      <c r="R40" s="452">
        <f t="shared" si="13"/>
        <v>298</v>
      </c>
      <c r="S40" s="452">
        <v>82</v>
      </c>
      <c r="T40" s="452">
        <v>216</v>
      </c>
      <c r="U40" s="452">
        <v>74</v>
      </c>
      <c r="V40" s="452">
        <v>212</v>
      </c>
      <c r="W40" s="452">
        <v>18671</v>
      </c>
      <c r="X40" s="452">
        <v>26230</v>
      </c>
      <c r="Y40" s="452">
        <v>1649</v>
      </c>
      <c r="Z40" s="452">
        <f t="shared" si="14"/>
        <v>75568</v>
      </c>
      <c r="AA40" s="452">
        <v>67455</v>
      </c>
      <c r="AB40" s="452">
        <v>8113</v>
      </c>
      <c r="AC40" s="453">
        <v>0</v>
      </c>
    </row>
    <row r="41" spans="2:29" ht="12" customHeight="1">
      <c r="B41" s="451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3"/>
    </row>
    <row r="42" spans="1:29" s="440" customFormat="1" ht="12" customHeight="1">
      <c r="A42" s="435"/>
      <c r="B42" s="449" t="s">
        <v>963</v>
      </c>
      <c r="C42" s="446">
        <f aca="true" t="shared" si="15" ref="C42:AC42">SUM(C44:C52)</f>
        <v>1903</v>
      </c>
      <c r="D42" s="446">
        <f t="shared" si="15"/>
        <v>656</v>
      </c>
      <c r="E42" s="446">
        <f t="shared" si="15"/>
        <v>14</v>
      </c>
      <c r="F42" s="446">
        <f t="shared" si="15"/>
        <v>1233</v>
      </c>
      <c r="G42" s="446">
        <f t="shared" si="15"/>
        <v>649</v>
      </c>
      <c r="H42" s="446">
        <f t="shared" si="15"/>
        <v>672</v>
      </c>
      <c r="I42" s="446">
        <f t="shared" si="15"/>
        <v>274</v>
      </c>
      <c r="J42" s="446">
        <f t="shared" si="15"/>
        <v>91</v>
      </c>
      <c r="K42" s="446">
        <f t="shared" si="15"/>
        <v>91</v>
      </c>
      <c r="L42" s="446">
        <f t="shared" si="15"/>
        <v>74</v>
      </c>
      <c r="M42" s="446">
        <f t="shared" si="15"/>
        <v>32</v>
      </c>
      <c r="N42" s="446">
        <f t="shared" si="15"/>
        <v>10</v>
      </c>
      <c r="O42" s="446">
        <f t="shared" si="15"/>
        <v>5</v>
      </c>
      <c r="P42" s="446">
        <f t="shared" si="15"/>
        <v>4</v>
      </c>
      <c r="Q42" s="446">
        <f t="shared" si="15"/>
        <v>1</v>
      </c>
      <c r="R42" s="446">
        <f t="shared" si="15"/>
        <v>32805</v>
      </c>
      <c r="S42" s="446">
        <f t="shared" si="15"/>
        <v>15619</v>
      </c>
      <c r="T42" s="446">
        <f t="shared" si="15"/>
        <v>17186</v>
      </c>
      <c r="U42" s="446">
        <f t="shared" si="15"/>
        <v>14242</v>
      </c>
      <c r="V42" s="446">
        <f t="shared" si="15"/>
        <v>16370</v>
      </c>
      <c r="W42" s="446">
        <f t="shared" si="15"/>
        <v>3508912</v>
      </c>
      <c r="X42" s="446">
        <f t="shared" si="15"/>
        <v>9568842</v>
      </c>
      <c r="Y42" s="446">
        <f t="shared" si="15"/>
        <v>134763</v>
      </c>
      <c r="Z42" s="446">
        <f t="shared" si="15"/>
        <v>16512429</v>
      </c>
      <c r="AA42" s="446">
        <f t="shared" si="15"/>
        <v>15128062</v>
      </c>
      <c r="AB42" s="446">
        <f t="shared" si="15"/>
        <v>1374091</v>
      </c>
      <c r="AC42" s="450">
        <f t="shared" si="15"/>
        <v>10276</v>
      </c>
    </row>
    <row r="43" spans="2:29" ht="12" customHeight="1">
      <c r="B43" s="451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3"/>
    </row>
    <row r="44" spans="2:29" ht="12" customHeight="1">
      <c r="B44" s="451" t="s">
        <v>964</v>
      </c>
      <c r="C44" s="452">
        <f>SUM(D44:F44)</f>
        <v>964</v>
      </c>
      <c r="D44" s="452">
        <v>333</v>
      </c>
      <c r="E44" s="452">
        <v>6</v>
      </c>
      <c r="F44" s="452">
        <v>625</v>
      </c>
      <c r="G44" s="452">
        <v>326</v>
      </c>
      <c r="H44" s="452">
        <v>363</v>
      </c>
      <c r="I44" s="452">
        <v>142</v>
      </c>
      <c r="J44" s="452">
        <v>48</v>
      </c>
      <c r="K44" s="452">
        <v>41</v>
      </c>
      <c r="L44" s="452">
        <v>25</v>
      </c>
      <c r="M44" s="452">
        <v>11</v>
      </c>
      <c r="N44" s="452">
        <v>4</v>
      </c>
      <c r="O44" s="452">
        <v>2</v>
      </c>
      <c r="P44" s="452">
        <v>2</v>
      </c>
      <c r="Q44" s="452">
        <v>0</v>
      </c>
      <c r="R44" s="452">
        <f>SUM(S44:T44)</f>
        <v>14135</v>
      </c>
      <c r="S44" s="452">
        <v>6990</v>
      </c>
      <c r="T44" s="452">
        <v>7145</v>
      </c>
      <c r="U44" s="452">
        <v>6305</v>
      </c>
      <c r="V44" s="452">
        <v>6680</v>
      </c>
      <c r="W44" s="452">
        <v>1476979</v>
      </c>
      <c r="X44" s="452">
        <v>4295741</v>
      </c>
      <c r="Y44" s="452">
        <v>70050</v>
      </c>
      <c r="Z44" s="452">
        <f>SUM(AA44:AC44)</f>
        <v>7358102</v>
      </c>
      <c r="AA44" s="452">
        <v>6575224</v>
      </c>
      <c r="AB44" s="452">
        <v>779413</v>
      </c>
      <c r="AC44" s="453">
        <v>3465</v>
      </c>
    </row>
    <row r="45" spans="2:29" ht="12" customHeight="1">
      <c r="B45" s="451" t="s">
        <v>965</v>
      </c>
      <c r="C45" s="452">
        <f>SUM(D45:F45)</f>
        <v>266</v>
      </c>
      <c r="D45" s="452">
        <v>78</v>
      </c>
      <c r="E45" s="452">
        <v>1</v>
      </c>
      <c r="F45" s="452">
        <v>187</v>
      </c>
      <c r="G45" s="452">
        <v>105</v>
      </c>
      <c r="H45" s="452">
        <v>90</v>
      </c>
      <c r="I45" s="452">
        <v>27</v>
      </c>
      <c r="J45" s="452">
        <v>10</v>
      </c>
      <c r="K45" s="452">
        <v>15</v>
      </c>
      <c r="L45" s="452">
        <v>10</v>
      </c>
      <c r="M45" s="452">
        <v>6</v>
      </c>
      <c r="N45" s="452">
        <v>1</v>
      </c>
      <c r="O45" s="452">
        <v>1</v>
      </c>
      <c r="P45" s="452">
        <v>0</v>
      </c>
      <c r="Q45" s="452">
        <v>1</v>
      </c>
      <c r="R45" s="452">
        <f>SUM(S45:T45)</f>
        <v>5131</v>
      </c>
      <c r="S45" s="452">
        <v>2177</v>
      </c>
      <c r="T45" s="452">
        <v>2954</v>
      </c>
      <c r="U45" s="452">
        <v>1953</v>
      </c>
      <c r="V45" s="452">
        <v>2845</v>
      </c>
      <c r="W45" s="452">
        <v>554387</v>
      </c>
      <c r="X45" s="452">
        <v>1059250</v>
      </c>
      <c r="Y45" s="452">
        <v>3238</v>
      </c>
      <c r="Z45" s="452">
        <f>SUM(AA45:AC45)</f>
        <v>2169148</v>
      </c>
      <c r="AA45" s="452">
        <v>2024508</v>
      </c>
      <c r="AB45" s="452">
        <v>142791</v>
      </c>
      <c r="AC45" s="453">
        <v>1849</v>
      </c>
    </row>
    <row r="46" spans="2:29" ht="12" customHeight="1">
      <c r="B46" s="451" t="s">
        <v>264</v>
      </c>
      <c r="C46" s="452">
        <f>SUM(D46:F46)</f>
        <v>278</v>
      </c>
      <c r="D46" s="452">
        <v>92</v>
      </c>
      <c r="E46" s="452">
        <v>1</v>
      </c>
      <c r="F46" s="452">
        <v>185</v>
      </c>
      <c r="G46" s="452">
        <v>105</v>
      </c>
      <c r="H46" s="452">
        <v>98</v>
      </c>
      <c r="I46" s="452">
        <v>29</v>
      </c>
      <c r="J46" s="452">
        <v>14</v>
      </c>
      <c r="K46" s="452">
        <v>13</v>
      </c>
      <c r="L46" s="452">
        <v>11</v>
      </c>
      <c r="M46" s="452">
        <v>7</v>
      </c>
      <c r="N46" s="452">
        <v>0</v>
      </c>
      <c r="O46" s="452">
        <v>1</v>
      </c>
      <c r="P46" s="452">
        <v>0</v>
      </c>
      <c r="Q46" s="452">
        <v>0</v>
      </c>
      <c r="R46" s="452">
        <f>SUM(S46:T46)</f>
        <v>4051</v>
      </c>
      <c r="S46" s="452">
        <v>1893</v>
      </c>
      <c r="T46" s="452">
        <v>2158</v>
      </c>
      <c r="U46" s="452">
        <v>1684</v>
      </c>
      <c r="V46" s="452">
        <v>2051</v>
      </c>
      <c r="W46" s="452">
        <v>378481</v>
      </c>
      <c r="X46" s="452">
        <v>1338528</v>
      </c>
      <c r="Y46" s="452">
        <v>8405</v>
      </c>
      <c r="Z46" s="452">
        <f>SUM(AA46:AC46)</f>
        <v>2269012</v>
      </c>
      <c r="AA46" s="452">
        <v>2167128</v>
      </c>
      <c r="AB46" s="452">
        <v>98146</v>
      </c>
      <c r="AC46" s="453">
        <v>3738</v>
      </c>
    </row>
    <row r="47" spans="2:29" ht="12" customHeight="1">
      <c r="B47" s="451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3"/>
    </row>
    <row r="48" spans="2:29" ht="12" customHeight="1">
      <c r="B48" s="451" t="s">
        <v>966</v>
      </c>
      <c r="C48" s="452">
        <f>SUM(D48:F48)</f>
        <v>149</v>
      </c>
      <c r="D48" s="452">
        <v>55</v>
      </c>
      <c r="E48" s="452">
        <v>1</v>
      </c>
      <c r="F48" s="452">
        <v>93</v>
      </c>
      <c r="G48" s="452">
        <v>51</v>
      </c>
      <c r="H48" s="452">
        <v>55</v>
      </c>
      <c r="I48" s="452">
        <v>17</v>
      </c>
      <c r="J48" s="452">
        <v>6</v>
      </c>
      <c r="K48" s="452">
        <v>7</v>
      </c>
      <c r="L48" s="452">
        <v>6</v>
      </c>
      <c r="M48" s="452">
        <v>5</v>
      </c>
      <c r="N48" s="452">
        <v>1</v>
      </c>
      <c r="O48" s="452">
        <v>0</v>
      </c>
      <c r="P48" s="452">
        <v>1</v>
      </c>
      <c r="Q48" s="452">
        <v>0</v>
      </c>
      <c r="R48" s="452">
        <f>SUM(S48:T48)</f>
        <v>3063</v>
      </c>
      <c r="S48" s="452">
        <v>1319</v>
      </c>
      <c r="T48" s="452">
        <v>1744</v>
      </c>
      <c r="U48" s="452">
        <v>1220</v>
      </c>
      <c r="V48" s="452">
        <v>1693</v>
      </c>
      <c r="W48" s="452">
        <v>370676</v>
      </c>
      <c r="X48" s="452">
        <v>931965</v>
      </c>
      <c r="Y48" s="452">
        <v>26802</v>
      </c>
      <c r="Z48" s="452">
        <f>SUM(AA48:AC48)</f>
        <v>1667644</v>
      </c>
      <c r="AA48" s="452">
        <v>1573241</v>
      </c>
      <c r="AB48" s="452">
        <v>93377</v>
      </c>
      <c r="AC48" s="453">
        <v>1026</v>
      </c>
    </row>
    <row r="49" spans="2:29" ht="12" customHeight="1">
      <c r="B49" s="451" t="s">
        <v>296</v>
      </c>
      <c r="C49" s="452">
        <f>SUM(D49:F49)</f>
        <v>68</v>
      </c>
      <c r="D49" s="452">
        <v>27</v>
      </c>
      <c r="E49" s="452">
        <v>0</v>
      </c>
      <c r="F49" s="452">
        <v>41</v>
      </c>
      <c r="G49" s="452">
        <v>14</v>
      </c>
      <c r="H49" s="452">
        <v>22</v>
      </c>
      <c r="I49" s="452">
        <v>20</v>
      </c>
      <c r="J49" s="452">
        <v>2</v>
      </c>
      <c r="K49" s="452">
        <v>4</v>
      </c>
      <c r="L49" s="452">
        <v>4</v>
      </c>
      <c r="M49" s="452">
        <v>0</v>
      </c>
      <c r="N49" s="452">
        <v>2</v>
      </c>
      <c r="O49" s="452">
        <v>0</v>
      </c>
      <c r="P49" s="452">
        <v>0</v>
      </c>
      <c r="Q49" s="452">
        <v>0</v>
      </c>
      <c r="R49" s="452">
        <f>SUM(S49:T49)</f>
        <v>1419</v>
      </c>
      <c r="S49" s="452">
        <v>618</v>
      </c>
      <c r="T49" s="452">
        <v>801</v>
      </c>
      <c r="U49" s="452">
        <v>568</v>
      </c>
      <c r="V49" s="452">
        <v>777</v>
      </c>
      <c r="W49" s="452">
        <v>121554</v>
      </c>
      <c r="X49" s="452">
        <v>334410</v>
      </c>
      <c r="Y49" s="452">
        <v>11740</v>
      </c>
      <c r="Z49" s="452">
        <f>SUM(AA49:AC49)</f>
        <v>640836</v>
      </c>
      <c r="AA49" s="452">
        <v>604836</v>
      </c>
      <c r="AB49" s="452">
        <v>35942</v>
      </c>
      <c r="AC49" s="453">
        <v>58</v>
      </c>
    </row>
    <row r="50" spans="2:29" ht="12" customHeight="1">
      <c r="B50" s="451" t="s">
        <v>967</v>
      </c>
      <c r="C50" s="452">
        <f>SUM(D50:F50)</f>
        <v>42</v>
      </c>
      <c r="D50" s="452">
        <v>22</v>
      </c>
      <c r="E50" s="452">
        <v>2</v>
      </c>
      <c r="F50" s="452">
        <v>18</v>
      </c>
      <c r="G50" s="452">
        <v>5</v>
      </c>
      <c r="H50" s="452">
        <v>16</v>
      </c>
      <c r="I50" s="452">
        <v>6</v>
      </c>
      <c r="J50" s="452">
        <v>3</v>
      </c>
      <c r="K50" s="452">
        <v>4</v>
      </c>
      <c r="L50" s="452">
        <v>4</v>
      </c>
      <c r="M50" s="452">
        <v>2</v>
      </c>
      <c r="N50" s="452">
        <v>0</v>
      </c>
      <c r="O50" s="452">
        <v>1</v>
      </c>
      <c r="P50" s="452">
        <v>1</v>
      </c>
      <c r="Q50" s="452">
        <v>0</v>
      </c>
      <c r="R50" s="452">
        <f>SUM(S50:T50)</f>
        <v>2293</v>
      </c>
      <c r="S50" s="452">
        <v>1578</v>
      </c>
      <c r="T50" s="452">
        <v>715</v>
      </c>
      <c r="U50" s="452">
        <v>1564</v>
      </c>
      <c r="V50" s="452">
        <v>702</v>
      </c>
      <c r="W50" s="452">
        <v>401529</v>
      </c>
      <c r="X50" s="452">
        <v>1174090</v>
      </c>
      <c r="Y50" s="452">
        <v>3016</v>
      </c>
      <c r="Z50" s="452">
        <f>SUM(AA50:AC50)</f>
        <v>1553505</v>
      </c>
      <c r="AA50" s="452">
        <v>1486125</v>
      </c>
      <c r="AB50" s="452">
        <v>67342</v>
      </c>
      <c r="AC50" s="453">
        <v>38</v>
      </c>
    </row>
    <row r="51" spans="2:29" ht="12" customHeight="1">
      <c r="B51" s="451" t="s">
        <v>968</v>
      </c>
      <c r="C51" s="452">
        <f>SUM(D51:F51)</f>
        <v>98</v>
      </c>
      <c r="D51" s="452">
        <v>37</v>
      </c>
      <c r="E51" s="452">
        <v>1</v>
      </c>
      <c r="F51" s="452">
        <v>60</v>
      </c>
      <c r="G51" s="452">
        <v>23</v>
      </c>
      <c r="H51" s="452">
        <v>22</v>
      </c>
      <c r="I51" s="452">
        <v>30</v>
      </c>
      <c r="J51" s="452">
        <v>7</v>
      </c>
      <c r="K51" s="452">
        <v>5</v>
      </c>
      <c r="L51" s="452">
        <v>9</v>
      </c>
      <c r="M51" s="452">
        <v>0</v>
      </c>
      <c r="N51" s="452">
        <v>2</v>
      </c>
      <c r="O51" s="452">
        <v>0</v>
      </c>
      <c r="P51" s="452">
        <v>0</v>
      </c>
      <c r="Q51" s="452">
        <v>0</v>
      </c>
      <c r="R51" s="452">
        <f>SUM(S51:T51)</f>
        <v>1985</v>
      </c>
      <c r="S51" s="452">
        <v>783</v>
      </c>
      <c r="T51" s="452">
        <v>1202</v>
      </c>
      <c r="U51" s="452">
        <v>712</v>
      </c>
      <c r="V51" s="452">
        <v>1165</v>
      </c>
      <c r="W51" s="452">
        <v>143575</v>
      </c>
      <c r="X51" s="452">
        <v>284498</v>
      </c>
      <c r="Y51" s="452">
        <v>10320</v>
      </c>
      <c r="Z51" s="452">
        <f>SUM(AA51:AC51)</f>
        <v>610956</v>
      </c>
      <c r="AA51" s="452">
        <v>469872</v>
      </c>
      <c r="AB51" s="452">
        <v>141084</v>
      </c>
      <c r="AC51" s="453">
        <v>0</v>
      </c>
    </row>
    <row r="52" spans="2:29" ht="12" customHeight="1">
      <c r="B52" s="451" t="s">
        <v>969</v>
      </c>
      <c r="C52" s="452">
        <f>SUM(D52:F52)</f>
        <v>38</v>
      </c>
      <c r="D52" s="452">
        <v>12</v>
      </c>
      <c r="E52" s="452">
        <v>2</v>
      </c>
      <c r="F52" s="452">
        <v>24</v>
      </c>
      <c r="G52" s="452">
        <v>20</v>
      </c>
      <c r="H52" s="452">
        <v>6</v>
      </c>
      <c r="I52" s="452">
        <v>3</v>
      </c>
      <c r="J52" s="452">
        <v>1</v>
      </c>
      <c r="K52" s="452">
        <v>2</v>
      </c>
      <c r="L52" s="452">
        <v>5</v>
      </c>
      <c r="M52" s="452">
        <v>1</v>
      </c>
      <c r="N52" s="452">
        <v>0</v>
      </c>
      <c r="O52" s="452">
        <v>0</v>
      </c>
      <c r="P52" s="452">
        <v>0</v>
      </c>
      <c r="Q52" s="452">
        <v>0</v>
      </c>
      <c r="R52" s="452">
        <f>SUM(S52:T52)</f>
        <v>728</v>
      </c>
      <c r="S52" s="452">
        <v>261</v>
      </c>
      <c r="T52" s="452">
        <v>467</v>
      </c>
      <c r="U52" s="452">
        <v>236</v>
      </c>
      <c r="V52" s="452">
        <v>457</v>
      </c>
      <c r="W52" s="452">
        <v>61731</v>
      </c>
      <c r="X52" s="452">
        <v>150360</v>
      </c>
      <c r="Y52" s="452">
        <v>1192</v>
      </c>
      <c r="Z52" s="452">
        <f>SUM(AA52:AC52)</f>
        <v>243226</v>
      </c>
      <c r="AA52" s="452">
        <v>227128</v>
      </c>
      <c r="AB52" s="452">
        <v>15996</v>
      </c>
      <c r="AC52" s="453">
        <v>102</v>
      </c>
    </row>
    <row r="53" spans="2:29" ht="12" customHeight="1">
      <c r="B53" s="451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7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3"/>
    </row>
    <row r="54" spans="1:29" s="440" customFormat="1" ht="12" customHeight="1">
      <c r="A54" s="435"/>
      <c r="B54" s="449" t="s">
        <v>364</v>
      </c>
      <c r="C54" s="446">
        <f aca="true" t="shared" si="16" ref="C54:AC54">SUM(C56:C70)</f>
        <v>1643</v>
      </c>
      <c r="D54" s="446">
        <f t="shared" si="16"/>
        <v>607</v>
      </c>
      <c r="E54" s="446">
        <f t="shared" si="16"/>
        <v>30</v>
      </c>
      <c r="F54" s="446">
        <f t="shared" si="16"/>
        <v>1006</v>
      </c>
      <c r="G54" s="446">
        <f t="shared" si="16"/>
        <v>587</v>
      </c>
      <c r="H54" s="446">
        <f t="shared" si="16"/>
        <v>485</v>
      </c>
      <c r="I54" s="446">
        <f t="shared" si="16"/>
        <v>283</v>
      </c>
      <c r="J54" s="446">
        <f t="shared" si="16"/>
        <v>110</v>
      </c>
      <c r="K54" s="446">
        <f t="shared" si="16"/>
        <v>78</v>
      </c>
      <c r="L54" s="446">
        <f t="shared" si="16"/>
        <v>60</v>
      </c>
      <c r="M54" s="446">
        <f t="shared" si="16"/>
        <v>20</v>
      </c>
      <c r="N54" s="446">
        <f t="shared" si="16"/>
        <v>13</v>
      </c>
      <c r="O54" s="446">
        <f t="shared" si="16"/>
        <v>7</v>
      </c>
      <c r="P54" s="446">
        <f t="shared" si="16"/>
        <v>0</v>
      </c>
      <c r="Q54" s="446">
        <f t="shared" si="16"/>
        <v>0</v>
      </c>
      <c r="R54" s="446">
        <f t="shared" si="16"/>
        <v>26253</v>
      </c>
      <c r="S54" s="446">
        <f t="shared" si="16"/>
        <v>12108</v>
      </c>
      <c r="T54" s="446">
        <f t="shared" si="16"/>
        <v>14145</v>
      </c>
      <c r="U54" s="446">
        <f t="shared" si="16"/>
        <v>11072</v>
      </c>
      <c r="V54" s="446">
        <f t="shared" si="16"/>
        <v>13510</v>
      </c>
      <c r="W54" s="446">
        <f t="shared" si="16"/>
        <v>2707843</v>
      </c>
      <c r="X54" s="446">
        <f t="shared" si="16"/>
        <v>9412340</v>
      </c>
      <c r="Y54" s="446">
        <f t="shared" si="16"/>
        <v>153434</v>
      </c>
      <c r="Z54" s="446">
        <f t="shared" si="16"/>
        <v>15342661</v>
      </c>
      <c r="AA54" s="446">
        <f t="shared" si="16"/>
        <v>14494188</v>
      </c>
      <c r="AB54" s="446">
        <f t="shared" si="16"/>
        <v>815825</v>
      </c>
      <c r="AC54" s="450">
        <f t="shared" si="16"/>
        <v>32648</v>
      </c>
    </row>
    <row r="55" spans="2:29" ht="12" customHeight="1">
      <c r="B55" s="451"/>
      <c r="C55" s="452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452"/>
      <c r="R55" s="452"/>
      <c r="S55" s="78"/>
      <c r="T55" s="78"/>
      <c r="U55" s="78"/>
      <c r="V55" s="78"/>
      <c r="W55" s="258"/>
      <c r="X55" s="258"/>
      <c r="Y55" s="258"/>
      <c r="Z55" s="258"/>
      <c r="AA55" s="258"/>
      <c r="AB55" s="258"/>
      <c r="AC55" s="458"/>
    </row>
    <row r="56" spans="2:29" ht="12" customHeight="1">
      <c r="B56" s="451" t="s">
        <v>970</v>
      </c>
      <c r="C56" s="452">
        <f>SUM(D56:F56)</f>
        <v>565</v>
      </c>
      <c r="D56" s="78">
        <v>192</v>
      </c>
      <c r="E56" s="78">
        <v>9</v>
      </c>
      <c r="F56" s="78">
        <v>364</v>
      </c>
      <c r="G56" s="78">
        <v>224</v>
      </c>
      <c r="H56" s="78">
        <v>167</v>
      </c>
      <c r="I56" s="78">
        <v>88</v>
      </c>
      <c r="J56" s="78">
        <v>25</v>
      </c>
      <c r="K56" s="78">
        <v>26</v>
      </c>
      <c r="L56" s="78">
        <v>18</v>
      </c>
      <c r="M56" s="78">
        <v>8</v>
      </c>
      <c r="N56" s="78">
        <v>6</v>
      </c>
      <c r="O56" s="78">
        <v>3</v>
      </c>
      <c r="P56" s="78">
        <v>0</v>
      </c>
      <c r="Q56" s="78">
        <v>0</v>
      </c>
      <c r="R56" s="452">
        <f>SUM(S56:T56)</f>
        <v>9158</v>
      </c>
      <c r="S56" s="78">
        <v>4462</v>
      </c>
      <c r="T56" s="78">
        <v>4696</v>
      </c>
      <c r="U56" s="78">
        <v>4063</v>
      </c>
      <c r="V56" s="78">
        <v>4472</v>
      </c>
      <c r="W56" s="258">
        <v>938062</v>
      </c>
      <c r="X56" s="258">
        <v>2249687</v>
      </c>
      <c r="Y56" s="258">
        <v>46376</v>
      </c>
      <c r="Z56" s="452">
        <f>SUM(AA56:AC56)</f>
        <v>4221595</v>
      </c>
      <c r="AA56" s="258">
        <v>3884359</v>
      </c>
      <c r="AB56" s="258">
        <v>330391</v>
      </c>
      <c r="AC56" s="458">
        <v>6845</v>
      </c>
    </row>
    <row r="57" spans="2:29" ht="12" customHeight="1">
      <c r="B57" s="451" t="s">
        <v>971</v>
      </c>
      <c r="C57" s="452">
        <f>SUM(D57:F57)</f>
        <v>526</v>
      </c>
      <c r="D57" s="78">
        <v>195</v>
      </c>
      <c r="E57" s="78">
        <v>8</v>
      </c>
      <c r="F57" s="78">
        <v>323</v>
      </c>
      <c r="G57" s="452">
        <v>197</v>
      </c>
      <c r="H57" s="78">
        <v>148</v>
      </c>
      <c r="I57" s="78">
        <v>87</v>
      </c>
      <c r="J57" s="78">
        <v>41</v>
      </c>
      <c r="K57" s="78">
        <v>20</v>
      </c>
      <c r="L57" s="78">
        <v>20</v>
      </c>
      <c r="M57" s="78">
        <v>6</v>
      </c>
      <c r="N57" s="78">
        <v>3</v>
      </c>
      <c r="O57" s="78">
        <v>4</v>
      </c>
      <c r="P57" s="78">
        <v>0</v>
      </c>
      <c r="Q57" s="78">
        <v>0</v>
      </c>
      <c r="R57" s="452">
        <f>SUM(S57:T57)</f>
        <v>8550</v>
      </c>
      <c r="S57" s="78">
        <v>4817</v>
      </c>
      <c r="T57" s="78">
        <v>3733</v>
      </c>
      <c r="U57" s="78">
        <v>4489</v>
      </c>
      <c r="V57" s="78">
        <v>3557</v>
      </c>
      <c r="W57" s="258">
        <v>1109223</v>
      </c>
      <c r="X57" s="258">
        <v>4910127</v>
      </c>
      <c r="Y57" s="258">
        <v>67916</v>
      </c>
      <c r="Z57" s="452">
        <f>SUM(AA57:AC57)</f>
        <v>7383135</v>
      </c>
      <c r="AA57" s="258">
        <v>7154594</v>
      </c>
      <c r="AB57" s="258">
        <v>206222</v>
      </c>
      <c r="AC57" s="458">
        <v>22319</v>
      </c>
    </row>
    <row r="58" spans="2:29" ht="12" customHeight="1">
      <c r="B58" s="451"/>
      <c r="C58" s="452"/>
      <c r="D58" s="78"/>
      <c r="E58" s="78"/>
      <c r="F58" s="78"/>
      <c r="G58" s="45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452"/>
      <c r="S58" s="78"/>
      <c r="T58" s="78"/>
      <c r="U58" s="78"/>
      <c r="V58" s="78"/>
      <c r="W58" s="258"/>
      <c r="X58" s="258"/>
      <c r="Y58" s="258"/>
      <c r="Z58" s="452"/>
      <c r="AA58" s="258"/>
      <c r="AB58" s="258"/>
      <c r="AC58" s="458"/>
    </row>
    <row r="59" spans="2:29" ht="12" customHeight="1">
      <c r="B59" s="451" t="s">
        <v>972</v>
      </c>
      <c r="C59" s="452">
        <f aca="true" t="shared" si="17" ref="C59:C70">SUM(D59:F59)</f>
        <v>46</v>
      </c>
      <c r="D59" s="78">
        <v>17</v>
      </c>
      <c r="E59" s="78">
        <v>0</v>
      </c>
      <c r="F59" s="78">
        <v>29</v>
      </c>
      <c r="G59" s="78">
        <v>16</v>
      </c>
      <c r="H59" s="78">
        <v>13</v>
      </c>
      <c r="I59" s="78">
        <v>10</v>
      </c>
      <c r="J59" s="78">
        <v>3</v>
      </c>
      <c r="K59" s="78">
        <v>2</v>
      </c>
      <c r="L59" s="78">
        <v>2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452">
        <f aca="true" t="shared" si="18" ref="R59:R70">SUM(S59:T59)</f>
        <v>567</v>
      </c>
      <c r="S59" s="78">
        <v>183</v>
      </c>
      <c r="T59" s="78">
        <v>384</v>
      </c>
      <c r="U59" s="78">
        <v>156</v>
      </c>
      <c r="V59" s="78">
        <v>364</v>
      </c>
      <c r="W59" s="258">
        <v>40949</v>
      </c>
      <c r="X59" s="258">
        <v>199628</v>
      </c>
      <c r="Y59" s="258">
        <v>236</v>
      </c>
      <c r="Z59" s="452">
        <f aca="true" t="shared" si="19" ref="Z59:Z70">SUM(AA59:AC59)</f>
        <v>299048</v>
      </c>
      <c r="AA59" s="258">
        <v>282743</v>
      </c>
      <c r="AB59" s="258">
        <v>16305</v>
      </c>
      <c r="AC59" s="458">
        <v>0</v>
      </c>
    </row>
    <row r="60" spans="2:29" ht="12" customHeight="1">
      <c r="B60" s="451" t="s">
        <v>973</v>
      </c>
      <c r="C60" s="452">
        <f t="shared" si="17"/>
        <v>78</v>
      </c>
      <c r="D60" s="78">
        <v>40</v>
      </c>
      <c r="E60" s="78">
        <v>0</v>
      </c>
      <c r="F60" s="78">
        <v>38</v>
      </c>
      <c r="G60" s="78">
        <v>15</v>
      </c>
      <c r="H60" s="78">
        <v>29</v>
      </c>
      <c r="I60" s="78">
        <v>16</v>
      </c>
      <c r="J60" s="78">
        <v>7</v>
      </c>
      <c r="K60" s="78">
        <v>6</v>
      </c>
      <c r="L60" s="78">
        <v>2</v>
      </c>
      <c r="M60" s="78">
        <v>1</v>
      </c>
      <c r="N60" s="78">
        <v>2</v>
      </c>
      <c r="O60" s="78">
        <v>0</v>
      </c>
      <c r="P60" s="78">
        <v>0</v>
      </c>
      <c r="Q60" s="78">
        <v>0</v>
      </c>
      <c r="R60" s="452">
        <f t="shared" si="18"/>
        <v>1609</v>
      </c>
      <c r="S60" s="78">
        <v>603</v>
      </c>
      <c r="T60" s="78">
        <v>1006</v>
      </c>
      <c r="U60" s="78">
        <v>563</v>
      </c>
      <c r="V60" s="78">
        <v>980</v>
      </c>
      <c r="W60" s="258">
        <v>148166</v>
      </c>
      <c r="X60" s="258">
        <v>386856</v>
      </c>
      <c r="Y60" s="258">
        <v>10128</v>
      </c>
      <c r="Z60" s="452">
        <f t="shared" si="19"/>
        <v>759292</v>
      </c>
      <c r="AA60" s="258">
        <v>731737</v>
      </c>
      <c r="AB60" s="258">
        <v>26172</v>
      </c>
      <c r="AC60" s="458">
        <v>1383</v>
      </c>
    </row>
    <row r="61" spans="2:29" ht="12" customHeight="1">
      <c r="B61" s="451" t="s">
        <v>974</v>
      </c>
      <c r="C61" s="452">
        <f t="shared" si="17"/>
        <v>29</v>
      </c>
      <c r="D61" s="78">
        <v>14</v>
      </c>
      <c r="E61" s="78">
        <v>3</v>
      </c>
      <c r="F61" s="78">
        <v>12</v>
      </c>
      <c r="G61" s="78">
        <v>5</v>
      </c>
      <c r="H61" s="78">
        <v>8</v>
      </c>
      <c r="I61" s="78">
        <v>7</v>
      </c>
      <c r="J61" s="78">
        <v>2</v>
      </c>
      <c r="K61" s="78">
        <v>4</v>
      </c>
      <c r="L61" s="78">
        <v>2</v>
      </c>
      <c r="M61" s="78">
        <v>1</v>
      </c>
      <c r="N61" s="78">
        <v>0</v>
      </c>
      <c r="O61" s="78">
        <v>0</v>
      </c>
      <c r="P61" s="78">
        <v>0</v>
      </c>
      <c r="Q61" s="78">
        <v>0</v>
      </c>
      <c r="R61" s="452">
        <f t="shared" si="18"/>
        <v>674</v>
      </c>
      <c r="S61" s="78">
        <v>201</v>
      </c>
      <c r="T61" s="78">
        <v>473</v>
      </c>
      <c r="U61" s="78">
        <v>188</v>
      </c>
      <c r="V61" s="78">
        <v>462</v>
      </c>
      <c r="W61" s="258">
        <v>50832</v>
      </c>
      <c r="X61" s="258">
        <v>112259</v>
      </c>
      <c r="Y61" s="258">
        <v>1644</v>
      </c>
      <c r="Z61" s="452">
        <f t="shared" si="19"/>
        <v>201715</v>
      </c>
      <c r="AA61" s="258">
        <v>179736</v>
      </c>
      <c r="AB61" s="258">
        <v>21975</v>
      </c>
      <c r="AC61" s="458">
        <v>4</v>
      </c>
    </row>
    <row r="62" spans="2:29" ht="12" customHeight="1">
      <c r="B62" s="451" t="s">
        <v>975</v>
      </c>
      <c r="C62" s="452">
        <f t="shared" si="17"/>
        <v>15</v>
      </c>
      <c r="D62" s="78">
        <v>8</v>
      </c>
      <c r="E62" s="78">
        <v>1</v>
      </c>
      <c r="F62" s="78">
        <v>6</v>
      </c>
      <c r="G62" s="78">
        <v>2</v>
      </c>
      <c r="H62" s="78">
        <v>6</v>
      </c>
      <c r="I62" s="78">
        <v>2</v>
      </c>
      <c r="J62" s="78">
        <v>3</v>
      </c>
      <c r="K62" s="78">
        <v>0</v>
      </c>
      <c r="L62" s="78">
        <v>1</v>
      </c>
      <c r="M62" s="78">
        <v>1</v>
      </c>
      <c r="N62" s="78">
        <v>0</v>
      </c>
      <c r="O62" s="78">
        <v>0</v>
      </c>
      <c r="P62" s="78">
        <v>0</v>
      </c>
      <c r="Q62" s="78">
        <v>0</v>
      </c>
      <c r="R62" s="452">
        <f t="shared" si="18"/>
        <v>399</v>
      </c>
      <c r="S62" s="78">
        <v>91</v>
      </c>
      <c r="T62" s="78">
        <v>308</v>
      </c>
      <c r="U62" s="78">
        <v>86</v>
      </c>
      <c r="V62" s="78">
        <v>304</v>
      </c>
      <c r="W62" s="258">
        <v>24960</v>
      </c>
      <c r="X62" s="258">
        <v>75710</v>
      </c>
      <c r="Y62" s="258">
        <v>10820</v>
      </c>
      <c r="Z62" s="452">
        <f t="shared" si="19"/>
        <v>150186</v>
      </c>
      <c r="AA62" s="258">
        <v>146687</v>
      </c>
      <c r="AB62" s="258">
        <v>3499</v>
      </c>
      <c r="AC62" s="458">
        <v>0</v>
      </c>
    </row>
    <row r="63" spans="2:29" ht="12" customHeight="1">
      <c r="B63" s="451" t="s">
        <v>976</v>
      </c>
      <c r="C63" s="452">
        <f t="shared" si="17"/>
        <v>41</v>
      </c>
      <c r="D63" s="78">
        <v>17</v>
      </c>
      <c r="E63" s="78">
        <v>1</v>
      </c>
      <c r="F63" s="78">
        <v>23</v>
      </c>
      <c r="G63" s="78">
        <v>12</v>
      </c>
      <c r="H63" s="78">
        <v>9</v>
      </c>
      <c r="I63" s="78">
        <v>10</v>
      </c>
      <c r="J63" s="78">
        <v>2</v>
      </c>
      <c r="K63" s="78">
        <v>4</v>
      </c>
      <c r="L63" s="78">
        <v>3</v>
      </c>
      <c r="M63" s="78">
        <v>1</v>
      </c>
      <c r="N63" s="78">
        <v>0</v>
      </c>
      <c r="O63" s="78">
        <v>0</v>
      </c>
      <c r="P63" s="78">
        <v>0</v>
      </c>
      <c r="Q63" s="78">
        <v>0</v>
      </c>
      <c r="R63" s="452">
        <f t="shared" si="18"/>
        <v>714</v>
      </c>
      <c r="S63" s="78">
        <v>269</v>
      </c>
      <c r="T63" s="78">
        <v>445</v>
      </c>
      <c r="U63" s="78">
        <v>247</v>
      </c>
      <c r="V63" s="78">
        <v>431</v>
      </c>
      <c r="W63" s="258">
        <v>59693</v>
      </c>
      <c r="X63" s="258">
        <v>236998</v>
      </c>
      <c r="Y63" s="258">
        <v>2768</v>
      </c>
      <c r="Z63" s="452">
        <f t="shared" si="19"/>
        <v>372978</v>
      </c>
      <c r="AA63" s="258">
        <v>342014</v>
      </c>
      <c r="AB63" s="258">
        <v>30934</v>
      </c>
      <c r="AC63" s="458">
        <v>30</v>
      </c>
    </row>
    <row r="64" spans="2:29" ht="12" customHeight="1">
      <c r="B64" s="451" t="s">
        <v>977</v>
      </c>
      <c r="C64" s="452">
        <f t="shared" si="17"/>
        <v>33</v>
      </c>
      <c r="D64" s="78">
        <v>12</v>
      </c>
      <c r="E64" s="78">
        <v>0</v>
      </c>
      <c r="F64" s="78">
        <v>21</v>
      </c>
      <c r="G64" s="78">
        <v>14</v>
      </c>
      <c r="H64" s="78">
        <v>4</v>
      </c>
      <c r="I64" s="78">
        <v>6</v>
      </c>
      <c r="J64" s="78">
        <v>3</v>
      </c>
      <c r="K64" s="78">
        <v>4</v>
      </c>
      <c r="L64" s="78">
        <v>2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452">
        <f t="shared" si="18"/>
        <v>524</v>
      </c>
      <c r="S64" s="78">
        <v>170</v>
      </c>
      <c r="T64" s="78">
        <v>354</v>
      </c>
      <c r="U64" s="78">
        <v>147</v>
      </c>
      <c r="V64" s="78">
        <v>342</v>
      </c>
      <c r="W64" s="258">
        <v>34763</v>
      </c>
      <c r="X64" s="258">
        <v>194108</v>
      </c>
      <c r="Y64" s="258">
        <v>0</v>
      </c>
      <c r="Z64" s="452">
        <f t="shared" si="19"/>
        <v>258825</v>
      </c>
      <c r="AA64" s="258">
        <v>242802</v>
      </c>
      <c r="AB64" s="258">
        <v>15962</v>
      </c>
      <c r="AC64" s="458">
        <v>61</v>
      </c>
    </row>
    <row r="65" spans="2:29" ht="12" customHeight="1">
      <c r="B65" s="451" t="s">
        <v>978</v>
      </c>
      <c r="C65" s="452">
        <f t="shared" si="17"/>
        <v>23</v>
      </c>
      <c r="D65" s="78">
        <v>5</v>
      </c>
      <c r="E65" s="78">
        <v>2</v>
      </c>
      <c r="F65" s="78">
        <v>16</v>
      </c>
      <c r="G65" s="78">
        <v>7</v>
      </c>
      <c r="H65" s="78">
        <v>9</v>
      </c>
      <c r="I65" s="78">
        <v>4</v>
      </c>
      <c r="J65" s="78">
        <v>2</v>
      </c>
      <c r="K65" s="78">
        <v>0</v>
      </c>
      <c r="L65" s="78">
        <v>1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452">
        <f t="shared" si="18"/>
        <v>230</v>
      </c>
      <c r="S65" s="78">
        <v>65</v>
      </c>
      <c r="T65" s="78">
        <v>165</v>
      </c>
      <c r="U65" s="78">
        <v>52</v>
      </c>
      <c r="V65" s="78">
        <v>157</v>
      </c>
      <c r="W65" s="258">
        <v>12018</v>
      </c>
      <c r="X65" s="258">
        <v>25742</v>
      </c>
      <c r="Y65" s="258">
        <v>0</v>
      </c>
      <c r="Z65" s="452">
        <f t="shared" si="19"/>
        <v>49050</v>
      </c>
      <c r="AA65" s="258">
        <v>36886</v>
      </c>
      <c r="AB65" s="258">
        <v>12144</v>
      </c>
      <c r="AC65" s="458">
        <v>20</v>
      </c>
    </row>
    <row r="66" spans="1:29" s="461" customFormat="1" ht="12" customHeight="1">
      <c r="A66" s="459"/>
      <c r="B66" s="451" t="s">
        <v>979</v>
      </c>
      <c r="C66" s="452">
        <f t="shared" si="17"/>
        <v>65</v>
      </c>
      <c r="D66" s="78">
        <v>26</v>
      </c>
      <c r="E66" s="78">
        <v>1</v>
      </c>
      <c r="F66" s="78">
        <v>38</v>
      </c>
      <c r="G66" s="78">
        <v>14</v>
      </c>
      <c r="H66" s="78">
        <v>26</v>
      </c>
      <c r="I66" s="78">
        <v>11</v>
      </c>
      <c r="J66" s="78">
        <v>8</v>
      </c>
      <c r="K66" s="78">
        <v>3</v>
      </c>
      <c r="L66" s="78">
        <v>3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452">
        <f t="shared" si="18"/>
        <v>875</v>
      </c>
      <c r="S66" s="78">
        <v>293</v>
      </c>
      <c r="T66" s="78">
        <v>582</v>
      </c>
      <c r="U66" s="78">
        <v>251</v>
      </c>
      <c r="V66" s="78">
        <v>554</v>
      </c>
      <c r="W66" s="78">
        <v>60705</v>
      </c>
      <c r="X66" s="258">
        <v>149367</v>
      </c>
      <c r="Y66" s="78">
        <v>2650</v>
      </c>
      <c r="Z66" s="452">
        <f t="shared" si="19"/>
        <v>270735</v>
      </c>
      <c r="AA66" s="78">
        <v>233226</v>
      </c>
      <c r="AB66" s="78">
        <v>35897</v>
      </c>
      <c r="AC66" s="460">
        <v>1612</v>
      </c>
    </row>
    <row r="67" spans="2:29" ht="12" customHeight="1">
      <c r="B67" s="454" t="s">
        <v>980</v>
      </c>
      <c r="C67" s="452">
        <f t="shared" si="17"/>
        <v>79</v>
      </c>
      <c r="D67" s="462">
        <v>39</v>
      </c>
      <c r="E67" s="462">
        <v>0</v>
      </c>
      <c r="F67" s="462">
        <v>40</v>
      </c>
      <c r="G67" s="462">
        <v>24</v>
      </c>
      <c r="H67" s="462">
        <v>23</v>
      </c>
      <c r="I67" s="462">
        <v>18</v>
      </c>
      <c r="J67" s="462">
        <v>8</v>
      </c>
      <c r="K67" s="462">
        <v>4</v>
      </c>
      <c r="L67" s="462">
        <v>1</v>
      </c>
      <c r="M67" s="462">
        <v>0</v>
      </c>
      <c r="N67" s="462">
        <v>1</v>
      </c>
      <c r="O67" s="78">
        <v>0</v>
      </c>
      <c r="P67" s="78">
        <v>0</v>
      </c>
      <c r="Q67" s="78">
        <v>0</v>
      </c>
      <c r="R67" s="452">
        <f t="shared" si="18"/>
        <v>1041</v>
      </c>
      <c r="S67" s="462">
        <v>430</v>
      </c>
      <c r="T67" s="462">
        <v>611</v>
      </c>
      <c r="U67" s="462">
        <v>388</v>
      </c>
      <c r="V67" s="462">
        <v>589</v>
      </c>
      <c r="W67" s="462">
        <v>85560</v>
      </c>
      <c r="X67" s="462">
        <v>304411</v>
      </c>
      <c r="Y67" s="462">
        <v>6149</v>
      </c>
      <c r="Z67" s="452">
        <f t="shared" si="19"/>
        <v>554243</v>
      </c>
      <c r="AA67" s="462">
        <v>536723</v>
      </c>
      <c r="AB67" s="462">
        <v>17146</v>
      </c>
      <c r="AC67" s="463">
        <v>374</v>
      </c>
    </row>
    <row r="68" spans="2:29" ht="12" customHeight="1">
      <c r="B68" s="454" t="s">
        <v>981</v>
      </c>
      <c r="C68" s="452">
        <f t="shared" si="17"/>
        <v>41</v>
      </c>
      <c r="D68" s="462">
        <v>18</v>
      </c>
      <c r="E68" s="462">
        <v>3</v>
      </c>
      <c r="F68" s="462">
        <v>20</v>
      </c>
      <c r="G68" s="462">
        <v>15</v>
      </c>
      <c r="H68" s="462">
        <v>6</v>
      </c>
      <c r="I68" s="462">
        <v>13</v>
      </c>
      <c r="J68" s="462">
        <v>3</v>
      </c>
      <c r="K68" s="462">
        <v>1</v>
      </c>
      <c r="L68" s="462">
        <v>2</v>
      </c>
      <c r="M68" s="462">
        <v>0</v>
      </c>
      <c r="N68" s="462">
        <v>1</v>
      </c>
      <c r="O68" s="78">
        <v>0</v>
      </c>
      <c r="P68" s="78">
        <v>0</v>
      </c>
      <c r="Q68" s="78">
        <v>0</v>
      </c>
      <c r="R68" s="452">
        <f t="shared" si="18"/>
        <v>736</v>
      </c>
      <c r="S68" s="462">
        <v>181</v>
      </c>
      <c r="T68" s="462">
        <v>555</v>
      </c>
      <c r="U68" s="462">
        <v>162</v>
      </c>
      <c r="V68" s="462">
        <v>539</v>
      </c>
      <c r="W68" s="462">
        <v>55834</v>
      </c>
      <c r="X68" s="462">
        <v>156755</v>
      </c>
      <c r="Y68" s="462">
        <v>1009</v>
      </c>
      <c r="Z68" s="452">
        <f t="shared" si="19"/>
        <v>258922</v>
      </c>
      <c r="AA68" s="462">
        <v>193627</v>
      </c>
      <c r="AB68" s="462">
        <v>65295</v>
      </c>
      <c r="AC68" s="463">
        <v>0</v>
      </c>
    </row>
    <row r="69" spans="2:29" ht="12" customHeight="1">
      <c r="B69" s="454" t="s">
        <v>982</v>
      </c>
      <c r="C69" s="452">
        <f t="shared" si="17"/>
        <v>71</v>
      </c>
      <c r="D69" s="462">
        <v>9</v>
      </c>
      <c r="E69" s="462">
        <v>0</v>
      </c>
      <c r="F69" s="462">
        <v>62</v>
      </c>
      <c r="G69" s="462">
        <v>38</v>
      </c>
      <c r="H69" s="462">
        <v>24</v>
      </c>
      <c r="I69" s="462">
        <v>5</v>
      </c>
      <c r="J69" s="462">
        <v>1</v>
      </c>
      <c r="K69" s="462">
        <v>0</v>
      </c>
      <c r="L69" s="462">
        <v>1</v>
      </c>
      <c r="M69" s="462">
        <v>2</v>
      </c>
      <c r="N69" s="462">
        <v>0</v>
      </c>
      <c r="O69" s="78">
        <v>0</v>
      </c>
      <c r="P69" s="78">
        <v>0</v>
      </c>
      <c r="Q69" s="78">
        <v>0</v>
      </c>
      <c r="R69" s="452">
        <f t="shared" si="18"/>
        <v>627</v>
      </c>
      <c r="S69" s="462">
        <v>155</v>
      </c>
      <c r="T69" s="462">
        <v>472</v>
      </c>
      <c r="U69" s="462">
        <v>107</v>
      </c>
      <c r="V69" s="462">
        <v>408</v>
      </c>
      <c r="W69" s="462">
        <v>39970</v>
      </c>
      <c r="X69" s="462">
        <v>278861</v>
      </c>
      <c r="Y69" s="462">
        <v>980</v>
      </c>
      <c r="Z69" s="452">
        <f t="shared" si="19"/>
        <v>347335</v>
      </c>
      <c r="AA69" s="462">
        <v>328549</v>
      </c>
      <c r="AB69" s="462">
        <v>18786</v>
      </c>
      <c r="AC69" s="463">
        <v>0</v>
      </c>
    </row>
    <row r="70" spans="2:29" ht="12">
      <c r="B70" s="464" t="s">
        <v>983</v>
      </c>
      <c r="C70" s="465">
        <f t="shared" si="17"/>
        <v>31</v>
      </c>
      <c r="D70" s="466">
        <v>15</v>
      </c>
      <c r="E70" s="466">
        <v>2</v>
      </c>
      <c r="F70" s="466">
        <v>14</v>
      </c>
      <c r="G70" s="466">
        <v>4</v>
      </c>
      <c r="H70" s="466">
        <v>13</v>
      </c>
      <c r="I70" s="466">
        <v>6</v>
      </c>
      <c r="J70" s="466">
        <v>2</v>
      </c>
      <c r="K70" s="466">
        <v>4</v>
      </c>
      <c r="L70" s="466">
        <v>2</v>
      </c>
      <c r="M70" s="466">
        <v>0</v>
      </c>
      <c r="N70" s="466">
        <v>0</v>
      </c>
      <c r="O70" s="87">
        <v>0</v>
      </c>
      <c r="P70" s="87">
        <v>0</v>
      </c>
      <c r="Q70" s="87">
        <v>0</v>
      </c>
      <c r="R70" s="467">
        <f t="shared" si="18"/>
        <v>549</v>
      </c>
      <c r="S70" s="466">
        <v>188</v>
      </c>
      <c r="T70" s="466">
        <v>361</v>
      </c>
      <c r="U70" s="466">
        <v>173</v>
      </c>
      <c r="V70" s="466">
        <v>351</v>
      </c>
      <c r="W70" s="466">
        <v>47108</v>
      </c>
      <c r="X70" s="466">
        <v>131831</v>
      </c>
      <c r="Y70" s="466">
        <v>2758</v>
      </c>
      <c r="Z70" s="467">
        <f t="shared" si="19"/>
        <v>215602</v>
      </c>
      <c r="AA70" s="466">
        <v>200505</v>
      </c>
      <c r="AB70" s="466">
        <v>15097</v>
      </c>
      <c r="AC70" s="468">
        <v>0</v>
      </c>
    </row>
    <row r="71" spans="2:20" ht="12">
      <c r="B71" s="469" t="s">
        <v>984</v>
      </c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</row>
    <row r="72" spans="2:20" ht="12">
      <c r="B72" s="470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</row>
    <row r="73" spans="2:20" ht="12">
      <c r="B73" s="471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</row>
    <row r="74" spans="2:20" ht="12">
      <c r="B74" s="471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</row>
    <row r="75" spans="2:20" ht="12">
      <c r="B75" s="472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</row>
    <row r="76" spans="3:20" ht="12"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</row>
    <row r="77" spans="3:20" ht="12"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</row>
    <row r="78" spans="3:20" ht="12"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</row>
    <row r="79" spans="3:20" ht="12"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</row>
    <row r="80" spans="3:20" ht="12"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</row>
    <row r="81" spans="3:20" ht="12"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</row>
    <row r="82" spans="3:20" ht="12"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</row>
    <row r="83" spans="3:20" ht="12"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</row>
    <row r="84" spans="3:20" ht="12"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</row>
    <row r="85" spans="3:20" ht="12"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</row>
    <row r="86" spans="3:20" ht="12"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</row>
    <row r="87" spans="3:20" ht="12"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</row>
    <row r="88" spans="3:20" ht="12"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</row>
    <row r="89" spans="3:20" ht="12"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</row>
    <row r="90" spans="3:20" ht="12"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</row>
    <row r="91" spans="3:20" ht="12"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</row>
    <row r="92" spans="3:20" ht="12"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</row>
    <row r="93" spans="3:20" ht="12"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</row>
    <row r="94" spans="3:20" ht="12"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</row>
    <row r="95" spans="3:20" ht="12"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</row>
    <row r="96" spans="3:20" ht="12"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</row>
    <row r="97" spans="3:20" ht="12"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</row>
    <row r="98" spans="3:20" ht="12"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</row>
    <row r="99" spans="3:20" ht="12"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</row>
    <row r="100" spans="3:20" ht="12"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</row>
    <row r="101" spans="3:20" ht="12"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</row>
    <row r="102" spans="3:20" ht="12"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</row>
    <row r="103" spans="3:20" ht="12"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</row>
    <row r="104" spans="3:20" ht="12"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</row>
    <row r="105" spans="3:20" ht="12"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</row>
    <row r="106" spans="3:20" ht="12"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</row>
    <row r="107" spans="3:20" ht="12"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</row>
    <row r="108" spans="3:20" ht="12"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</row>
    <row r="109" spans="3:20" ht="12"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</row>
    <row r="110" spans="3:20" ht="12"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</row>
    <row r="111" spans="3:20" ht="12"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</row>
    <row r="112" spans="3:20" ht="12"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</row>
    <row r="113" spans="3:20" ht="12"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</row>
    <row r="114" spans="3:20" ht="12"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</row>
    <row r="115" spans="3:20" ht="12"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</row>
    <row r="116" spans="3:20" ht="12"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</row>
    <row r="117" spans="3:20" ht="12"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</row>
    <row r="118" spans="3:20" ht="12"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</row>
    <row r="119" spans="3:20" ht="12"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</row>
    <row r="120" spans="3:20" ht="12"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</row>
    <row r="121" spans="3:20" ht="12">
      <c r="C121" s="427"/>
      <c r="D121" s="427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</row>
    <row r="122" spans="3:20" ht="12"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</row>
    <row r="123" spans="3:20" ht="12"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</row>
    <row r="124" spans="3:20" ht="12"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</row>
    <row r="125" spans="3:20" ht="12"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</row>
    <row r="126" spans="3:20" ht="12"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</row>
    <row r="127" spans="3:20" ht="12"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</row>
    <row r="128" spans="3:20" ht="12"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</row>
    <row r="129" spans="3:20" ht="12"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</row>
    <row r="130" spans="3:20" ht="12"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</row>
    <row r="131" spans="3:20" ht="12">
      <c r="C131" s="427"/>
      <c r="D131" s="427"/>
      <c r="E131" s="427"/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</row>
    <row r="132" spans="3:20" ht="12"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</row>
    <row r="133" spans="3:20" ht="12">
      <c r="C133" s="427"/>
      <c r="D133" s="427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</row>
    <row r="134" spans="3:20" ht="12"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</row>
    <row r="135" spans="3:20" ht="12"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</row>
  </sheetData>
  <mergeCells count="16">
    <mergeCell ref="AA4:AA5"/>
    <mergeCell ref="C4:C5"/>
    <mergeCell ref="Z3:AC3"/>
    <mergeCell ref="AB4:AB5"/>
    <mergeCell ref="AC4:AC5"/>
    <mergeCell ref="C3:Q3"/>
    <mergeCell ref="X3:X5"/>
    <mergeCell ref="R4:T4"/>
    <mergeCell ref="U4:V4"/>
    <mergeCell ref="B3:B5"/>
    <mergeCell ref="R3:V3"/>
    <mergeCell ref="W3:W5"/>
    <mergeCell ref="Z4:Z5"/>
    <mergeCell ref="D4:F4"/>
    <mergeCell ref="G4:Q4"/>
    <mergeCell ref="Y3:Y5"/>
  </mergeCells>
  <printOptions/>
  <pageMargins left="0" right="0" top="0" bottom="0" header="0" footer="0"/>
  <pageSetup orientation="landscape" paperSize="8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247"/>
  <sheetViews>
    <sheetView workbookViewId="0" topLeftCell="A1">
      <selection activeCell="A1" sqref="A1"/>
    </sheetView>
  </sheetViews>
  <sheetFormatPr defaultColWidth="9.00390625" defaultRowHeight="13.5"/>
  <cols>
    <col min="1" max="1" width="3.625" style="91" customWidth="1"/>
    <col min="2" max="2" width="22.50390625" style="474" customWidth="1"/>
    <col min="3" max="6" width="7.50390625" style="474" customWidth="1"/>
    <col min="7" max="7" width="2.50390625" style="474" customWidth="1"/>
    <col min="8" max="8" width="10.00390625" style="474" customWidth="1"/>
    <col min="9" max="9" width="2.375" style="474" customWidth="1"/>
    <col min="10" max="10" width="8.75390625" style="474" customWidth="1"/>
    <col min="11" max="11" width="2.375" style="474" customWidth="1"/>
    <col min="12" max="12" width="8.625" style="474" customWidth="1"/>
    <col min="13" max="13" width="2.25390625" style="474" customWidth="1"/>
    <col min="14" max="14" width="8.625" style="474" customWidth="1"/>
    <col min="15" max="15" width="2.125" style="474" customWidth="1"/>
    <col min="16" max="16" width="8.625" style="474" customWidth="1"/>
    <col min="17" max="17" width="2.125" style="474" customWidth="1"/>
    <col min="18" max="18" width="7.625" style="474" customWidth="1"/>
    <col min="19" max="19" width="2.125" style="474" customWidth="1"/>
    <col min="20" max="20" width="7.625" style="474" customWidth="1"/>
    <col min="21" max="21" width="2.125" style="475" customWidth="1"/>
    <col min="22" max="22" width="12.625" style="474" customWidth="1"/>
    <col min="23" max="23" width="2.125" style="474" customWidth="1"/>
    <col min="24" max="24" width="12.625" style="474" customWidth="1"/>
    <col min="25" max="25" width="2.125" style="474" customWidth="1"/>
    <col min="26" max="26" width="10.00390625" style="474" customWidth="1"/>
    <col min="27" max="27" width="2.125" style="474" customWidth="1"/>
    <col min="28" max="28" width="13.75390625" style="474" customWidth="1"/>
    <col min="29" max="29" width="2.125" style="474" customWidth="1"/>
    <col min="30" max="30" width="12.625" style="474" customWidth="1"/>
    <col min="31" max="31" width="2.125" style="474" customWidth="1"/>
    <col min="32" max="32" width="11.625" style="474" customWidth="1"/>
    <col min="33" max="33" width="2.125" style="474" customWidth="1"/>
    <col min="34" max="34" width="11.625" style="474" customWidth="1"/>
    <col min="35" max="35" width="2.125" style="474" customWidth="1"/>
    <col min="36" max="36" width="12.625" style="474" customWidth="1"/>
    <col min="37" max="37" width="2.125" style="474" customWidth="1"/>
    <col min="38" max="38" width="11.75390625" style="474" customWidth="1"/>
    <col min="39" max="16384" width="9.00390625" style="474" customWidth="1"/>
  </cols>
  <sheetData>
    <row r="1" ht="12">
      <c r="A1" s="473"/>
    </row>
    <row r="2" ht="14.25">
      <c r="B2" s="476" t="s">
        <v>1069</v>
      </c>
    </row>
    <row r="3" spans="26:38" ht="12" customHeight="1" thickBot="1">
      <c r="Z3" s="477"/>
      <c r="AA3" s="477"/>
      <c r="AL3" s="477" t="s">
        <v>1012</v>
      </c>
    </row>
    <row r="4" spans="1:38" s="483" customFormat="1" ht="14.25" thickTop="1">
      <c r="A4" s="135"/>
      <c r="B4" s="478" t="s">
        <v>986</v>
      </c>
      <c r="C4" s="1462" t="s">
        <v>987</v>
      </c>
      <c r="D4" s="1463"/>
      <c r="E4" s="1463"/>
      <c r="F4" s="1464"/>
      <c r="G4" s="1462" t="s">
        <v>1013</v>
      </c>
      <c r="H4" s="1469"/>
      <c r="I4" s="1469"/>
      <c r="J4" s="1469"/>
      <c r="K4" s="1469"/>
      <c r="L4" s="1469"/>
      <c r="M4" s="1469"/>
      <c r="N4" s="1469"/>
      <c r="O4" s="1469"/>
      <c r="P4" s="1469"/>
      <c r="Q4" s="1469"/>
      <c r="R4" s="1469"/>
      <c r="S4" s="1469"/>
      <c r="T4" s="1470"/>
      <c r="U4" s="479"/>
      <c r="V4" s="480" t="s">
        <v>988</v>
      </c>
      <c r="W4" s="480"/>
      <c r="X4" s="480"/>
      <c r="Y4" s="481"/>
      <c r="Z4" s="482"/>
      <c r="AA4" s="1466" t="s">
        <v>1014</v>
      </c>
      <c r="AB4" s="1467"/>
      <c r="AC4" s="1467"/>
      <c r="AD4" s="1467"/>
      <c r="AE4" s="1467"/>
      <c r="AF4" s="1467"/>
      <c r="AG4" s="1467"/>
      <c r="AH4" s="1467"/>
      <c r="AI4" s="1467"/>
      <c r="AJ4" s="1468"/>
      <c r="AK4" s="1449" t="s">
        <v>1015</v>
      </c>
      <c r="AL4" s="1450"/>
    </row>
    <row r="5" spans="1:38" s="483" customFormat="1" ht="24.75" customHeight="1">
      <c r="A5" s="135"/>
      <c r="B5" s="484"/>
      <c r="C5" s="1425" t="s">
        <v>66</v>
      </c>
      <c r="D5" s="1425" t="s">
        <v>909</v>
      </c>
      <c r="E5" s="1428" t="s">
        <v>1016</v>
      </c>
      <c r="F5" s="1425" t="s">
        <v>910</v>
      </c>
      <c r="G5" s="1429" t="s">
        <v>1017</v>
      </c>
      <c r="H5" s="1430"/>
      <c r="I5" s="1430"/>
      <c r="J5" s="1430"/>
      <c r="K5" s="1430"/>
      <c r="L5" s="1431"/>
      <c r="M5" s="1429" t="s">
        <v>1018</v>
      </c>
      <c r="N5" s="1430"/>
      <c r="O5" s="1430"/>
      <c r="P5" s="1431"/>
      <c r="Q5" s="1432" t="s">
        <v>1019</v>
      </c>
      <c r="R5" s="1433"/>
      <c r="S5" s="1433"/>
      <c r="T5" s="1434"/>
      <c r="U5" s="1437" t="s">
        <v>1020</v>
      </c>
      <c r="V5" s="1455"/>
      <c r="W5" s="1471" t="s">
        <v>1021</v>
      </c>
      <c r="X5" s="1472"/>
      <c r="Y5" s="1460" t="s">
        <v>989</v>
      </c>
      <c r="Z5" s="1461"/>
      <c r="AA5" s="1437" t="s">
        <v>1020</v>
      </c>
      <c r="AB5" s="1455"/>
      <c r="AC5" s="1460" t="s">
        <v>990</v>
      </c>
      <c r="AD5" s="1477"/>
      <c r="AE5" s="1460" t="s">
        <v>991</v>
      </c>
      <c r="AF5" s="1461"/>
      <c r="AG5" s="1460" t="s">
        <v>992</v>
      </c>
      <c r="AH5" s="1461"/>
      <c r="AI5" s="1460" t="s">
        <v>993</v>
      </c>
      <c r="AJ5" s="1465"/>
      <c r="AK5" s="1451"/>
      <c r="AL5" s="1452"/>
    </row>
    <row r="6" spans="1:38" s="483" customFormat="1" ht="13.5">
      <c r="A6" s="135"/>
      <c r="B6" s="484"/>
      <c r="C6" s="1426"/>
      <c r="D6" s="1426"/>
      <c r="E6" s="1426"/>
      <c r="F6" s="1426"/>
      <c r="G6" s="1437" t="s">
        <v>1022</v>
      </c>
      <c r="H6" s="1438"/>
      <c r="I6" s="1437" t="s">
        <v>994</v>
      </c>
      <c r="J6" s="1438"/>
      <c r="K6" s="1441" t="s">
        <v>995</v>
      </c>
      <c r="L6" s="1438"/>
      <c r="M6" s="1437" t="s">
        <v>994</v>
      </c>
      <c r="N6" s="1443"/>
      <c r="O6" s="1441" t="s">
        <v>995</v>
      </c>
      <c r="P6" s="1443"/>
      <c r="Q6" s="1447" t="s">
        <v>994</v>
      </c>
      <c r="R6" s="1443"/>
      <c r="S6" s="1447" t="s">
        <v>995</v>
      </c>
      <c r="T6" s="1443"/>
      <c r="U6" s="1456"/>
      <c r="V6" s="1457"/>
      <c r="W6" s="1473"/>
      <c r="X6" s="1474"/>
      <c r="Y6" s="486"/>
      <c r="Z6" s="487"/>
      <c r="AA6" s="1456"/>
      <c r="AB6" s="1457"/>
      <c r="AC6" s="486"/>
      <c r="AD6" s="488"/>
      <c r="AE6" s="486"/>
      <c r="AF6" s="487"/>
      <c r="AG6" s="486"/>
      <c r="AH6" s="487"/>
      <c r="AI6" s="486"/>
      <c r="AJ6" s="489"/>
      <c r="AK6" s="1451"/>
      <c r="AL6" s="1452"/>
    </row>
    <row r="7" spans="1:38" s="483" customFormat="1" ht="13.5">
      <c r="A7" s="135"/>
      <c r="B7" s="490" t="s">
        <v>1023</v>
      </c>
      <c r="C7" s="1427"/>
      <c r="D7" s="1427"/>
      <c r="E7" s="1427"/>
      <c r="F7" s="1427"/>
      <c r="G7" s="1439"/>
      <c r="H7" s="1440"/>
      <c r="I7" s="1439"/>
      <c r="J7" s="1440"/>
      <c r="K7" s="1442"/>
      <c r="L7" s="1440"/>
      <c r="M7" s="1444"/>
      <c r="N7" s="1445"/>
      <c r="O7" s="1446"/>
      <c r="P7" s="1445"/>
      <c r="Q7" s="1444"/>
      <c r="R7" s="1445"/>
      <c r="S7" s="1444"/>
      <c r="T7" s="1445"/>
      <c r="U7" s="1458"/>
      <c r="V7" s="1459"/>
      <c r="W7" s="1475"/>
      <c r="X7" s="1476"/>
      <c r="Y7" s="1435" t="s">
        <v>1024</v>
      </c>
      <c r="Z7" s="1436"/>
      <c r="AA7" s="1458"/>
      <c r="AB7" s="1459"/>
      <c r="AC7" s="1435" t="s">
        <v>996</v>
      </c>
      <c r="AD7" s="1448"/>
      <c r="AE7" s="1435" t="s">
        <v>996</v>
      </c>
      <c r="AF7" s="1436"/>
      <c r="AG7" s="1435" t="s">
        <v>996</v>
      </c>
      <c r="AH7" s="1436"/>
      <c r="AI7" s="1435" t="s">
        <v>997</v>
      </c>
      <c r="AJ7" s="1448"/>
      <c r="AK7" s="1453"/>
      <c r="AL7" s="1454"/>
    </row>
    <row r="8" spans="1:38" s="500" customFormat="1" ht="16.5" customHeight="1">
      <c r="A8" s="491"/>
      <c r="B8" s="492"/>
      <c r="C8" s="493"/>
      <c r="D8" s="494"/>
      <c r="E8" s="494"/>
      <c r="F8" s="494"/>
      <c r="G8" s="494"/>
      <c r="H8" s="495"/>
      <c r="I8" s="495"/>
      <c r="J8" s="495"/>
      <c r="K8" s="495"/>
      <c r="L8" s="495"/>
      <c r="M8" s="494"/>
      <c r="N8" s="494"/>
      <c r="O8" s="494"/>
      <c r="P8" s="494"/>
      <c r="Q8" s="494"/>
      <c r="R8" s="494"/>
      <c r="S8" s="494"/>
      <c r="T8" s="494"/>
      <c r="U8" s="496"/>
      <c r="V8" s="497"/>
      <c r="W8" s="494"/>
      <c r="X8" s="498"/>
      <c r="Y8" s="498"/>
      <c r="Z8" s="498"/>
      <c r="AA8" s="494"/>
      <c r="AB8" s="497"/>
      <c r="AC8" s="498"/>
      <c r="AD8" s="498"/>
      <c r="AE8" s="498"/>
      <c r="AF8" s="498"/>
      <c r="AG8" s="498"/>
      <c r="AH8" s="498"/>
      <c r="AI8" s="498"/>
      <c r="AJ8" s="498"/>
      <c r="AK8" s="498"/>
      <c r="AL8" s="499"/>
    </row>
    <row r="9" spans="1:38" s="508" customFormat="1" ht="15" customHeight="1">
      <c r="A9" s="501"/>
      <c r="B9" s="502" t="s">
        <v>233</v>
      </c>
      <c r="C9" s="503">
        <f>SUM(C11,C15)</f>
        <v>7609</v>
      </c>
      <c r="D9" s="504">
        <f>SUM(D11,D15)</f>
        <v>2544</v>
      </c>
      <c r="E9" s="504">
        <f>SUM(E11,E15)</f>
        <v>81</v>
      </c>
      <c r="F9" s="504">
        <f>SUM(F11,F15)</f>
        <v>4984</v>
      </c>
      <c r="G9" s="504"/>
      <c r="H9" s="505">
        <f>SUM(H11,H15)</f>
        <v>118914</v>
      </c>
      <c r="I9" s="505"/>
      <c r="J9" s="505">
        <f>SUM(J11,J15)</f>
        <v>56848</v>
      </c>
      <c r="K9" s="505"/>
      <c r="L9" s="505">
        <f>SUM(L11,L15)</f>
        <v>62066</v>
      </c>
      <c r="M9" s="504"/>
      <c r="N9" s="504">
        <f>SUM(N11,N15)</f>
        <v>51404</v>
      </c>
      <c r="O9" s="504"/>
      <c r="P9" s="504">
        <f>SUM(P11,P15)</f>
        <v>58779</v>
      </c>
      <c r="Q9" s="504"/>
      <c r="R9" s="504">
        <f>SUM(R11,R15)</f>
        <v>5444</v>
      </c>
      <c r="S9" s="504"/>
      <c r="T9" s="504">
        <f>SUM(T11,T15)</f>
        <v>3287</v>
      </c>
      <c r="U9" s="504"/>
      <c r="V9" s="505">
        <f>SUM(V11,V15)</f>
        <v>12453109</v>
      </c>
      <c r="W9" s="504"/>
      <c r="X9" s="504">
        <f>SUM(X11,X15)</f>
        <v>9527519</v>
      </c>
      <c r="Y9" s="506"/>
      <c r="Z9" s="504">
        <f>SUM(Z11,Z15)</f>
        <v>375066</v>
      </c>
      <c r="AA9" s="504"/>
      <c r="AB9" s="505">
        <f>SUM(AB11,AB15)</f>
        <v>39607298</v>
      </c>
      <c r="AC9" s="504"/>
      <c r="AD9" s="504">
        <f>SUM(AD11,AD15)</f>
        <v>27975545</v>
      </c>
      <c r="AE9" s="506"/>
      <c r="AF9" s="504">
        <f>SUM(AF11,AF15)</f>
        <v>644181</v>
      </c>
      <c r="AG9" s="506"/>
      <c r="AH9" s="504">
        <f>SUM(AH11,AH15)</f>
        <v>1037618</v>
      </c>
      <c r="AI9" s="506"/>
      <c r="AJ9" s="504">
        <f>SUM(AJ11,AJ15)</f>
        <v>2717142</v>
      </c>
      <c r="AK9" s="504"/>
      <c r="AL9" s="507">
        <f>SUM(AL11,AL15)</f>
        <v>436011</v>
      </c>
    </row>
    <row r="10" spans="1:38" s="516" customFormat="1" ht="15.75" customHeight="1">
      <c r="A10" s="509"/>
      <c r="B10" s="510"/>
      <c r="C10" s="511"/>
      <c r="D10" s="512"/>
      <c r="E10" s="512"/>
      <c r="F10" s="512"/>
      <c r="G10" s="512"/>
      <c r="H10" s="513"/>
      <c r="I10" s="513"/>
      <c r="J10" s="513"/>
      <c r="K10" s="513"/>
      <c r="L10" s="513"/>
      <c r="M10" s="514"/>
      <c r="N10" s="512"/>
      <c r="O10" s="514"/>
      <c r="P10" s="512"/>
      <c r="Q10" s="512"/>
      <c r="R10" s="512"/>
      <c r="S10" s="512"/>
      <c r="T10" s="512"/>
      <c r="U10" s="514"/>
      <c r="V10" s="513"/>
      <c r="W10" s="512"/>
      <c r="X10" s="512"/>
      <c r="Y10" s="512"/>
      <c r="Z10" s="512"/>
      <c r="AA10" s="512"/>
      <c r="AB10" s="513"/>
      <c r="AC10" s="512"/>
      <c r="AD10" s="512"/>
      <c r="AE10" s="512"/>
      <c r="AF10" s="512"/>
      <c r="AG10" s="512"/>
      <c r="AH10" s="512"/>
      <c r="AI10" s="512"/>
      <c r="AJ10" s="512"/>
      <c r="AK10" s="512"/>
      <c r="AL10" s="515"/>
    </row>
    <row r="11" spans="1:38" s="508" customFormat="1" ht="16.5" customHeight="1">
      <c r="A11" s="501"/>
      <c r="B11" s="502" t="s">
        <v>1025</v>
      </c>
      <c r="C11" s="517">
        <f>SUM(C12:C14)</f>
        <v>6415</v>
      </c>
      <c r="D11" s="518">
        <f>SUM(D12:D14)</f>
        <v>1424</v>
      </c>
      <c r="E11" s="518">
        <f>SUM(E12:E14)</f>
        <v>67</v>
      </c>
      <c r="F11" s="518">
        <f>SUM(F12:F14)</f>
        <v>4924</v>
      </c>
      <c r="G11" s="518"/>
      <c r="H11" s="519">
        <f>SUM(H12:H14)</f>
        <v>36290</v>
      </c>
      <c r="I11" s="519"/>
      <c r="J11" s="519">
        <f>SUM(J12:J14)</f>
        <v>18345</v>
      </c>
      <c r="K11" s="519"/>
      <c r="L11" s="519">
        <f>SUM(L12:L14)</f>
        <v>17945</v>
      </c>
      <c r="M11" s="520"/>
      <c r="N11" s="518">
        <f>SUM(N12:N14)</f>
        <v>12953</v>
      </c>
      <c r="O11" s="520"/>
      <c r="P11" s="518">
        <f>SUM(P12:P14)</f>
        <v>14680</v>
      </c>
      <c r="Q11" s="518"/>
      <c r="R11" s="518">
        <f>SUM(R12:R14)</f>
        <v>5392</v>
      </c>
      <c r="S11" s="518"/>
      <c r="T11" s="518">
        <f>SUM(T12:T14)</f>
        <v>3265</v>
      </c>
      <c r="U11" s="520"/>
      <c r="V11" s="519">
        <f>SUM(V12:V14)</f>
        <v>2550524</v>
      </c>
      <c r="W11" s="518"/>
      <c r="X11" s="518">
        <f>SUM(X12:X14)</f>
        <v>0</v>
      </c>
      <c r="Y11" s="518"/>
      <c r="Z11" s="518">
        <f>SUM(Z12:Z14)</f>
        <v>0</v>
      </c>
      <c r="AA11" s="518"/>
      <c r="AB11" s="519">
        <f>SUM(AB12:AB14)</f>
        <v>7232812</v>
      </c>
      <c r="AC11" s="518"/>
      <c r="AD11" s="518">
        <f>SUM(AD12:AD14)</f>
        <v>0</v>
      </c>
      <c r="AE11" s="518"/>
      <c r="AF11" s="518">
        <f>SUM(AF12:AF14)</f>
        <v>0</v>
      </c>
      <c r="AG11" s="518"/>
      <c r="AH11" s="518">
        <f>SUM(AH12:AH14)</f>
        <v>0</v>
      </c>
      <c r="AI11" s="518"/>
      <c r="AJ11" s="518">
        <f>SUM(AJ12:AJ14)</f>
        <v>0</v>
      </c>
      <c r="AK11" s="518"/>
      <c r="AL11" s="521">
        <f>SUM(AL12:AL14)</f>
        <v>93464</v>
      </c>
    </row>
    <row r="12" spans="1:38" s="483" customFormat="1" ht="16.5" customHeight="1">
      <c r="A12" s="91"/>
      <c r="B12" s="485" t="s">
        <v>1026</v>
      </c>
      <c r="C12" s="522">
        <f>SUM(D12:F12)</f>
        <v>2876</v>
      </c>
      <c r="D12" s="498">
        <v>71</v>
      </c>
      <c r="E12" s="498">
        <v>14</v>
      </c>
      <c r="F12" s="498">
        <v>2791</v>
      </c>
      <c r="G12" s="498"/>
      <c r="H12" s="495">
        <f>SUM(J12:L12)</f>
        <v>5721</v>
      </c>
      <c r="I12" s="495"/>
      <c r="J12" s="495">
        <f>SUM(N12,R12)</f>
        <v>3650</v>
      </c>
      <c r="K12" s="495"/>
      <c r="L12" s="495">
        <f>SUM(P12,T12)</f>
        <v>2071</v>
      </c>
      <c r="M12" s="473"/>
      <c r="N12" s="498">
        <v>692</v>
      </c>
      <c r="O12" s="473"/>
      <c r="P12" s="498">
        <v>489</v>
      </c>
      <c r="Q12" s="498"/>
      <c r="R12" s="498">
        <v>2958</v>
      </c>
      <c r="S12" s="498"/>
      <c r="T12" s="498">
        <v>1582</v>
      </c>
      <c r="U12" s="473"/>
      <c r="V12" s="497">
        <v>102436</v>
      </c>
      <c r="W12" s="498"/>
      <c r="X12" s="506">
        <v>0</v>
      </c>
      <c r="Y12" s="498"/>
      <c r="Z12" s="506">
        <v>0</v>
      </c>
      <c r="AA12" s="498"/>
      <c r="AB12" s="497">
        <v>496654</v>
      </c>
      <c r="AC12" s="498"/>
      <c r="AD12" s="506">
        <v>0</v>
      </c>
      <c r="AE12" s="498"/>
      <c r="AF12" s="506">
        <v>0</v>
      </c>
      <c r="AG12" s="498"/>
      <c r="AH12" s="506">
        <v>0</v>
      </c>
      <c r="AI12" s="498"/>
      <c r="AJ12" s="506">
        <v>0</v>
      </c>
      <c r="AK12" s="498"/>
      <c r="AL12" s="523">
        <v>2470</v>
      </c>
    </row>
    <row r="13" spans="1:38" s="483" customFormat="1" ht="16.5" customHeight="1">
      <c r="A13" s="91"/>
      <c r="B13" s="485" t="s">
        <v>1027</v>
      </c>
      <c r="C13" s="522">
        <f>SUM(D13:F13)</f>
        <v>2432</v>
      </c>
      <c r="D13" s="498">
        <v>619</v>
      </c>
      <c r="E13" s="498">
        <v>31</v>
      </c>
      <c r="F13" s="498">
        <v>1782</v>
      </c>
      <c r="G13" s="498"/>
      <c r="H13" s="495">
        <f>SUM(J13:L13)</f>
        <v>14721</v>
      </c>
      <c r="I13" s="495"/>
      <c r="J13" s="495">
        <f>SUM(N13,R13)</f>
        <v>7265</v>
      </c>
      <c r="K13" s="495"/>
      <c r="L13" s="495">
        <f>SUM(P13,T13)</f>
        <v>7456</v>
      </c>
      <c r="M13" s="473"/>
      <c r="N13" s="498">
        <v>5226</v>
      </c>
      <c r="O13" s="473"/>
      <c r="P13" s="498">
        <v>6034</v>
      </c>
      <c r="Q13" s="498"/>
      <c r="R13" s="498">
        <v>2039</v>
      </c>
      <c r="S13" s="498"/>
      <c r="T13" s="498">
        <v>1422</v>
      </c>
      <c r="U13" s="473"/>
      <c r="V13" s="497">
        <v>1014698</v>
      </c>
      <c r="W13" s="498"/>
      <c r="X13" s="506">
        <v>0</v>
      </c>
      <c r="Y13" s="498"/>
      <c r="Z13" s="506">
        <v>0</v>
      </c>
      <c r="AA13" s="498"/>
      <c r="AB13" s="497">
        <v>2550009</v>
      </c>
      <c r="AC13" s="498"/>
      <c r="AD13" s="506">
        <v>0</v>
      </c>
      <c r="AE13" s="498"/>
      <c r="AF13" s="506">
        <v>0</v>
      </c>
      <c r="AG13" s="498"/>
      <c r="AH13" s="506">
        <v>0</v>
      </c>
      <c r="AI13" s="498"/>
      <c r="AJ13" s="506">
        <v>0</v>
      </c>
      <c r="AK13" s="498"/>
      <c r="AL13" s="523">
        <v>17027</v>
      </c>
    </row>
    <row r="14" spans="1:38" s="483" customFormat="1" ht="16.5" customHeight="1">
      <c r="A14" s="91"/>
      <c r="B14" s="485" t="s">
        <v>1028</v>
      </c>
      <c r="C14" s="522">
        <f>SUM(D14:F14)</f>
        <v>1107</v>
      </c>
      <c r="D14" s="498">
        <v>734</v>
      </c>
      <c r="E14" s="498">
        <v>22</v>
      </c>
      <c r="F14" s="498">
        <v>351</v>
      </c>
      <c r="G14" s="498"/>
      <c r="H14" s="495">
        <f>SUM(J14:L14)</f>
        <v>15848</v>
      </c>
      <c r="I14" s="495"/>
      <c r="J14" s="495">
        <f>SUM(N14,R14)</f>
        <v>7430</v>
      </c>
      <c r="K14" s="495"/>
      <c r="L14" s="495">
        <f>SUM(P14,T14)</f>
        <v>8418</v>
      </c>
      <c r="M14" s="473"/>
      <c r="N14" s="498">
        <v>7035</v>
      </c>
      <c r="O14" s="473"/>
      <c r="P14" s="498">
        <v>8157</v>
      </c>
      <c r="Q14" s="498"/>
      <c r="R14" s="498">
        <v>395</v>
      </c>
      <c r="S14" s="498"/>
      <c r="T14" s="498">
        <v>261</v>
      </c>
      <c r="U14" s="473"/>
      <c r="V14" s="497">
        <v>1433390</v>
      </c>
      <c r="W14" s="498"/>
      <c r="X14" s="506">
        <v>0</v>
      </c>
      <c r="Y14" s="498"/>
      <c r="Z14" s="506">
        <v>0</v>
      </c>
      <c r="AA14" s="498"/>
      <c r="AB14" s="497">
        <v>4186149</v>
      </c>
      <c r="AC14" s="498"/>
      <c r="AD14" s="524">
        <v>0</v>
      </c>
      <c r="AE14" s="498"/>
      <c r="AF14" s="506">
        <v>0</v>
      </c>
      <c r="AG14" s="498"/>
      <c r="AH14" s="506">
        <v>0</v>
      </c>
      <c r="AI14" s="498"/>
      <c r="AJ14" s="506">
        <v>0</v>
      </c>
      <c r="AK14" s="498"/>
      <c r="AL14" s="523">
        <v>73967</v>
      </c>
    </row>
    <row r="15" spans="1:38" s="508" customFormat="1" ht="16.5" customHeight="1">
      <c r="A15" s="525"/>
      <c r="B15" s="502" t="s">
        <v>1029</v>
      </c>
      <c r="C15" s="517">
        <f>SUM(C16:C23)</f>
        <v>1194</v>
      </c>
      <c r="D15" s="518">
        <f>SUM(D16:D23)</f>
        <v>1120</v>
      </c>
      <c r="E15" s="518">
        <f>SUM(E16:E23)</f>
        <v>14</v>
      </c>
      <c r="F15" s="518">
        <f>SUM(F16:F23)</f>
        <v>60</v>
      </c>
      <c r="G15" s="518"/>
      <c r="H15" s="519">
        <f>SUM(H16:H23)</f>
        <v>82624</v>
      </c>
      <c r="I15" s="519"/>
      <c r="J15" s="519">
        <f>SUM(J16:J23)</f>
        <v>38503</v>
      </c>
      <c r="K15" s="519"/>
      <c r="L15" s="519">
        <f>SUM(L16:L23)</f>
        <v>44121</v>
      </c>
      <c r="M15" s="520"/>
      <c r="N15" s="518">
        <f>SUM(N16:N23)</f>
        <v>38451</v>
      </c>
      <c r="O15" s="520"/>
      <c r="P15" s="518">
        <f>SUM(P16:P23)</f>
        <v>44099</v>
      </c>
      <c r="Q15" s="518"/>
      <c r="R15" s="518">
        <f>SUM(R16:R23)</f>
        <v>52</v>
      </c>
      <c r="S15" s="518"/>
      <c r="T15" s="518">
        <f>SUM(T16:T23)</f>
        <v>22</v>
      </c>
      <c r="U15" s="518"/>
      <c r="V15" s="519">
        <f>SUM(Z15,X15)</f>
        <v>9902585</v>
      </c>
      <c r="W15" s="518"/>
      <c r="X15" s="518">
        <f>SUM(X16:X23)</f>
        <v>9527519</v>
      </c>
      <c r="Y15" s="518"/>
      <c r="Z15" s="518">
        <f>SUM(Z16:Z23)</f>
        <v>375066</v>
      </c>
      <c r="AA15" s="518"/>
      <c r="AB15" s="513">
        <f aca="true" t="shared" si="0" ref="AB15:AB23">SUM(AD15,AF15,AH15,AJ15)</f>
        <v>32374486</v>
      </c>
      <c r="AC15" s="518"/>
      <c r="AD15" s="518">
        <f>SUM(AD16:AD23)</f>
        <v>27975545</v>
      </c>
      <c r="AE15" s="518"/>
      <c r="AF15" s="518">
        <f>SUM(AF16:AF23)</f>
        <v>644181</v>
      </c>
      <c r="AG15" s="518"/>
      <c r="AH15" s="518">
        <f>SUM(AH16:AH23)</f>
        <v>1037618</v>
      </c>
      <c r="AI15" s="518"/>
      <c r="AJ15" s="518">
        <f>SUM(AJ16:AJ23)</f>
        <v>2717142</v>
      </c>
      <c r="AK15" s="518"/>
      <c r="AL15" s="521">
        <f>SUM(AL16:AL23)</f>
        <v>342547</v>
      </c>
    </row>
    <row r="16" spans="1:38" s="483" customFormat="1" ht="16.5" customHeight="1">
      <c r="A16" s="91"/>
      <c r="B16" s="526" t="s">
        <v>1030</v>
      </c>
      <c r="C16" s="522">
        <f aca="true" t="shared" si="1" ref="C16:C23">SUM(D16:F16)</f>
        <v>395</v>
      </c>
      <c r="D16" s="498">
        <v>352</v>
      </c>
      <c r="E16" s="498">
        <v>3</v>
      </c>
      <c r="F16" s="498">
        <v>40</v>
      </c>
      <c r="G16" s="498"/>
      <c r="H16" s="495">
        <f aca="true" t="shared" si="2" ref="H16:H23">SUM(J16:L16)</f>
        <v>9724</v>
      </c>
      <c r="I16" s="495"/>
      <c r="J16" s="495">
        <f aca="true" t="shared" si="3" ref="J16:J23">SUM(N16,R16)</f>
        <v>4566</v>
      </c>
      <c r="K16" s="495"/>
      <c r="L16" s="495">
        <f aca="true" t="shared" si="4" ref="L16:L23">SUM(P16,T16)</f>
        <v>5158</v>
      </c>
      <c r="M16" s="473"/>
      <c r="N16" s="498">
        <v>4532</v>
      </c>
      <c r="O16" s="473"/>
      <c r="P16" s="498">
        <v>5144</v>
      </c>
      <c r="Q16" s="498"/>
      <c r="R16" s="498">
        <v>34</v>
      </c>
      <c r="S16" s="498"/>
      <c r="T16" s="498">
        <v>14</v>
      </c>
      <c r="U16" s="473"/>
      <c r="V16" s="497">
        <f aca="true" t="shared" si="5" ref="V16:V23">SUM(X16:Z16)</f>
        <v>986720</v>
      </c>
      <c r="W16" s="498"/>
      <c r="X16" s="506">
        <v>964996</v>
      </c>
      <c r="Y16" s="498"/>
      <c r="Z16" s="506">
        <v>21724</v>
      </c>
      <c r="AA16" s="498"/>
      <c r="AB16" s="497">
        <f t="shared" si="0"/>
        <v>3187150</v>
      </c>
      <c r="AC16" s="498"/>
      <c r="AD16" s="506">
        <v>2778238</v>
      </c>
      <c r="AE16" s="498"/>
      <c r="AF16" s="506">
        <v>92014</v>
      </c>
      <c r="AG16" s="498"/>
      <c r="AH16" s="506">
        <v>50477</v>
      </c>
      <c r="AI16" s="498"/>
      <c r="AJ16" s="506">
        <v>266421</v>
      </c>
      <c r="AK16" s="498"/>
      <c r="AL16" s="523">
        <v>40728</v>
      </c>
    </row>
    <row r="17" spans="1:38" s="528" customFormat="1" ht="16.5" customHeight="1">
      <c r="A17" s="527"/>
      <c r="B17" s="526" t="s">
        <v>1031</v>
      </c>
      <c r="C17" s="522">
        <f t="shared" si="1"/>
        <v>345</v>
      </c>
      <c r="D17" s="498">
        <v>325</v>
      </c>
      <c r="E17" s="498">
        <v>3</v>
      </c>
      <c r="F17" s="498">
        <v>17</v>
      </c>
      <c r="G17" s="498"/>
      <c r="H17" s="495">
        <f t="shared" si="2"/>
        <v>13496</v>
      </c>
      <c r="I17" s="495"/>
      <c r="J17" s="495">
        <f t="shared" si="3"/>
        <v>5894</v>
      </c>
      <c r="K17" s="495"/>
      <c r="L17" s="495">
        <f t="shared" si="4"/>
        <v>7602</v>
      </c>
      <c r="M17" s="473"/>
      <c r="N17" s="506">
        <v>5879</v>
      </c>
      <c r="O17" s="473"/>
      <c r="P17" s="506">
        <v>7596</v>
      </c>
      <c r="Q17" s="506"/>
      <c r="R17" s="506">
        <v>15</v>
      </c>
      <c r="S17" s="506"/>
      <c r="T17" s="506">
        <v>6</v>
      </c>
      <c r="U17" s="473"/>
      <c r="V17" s="497">
        <f t="shared" si="5"/>
        <v>1348362</v>
      </c>
      <c r="W17" s="498"/>
      <c r="X17" s="506">
        <v>1322584</v>
      </c>
      <c r="Y17" s="498"/>
      <c r="Z17" s="506">
        <v>25778</v>
      </c>
      <c r="AA17" s="498"/>
      <c r="AB17" s="497">
        <f t="shared" si="0"/>
        <v>4466192</v>
      </c>
      <c r="AC17" s="498"/>
      <c r="AD17" s="498">
        <v>3756472</v>
      </c>
      <c r="AE17" s="498"/>
      <c r="AF17" s="498">
        <v>110493</v>
      </c>
      <c r="AG17" s="498"/>
      <c r="AH17" s="498">
        <v>62389</v>
      </c>
      <c r="AI17" s="498"/>
      <c r="AJ17" s="498">
        <v>536838</v>
      </c>
      <c r="AK17" s="498"/>
      <c r="AL17" s="523">
        <v>218057</v>
      </c>
    </row>
    <row r="18" spans="1:38" s="528" customFormat="1" ht="16.5" customHeight="1">
      <c r="A18" s="527"/>
      <c r="B18" s="526" t="s">
        <v>1032</v>
      </c>
      <c r="C18" s="522">
        <f t="shared" si="1"/>
        <v>264</v>
      </c>
      <c r="D18" s="498">
        <v>255</v>
      </c>
      <c r="E18" s="498">
        <v>6</v>
      </c>
      <c r="F18" s="498">
        <v>3</v>
      </c>
      <c r="G18" s="498"/>
      <c r="H18" s="495">
        <f t="shared" si="2"/>
        <v>18133</v>
      </c>
      <c r="I18" s="495"/>
      <c r="J18" s="495">
        <f t="shared" si="3"/>
        <v>7546</v>
      </c>
      <c r="K18" s="495"/>
      <c r="L18" s="495">
        <f t="shared" si="4"/>
        <v>10587</v>
      </c>
      <c r="M18" s="473"/>
      <c r="N18" s="506">
        <v>7543</v>
      </c>
      <c r="O18" s="473"/>
      <c r="P18" s="506">
        <v>10585</v>
      </c>
      <c r="Q18" s="506"/>
      <c r="R18" s="506">
        <v>3</v>
      </c>
      <c r="S18" s="506"/>
      <c r="T18" s="506">
        <v>2</v>
      </c>
      <c r="U18" s="473"/>
      <c r="V18" s="497">
        <f t="shared" si="5"/>
        <v>1995912</v>
      </c>
      <c r="W18" s="498"/>
      <c r="X18" s="506">
        <v>1908481</v>
      </c>
      <c r="Y18" s="498"/>
      <c r="Z18" s="506">
        <v>87431</v>
      </c>
      <c r="AA18" s="498"/>
      <c r="AB18" s="497">
        <f t="shared" si="0"/>
        <v>5600212</v>
      </c>
      <c r="AC18" s="498"/>
      <c r="AD18" s="498">
        <v>4836829</v>
      </c>
      <c r="AE18" s="498"/>
      <c r="AF18" s="498">
        <v>117763</v>
      </c>
      <c r="AG18" s="498"/>
      <c r="AH18" s="498">
        <v>73381</v>
      </c>
      <c r="AI18" s="498"/>
      <c r="AJ18" s="498">
        <v>572239</v>
      </c>
      <c r="AK18" s="498"/>
      <c r="AL18" s="523">
        <v>61430</v>
      </c>
    </row>
    <row r="19" spans="1:38" s="528" customFormat="1" ht="16.5" customHeight="1">
      <c r="A19" s="527"/>
      <c r="B19" s="526" t="s">
        <v>1033</v>
      </c>
      <c r="C19" s="522">
        <f t="shared" si="1"/>
        <v>116</v>
      </c>
      <c r="D19" s="498">
        <v>114</v>
      </c>
      <c r="E19" s="498">
        <v>2</v>
      </c>
      <c r="F19" s="498">
        <v>0</v>
      </c>
      <c r="G19" s="498"/>
      <c r="H19" s="495">
        <f t="shared" si="2"/>
        <v>15469</v>
      </c>
      <c r="I19" s="495"/>
      <c r="J19" s="495">
        <f t="shared" si="3"/>
        <v>6592</v>
      </c>
      <c r="K19" s="495"/>
      <c r="L19" s="495">
        <f t="shared" si="4"/>
        <v>8877</v>
      </c>
      <c r="M19" s="473"/>
      <c r="N19" s="506">
        <v>6592</v>
      </c>
      <c r="O19" s="473"/>
      <c r="P19" s="506">
        <v>8877</v>
      </c>
      <c r="Q19" s="506"/>
      <c r="R19" s="506">
        <v>0</v>
      </c>
      <c r="S19" s="506"/>
      <c r="T19" s="506">
        <v>0</v>
      </c>
      <c r="U19" s="473"/>
      <c r="V19" s="497">
        <f t="shared" si="5"/>
        <v>1786649</v>
      </c>
      <c r="W19" s="498"/>
      <c r="X19" s="506">
        <v>1707032</v>
      </c>
      <c r="Y19" s="498"/>
      <c r="Z19" s="506">
        <v>79617</v>
      </c>
      <c r="AA19" s="498"/>
      <c r="AB19" s="497">
        <f t="shared" si="0"/>
        <v>6546135</v>
      </c>
      <c r="AC19" s="498"/>
      <c r="AD19" s="498">
        <v>5802275</v>
      </c>
      <c r="AE19" s="498"/>
      <c r="AF19" s="498">
        <v>118834</v>
      </c>
      <c r="AG19" s="498"/>
      <c r="AH19" s="498">
        <v>129155</v>
      </c>
      <c r="AI19" s="498"/>
      <c r="AJ19" s="498">
        <v>495871</v>
      </c>
      <c r="AK19" s="498"/>
      <c r="AL19" s="523">
        <v>2614</v>
      </c>
    </row>
    <row r="20" spans="1:38" s="528" customFormat="1" ht="16.5" customHeight="1">
      <c r="A20" s="527"/>
      <c r="B20" s="526" t="s">
        <v>1034</v>
      </c>
      <c r="C20" s="522">
        <f t="shared" si="1"/>
        <v>40</v>
      </c>
      <c r="D20" s="498">
        <v>40</v>
      </c>
      <c r="E20" s="498">
        <v>0</v>
      </c>
      <c r="F20" s="498">
        <v>0</v>
      </c>
      <c r="G20" s="498"/>
      <c r="H20" s="495">
        <f t="shared" si="2"/>
        <v>9274</v>
      </c>
      <c r="I20" s="495"/>
      <c r="J20" s="495">
        <f t="shared" si="3"/>
        <v>4381</v>
      </c>
      <c r="K20" s="495"/>
      <c r="L20" s="495">
        <f t="shared" si="4"/>
        <v>4893</v>
      </c>
      <c r="M20" s="473"/>
      <c r="N20" s="506">
        <v>4381</v>
      </c>
      <c r="O20" s="473"/>
      <c r="P20" s="506">
        <v>4893</v>
      </c>
      <c r="Q20" s="506"/>
      <c r="R20" s="506">
        <v>0</v>
      </c>
      <c r="S20" s="506"/>
      <c r="T20" s="506">
        <v>0</v>
      </c>
      <c r="U20" s="473"/>
      <c r="V20" s="497">
        <f t="shared" si="5"/>
        <v>1068587</v>
      </c>
      <c r="W20" s="498"/>
      <c r="X20" s="506">
        <v>1041660</v>
      </c>
      <c r="Y20" s="498"/>
      <c r="Z20" s="506">
        <v>26927</v>
      </c>
      <c r="AA20" s="498"/>
      <c r="AB20" s="497">
        <f t="shared" si="0"/>
        <v>3863145</v>
      </c>
      <c r="AC20" s="498"/>
      <c r="AD20" s="498">
        <v>3342509</v>
      </c>
      <c r="AE20" s="498"/>
      <c r="AF20" s="498">
        <v>60873</v>
      </c>
      <c r="AG20" s="498"/>
      <c r="AH20" s="498">
        <v>85969</v>
      </c>
      <c r="AI20" s="498"/>
      <c r="AJ20" s="498">
        <v>373794</v>
      </c>
      <c r="AK20" s="498"/>
      <c r="AL20" s="523">
        <v>4324</v>
      </c>
    </row>
    <row r="21" spans="1:38" s="528" customFormat="1" ht="16.5" customHeight="1">
      <c r="A21" s="527"/>
      <c r="B21" s="526" t="s">
        <v>1035</v>
      </c>
      <c r="C21" s="522">
        <f t="shared" si="1"/>
        <v>22</v>
      </c>
      <c r="D21" s="498">
        <v>22</v>
      </c>
      <c r="E21" s="498">
        <v>0</v>
      </c>
      <c r="F21" s="498">
        <v>0</v>
      </c>
      <c r="G21" s="498"/>
      <c r="H21" s="495">
        <f t="shared" si="2"/>
        <v>7838</v>
      </c>
      <c r="I21" s="495"/>
      <c r="J21" s="495">
        <f t="shared" si="3"/>
        <v>5377</v>
      </c>
      <c r="K21" s="495"/>
      <c r="L21" s="495">
        <f t="shared" si="4"/>
        <v>2461</v>
      </c>
      <c r="M21" s="473"/>
      <c r="N21" s="506">
        <v>5377</v>
      </c>
      <c r="O21" s="473"/>
      <c r="P21" s="506">
        <v>2461</v>
      </c>
      <c r="Q21" s="506"/>
      <c r="R21" s="506">
        <v>0</v>
      </c>
      <c r="S21" s="506"/>
      <c r="T21" s="506">
        <v>0</v>
      </c>
      <c r="U21" s="473"/>
      <c r="V21" s="497">
        <f t="shared" si="5"/>
        <v>1451429</v>
      </c>
      <c r="W21" s="498"/>
      <c r="X21" s="506">
        <v>1384222</v>
      </c>
      <c r="Y21" s="498"/>
      <c r="Z21" s="506">
        <v>67207</v>
      </c>
      <c r="AA21" s="498"/>
      <c r="AB21" s="497">
        <f t="shared" si="0"/>
        <v>4985737</v>
      </c>
      <c r="AC21" s="498"/>
      <c r="AD21" s="498">
        <v>4050371</v>
      </c>
      <c r="AE21" s="498"/>
      <c r="AF21" s="498">
        <v>102360</v>
      </c>
      <c r="AG21" s="498"/>
      <c r="AH21" s="498">
        <v>554505</v>
      </c>
      <c r="AI21" s="498"/>
      <c r="AJ21" s="498">
        <v>278501</v>
      </c>
      <c r="AK21" s="498"/>
      <c r="AL21" s="523">
        <v>196</v>
      </c>
    </row>
    <row r="22" spans="1:38" s="528" customFormat="1" ht="16.5" customHeight="1">
      <c r="A22" s="527"/>
      <c r="B22" s="526" t="s">
        <v>1036</v>
      </c>
      <c r="C22" s="522">
        <f t="shared" si="1"/>
        <v>11</v>
      </c>
      <c r="D22" s="498">
        <v>11</v>
      </c>
      <c r="E22" s="498">
        <v>0</v>
      </c>
      <c r="F22" s="498">
        <v>0</v>
      </c>
      <c r="G22" s="473" t="s">
        <v>1037</v>
      </c>
      <c r="H22" s="495">
        <f t="shared" si="2"/>
        <v>8690</v>
      </c>
      <c r="I22" s="473" t="s">
        <v>1037</v>
      </c>
      <c r="J22" s="495">
        <f t="shared" si="3"/>
        <v>4147</v>
      </c>
      <c r="K22" s="473" t="s">
        <v>1037</v>
      </c>
      <c r="L22" s="495">
        <f t="shared" si="4"/>
        <v>4543</v>
      </c>
      <c r="M22" s="473" t="s">
        <v>1037</v>
      </c>
      <c r="N22" s="506">
        <v>4147</v>
      </c>
      <c r="O22" s="473" t="s">
        <v>1037</v>
      </c>
      <c r="P22" s="506">
        <v>4543</v>
      </c>
      <c r="Q22" s="506"/>
      <c r="R22" s="506">
        <v>0</v>
      </c>
      <c r="S22" s="506"/>
      <c r="T22" s="506">
        <v>0</v>
      </c>
      <c r="U22" s="498" t="s">
        <v>1037</v>
      </c>
      <c r="V22" s="497">
        <f t="shared" si="5"/>
        <v>1264926</v>
      </c>
      <c r="W22" s="498" t="s">
        <v>1037</v>
      </c>
      <c r="X22" s="506">
        <v>1198544</v>
      </c>
      <c r="Y22" s="498" t="s">
        <v>1037</v>
      </c>
      <c r="Z22" s="506">
        <v>66382</v>
      </c>
      <c r="AA22" s="498" t="s">
        <v>1037</v>
      </c>
      <c r="AB22" s="497">
        <f t="shared" si="0"/>
        <v>3725915</v>
      </c>
      <c r="AC22" s="498" t="s">
        <v>1037</v>
      </c>
      <c r="AD22" s="498">
        <v>3408851</v>
      </c>
      <c r="AE22" s="498" t="s">
        <v>1037</v>
      </c>
      <c r="AF22" s="498">
        <v>41844</v>
      </c>
      <c r="AG22" s="498" t="s">
        <v>1037</v>
      </c>
      <c r="AH22" s="498">
        <v>81742</v>
      </c>
      <c r="AI22" s="498" t="s">
        <v>1037</v>
      </c>
      <c r="AJ22" s="498">
        <v>193478</v>
      </c>
      <c r="AK22" s="498"/>
      <c r="AL22" s="523">
        <v>15198</v>
      </c>
    </row>
    <row r="23" spans="1:38" s="528" customFormat="1" ht="16.5" customHeight="1">
      <c r="A23" s="527"/>
      <c r="B23" s="526" t="s">
        <v>1038</v>
      </c>
      <c r="C23" s="522">
        <f t="shared" si="1"/>
        <v>1</v>
      </c>
      <c r="D23" s="498">
        <v>1</v>
      </c>
      <c r="E23" s="498">
        <v>0</v>
      </c>
      <c r="F23" s="498">
        <v>0</v>
      </c>
      <c r="G23" s="498"/>
      <c r="H23" s="495">
        <f t="shared" si="2"/>
        <v>0</v>
      </c>
      <c r="I23" s="495"/>
      <c r="J23" s="495">
        <f t="shared" si="3"/>
        <v>0</v>
      </c>
      <c r="K23" s="495"/>
      <c r="L23" s="495">
        <f t="shared" si="4"/>
        <v>0</v>
      </c>
      <c r="M23" s="473"/>
      <c r="N23" s="506" t="s">
        <v>1000</v>
      </c>
      <c r="O23" s="473"/>
      <c r="P23" s="506" t="s">
        <v>1000</v>
      </c>
      <c r="Q23" s="506"/>
      <c r="R23" s="506">
        <v>0</v>
      </c>
      <c r="S23" s="506"/>
      <c r="T23" s="506">
        <v>0</v>
      </c>
      <c r="U23" s="473"/>
      <c r="V23" s="497">
        <f t="shared" si="5"/>
        <v>0</v>
      </c>
      <c r="W23" s="498"/>
      <c r="X23" s="506" t="s">
        <v>1000</v>
      </c>
      <c r="Y23" s="498"/>
      <c r="Z23" s="506" t="s">
        <v>1000</v>
      </c>
      <c r="AA23" s="498"/>
      <c r="AB23" s="497">
        <f t="shared" si="0"/>
        <v>0</v>
      </c>
      <c r="AC23" s="498"/>
      <c r="AD23" s="506" t="s">
        <v>1000</v>
      </c>
      <c r="AE23" s="498"/>
      <c r="AF23" s="506" t="s">
        <v>1000</v>
      </c>
      <c r="AG23" s="498"/>
      <c r="AH23" s="506" t="s">
        <v>1000</v>
      </c>
      <c r="AI23" s="498"/>
      <c r="AJ23" s="506" t="s">
        <v>1000</v>
      </c>
      <c r="AK23" s="498"/>
      <c r="AL23" s="523">
        <v>0</v>
      </c>
    </row>
    <row r="24" spans="1:38" s="508" customFormat="1" ht="24" customHeight="1">
      <c r="A24" s="525"/>
      <c r="B24" s="502" t="s">
        <v>998</v>
      </c>
      <c r="C24" s="517">
        <f>SUM(C25,C29)</f>
        <v>1382</v>
      </c>
      <c r="D24" s="518">
        <f>SUM(D25,D29)</f>
        <v>395</v>
      </c>
      <c r="E24" s="518">
        <f>SUM(E25,E29)</f>
        <v>35</v>
      </c>
      <c r="F24" s="518">
        <f>SUM(F25,F29)</f>
        <v>952</v>
      </c>
      <c r="G24" s="518"/>
      <c r="H24" s="519">
        <f>SUM(H25,H29)</f>
        <v>16608</v>
      </c>
      <c r="I24" s="519"/>
      <c r="J24" s="519">
        <f>SUM(J25,J29)</f>
        <v>7239</v>
      </c>
      <c r="K24" s="519"/>
      <c r="L24" s="519">
        <f>SUM(L25,L29)</f>
        <v>9369</v>
      </c>
      <c r="M24" s="473" t="s">
        <v>1001</v>
      </c>
      <c r="N24" s="518">
        <f>SUM(N25,N29)</f>
        <v>6170</v>
      </c>
      <c r="O24" s="473" t="s">
        <v>1001</v>
      </c>
      <c r="P24" s="518">
        <f>SUM(P25,P29)</f>
        <v>8417</v>
      </c>
      <c r="Q24" s="518"/>
      <c r="R24" s="518">
        <f>SUM(R25,R29)</f>
        <v>1069</v>
      </c>
      <c r="S24" s="518"/>
      <c r="T24" s="518">
        <f>SUM(T25,T29)</f>
        <v>952</v>
      </c>
      <c r="U24" s="518"/>
      <c r="V24" s="519">
        <f>SUM(V25,V29)</f>
        <v>1534773</v>
      </c>
      <c r="W24" s="518"/>
      <c r="X24" s="519">
        <f>SUM(X25,X29)</f>
        <v>1019410</v>
      </c>
      <c r="Y24" s="529"/>
      <c r="Z24" s="519">
        <f>SUM(Z25,Z29)</f>
        <v>123794</v>
      </c>
      <c r="AA24" s="518"/>
      <c r="AB24" s="519">
        <f>SUM(AB25,AB29)</f>
        <v>8119623</v>
      </c>
      <c r="AC24" s="518"/>
      <c r="AD24" s="518">
        <f>SUM(AD25,AD29)</f>
        <v>6327367</v>
      </c>
      <c r="AE24" s="529"/>
      <c r="AF24" s="518">
        <f>SUM(AF25,AF29)</f>
        <v>98624</v>
      </c>
      <c r="AG24" s="529"/>
      <c r="AH24" s="518">
        <f>SUM(AH25,AH29)</f>
        <v>53528</v>
      </c>
      <c r="AI24" s="529"/>
      <c r="AJ24" s="518">
        <f>SUM(AJ25,AJ29)</f>
        <v>33946</v>
      </c>
      <c r="AK24" s="518"/>
      <c r="AL24" s="521">
        <f>SUM(AL25,AL29)</f>
        <v>411599</v>
      </c>
    </row>
    <row r="25" spans="1:38" s="508" customFormat="1" ht="16.5" customHeight="1">
      <c r="A25" s="525"/>
      <c r="B25" s="502" t="s">
        <v>1025</v>
      </c>
      <c r="C25" s="517">
        <f>SUM(C26:C28)</f>
        <v>1225</v>
      </c>
      <c r="D25" s="504">
        <f>SUM(D26:D28)</f>
        <v>244</v>
      </c>
      <c r="E25" s="504">
        <f>SUM(E26:E28)</f>
        <v>33</v>
      </c>
      <c r="F25" s="504">
        <f>SUM(F26:F28)</f>
        <v>948</v>
      </c>
      <c r="G25" s="504"/>
      <c r="H25" s="505">
        <f>SUM(H26:H28)</f>
        <v>6418</v>
      </c>
      <c r="I25" s="505"/>
      <c r="J25" s="505">
        <f>SUM(J26:J28)</f>
        <v>3008</v>
      </c>
      <c r="K25" s="505"/>
      <c r="L25" s="505">
        <f>SUM(L26:L28)</f>
        <v>3410</v>
      </c>
      <c r="M25" s="504"/>
      <c r="N25" s="504">
        <f>SUM(N26:N28)</f>
        <v>1943</v>
      </c>
      <c r="O25" s="504"/>
      <c r="P25" s="504">
        <f>SUM(P26:P28)</f>
        <v>2460</v>
      </c>
      <c r="Q25" s="504"/>
      <c r="R25" s="504">
        <f>SUM(R26:R28)</f>
        <v>1065</v>
      </c>
      <c r="S25" s="504"/>
      <c r="T25" s="504">
        <f>SUM(T26:T28)</f>
        <v>950</v>
      </c>
      <c r="U25" s="530"/>
      <c r="V25" s="505">
        <f>SUM(V26:V28)</f>
        <v>391569</v>
      </c>
      <c r="W25" s="504"/>
      <c r="X25" s="504">
        <f>SUM(X26:X28)</f>
        <v>0</v>
      </c>
      <c r="Y25" s="518"/>
      <c r="Z25" s="504">
        <f>SUM(Z26:Z28)</f>
        <v>0</v>
      </c>
      <c r="AA25" s="504"/>
      <c r="AB25" s="505">
        <f>SUM(AB26:AB28)</f>
        <v>1606158</v>
      </c>
      <c r="AC25" s="504"/>
      <c r="AD25" s="504">
        <f>SUM(AD26:AD28)</f>
        <v>0</v>
      </c>
      <c r="AE25" s="504"/>
      <c r="AF25" s="504">
        <f>SUM(AF26:AF28)</f>
        <v>0</v>
      </c>
      <c r="AG25" s="504"/>
      <c r="AH25" s="504">
        <f>SUM(AH26:AH28)</f>
        <v>0</v>
      </c>
      <c r="AI25" s="504"/>
      <c r="AJ25" s="504">
        <f>SUM(AJ26:AJ28)</f>
        <v>0</v>
      </c>
      <c r="AK25" s="504"/>
      <c r="AL25" s="507">
        <f>SUM(AL26:AL28)</f>
        <v>92501</v>
      </c>
    </row>
    <row r="26" spans="1:38" s="483" customFormat="1" ht="16.5" customHeight="1">
      <c r="A26" s="531"/>
      <c r="B26" s="485" t="s">
        <v>1026</v>
      </c>
      <c r="C26" s="522">
        <f>SUM(D26:F26)</f>
        <v>602</v>
      </c>
      <c r="D26" s="532">
        <v>18</v>
      </c>
      <c r="E26" s="532">
        <v>8</v>
      </c>
      <c r="F26" s="532">
        <v>576</v>
      </c>
      <c r="G26" s="532"/>
      <c r="H26" s="495">
        <f>SUM(J26:L26)</f>
        <v>1306</v>
      </c>
      <c r="I26" s="495"/>
      <c r="J26" s="495">
        <f>SUM(N26,R26)</f>
        <v>655</v>
      </c>
      <c r="K26" s="495"/>
      <c r="L26" s="495">
        <f>SUM(P26,T26)</f>
        <v>651</v>
      </c>
      <c r="M26" s="498"/>
      <c r="N26" s="532">
        <v>71</v>
      </c>
      <c r="O26" s="532"/>
      <c r="P26" s="532">
        <v>124</v>
      </c>
      <c r="Q26" s="532"/>
      <c r="R26" s="532">
        <v>584</v>
      </c>
      <c r="S26" s="532"/>
      <c r="T26" s="532">
        <v>527</v>
      </c>
      <c r="U26" s="533"/>
      <c r="V26" s="497">
        <v>15993</v>
      </c>
      <c r="W26" s="532"/>
      <c r="X26" s="506">
        <v>0</v>
      </c>
      <c r="Y26" s="532"/>
      <c r="Z26" s="506">
        <v>0</v>
      </c>
      <c r="AA26" s="532"/>
      <c r="AB26" s="497">
        <v>121314</v>
      </c>
      <c r="AC26" s="532"/>
      <c r="AD26" s="506">
        <v>0</v>
      </c>
      <c r="AE26" s="532"/>
      <c r="AF26" s="506">
        <v>0</v>
      </c>
      <c r="AG26" s="532"/>
      <c r="AH26" s="506">
        <v>0</v>
      </c>
      <c r="AI26" s="532"/>
      <c r="AJ26" s="506">
        <v>0</v>
      </c>
      <c r="AK26" s="532"/>
      <c r="AL26" s="534">
        <v>2467</v>
      </c>
    </row>
    <row r="27" spans="1:38" s="483" customFormat="1" ht="16.5" customHeight="1">
      <c r="A27" s="531"/>
      <c r="B27" s="485" t="s">
        <v>1027</v>
      </c>
      <c r="C27" s="522">
        <f>SUM(D27:F27)</f>
        <v>454</v>
      </c>
      <c r="D27" s="532">
        <v>118</v>
      </c>
      <c r="E27" s="532">
        <v>12</v>
      </c>
      <c r="F27" s="532">
        <v>324</v>
      </c>
      <c r="G27" s="532"/>
      <c r="H27" s="495">
        <f>SUM(J27:L27)</f>
        <v>2699</v>
      </c>
      <c r="I27" s="495"/>
      <c r="J27" s="495">
        <f>SUM(N27,R27)</f>
        <v>1205</v>
      </c>
      <c r="K27" s="495"/>
      <c r="L27" s="495">
        <f>SUM(P27,T27)</f>
        <v>1494</v>
      </c>
      <c r="M27" s="498"/>
      <c r="N27" s="532">
        <v>792</v>
      </c>
      <c r="O27" s="532"/>
      <c r="P27" s="532">
        <v>1123</v>
      </c>
      <c r="Q27" s="532"/>
      <c r="R27" s="532">
        <v>413</v>
      </c>
      <c r="S27" s="532"/>
      <c r="T27" s="532">
        <v>371</v>
      </c>
      <c r="U27" s="533"/>
      <c r="V27" s="497">
        <v>168755</v>
      </c>
      <c r="W27" s="532"/>
      <c r="X27" s="506">
        <v>0</v>
      </c>
      <c r="Y27" s="532"/>
      <c r="Z27" s="506">
        <v>0</v>
      </c>
      <c r="AA27" s="532"/>
      <c r="AB27" s="497">
        <v>603321</v>
      </c>
      <c r="AC27" s="532"/>
      <c r="AD27" s="506">
        <v>0</v>
      </c>
      <c r="AE27" s="532"/>
      <c r="AF27" s="506">
        <v>0</v>
      </c>
      <c r="AG27" s="532"/>
      <c r="AH27" s="506">
        <v>0</v>
      </c>
      <c r="AI27" s="532"/>
      <c r="AJ27" s="506">
        <v>0</v>
      </c>
      <c r="AK27" s="532"/>
      <c r="AL27" s="534">
        <v>16947</v>
      </c>
    </row>
    <row r="28" spans="1:38" s="483" customFormat="1" ht="16.5" customHeight="1">
      <c r="A28" s="531"/>
      <c r="B28" s="485" t="s">
        <v>1028</v>
      </c>
      <c r="C28" s="522">
        <f>SUM(D28:F28)</f>
        <v>169</v>
      </c>
      <c r="D28" s="532">
        <v>108</v>
      </c>
      <c r="E28" s="532">
        <v>13</v>
      </c>
      <c r="F28" s="532">
        <v>48</v>
      </c>
      <c r="G28" s="532"/>
      <c r="H28" s="495">
        <f>SUM(J28:L28)</f>
        <v>2413</v>
      </c>
      <c r="I28" s="495"/>
      <c r="J28" s="495">
        <f>SUM(N28,R28)</f>
        <v>1148</v>
      </c>
      <c r="K28" s="495"/>
      <c r="L28" s="495">
        <f>SUM(P28,T28)</f>
        <v>1265</v>
      </c>
      <c r="M28" s="498"/>
      <c r="N28" s="532">
        <v>1080</v>
      </c>
      <c r="O28" s="532"/>
      <c r="P28" s="532">
        <v>1213</v>
      </c>
      <c r="Q28" s="532"/>
      <c r="R28" s="532">
        <v>68</v>
      </c>
      <c r="S28" s="532"/>
      <c r="T28" s="532">
        <v>52</v>
      </c>
      <c r="U28" s="533"/>
      <c r="V28" s="497">
        <v>206821</v>
      </c>
      <c r="W28" s="532"/>
      <c r="X28" s="506">
        <v>0</v>
      </c>
      <c r="Y28" s="532"/>
      <c r="Z28" s="506">
        <v>0</v>
      </c>
      <c r="AA28" s="532"/>
      <c r="AB28" s="497">
        <v>881523</v>
      </c>
      <c r="AC28" s="532"/>
      <c r="AD28" s="506">
        <v>0</v>
      </c>
      <c r="AE28" s="532"/>
      <c r="AF28" s="506">
        <v>0</v>
      </c>
      <c r="AG28" s="532"/>
      <c r="AH28" s="506">
        <v>0</v>
      </c>
      <c r="AI28" s="532"/>
      <c r="AJ28" s="506">
        <v>0</v>
      </c>
      <c r="AK28" s="532"/>
      <c r="AL28" s="534">
        <v>73087</v>
      </c>
    </row>
    <row r="29" spans="1:38" s="508" customFormat="1" ht="16.5" customHeight="1">
      <c r="A29" s="525"/>
      <c r="B29" s="502" t="s">
        <v>1029</v>
      </c>
      <c r="C29" s="517">
        <f>SUM(C30:C35)</f>
        <v>157</v>
      </c>
      <c r="D29" s="518">
        <f>SUM(D30:D35)</f>
        <v>151</v>
      </c>
      <c r="E29" s="518">
        <f>SUM(E30:E35)</f>
        <v>2</v>
      </c>
      <c r="F29" s="518">
        <f>SUM(F30:F35)</f>
        <v>4</v>
      </c>
      <c r="G29" s="518"/>
      <c r="H29" s="519">
        <f>SUM(J29+L29)</f>
        <v>10190</v>
      </c>
      <c r="I29" s="519"/>
      <c r="J29" s="519">
        <f>SUM(N29+R29)</f>
        <v>4231</v>
      </c>
      <c r="K29" s="519"/>
      <c r="L29" s="519">
        <f>SUM(P29+T29)</f>
        <v>5959</v>
      </c>
      <c r="M29" s="473" t="s">
        <v>1037</v>
      </c>
      <c r="N29" s="518">
        <f>SUM(N30:N35)</f>
        <v>4227</v>
      </c>
      <c r="O29" s="473" t="s">
        <v>1037</v>
      </c>
      <c r="P29" s="518">
        <f>SUM(P30:P35)</f>
        <v>5957</v>
      </c>
      <c r="Q29" s="518"/>
      <c r="R29" s="518">
        <f>SUM(R30:R35)</f>
        <v>4</v>
      </c>
      <c r="S29" s="518"/>
      <c r="T29" s="518">
        <f>SUM(T30:T35)</f>
        <v>2</v>
      </c>
      <c r="U29" s="518"/>
      <c r="V29" s="518">
        <f>SUM(V30:V35)</f>
        <v>1143204</v>
      </c>
      <c r="W29" s="518"/>
      <c r="X29" s="518">
        <f>SUM(X30:X35)</f>
        <v>1019410</v>
      </c>
      <c r="Y29" s="518"/>
      <c r="Z29" s="518">
        <f>SUM(Z30:Z35)</f>
        <v>123794</v>
      </c>
      <c r="AA29" s="518"/>
      <c r="AB29" s="513">
        <f aca="true" t="shared" si="6" ref="AB29:AB35">SUM(AD29,AF29,AH29,AJ29)</f>
        <v>6513465</v>
      </c>
      <c r="AC29" s="518"/>
      <c r="AD29" s="518">
        <f>SUM(AD30:AD35)</f>
        <v>6327367</v>
      </c>
      <c r="AE29" s="518"/>
      <c r="AF29" s="518">
        <f>SUM(AF30:AF35)</f>
        <v>98624</v>
      </c>
      <c r="AG29" s="518"/>
      <c r="AH29" s="518">
        <f>SUM(AH30:AH35)</f>
        <v>53528</v>
      </c>
      <c r="AI29" s="518"/>
      <c r="AJ29" s="518">
        <f>SUM(AJ30:AJ35)</f>
        <v>33946</v>
      </c>
      <c r="AK29" s="518"/>
      <c r="AL29" s="521">
        <f>SUM(AL30:AL35)</f>
        <v>319098</v>
      </c>
    </row>
    <row r="30" spans="1:38" s="483" customFormat="1" ht="16.5" customHeight="1">
      <c r="A30" s="531"/>
      <c r="B30" s="526" t="s">
        <v>1030</v>
      </c>
      <c r="C30" s="522">
        <f aca="true" t="shared" si="7" ref="C30:C35">SUM(D30:F30)</f>
        <v>56</v>
      </c>
      <c r="D30" s="532">
        <v>52</v>
      </c>
      <c r="E30" s="532">
        <v>1</v>
      </c>
      <c r="F30" s="532">
        <v>3</v>
      </c>
      <c r="G30" s="532"/>
      <c r="H30" s="495">
        <f>SUM(J30:L30)</f>
        <v>1398</v>
      </c>
      <c r="I30" s="495"/>
      <c r="J30" s="495">
        <f>SUM(N30,R30)</f>
        <v>653</v>
      </c>
      <c r="K30" s="495"/>
      <c r="L30" s="495">
        <f>SUM(P30,T30)</f>
        <v>745</v>
      </c>
      <c r="M30" s="498"/>
      <c r="N30" s="532">
        <v>650</v>
      </c>
      <c r="O30" s="532"/>
      <c r="P30" s="532">
        <v>743</v>
      </c>
      <c r="Q30" s="532"/>
      <c r="R30" s="532">
        <v>3</v>
      </c>
      <c r="S30" s="532"/>
      <c r="T30" s="532">
        <v>2</v>
      </c>
      <c r="U30" s="533"/>
      <c r="V30" s="497">
        <f aca="true" t="shared" si="8" ref="V30:V35">SUM(X30:Z30)</f>
        <v>135742</v>
      </c>
      <c r="W30" s="532"/>
      <c r="X30" s="532">
        <v>130707</v>
      </c>
      <c r="Y30" s="532"/>
      <c r="Z30" s="532">
        <v>5035</v>
      </c>
      <c r="AA30" s="532"/>
      <c r="AB30" s="497">
        <f t="shared" si="6"/>
        <v>996431</v>
      </c>
      <c r="AC30" s="532"/>
      <c r="AD30" s="532">
        <v>972549</v>
      </c>
      <c r="AE30" s="532"/>
      <c r="AF30" s="532">
        <v>15106</v>
      </c>
      <c r="AG30" s="532"/>
      <c r="AH30" s="532">
        <v>8669</v>
      </c>
      <c r="AI30" s="532"/>
      <c r="AJ30" s="532">
        <v>107</v>
      </c>
      <c r="AK30" s="532"/>
      <c r="AL30" s="534">
        <v>40597</v>
      </c>
    </row>
    <row r="31" spans="1:38" s="483" customFormat="1" ht="16.5" customHeight="1">
      <c r="A31" s="531"/>
      <c r="B31" s="526" t="s">
        <v>1031</v>
      </c>
      <c r="C31" s="522">
        <f t="shared" si="7"/>
        <v>44</v>
      </c>
      <c r="D31" s="532">
        <v>42</v>
      </c>
      <c r="E31" s="532">
        <v>1</v>
      </c>
      <c r="F31" s="532">
        <v>1</v>
      </c>
      <c r="G31" s="532"/>
      <c r="H31" s="495">
        <f>SUM(J31:L31)</f>
        <v>1791</v>
      </c>
      <c r="I31" s="495"/>
      <c r="J31" s="495">
        <f>SUM(N31,R31)</f>
        <v>920</v>
      </c>
      <c r="K31" s="495"/>
      <c r="L31" s="495">
        <f>SUM(P31,T31)</f>
        <v>871</v>
      </c>
      <c r="M31" s="498"/>
      <c r="N31" s="532">
        <v>919</v>
      </c>
      <c r="O31" s="532"/>
      <c r="P31" s="532">
        <v>871</v>
      </c>
      <c r="Q31" s="532"/>
      <c r="R31" s="532">
        <v>1</v>
      </c>
      <c r="S31" s="532"/>
      <c r="T31" s="532">
        <v>0</v>
      </c>
      <c r="U31" s="533"/>
      <c r="V31" s="497">
        <f t="shared" si="8"/>
        <v>208260</v>
      </c>
      <c r="W31" s="532"/>
      <c r="X31" s="532">
        <v>200517</v>
      </c>
      <c r="Y31" s="532"/>
      <c r="Z31" s="532">
        <v>7743</v>
      </c>
      <c r="AA31" s="532"/>
      <c r="AB31" s="497">
        <f t="shared" si="6"/>
        <v>1298243</v>
      </c>
      <c r="AC31" s="532"/>
      <c r="AD31" s="532">
        <v>1265238</v>
      </c>
      <c r="AE31" s="532"/>
      <c r="AF31" s="532">
        <v>20155</v>
      </c>
      <c r="AG31" s="532"/>
      <c r="AH31" s="532">
        <v>10046</v>
      </c>
      <c r="AI31" s="532"/>
      <c r="AJ31" s="532">
        <v>2804</v>
      </c>
      <c r="AK31" s="532"/>
      <c r="AL31" s="534">
        <v>217472</v>
      </c>
    </row>
    <row r="32" spans="1:38" s="483" customFormat="1" ht="16.5" customHeight="1">
      <c r="A32" s="531"/>
      <c r="B32" s="526" t="s">
        <v>1032</v>
      </c>
      <c r="C32" s="522">
        <f t="shared" si="7"/>
        <v>32</v>
      </c>
      <c r="D32" s="532">
        <v>32</v>
      </c>
      <c r="E32" s="532">
        <v>0</v>
      </c>
      <c r="F32" s="532">
        <v>0</v>
      </c>
      <c r="G32" s="532"/>
      <c r="H32" s="495">
        <f>SUM(J32:L32)</f>
        <v>2285</v>
      </c>
      <c r="I32" s="495"/>
      <c r="J32" s="495">
        <f>SUM(N32,R32)</f>
        <v>966</v>
      </c>
      <c r="K32" s="495"/>
      <c r="L32" s="495">
        <f>SUM(P32,T32)</f>
        <v>1319</v>
      </c>
      <c r="M32" s="498"/>
      <c r="N32" s="532">
        <v>966</v>
      </c>
      <c r="O32" s="532"/>
      <c r="P32" s="532">
        <v>1319</v>
      </c>
      <c r="Q32" s="532"/>
      <c r="R32" s="532">
        <v>0</v>
      </c>
      <c r="S32" s="532"/>
      <c r="T32" s="532">
        <v>0</v>
      </c>
      <c r="U32" s="533"/>
      <c r="V32" s="497">
        <f t="shared" si="8"/>
        <v>338911</v>
      </c>
      <c r="W32" s="532"/>
      <c r="X32" s="532">
        <v>278922</v>
      </c>
      <c r="Y32" s="532"/>
      <c r="Z32" s="532">
        <v>59989</v>
      </c>
      <c r="AA32" s="532"/>
      <c r="AB32" s="497">
        <f t="shared" si="6"/>
        <v>1250612</v>
      </c>
      <c r="AC32" s="532"/>
      <c r="AD32" s="532">
        <v>1199108</v>
      </c>
      <c r="AE32" s="532"/>
      <c r="AF32" s="532">
        <v>27206</v>
      </c>
      <c r="AG32" s="532"/>
      <c r="AH32" s="532">
        <v>12322</v>
      </c>
      <c r="AI32" s="532"/>
      <c r="AJ32" s="532">
        <v>11976</v>
      </c>
      <c r="AK32" s="532"/>
      <c r="AL32" s="534">
        <v>61029</v>
      </c>
    </row>
    <row r="33" spans="1:38" s="483" customFormat="1" ht="16.5" customHeight="1">
      <c r="A33" s="531"/>
      <c r="B33" s="526" t="s">
        <v>1033</v>
      </c>
      <c r="C33" s="522">
        <f t="shared" si="7"/>
        <v>16</v>
      </c>
      <c r="D33" s="532">
        <v>16</v>
      </c>
      <c r="E33" s="532">
        <v>0</v>
      </c>
      <c r="F33" s="532">
        <v>0</v>
      </c>
      <c r="G33" s="532"/>
      <c r="H33" s="495">
        <f>SUM(J33:L33)</f>
        <v>2321</v>
      </c>
      <c r="I33" s="495"/>
      <c r="J33" s="495">
        <f>SUM(N33,R33)</f>
        <v>906</v>
      </c>
      <c r="K33" s="495"/>
      <c r="L33" s="495">
        <f>SUM(P33,T33)</f>
        <v>1415</v>
      </c>
      <c r="M33" s="498"/>
      <c r="N33" s="532">
        <v>906</v>
      </c>
      <c r="O33" s="532"/>
      <c r="P33" s="532">
        <v>1415</v>
      </c>
      <c r="Q33" s="532"/>
      <c r="R33" s="532">
        <v>0</v>
      </c>
      <c r="S33" s="532"/>
      <c r="T33" s="532">
        <v>0</v>
      </c>
      <c r="U33" s="533"/>
      <c r="V33" s="497">
        <f t="shared" si="8"/>
        <v>254044</v>
      </c>
      <c r="W33" s="532"/>
      <c r="X33" s="532">
        <v>231789</v>
      </c>
      <c r="Y33" s="532"/>
      <c r="Z33" s="532">
        <v>22255</v>
      </c>
      <c r="AA33" s="532"/>
      <c r="AB33" s="497">
        <f t="shared" si="6"/>
        <v>1743853</v>
      </c>
      <c r="AC33" s="532"/>
      <c r="AD33" s="532">
        <v>1691233</v>
      </c>
      <c r="AE33" s="532"/>
      <c r="AF33" s="532">
        <v>26493</v>
      </c>
      <c r="AG33" s="532"/>
      <c r="AH33" s="532">
        <v>14298</v>
      </c>
      <c r="AI33" s="532"/>
      <c r="AJ33" s="532">
        <v>11829</v>
      </c>
      <c r="AK33" s="532"/>
      <c r="AL33" s="534">
        <v>0</v>
      </c>
    </row>
    <row r="34" spans="1:38" s="483" customFormat="1" ht="16.5" customHeight="1">
      <c r="A34" s="531"/>
      <c r="B34" s="526" t="s">
        <v>1034</v>
      </c>
      <c r="C34" s="522">
        <f t="shared" si="7"/>
        <v>8</v>
      </c>
      <c r="D34" s="532">
        <v>8</v>
      </c>
      <c r="E34" s="532">
        <v>0</v>
      </c>
      <c r="F34" s="532">
        <v>0</v>
      </c>
      <c r="G34" s="533" t="s">
        <v>1037</v>
      </c>
      <c r="H34" s="495">
        <f>SUM(J34:L34)</f>
        <v>2395</v>
      </c>
      <c r="I34" s="533" t="s">
        <v>1037</v>
      </c>
      <c r="J34" s="495">
        <f>SUM(N34,R34)</f>
        <v>786</v>
      </c>
      <c r="K34" s="533" t="s">
        <v>1037</v>
      </c>
      <c r="L34" s="495">
        <f>SUM(P34,T34)</f>
        <v>1609</v>
      </c>
      <c r="M34" s="533" t="s">
        <v>1037</v>
      </c>
      <c r="N34" s="532">
        <v>786</v>
      </c>
      <c r="O34" s="533" t="s">
        <v>1037</v>
      </c>
      <c r="P34" s="532">
        <v>1609</v>
      </c>
      <c r="Q34" s="532"/>
      <c r="R34" s="532">
        <v>0</v>
      </c>
      <c r="S34" s="532"/>
      <c r="T34" s="532">
        <v>0</v>
      </c>
      <c r="U34" s="533" t="s">
        <v>1037</v>
      </c>
      <c r="V34" s="497">
        <f t="shared" si="8"/>
        <v>206247</v>
      </c>
      <c r="W34" s="533" t="s">
        <v>1037</v>
      </c>
      <c r="X34" s="532">
        <v>177475</v>
      </c>
      <c r="Y34" s="533" t="s">
        <v>1037</v>
      </c>
      <c r="Z34" s="532">
        <v>28772</v>
      </c>
      <c r="AA34" s="533" t="s">
        <v>1037</v>
      </c>
      <c r="AB34" s="497">
        <f t="shared" si="6"/>
        <v>1224326</v>
      </c>
      <c r="AC34" s="533" t="s">
        <v>1037</v>
      </c>
      <c r="AD34" s="532">
        <v>1199239</v>
      </c>
      <c r="AE34" s="533" t="s">
        <v>1037</v>
      </c>
      <c r="AF34" s="532">
        <v>9664</v>
      </c>
      <c r="AG34" s="533" t="s">
        <v>1037</v>
      </c>
      <c r="AH34" s="532">
        <v>8193</v>
      </c>
      <c r="AI34" s="532"/>
      <c r="AJ34" s="532">
        <v>7230</v>
      </c>
      <c r="AK34" s="532"/>
      <c r="AL34" s="534">
        <v>0</v>
      </c>
    </row>
    <row r="35" spans="1:38" s="483" customFormat="1" ht="16.5" customHeight="1">
      <c r="A35" s="531"/>
      <c r="B35" s="526" t="s">
        <v>1036</v>
      </c>
      <c r="C35" s="522">
        <f t="shared" si="7"/>
        <v>1</v>
      </c>
      <c r="D35" s="532">
        <v>1</v>
      </c>
      <c r="E35" s="532">
        <v>0</v>
      </c>
      <c r="F35" s="532">
        <v>0</v>
      </c>
      <c r="G35" s="532"/>
      <c r="H35" s="535" t="s">
        <v>1039</v>
      </c>
      <c r="I35" s="535"/>
      <c r="J35" s="535" t="s">
        <v>1039</v>
      </c>
      <c r="K35" s="535"/>
      <c r="L35" s="535" t="s">
        <v>1039</v>
      </c>
      <c r="M35" s="498"/>
      <c r="N35" s="532" t="s">
        <v>1039</v>
      </c>
      <c r="O35" s="532"/>
      <c r="P35" s="532" t="s">
        <v>1039</v>
      </c>
      <c r="Q35" s="532"/>
      <c r="R35" s="532">
        <v>0</v>
      </c>
      <c r="S35" s="532"/>
      <c r="T35" s="532">
        <v>0</v>
      </c>
      <c r="U35" s="533"/>
      <c r="V35" s="497">
        <f t="shared" si="8"/>
        <v>0</v>
      </c>
      <c r="W35" s="532"/>
      <c r="X35" s="532" t="s">
        <v>1039</v>
      </c>
      <c r="Y35" s="532"/>
      <c r="Z35" s="532" t="s">
        <v>1039</v>
      </c>
      <c r="AA35" s="532"/>
      <c r="AB35" s="497">
        <f t="shared" si="6"/>
        <v>0</v>
      </c>
      <c r="AC35" s="532"/>
      <c r="AD35" s="532" t="s">
        <v>1039</v>
      </c>
      <c r="AE35" s="532"/>
      <c r="AF35" s="532" t="s">
        <v>1039</v>
      </c>
      <c r="AG35" s="532"/>
      <c r="AH35" s="532" t="s">
        <v>1039</v>
      </c>
      <c r="AI35" s="532"/>
      <c r="AJ35" s="532">
        <v>0</v>
      </c>
      <c r="AK35" s="532"/>
      <c r="AL35" s="534">
        <v>0</v>
      </c>
    </row>
    <row r="36" spans="1:38" s="508" customFormat="1" ht="16.5" customHeight="1">
      <c r="A36" s="525"/>
      <c r="B36" s="502" t="s">
        <v>999</v>
      </c>
      <c r="C36" s="517">
        <f>SUM(C37,C41)</f>
        <v>1293</v>
      </c>
      <c r="D36" s="518">
        <f>SUM(D37,D41)</f>
        <v>384</v>
      </c>
      <c r="E36" s="518">
        <f>SUM(E37,E41)</f>
        <v>4</v>
      </c>
      <c r="F36" s="518">
        <f>SUM(F37,F41)</f>
        <v>905</v>
      </c>
      <c r="G36" s="504"/>
      <c r="H36" s="519">
        <f>SUM(H37,H41)</f>
        <v>17856</v>
      </c>
      <c r="I36" s="505"/>
      <c r="J36" s="519">
        <f>SUM(J37,J41)</f>
        <v>4661</v>
      </c>
      <c r="K36" s="505"/>
      <c r="L36" s="519">
        <f>SUM(L37,L41)</f>
        <v>13195</v>
      </c>
      <c r="M36" s="504"/>
      <c r="N36" s="518">
        <f>SUM(N37,N41)</f>
        <v>3759</v>
      </c>
      <c r="O36" s="504"/>
      <c r="P36" s="518">
        <f>SUM(P37,P41)</f>
        <v>12409</v>
      </c>
      <c r="Q36" s="518"/>
      <c r="R36" s="518">
        <f>SUM(R37,R41)</f>
        <v>902</v>
      </c>
      <c r="S36" s="518"/>
      <c r="T36" s="518">
        <f>SUM(T37,T41)</f>
        <v>786</v>
      </c>
      <c r="U36" s="530"/>
      <c r="V36" s="519">
        <f>SUM(V37,V41)</f>
        <v>1500052</v>
      </c>
      <c r="W36" s="504"/>
      <c r="X36" s="519">
        <f>SUM(X37,X41)</f>
        <v>1064337</v>
      </c>
      <c r="Y36" s="504"/>
      <c r="Z36" s="519">
        <f>SUM(Z37,Z41)</f>
        <v>27504</v>
      </c>
      <c r="AA36" s="504"/>
      <c r="AB36" s="519">
        <f>SUM(AB37,AB41)</f>
        <v>5138518</v>
      </c>
      <c r="AC36" s="504"/>
      <c r="AD36" s="518">
        <f>SUM(AD37,AD41)</f>
        <v>3060271</v>
      </c>
      <c r="AE36" s="504"/>
      <c r="AF36" s="518">
        <f>SUM(AF37,AF41)</f>
        <v>81716</v>
      </c>
      <c r="AG36" s="504"/>
      <c r="AH36" s="518">
        <f>SUM(AH37,AH41)</f>
        <v>48905</v>
      </c>
      <c r="AI36" s="504"/>
      <c r="AJ36" s="518">
        <f>SUM(AJ37,AJ41)</f>
        <v>851688</v>
      </c>
      <c r="AK36" s="504"/>
      <c r="AL36" s="521">
        <f>SUM(AL37,AL41)</f>
        <v>2252</v>
      </c>
    </row>
    <row r="37" spans="1:38" s="508" customFormat="1" ht="24" customHeight="1">
      <c r="A37" s="525"/>
      <c r="B37" s="502" t="s">
        <v>1025</v>
      </c>
      <c r="C37" s="517">
        <f>SUM(C38:C40)</f>
        <v>1096</v>
      </c>
      <c r="D37" s="504">
        <f>SUM(D38:D40)</f>
        <v>200</v>
      </c>
      <c r="E37" s="504">
        <f>SUM(E38:E40)</f>
        <v>4</v>
      </c>
      <c r="F37" s="504">
        <f>SUM(F38:F40)</f>
        <v>892</v>
      </c>
      <c r="G37" s="504"/>
      <c r="H37" s="519">
        <f aca="true" t="shared" si="9" ref="H37:H46">SUM(J37:L37)</f>
        <v>6909</v>
      </c>
      <c r="I37" s="519"/>
      <c r="J37" s="519">
        <f aca="true" t="shared" si="10" ref="J37:J46">SUM(N37,R37)</f>
        <v>1848</v>
      </c>
      <c r="K37" s="519"/>
      <c r="L37" s="519">
        <f aca="true" t="shared" si="11" ref="L37:L46">SUM(P37,T37)</f>
        <v>5061</v>
      </c>
      <c r="M37" s="504"/>
      <c r="N37" s="504">
        <f>SUM(N38:N40)</f>
        <v>960</v>
      </c>
      <c r="O37" s="504"/>
      <c r="P37" s="504">
        <f>SUM(P38:P40)</f>
        <v>4284</v>
      </c>
      <c r="Q37" s="504"/>
      <c r="R37" s="504">
        <f>SUM(R38:R40)</f>
        <v>888</v>
      </c>
      <c r="S37" s="504"/>
      <c r="T37" s="504">
        <f>SUM(T38:T40)</f>
        <v>777</v>
      </c>
      <c r="U37" s="530"/>
      <c r="V37" s="505">
        <f>SUM(V38:V40)</f>
        <v>408211</v>
      </c>
      <c r="W37" s="504"/>
      <c r="X37" s="504">
        <f>SUM(X38:X40)</f>
        <v>0</v>
      </c>
      <c r="Y37" s="518"/>
      <c r="Z37" s="504">
        <f>SUM(Z38:Z40)</f>
        <v>0</v>
      </c>
      <c r="AA37" s="504"/>
      <c r="AB37" s="505">
        <f>SUM(AB38:AB40)</f>
        <v>1095938</v>
      </c>
      <c r="AC37" s="504"/>
      <c r="AD37" s="504">
        <f>SUM(AD38:AD40)</f>
        <v>0</v>
      </c>
      <c r="AE37" s="504"/>
      <c r="AF37" s="504">
        <f>SUM(AF38:AF40)</f>
        <v>0</v>
      </c>
      <c r="AG37" s="504"/>
      <c r="AH37" s="504">
        <f>SUM(AH38:AH40)</f>
        <v>0</v>
      </c>
      <c r="AI37" s="504"/>
      <c r="AJ37" s="504">
        <f>SUM(AJ38:AJ40)</f>
        <v>0</v>
      </c>
      <c r="AK37" s="504"/>
      <c r="AL37" s="507">
        <f>SUM(AL38:AL40)</f>
        <v>80</v>
      </c>
    </row>
    <row r="38" spans="1:38" s="483" customFormat="1" ht="16.5" customHeight="1">
      <c r="A38" s="531"/>
      <c r="B38" s="485" t="s">
        <v>1026</v>
      </c>
      <c r="C38" s="522">
        <f>SUM(D38:F38)</f>
        <v>380</v>
      </c>
      <c r="D38" s="532">
        <v>9</v>
      </c>
      <c r="E38" s="532">
        <v>2</v>
      </c>
      <c r="F38" s="532">
        <v>369</v>
      </c>
      <c r="G38" s="532"/>
      <c r="H38" s="495">
        <f t="shared" si="9"/>
        <v>823</v>
      </c>
      <c r="I38" s="495"/>
      <c r="J38" s="495">
        <f t="shared" si="10"/>
        <v>356</v>
      </c>
      <c r="K38" s="495"/>
      <c r="L38" s="495">
        <f t="shared" si="11"/>
        <v>467</v>
      </c>
      <c r="M38" s="498"/>
      <c r="N38" s="532">
        <v>25</v>
      </c>
      <c r="O38" s="532"/>
      <c r="P38" s="532">
        <v>142</v>
      </c>
      <c r="Q38" s="532"/>
      <c r="R38" s="532">
        <v>331</v>
      </c>
      <c r="S38" s="532"/>
      <c r="T38" s="532">
        <v>325</v>
      </c>
      <c r="U38" s="533"/>
      <c r="V38" s="497">
        <v>12918</v>
      </c>
      <c r="W38" s="532"/>
      <c r="X38" s="506">
        <v>0</v>
      </c>
      <c r="Y38" s="532"/>
      <c r="Z38" s="506">
        <v>0</v>
      </c>
      <c r="AA38" s="532"/>
      <c r="AB38" s="497">
        <v>41474</v>
      </c>
      <c r="AC38" s="532"/>
      <c r="AD38" s="506">
        <v>0</v>
      </c>
      <c r="AE38" s="532"/>
      <c r="AF38" s="506">
        <v>0</v>
      </c>
      <c r="AG38" s="532"/>
      <c r="AH38" s="506">
        <v>0</v>
      </c>
      <c r="AI38" s="532"/>
      <c r="AJ38" s="506">
        <v>0</v>
      </c>
      <c r="AK38" s="532"/>
      <c r="AL38" s="534">
        <v>0</v>
      </c>
    </row>
    <row r="39" spans="1:38" s="483" customFormat="1" ht="16.5" customHeight="1">
      <c r="A39" s="531"/>
      <c r="B39" s="485" t="s">
        <v>1027</v>
      </c>
      <c r="C39" s="522">
        <f>SUM(D39:F39)</f>
        <v>513</v>
      </c>
      <c r="D39" s="532">
        <v>87</v>
      </c>
      <c r="E39" s="532">
        <v>2</v>
      </c>
      <c r="F39" s="532">
        <v>424</v>
      </c>
      <c r="G39" s="532"/>
      <c r="H39" s="495">
        <f t="shared" si="9"/>
        <v>3115</v>
      </c>
      <c r="I39" s="495"/>
      <c r="J39" s="495">
        <f t="shared" si="10"/>
        <v>831</v>
      </c>
      <c r="K39" s="495"/>
      <c r="L39" s="495">
        <f t="shared" si="11"/>
        <v>2284</v>
      </c>
      <c r="M39" s="498"/>
      <c r="N39" s="532">
        <v>381</v>
      </c>
      <c r="O39" s="532"/>
      <c r="P39" s="532">
        <v>1915</v>
      </c>
      <c r="Q39" s="532"/>
      <c r="R39" s="532">
        <v>450</v>
      </c>
      <c r="S39" s="532"/>
      <c r="T39" s="532">
        <v>369</v>
      </c>
      <c r="U39" s="533"/>
      <c r="V39" s="497">
        <v>169188</v>
      </c>
      <c r="W39" s="532"/>
      <c r="X39" s="506">
        <v>0</v>
      </c>
      <c r="Y39" s="532"/>
      <c r="Z39" s="506">
        <v>0</v>
      </c>
      <c r="AA39" s="532"/>
      <c r="AB39" s="497">
        <v>390321</v>
      </c>
      <c r="AC39" s="532"/>
      <c r="AD39" s="506">
        <v>0</v>
      </c>
      <c r="AE39" s="532"/>
      <c r="AF39" s="506">
        <v>0</v>
      </c>
      <c r="AG39" s="532"/>
      <c r="AH39" s="506">
        <v>0</v>
      </c>
      <c r="AI39" s="532"/>
      <c r="AJ39" s="506">
        <v>0</v>
      </c>
      <c r="AK39" s="532"/>
      <c r="AL39" s="534">
        <v>80</v>
      </c>
    </row>
    <row r="40" spans="1:38" s="483" customFormat="1" ht="16.5" customHeight="1">
      <c r="A40" s="531"/>
      <c r="B40" s="485" t="s">
        <v>1028</v>
      </c>
      <c r="C40" s="522">
        <f>SUM(D40:F40)</f>
        <v>203</v>
      </c>
      <c r="D40" s="532">
        <v>104</v>
      </c>
      <c r="E40" s="532">
        <v>0</v>
      </c>
      <c r="F40" s="532">
        <v>99</v>
      </c>
      <c r="G40" s="532"/>
      <c r="H40" s="495">
        <f t="shared" si="9"/>
        <v>2971</v>
      </c>
      <c r="I40" s="495"/>
      <c r="J40" s="495">
        <f t="shared" si="10"/>
        <v>661</v>
      </c>
      <c r="K40" s="495"/>
      <c r="L40" s="495">
        <f t="shared" si="11"/>
        <v>2310</v>
      </c>
      <c r="M40" s="532"/>
      <c r="N40" s="532">
        <v>554</v>
      </c>
      <c r="O40" s="532"/>
      <c r="P40" s="532">
        <v>2227</v>
      </c>
      <c r="Q40" s="532"/>
      <c r="R40" s="532">
        <v>107</v>
      </c>
      <c r="S40" s="532"/>
      <c r="T40" s="532">
        <v>83</v>
      </c>
      <c r="U40" s="533"/>
      <c r="V40" s="497">
        <v>226105</v>
      </c>
      <c r="W40" s="532"/>
      <c r="X40" s="506">
        <v>0</v>
      </c>
      <c r="Y40" s="532"/>
      <c r="Z40" s="506">
        <v>0</v>
      </c>
      <c r="AA40" s="532"/>
      <c r="AB40" s="497">
        <v>664143</v>
      </c>
      <c r="AC40" s="532"/>
      <c r="AD40" s="506">
        <v>0</v>
      </c>
      <c r="AE40" s="532"/>
      <c r="AF40" s="506">
        <v>0</v>
      </c>
      <c r="AG40" s="532"/>
      <c r="AH40" s="506">
        <v>0</v>
      </c>
      <c r="AI40" s="532"/>
      <c r="AJ40" s="506">
        <v>0</v>
      </c>
      <c r="AK40" s="532"/>
      <c r="AL40" s="534">
        <v>0</v>
      </c>
    </row>
    <row r="41" spans="1:38" s="508" customFormat="1" ht="16.5" customHeight="1">
      <c r="A41" s="525"/>
      <c r="B41" s="502" t="s">
        <v>1029</v>
      </c>
      <c r="C41" s="517">
        <f>SUM(C42:C47)</f>
        <v>197</v>
      </c>
      <c r="D41" s="504">
        <f>SUM(D42:D47)</f>
        <v>184</v>
      </c>
      <c r="E41" s="504">
        <f>SUM(E42:E47)</f>
        <v>0</v>
      </c>
      <c r="F41" s="504">
        <f>SUM(F42:F47)</f>
        <v>13</v>
      </c>
      <c r="G41" s="504"/>
      <c r="H41" s="519">
        <f t="shared" si="9"/>
        <v>10947</v>
      </c>
      <c r="I41" s="519"/>
      <c r="J41" s="519">
        <f t="shared" si="10"/>
        <v>2813</v>
      </c>
      <c r="K41" s="519"/>
      <c r="L41" s="519">
        <f t="shared" si="11"/>
        <v>8134</v>
      </c>
      <c r="M41" s="473" t="s">
        <v>1037</v>
      </c>
      <c r="N41" s="504">
        <f>SUM(N42:N47)</f>
        <v>2799</v>
      </c>
      <c r="O41" s="473" t="s">
        <v>1037</v>
      </c>
      <c r="P41" s="504">
        <f>SUM(P42:P47)</f>
        <v>8125</v>
      </c>
      <c r="Q41" s="504"/>
      <c r="R41" s="504">
        <f>SUM(R42:R47)</f>
        <v>14</v>
      </c>
      <c r="S41" s="504"/>
      <c r="T41" s="504">
        <f>SUM(T42:T47)</f>
        <v>9</v>
      </c>
      <c r="U41" s="530"/>
      <c r="V41" s="519">
        <f>SUM(Z41,X41)</f>
        <v>1091841</v>
      </c>
      <c r="W41" s="504"/>
      <c r="X41" s="504">
        <f>SUM(X42:X47)</f>
        <v>1064337</v>
      </c>
      <c r="Y41" s="504"/>
      <c r="Z41" s="504">
        <f>SUM(Z42:Z47)</f>
        <v>27504</v>
      </c>
      <c r="AA41" s="504"/>
      <c r="AB41" s="513">
        <f aca="true" t="shared" si="12" ref="AB41:AB47">SUM(AD41,AF41,AH41,AJ41)</f>
        <v>4042580</v>
      </c>
      <c r="AC41" s="504"/>
      <c r="AD41" s="504">
        <f>SUM(AD42:AD47)</f>
        <v>3060271</v>
      </c>
      <c r="AE41" s="504"/>
      <c r="AF41" s="504">
        <f>SUM(AF42:AF47)</f>
        <v>81716</v>
      </c>
      <c r="AG41" s="504"/>
      <c r="AH41" s="504">
        <f>SUM(AH42:AH47)</f>
        <v>48905</v>
      </c>
      <c r="AI41" s="504"/>
      <c r="AJ41" s="504">
        <f>SUM(AJ42:AJ47)</f>
        <v>851688</v>
      </c>
      <c r="AK41" s="504"/>
      <c r="AL41" s="507">
        <f>SUM(AL42:AL47)</f>
        <v>2172</v>
      </c>
    </row>
    <row r="42" spans="1:38" s="483" customFormat="1" ht="16.5" customHeight="1">
      <c r="A42" s="531"/>
      <c r="B42" s="526" t="s">
        <v>1030</v>
      </c>
      <c r="C42" s="522">
        <f aca="true" t="shared" si="13" ref="C42:C47">SUM(D42:F42)</f>
        <v>54</v>
      </c>
      <c r="D42" s="532">
        <v>46</v>
      </c>
      <c r="E42" s="532">
        <v>0</v>
      </c>
      <c r="F42" s="532">
        <v>8</v>
      </c>
      <c r="G42" s="532"/>
      <c r="H42" s="495">
        <f t="shared" si="9"/>
        <v>1338</v>
      </c>
      <c r="I42" s="495"/>
      <c r="J42" s="495">
        <f t="shared" si="10"/>
        <v>334</v>
      </c>
      <c r="K42" s="495"/>
      <c r="L42" s="495">
        <f t="shared" si="11"/>
        <v>1004</v>
      </c>
      <c r="M42" s="532"/>
      <c r="N42" s="532">
        <v>326</v>
      </c>
      <c r="O42" s="532"/>
      <c r="P42" s="532">
        <v>1001</v>
      </c>
      <c r="Q42" s="532"/>
      <c r="R42" s="532">
        <v>8</v>
      </c>
      <c r="S42" s="532"/>
      <c r="T42" s="532">
        <v>3</v>
      </c>
      <c r="U42" s="533"/>
      <c r="V42" s="497">
        <f aca="true" t="shared" si="14" ref="V42:V47">SUM(X42:Z42)</f>
        <v>138458</v>
      </c>
      <c r="W42" s="532"/>
      <c r="X42" s="532">
        <v>136161</v>
      </c>
      <c r="Y42" s="532"/>
      <c r="Z42" s="532">
        <v>2297</v>
      </c>
      <c r="AA42" s="532"/>
      <c r="AB42" s="497">
        <f t="shared" si="12"/>
        <v>467989</v>
      </c>
      <c r="AC42" s="532"/>
      <c r="AD42" s="532">
        <v>335388</v>
      </c>
      <c r="AE42" s="532"/>
      <c r="AF42" s="532">
        <v>15536</v>
      </c>
      <c r="AG42" s="532"/>
      <c r="AH42" s="532">
        <v>8233</v>
      </c>
      <c r="AI42" s="532"/>
      <c r="AJ42" s="532">
        <v>108832</v>
      </c>
      <c r="AK42" s="532"/>
      <c r="AL42" s="534">
        <v>0</v>
      </c>
    </row>
    <row r="43" spans="1:38" s="483" customFormat="1" ht="16.5" customHeight="1">
      <c r="A43" s="531"/>
      <c r="B43" s="526" t="s">
        <v>1031</v>
      </c>
      <c r="C43" s="522">
        <f t="shared" si="13"/>
        <v>74</v>
      </c>
      <c r="D43" s="532">
        <v>69</v>
      </c>
      <c r="E43" s="532">
        <v>0</v>
      </c>
      <c r="F43" s="532">
        <v>5</v>
      </c>
      <c r="G43" s="532"/>
      <c r="H43" s="495">
        <f t="shared" si="9"/>
        <v>2908</v>
      </c>
      <c r="I43" s="495"/>
      <c r="J43" s="495">
        <f t="shared" si="10"/>
        <v>747</v>
      </c>
      <c r="K43" s="495"/>
      <c r="L43" s="495">
        <f t="shared" si="11"/>
        <v>2161</v>
      </c>
      <c r="M43" s="532"/>
      <c r="N43" s="532">
        <v>742</v>
      </c>
      <c r="O43" s="532"/>
      <c r="P43" s="532">
        <v>2156</v>
      </c>
      <c r="Q43" s="532"/>
      <c r="R43" s="532">
        <v>5</v>
      </c>
      <c r="S43" s="532"/>
      <c r="T43" s="532">
        <v>5</v>
      </c>
      <c r="U43" s="533"/>
      <c r="V43" s="497">
        <f t="shared" si="14"/>
        <v>257370</v>
      </c>
      <c r="W43" s="532"/>
      <c r="X43" s="532">
        <v>253138</v>
      </c>
      <c r="Y43" s="532"/>
      <c r="Z43" s="532">
        <v>4232</v>
      </c>
      <c r="AA43" s="532"/>
      <c r="AB43" s="497">
        <f t="shared" si="12"/>
        <v>960705</v>
      </c>
      <c r="AC43" s="532"/>
      <c r="AD43" s="532">
        <v>644583</v>
      </c>
      <c r="AE43" s="532"/>
      <c r="AF43" s="532">
        <v>21992</v>
      </c>
      <c r="AG43" s="532"/>
      <c r="AH43" s="532">
        <v>9391</v>
      </c>
      <c r="AI43" s="532"/>
      <c r="AJ43" s="532">
        <v>284739</v>
      </c>
      <c r="AK43" s="532"/>
      <c r="AL43" s="534">
        <v>0</v>
      </c>
    </row>
    <row r="44" spans="1:38" s="483" customFormat="1" ht="16.5" customHeight="1">
      <c r="A44" s="531"/>
      <c r="B44" s="526" t="s">
        <v>1032</v>
      </c>
      <c r="C44" s="522">
        <f t="shared" si="13"/>
        <v>46</v>
      </c>
      <c r="D44" s="532">
        <v>46</v>
      </c>
      <c r="E44" s="532">
        <v>0</v>
      </c>
      <c r="F44" s="532">
        <v>0</v>
      </c>
      <c r="G44" s="532"/>
      <c r="H44" s="495">
        <f t="shared" si="9"/>
        <v>3045</v>
      </c>
      <c r="I44" s="495"/>
      <c r="J44" s="495">
        <f t="shared" si="10"/>
        <v>728</v>
      </c>
      <c r="K44" s="495"/>
      <c r="L44" s="495">
        <f t="shared" si="11"/>
        <v>2317</v>
      </c>
      <c r="M44" s="498"/>
      <c r="N44" s="532">
        <v>727</v>
      </c>
      <c r="O44" s="532"/>
      <c r="P44" s="532">
        <v>2316</v>
      </c>
      <c r="Q44" s="532"/>
      <c r="R44" s="532">
        <v>1</v>
      </c>
      <c r="S44" s="532"/>
      <c r="T44" s="532">
        <v>1</v>
      </c>
      <c r="U44" s="533"/>
      <c r="V44" s="497">
        <f t="shared" si="14"/>
        <v>285802</v>
      </c>
      <c r="W44" s="532"/>
      <c r="X44" s="532">
        <v>281889</v>
      </c>
      <c r="Y44" s="532"/>
      <c r="Z44" s="532">
        <v>3913</v>
      </c>
      <c r="AA44" s="532"/>
      <c r="AB44" s="497">
        <f t="shared" si="12"/>
        <v>806867</v>
      </c>
      <c r="AC44" s="532"/>
      <c r="AD44" s="532">
        <v>587998</v>
      </c>
      <c r="AE44" s="532"/>
      <c r="AF44" s="532">
        <v>21264</v>
      </c>
      <c r="AG44" s="532"/>
      <c r="AH44" s="532">
        <v>9926</v>
      </c>
      <c r="AI44" s="532"/>
      <c r="AJ44" s="532">
        <v>187679</v>
      </c>
      <c r="AK44" s="532"/>
      <c r="AL44" s="534">
        <v>0</v>
      </c>
    </row>
    <row r="45" spans="1:38" s="483" customFormat="1" ht="16.5" customHeight="1">
      <c r="A45" s="531"/>
      <c r="B45" s="526" t="s">
        <v>1033</v>
      </c>
      <c r="C45" s="522">
        <f t="shared" si="13"/>
        <v>21</v>
      </c>
      <c r="D45" s="532">
        <v>21</v>
      </c>
      <c r="E45" s="532">
        <v>0</v>
      </c>
      <c r="F45" s="532">
        <v>0</v>
      </c>
      <c r="G45" s="533" t="s">
        <v>1037</v>
      </c>
      <c r="H45" s="495">
        <f t="shared" si="9"/>
        <v>3656</v>
      </c>
      <c r="I45" s="533" t="s">
        <v>1037</v>
      </c>
      <c r="J45" s="495">
        <f t="shared" si="10"/>
        <v>1004</v>
      </c>
      <c r="K45" s="533" t="s">
        <v>1037</v>
      </c>
      <c r="L45" s="495">
        <f t="shared" si="11"/>
        <v>2652</v>
      </c>
      <c r="M45" s="533" t="s">
        <v>1037</v>
      </c>
      <c r="N45" s="532">
        <v>1004</v>
      </c>
      <c r="O45" s="533" t="s">
        <v>1037</v>
      </c>
      <c r="P45" s="532">
        <v>2652</v>
      </c>
      <c r="Q45" s="532"/>
      <c r="R45" s="532">
        <v>0</v>
      </c>
      <c r="S45" s="532"/>
      <c r="T45" s="532">
        <v>0</v>
      </c>
      <c r="U45" s="533" t="s">
        <v>1037</v>
      </c>
      <c r="V45" s="497">
        <f t="shared" si="14"/>
        <v>410211</v>
      </c>
      <c r="W45" s="533" t="s">
        <v>1037</v>
      </c>
      <c r="X45" s="532">
        <v>393149</v>
      </c>
      <c r="Y45" s="533" t="s">
        <v>1037</v>
      </c>
      <c r="Z45" s="532">
        <v>17062</v>
      </c>
      <c r="AA45" s="533" t="s">
        <v>1037</v>
      </c>
      <c r="AB45" s="497">
        <f t="shared" si="12"/>
        <v>1807019</v>
      </c>
      <c r="AC45" s="533" t="s">
        <v>1037</v>
      </c>
      <c r="AD45" s="532">
        <v>1492302</v>
      </c>
      <c r="AE45" s="533" t="s">
        <v>1037</v>
      </c>
      <c r="AF45" s="532">
        <v>22924</v>
      </c>
      <c r="AG45" s="533" t="s">
        <v>1037</v>
      </c>
      <c r="AH45" s="532">
        <v>21355</v>
      </c>
      <c r="AI45" s="533" t="s">
        <v>1037</v>
      </c>
      <c r="AJ45" s="532">
        <v>270438</v>
      </c>
      <c r="AK45" s="532"/>
      <c r="AL45" s="534">
        <v>2172</v>
      </c>
    </row>
    <row r="46" spans="1:38" s="483" customFormat="1" ht="16.5" customHeight="1">
      <c r="A46" s="531"/>
      <c r="B46" s="526" t="s">
        <v>1034</v>
      </c>
      <c r="C46" s="522">
        <f t="shared" si="13"/>
        <v>1</v>
      </c>
      <c r="D46" s="532">
        <v>1</v>
      </c>
      <c r="E46" s="532">
        <v>0</v>
      </c>
      <c r="F46" s="532">
        <v>0</v>
      </c>
      <c r="G46" s="533"/>
      <c r="H46" s="495">
        <f t="shared" si="9"/>
        <v>0</v>
      </c>
      <c r="I46" s="536"/>
      <c r="J46" s="495">
        <f t="shared" si="10"/>
        <v>0</v>
      </c>
      <c r="K46" s="536"/>
      <c r="L46" s="495">
        <f t="shared" si="11"/>
        <v>0</v>
      </c>
      <c r="M46" s="533"/>
      <c r="N46" s="506" t="s">
        <v>1039</v>
      </c>
      <c r="O46" s="533"/>
      <c r="P46" s="506" t="s">
        <v>1039</v>
      </c>
      <c r="Q46" s="506"/>
      <c r="R46" s="532">
        <v>0</v>
      </c>
      <c r="S46" s="532"/>
      <c r="T46" s="532">
        <v>0</v>
      </c>
      <c r="U46" s="533"/>
      <c r="V46" s="497">
        <f t="shared" si="14"/>
        <v>0</v>
      </c>
      <c r="W46" s="532"/>
      <c r="X46" s="532" t="s">
        <v>1040</v>
      </c>
      <c r="Y46" s="532"/>
      <c r="Z46" s="532" t="s">
        <v>1040</v>
      </c>
      <c r="AA46" s="532"/>
      <c r="AB46" s="497">
        <f t="shared" si="12"/>
        <v>0</v>
      </c>
      <c r="AC46" s="532"/>
      <c r="AD46" s="532" t="s">
        <v>1040</v>
      </c>
      <c r="AE46" s="532"/>
      <c r="AF46" s="532" t="s">
        <v>1040</v>
      </c>
      <c r="AG46" s="532"/>
      <c r="AH46" s="532" t="s">
        <v>1040</v>
      </c>
      <c r="AI46" s="532"/>
      <c r="AJ46" s="532" t="s">
        <v>1040</v>
      </c>
      <c r="AK46" s="532"/>
      <c r="AL46" s="534">
        <v>0</v>
      </c>
    </row>
    <row r="47" spans="1:38" s="483" customFormat="1" ht="16.5" customHeight="1">
      <c r="A47" s="531"/>
      <c r="B47" s="526" t="s">
        <v>1036</v>
      </c>
      <c r="C47" s="522">
        <f t="shared" si="13"/>
        <v>1</v>
      </c>
      <c r="D47" s="532">
        <v>1</v>
      </c>
      <c r="E47" s="532">
        <v>0</v>
      </c>
      <c r="F47" s="532">
        <v>0</v>
      </c>
      <c r="G47" s="532"/>
      <c r="H47" s="535" t="s">
        <v>1040</v>
      </c>
      <c r="I47" s="535"/>
      <c r="J47" s="535" t="s">
        <v>1040</v>
      </c>
      <c r="K47" s="535"/>
      <c r="L47" s="535" t="s">
        <v>1040</v>
      </c>
      <c r="M47" s="506"/>
      <c r="N47" s="506" t="s">
        <v>1039</v>
      </c>
      <c r="O47" s="532"/>
      <c r="P47" s="532" t="s">
        <v>1039</v>
      </c>
      <c r="Q47" s="532"/>
      <c r="R47" s="532">
        <v>0</v>
      </c>
      <c r="S47" s="532"/>
      <c r="T47" s="532">
        <v>0</v>
      </c>
      <c r="U47" s="533"/>
      <c r="V47" s="497">
        <f t="shared" si="14"/>
        <v>0</v>
      </c>
      <c r="W47" s="532"/>
      <c r="X47" s="532" t="s">
        <v>1040</v>
      </c>
      <c r="Y47" s="532"/>
      <c r="Z47" s="532" t="s">
        <v>1040</v>
      </c>
      <c r="AA47" s="532"/>
      <c r="AB47" s="497">
        <f t="shared" si="12"/>
        <v>0</v>
      </c>
      <c r="AC47" s="532"/>
      <c r="AD47" s="532" t="s">
        <v>1040</v>
      </c>
      <c r="AE47" s="532"/>
      <c r="AF47" s="532" t="s">
        <v>1040</v>
      </c>
      <c r="AG47" s="532"/>
      <c r="AH47" s="532" t="s">
        <v>1040</v>
      </c>
      <c r="AI47" s="532"/>
      <c r="AJ47" s="532" t="s">
        <v>1040</v>
      </c>
      <c r="AK47" s="532"/>
      <c r="AL47" s="534">
        <v>0</v>
      </c>
    </row>
    <row r="48" spans="1:38" s="508" customFormat="1" ht="24" customHeight="1">
      <c r="A48" s="525"/>
      <c r="B48" s="537" t="s">
        <v>1041</v>
      </c>
      <c r="C48" s="517">
        <f>SUM(C49,C53)</f>
        <v>292</v>
      </c>
      <c r="D48" s="518">
        <f>SUM(D49,D53)</f>
        <v>152</v>
      </c>
      <c r="E48" s="518">
        <f>SUM(E49,E53)</f>
        <v>1</v>
      </c>
      <c r="F48" s="518">
        <f>SUM(F49,F53)</f>
        <v>139</v>
      </c>
      <c r="G48" s="504"/>
      <c r="H48" s="519">
        <f>SUM(H49,H53)</f>
        <v>6660</v>
      </c>
      <c r="I48" s="505"/>
      <c r="J48" s="519">
        <f>SUM(J49,J53)</f>
        <v>1039</v>
      </c>
      <c r="K48" s="505"/>
      <c r="L48" s="519">
        <f>SUM(L49,L53)</f>
        <v>5621</v>
      </c>
      <c r="M48" s="504"/>
      <c r="N48" s="518">
        <f>SUM(N49,N53)</f>
        <v>907</v>
      </c>
      <c r="O48" s="504"/>
      <c r="P48" s="518">
        <f>SUM(P49,P53)</f>
        <v>5525</v>
      </c>
      <c r="Q48" s="518"/>
      <c r="R48" s="518">
        <f>SUM(R49,R53)</f>
        <v>132</v>
      </c>
      <c r="S48" s="518"/>
      <c r="T48" s="518">
        <f>SUM(T49,T53)</f>
        <v>96</v>
      </c>
      <c r="U48" s="530"/>
      <c r="V48" s="519">
        <f>SUM(V49,V53)</f>
        <v>455857</v>
      </c>
      <c r="W48" s="504"/>
      <c r="X48" s="519">
        <f>SUM(X49,X53)</f>
        <v>363658</v>
      </c>
      <c r="Y48" s="504"/>
      <c r="Z48" s="519">
        <f>SUM(Z49,Z53)</f>
        <v>6131</v>
      </c>
      <c r="AA48" s="504"/>
      <c r="AB48" s="519">
        <f>SUM(AB49,AB53)</f>
        <v>734073</v>
      </c>
      <c r="AC48" s="504"/>
      <c r="AD48" s="518">
        <f>SUM(AD49,AD53)</f>
        <v>470925</v>
      </c>
      <c r="AE48" s="504"/>
      <c r="AF48" s="518">
        <f>SUM(AF49,AF53)</f>
        <v>11092</v>
      </c>
      <c r="AG48" s="504"/>
      <c r="AH48" s="518">
        <f>SUM(AH49,AH53)</f>
        <v>7212</v>
      </c>
      <c r="AI48" s="504"/>
      <c r="AJ48" s="518">
        <f>SUM(AJ49,AJ53)</f>
        <v>110503</v>
      </c>
      <c r="AK48" s="504"/>
      <c r="AL48" s="521">
        <f>SUM(AL49,AL53)</f>
        <v>0</v>
      </c>
    </row>
    <row r="49" spans="1:38" s="508" customFormat="1" ht="16.5" customHeight="1">
      <c r="A49" s="525"/>
      <c r="B49" s="502" t="s">
        <v>1025</v>
      </c>
      <c r="C49" s="517">
        <f>SUM(C50:C52)</f>
        <v>196</v>
      </c>
      <c r="D49" s="504">
        <f>SUM(D50:D52)</f>
        <v>66</v>
      </c>
      <c r="E49" s="504">
        <f>SUM(E50:E52)</f>
        <v>1</v>
      </c>
      <c r="F49" s="504">
        <f>SUM(F50:F52)</f>
        <v>129</v>
      </c>
      <c r="G49" s="504"/>
      <c r="H49" s="505">
        <f>SUM(H50:H52)</f>
        <v>1471</v>
      </c>
      <c r="I49" s="505"/>
      <c r="J49" s="505">
        <f>SUM(J50:J52)</f>
        <v>314</v>
      </c>
      <c r="K49" s="505"/>
      <c r="L49" s="505">
        <f>SUM(L50:L52)</f>
        <v>1157</v>
      </c>
      <c r="M49" s="473" t="s">
        <v>1037</v>
      </c>
      <c r="N49" s="504">
        <f>SUM(N50:N52)</f>
        <v>191</v>
      </c>
      <c r="O49" s="473" t="s">
        <v>1037</v>
      </c>
      <c r="P49" s="504">
        <f>SUM(P50:P52)</f>
        <v>1064</v>
      </c>
      <c r="Q49" s="504"/>
      <c r="R49" s="504">
        <f>SUM(R50:R52)</f>
        <v>123</v>
      </c>
      <c r="S49" s="504"/>
      <c r="T49" s="504">
        <f>SUM(T50:T52)</f>
        <v>93</v>
      </c>
      <c r="U49" s="530"/>
      <c r="V49" s="505">
        <f>SUM(V50:V52)</f>
        <v>86068</v>
      </c>
      <c r="W49" s="504"/>
      <c r="X49" s="504">
        <f>SUM(X50:X52)</f>
        <v>0</v>
      </c>
      <c r="Y49" s="518"/>
      <c r="Z49" s="504">
        <f>SUM(Z50:Z52)</f>
        <v>0</v>
      </c>
      <c r="AA49" s="504"/>
      <c r="AB49" s="505">
        <f>SUM(AB50:AB52)</f>
        <v>134341</v>
      </c>
      <c r="AC49" s="504"/>
      <c r="AD49" s="504">
        <f>SUM(AD50:AD52)</f>
        <v>0</v>
      </c>
      <c r="AE49" s="504"/>
      <c r="AF49" s="504">
        <f>SUM(AF50:AF52)</f>
        <v>0</v>
      </c>
      <c r="AG49" s="504"/>
      <c r="AH49" s="504">
        <f>SUM(AH50:AH52)</f>
        <v>0</v>
      </c>
      <c r="AI49" s="504"/>
      <c r="AJ49" s="504">
        <f>SUM(AJ50:AJ52)</f>
        <v>0</v>
      </c>
      <c r="AK49" s="504"/>
      <c r="AL49" s="507">
        <f>SUM(AL50:AL52)</f>
        <v>0</v>
      </c>
    </row>
    <row r="50" spans="1:38" s="483" customFormat="1" ht="16.5" customHeight="1">
      <c r="A50" s="531"/>
      <c r="B50" s="485" t="s">
        <v>1026</v>
      </c>
      <c r="C50" s="522">
        <f>SUM(D50:F50)</f>
        <v>60</v>
      </c>
      <c r="D50" s="532">
        <v>2</v>
      </c>
      <c r="E50" s="532">
        <v>0</v>
      </c>
      <c r="F50" s="532">
        <v>58</v>
      </c>
      <c r="G50" s="532"/>
      <c r="H50" s="495">
        <f>SUM(J50,L50)</f>
        <v>124</v>
      </c>
      <c r="I50" s="495"/>
      <c r="J50" s="495">
        <f aca="true" t="shared" si="15" ref="J50:J57">SUM(N50,R50)</f>
        <v>69</v>
      </c>
      <c r="K50" s="495"/>
      <c r="L50" s="495">
        <f aca="true" t="shared" si="16" ref="L50:L57">SUM(P50,T50)</f>
        <v>55</v>
      </c>
      <c r="M50" s="498"/>
      <c r="N50" s="532">
        <v>10</v>
      </c>
      <c r="O50" s="532"/>
      <c r="P50" s="532">
        <v>17</v>
      </c>
      <c r="Q50" s="532"/>
      <c r="R50" s="532">
        <v>59</v>
      </c>
      <c r="S50" s="532"/>
      <c r="T50" s="532">
        <v>38</v>
      </c>
      <c r="U50" s="533"/>
      <c r="V50" s="497">
        <v>2053</v>
      </c>
      <c r="W50" s="532"/>
      <c r="X50" s="506">
        <v>0</v>
      </c>
      <c r="Y50" s="532"/>
      <c r="Z50" s="506">
        <v>0</v>
      </c>
      <c r="AA50" s="532"/>
      <c r="AB50" s="497">
        <v>12206</v>
      </c>
      <c r="AC50" s="532"/>
      <c r="AD50" s="506">
        <v>0</v>
      </c>
      <c r="AE50" s="532"/>
      <c r="AF50" s="506">
        <v>0</v>
      </c>
      <c r="AG50" s="532"/>
      <c r="AH50" s="506">
        <v>0</v>
      </c>
      <c r="AI50" s="532"/>
      <c r="AJ50" s="506">
        <v>0</v>
      </c>
      <c r="AK50" s="532"/>
      <c r="AL50" s="534">
        <v>0</v>
      </c>
    </row>
    <row r="51" spans="1:38" s="483" customFormat="1" ht="16.5" customHeight="1">
      <c r="A51" s="531"/>
      <c r="B51" s="485" t="s">
        <v>1027</v>
      </c>
      <c r="C51" s="522">
        <f>SUM(D51:F51)</f>
        <v>80</v>
      </c>
      <c r="D51" s="532">
        <v>24</v>
      </c>
      <c r="E51" s="532">
        <v>0</v>
      </c>
      <c r="F51" s="532">
        <v>56</v>
      </c>
      <c r="G51" s="532"/>
      <c r="H51" s="495">
        <f>SUM(J51,L51)</f>
        <v>509</v>
      </c>
      <c r="I51" s="495"/>
      <c r="J51" s="495">
        <f t="shared" si="15"/>
        <v>131</v>
      </c>
      <c r="K51" s="495"/>
      <c r="L51" s="495">
        <f t="shared" si="16"/>
        <v>378</v>
      </c>
      <c r="M51" s="498"/>
      <c r="N51" s="532">
        <v>79</v>
      </c>
      <c r="O51" s="532"/>
      <c r="P51" s="532">
        <v>330</v>
      </c>
      <c r="Q51" s="532"/>
      <c r="R51" s="532">
        <v>52</v>
      </c>
      <c r="S51" s="532"/>
      <c r="T51" s="532">
        <v>48</v>
      </c>
      <c r="U51" s="533"/>
      <c r="V51" s="497">
        <v>34363</v>
      </c>
      <c r="W51" s="532"/>
      <c r="X51" s="506">
        <v>0</v>
      </c>
      <c r="Y51" s="532"/>
      <c r="Z51" s="506">
        <v>0</v>
      </c>
      <c r="AA51" s="532"/>
      <c r="AB51" s="497">
        <v>54144</v>
      </c>
      <c r="AC51" s="532"/>
      <c r="AD51" s="506">
        <v>0</v>
      </c>
      <c r="AE51" s="532"/>
      <c r="AF51" s="506">
        <v>0</v>
      </c>
      <c r="AG51" s="532"/>
      <c r="AH51" s="506">
        <v>0</v>
      </c>
      <c r="AI51" s="532"/>
      <c r="AJ51" s="506">
        <v>0</v>
      </c>
      <c r="AK51" s="532"/>
      <c r="AL51" s="534">
        <v>0</v>
      </c>
    </row>
    <row r="52" spans="1:38" s="483" customFormat="1" ht="16.5" customHeight="1">
      <c r="A52" s="531"/>
      <c r="B52" s="485" t="s">
        <v>1028</v>
      </c>
      <c r="C52" s="522">
        <f>SUM(D52:F52)</f>
        <v>56</v>
      </c>
      <c r="D52" s="532">
        <v>40</v>
      </c>
      <c r="E52" s="532">
        <v>1</v>
      </c>
      <c r="F52" s="532">
        <v>15</v>
      </c>
      <c r="G52" s="532"/>
      <c r="H52" s="495">
        <f>SUM(J52,L52)</f>
        <v>838</v>
      </c>
      <c r="I52" s="495"/>
      <c r="J52" s="495">
        <f t="shared" si="15"/>
        <v>114</v>
      </c>
      <c r="K52" s="495"/>
      <c r="L52" s="495">
        <f t="shared" si="16"/>
        <v>724</v>
      </c>
      <c r="M52" s="498"/>
      <c r="N52" s="532">
        <v>102</v>
      </c>
      <c r="O52" s="532"/>
      <c r="P52" s="532">
        <v>717</v>
      </c>
      <c r="Q52" s="532"/>
      <c r="R52" s="532">
        <v>12</v>
      </c>
      <c r="S52" s="532"/>
      <c r="T52" s="532">
        <v>7</v>
      </c>
      <c r="U52" s="533"/>
      <c r="V52" s="497">
        <v>49652</v>
      </c>
      <c r="W52" s="532"/>
      <c r="X52" s="506">
        <v>0</v>
      </c>
      <c r="Y52" s="532"/>
      <c r="Z52" s="506">
        <v>0</v>
      </c>
      <c r="AA52" s="532"/>
      <c r="AB52" s="497">
        <v>67991</v>
      </c>
      <c r="AC52" s="532"/>
      <c r="AD52" s="506">
        <v>0</v>
      </c>
      <c r="AE52" s="532"/>
      <c r="AF52" s="506">
        <v>0</v>
      </c>
      <c r="AG52" s="532"/>
      <c r="AH52" s="506">
        <v>0</v>
      </c>
      <c r="AI52" s="532"/>
      <c r="AJ52" s="506">
        <v>0</v>
      </c>
      <c r="AK52" s="532"/>
      <c r="AL52" s="534">
        <v>0</v>
      </c>
    </row>
    <row r="53" spans="1:38" s="508" customFormat="1" ht="16.5" customHeight="1">
      <c r="A53" s="525"/>
      <c r="B53" s="502" t="s">
        <v>1029</v>
      </c>
      <c r="C53" s="517">
        <f>SUM(C54:C58)</f>
        <v>96</v>
      </c>
      <c r="D53" s="504">
        <f>SUM(D54:D58)</f>
        <v>86</v>
      </c>
      <c r="E53" s="504">
        <f>SUM(E54:E58)</f>
        <v>0</v>
      </c>
      <c r="F53" s="504">
        <f>SUM(F54:F58)</f>
        <v>10</v>
      </c>
      <c r="G53" s="504"/>
      <c r="H53" s="519">
        <f>SUM(J53:L53)</f>
        <v>5189</v>
      </c>
      <c r="I53" s="519"/>
      <c r="J53" s="519">
        <f t="shared" si="15"/>
        <v>725</v>
      </c>
      <c r="K53" s="519"/>
      <c r="L53" s="519">
        <f t="shared" si="16"/>
        <v>4464</v>
      </c>
      <c r="M53" s="473" t="s">
        <v>1037</v>
      </c>
      <c r="N53" s="504">
        <f>SUM(N54:N58)</f>
        <v>716</v>
      </c>
      <c r="O53" s="473" t="s">
        <v>1037</v>
      </c>
      <c r="P53" s="504">
        <f>SUM(P54:P58)</f>
        <v>4461</v>
      </c>
      <c r="Q53" s="504"/>
      <c r="R53" s="504">
        <f>SUM(R54:R58)</f>
        <v>9</v>
      </c>
      <c r="S53" s="504"/>
      <c r="T53" s="504">
        <f>SUM(T54:T58)</f>
        <v>3</v>
      </c>
      <c r="U53" s="530"/>
      <c r="V53" s="519">
        <f>SUM(Z53,X53)</f>
        <v>369789</v>
      </c>
      <c r="W53" s="504"/>
      <c r="X53" s="504">
        <f>SUM(X54:X58)</f>
        <v>363658</v>
      </c>
      <c r="Y53" s="504"/>
      <c r="Z53" s="504">
        <f>SUM(Z54:Z58)</f>
        <v>6131</v>
      </c>
      <c r="AA53" s="504"/>
      <c r="AB53" s="513">
        <f aca="true" t="shared" si="17" ref="AB53:AB58">SUM(AD53,AF53,AH53,AJ53)</f>
        <v>599732</v>
      </c>
      <c r="AC53" s="504"/>
      <c r="AD53" s="504">
        <f>SUM(AD54:AD58)</f>
        <v>470925</v>
      </c>
      <c r="AE53" s="504"/>
      <c r="AF53" s="504">
        <f>SUM(AF54:AF58)</f>
        <v>11092</v>
      </c>
      <c r="AG53" s="504"/>
      <c r="AH53" s="504">
        <f>SUM(AH54:AH58)</f>
        <v>7212</v>
      </c>
      <c r="AI53" s="504"/>
      <c r="AJ53" s="504">
        <f>SUM(AJ54:AJ58)</f>
        <v>110503</v>
      </c>
      <c r="AK53" s="504"/>
      <c r="AL53" s="507">
        <f>SUM(AL54:AL58)</f>
        <v>0</v>
      </c>
    </row>
    <row r="54" spans="1:38" s="483" customFormat="1" ht="16.5" customHeight="1">
      <c r="A54" s="531"/>
      <c r="B54" s="526" t="s">
        <v>1030</v>
      </c>
      <c r="C54" s="522">
        <f>SUM(D54:F54)</f>
        <v>30</v>
      </c>
      <c r="D54" s="532">
        <v>23</v>
      </c>
      <c r="E54" s="532">
        <v>0</v>
      </c>
      <c r="F54" s="532">
        <v>7</v>
      </c>
      <c r="G54" s="532"/>
      <c r="H54" s="495">
        <f>SUM(J54,L54)</f>
        <v>765</v>
      </c>
      <c r="I54" s="495"/>
      <c r="J54" s="495">
        <f t="shared" si="15"/>
        <v>100</v>
      </c>
      <c r="K54" s="495"/>
      <c r="L54" s="495">
        <f t="shared" si="16"/>
        <v>665</v>
      </c>
      <c r="M54" s="498"/>
      <c r="N54" s="532">
        <v>93</v>
      </c>
      <c r="O54" s="532"/>
      <c r="P54" s="532">
        <v>662</v>
      </c>
      <c r="Q54" s="532"/>
      <c r="R54" s="532">
        <v>7</v>
      </c>
      <c r="S54" s="532"/>
      <c r="T54" s="532">
        <v>3</v>
      </c>
      <c r="U54" s="533"/>
      <c r="V54" s="497">
        <f>SUM(X54:Z54)</f>
        <v>41218</v>
      </c>
      <c r="W54" s="532"/>
      <c r="X54" s="506">
        <v>41082</v>
      </c>
      <c r="Y54" s="532"/>
      <c r="Z54" s="506">
        <v>136</v>
      </c>
      <c r="AA54" s="532"/>
      <c r="AB54" s="497">
        <f t="shared" si="17"/>
        <v>58808</v>
      </c>
      <c r="AC54" s="532"/>
      <c r="AD54" s="506">
        <v>39999</v>
      </c>
      <c r="AE54" s="532"/>
      <c r="AF54" s="506">
        <v>1267</v>
      </c>
      <c r="AG54" s="532"/>
      <c r="AH54" s="506">
        <v>731</v>
      </c>
      <c r="AI54" s="532"/>
      <c r="AJ54" s="506">
        <v>16811</v>
      </c>
      <c r="AK54" s="532"/>
      <c r="AL54" s="534">
        <v>0</v>
      </c>
    </row>
    <row r="55" spans="1:38" s="483" customFormat="1" ht="16.5" customHeight="1">
      <c r="A55" s="531"/>
      <c r="B55" s="526" t="s">
        <v>1031</v>
      </c>
      <c r="C55" s="522">
        <f>SUM(D55:F55)</f>
        <v>30</v>
      </c>
      <c r="D55" s="532">
        <v>27</v>
      </c>
      <c r="E55" s="532">
        <v>0</v>
      </c>
      <c r="F55" s="532">
        <v>3</v>
      </c>
      <c r="G55" s="532"/>
      <c r="H55" s="495">
        <f>SUM(J55,L55)</f>
        <v>1158</v>
      </c>
      <c r="I55" s="495"/>
      <c r="J55" s="495">
        <f t="shared" si="15"/>
        <v>169</v>
      </c>
      <c r="K55" s="495"/>
      <c r="L55" s="495">
        <f t="shared" si="16"/>
        <v>989</v>
      </c>
      <c r="M55" s="498"/>
      <c r="N55" s="532">
        <v>167</v>
      </c>
      <c r="O55" s="532"/>
      <c r="P55" s="532">
        <v>989</v>
      </c>
      <c r="Q55" s="532"/>
      <c r="R55" s="532">
        <v>2</v>
      </c>
      <c r="S55" s="532"/>
      <c r="T55" s="532">
        <v>0</v>
      </c>
      <c r="U55" s="533"/>
      <c r="V55" s="497">
        <f>SUM(X55:Z55)</f>
        <v>81947</v>
      </c>
      <c r="W55" s="532"/>
      <c r="X55" s="532">
        <v>79535</v>
      </c>
      <c r="Y55" s="532"/>
      <c r="Z55" s="532">
        <v>2412</v>
      </c>
      <c r="AA55" s="532"/>
      <c r="AB55" s="497">
        <f t="shared" si="17"/>
        <v>112440</v>
      </c>
      <c r="AC55" s="532"/>
      <c r="AD55" s="532">
        <v>87813</v>
      </c>
      <c r="AE55" s="532"/>
      <c r="AF55" s="532">
        <v>2890</v>
      </c>
      <c r="AG55" s="532"/>
      <c r="AH55" s="532">
        <v>1711</v>
      </c>
      <c r="AI55" s="532"/>
      <c r="AJ55" s="532">
        <v>20026</v>
      </c>
      <c r="AK55" s="532"/>
      <c r="AL55" s="534">
        <v>0</v>
      </c>
    </row>
    <row r="56" spans="1:38" s="483" customFormat="1" ht="16.5" customHeight="1">
      <c r="A56" s="531"/>
      <c r="B56" s="526" t="s">
        <v>1032</v>
      </c>
      <c r="C56" s="522">
        <f>SUM(D56:F56)</f>
        <v>25</v>
      </c>
      <c r="D56" s="532">
        <v>25</v>
      </c>
      <c r="E56" s="532">
        <v>0</v>
      </c>
      <c r="F56" s="532">
        <v>0</v>
      </c>
      <c r="G56" s="532"/>
      <c r="H56" s="495">
        <f>SUM(J56,L56)</f>
        <v>1700</v>
      </c>
      <c r="I56" s="495"/>
      <c r="J56" s="495">
        <f t="shared" si="15"/>
        <v>262</v>
      </c>
      <c r="K56" s="495"/>
      <c r="L56" s="495">
        <f t="shared" si="16"/>
        <v>1438</v>
      </c>
      <c r="M56" s="498"/>
      <c r="N56" s="532">
        <v>262</v>
      </c>
      <c r="O56" s="532"/>
      <c r="P56" s="532">
        <v>1438</v>
      </c>
      <c r="Q56" s="532"/>
      <c r="R56" s="532">
        <v>0</v>
      </c>
      <c r="S56" s="532"/>
      <c r="T56" s="532">
        <v>0</v>
      </c>
      <c r="U56" s="533"/>
      <c r="V56" s="497">
        <f>SUM(X56:Z56)</f>
        <v>125408</v>
      </c>
      <c r="W56" s="532"/>
      <c r="X56" s="532">
        <v>124194</v>
      </c>
      <c r="Y56" s="532"/>
      <c r="Z56" s="532">
        <v>1214</v>
      </c>
      <c r="AA56" s="532"/>
      <c r="AB56" s="497">
        <f t="shared" si="17"/>
        <v>207549</v>
      </c>
      <c r="AC56" s="532"/>
      <c r="AD56" s="532">
        <v>175774</v>
      </c>
      <c r="AE56" s="532"/>
      <c r="AF56" s="532">
        <v>3363</v>
      </c>
      <c r="AG56" s="532"/>
      <c r="AH56" s="532">
        <v>2616</v>
      </c>
      <c r="AI56" s="532"/>
      <c r="AJ56" s="532">
        <v>25796</v>
      </c>
      <c r="AK56" s="532"/>
      <c r="AL56" s="534">
        <v>0</v>
      </c>
    </row>
    <row r="57" spans="1:38" s="483" customFormat="1" ht="16.5" customHeight="1">
      <c r="A57" s="531"/>
      <c r="B57" s="526" t="s">
        <v>1033</v>
      </c>
      <c r="C57" s="522">
        <f>SUM(D57:F57)</f>
        <v>9</v>
      </c>
      <c r="D57" s="532">
        <v>9</v>
      </c>
      <c r="E57" s="532">
        <v>0</v>
      </c>
      <c r="F57" s="532">
        <v>0</v>
      </c>
      <c r="G57" s="533" t="s">
        <v>1037</v>
      </c>
      <c r="H57" s="495">
        <f>SUM(J57,L57)</f>
        <v>1566</v>
      </c>
      <c r="I57" s="533" t="s">
        <v>1037</v>
      </c>
      <c r="J57" s="495">
        <f t="shared" si="15"/>
        <v>194</v>
      </c>
      <c r="K57" s="533" t="s">
        <v>1037</v>
      </c>
      <c r="L57" s="495">
        <f t="shared" si="16"/>
        <v>1372</v>
      </c>
      <c r="M57" s="533" t="s">
        <v>1037</v>
      </c>
      <c r="N57" s="532">
        <v>194</v>
      </c>
      <c r="O57" s="533" t="s">
        <v>1037</v>
      </c>
      <c r="P57" s="532">
        <v>1372</v>
      </c>
      <c r="Q57" s="532"/>
      <c r="R57" s="532">
        <v>0</v>
      </c>
      <c r="S57" s="532"/>
      <c r="T57" s="532">
        <v>0</v>
      </c>
      <c r="U57" s="533" t="s">
        <v>1037</v>
      </c>
      <c r="V57" s="497">
        <f>SUM(X57:Z57)</f>
        <v>121216</v>
      </c>
      <c r="W57" s="533" t="s">
        <v>1037</v>
      </c>
      <c r="X57" s="532">
        <v>118847</v>
      </c>
      <c r="Y57" s="533" t="s">
        <v>1037</v>
      </c>
      <c r="Z57" s="532">
        <v>2369</v>
      </c>
      <c r="AA57" s="533" t="s">
        <v>1037</v>
      </c>
      <c r="AB57" s="497">
        <f t="shared" si="17"/>
        <v>220935</v>
      </c>
      <c r="AC57" s="533" t="s">
        <v>1037</v>
      </c>
      <c r="AD57" s="532">
        <v>167339</v>
      </c>
      <c r="AE57" s="533" t="s">
        <v>1037</v>
      </c>
      <c r="AF57" s="532">
        <v>3572</v>
      </c>
      <c r="AG57" s="533" t="s">
        <v>1037</v>
      </c>
      <c r="AH57" s="532">
        <v>2154</v>
      </c>
      <c r="AI57" s="533" t="s">
        <v>1037</v>
      </c>
      <c r="AJ57" s="532">
        <v>47870</v>
      </c>
      <c r="AK57" s="532"/>
      <c r="AL57" s="534">
        <v>0</v>
      </c>
    </row>
    <row r="58" spans="1:38" s="483" customFormat="1" ht="16.5" customHeight="1">
      <c r="A58" s="531"/>
      <c r="B58" s="526" t="s">
        <v>1034</v>
      </c>
      <c r="C58" s="522">
        <f>SUM(D58:F58)</f>
        <v>2</v>
      </c>
      <c r="D58" s="532">
        <v>2</v>
      </c>
      <c r="E58" s="532">
        <v>0</v>
      </c>
      <c r="F58" s="532">
        <v>0</v>
      </c>
      <c r="G58" s="533"/>
      <c r="H58" s="497" t="s">
        <v>1040</v>
      </c>
      <c r="I58" s="495"/>
      <c r="J58" s="497" t="s">
        <v>1040</v>
      </c>
      <c r="K58" s="495"/>
      <c r="L58" s="497" t="s">
        <v>1040</v>
      </c>
      <c r="M58" s="473"/>
      <c r="N58" s="532" t="s">
        <v>1039</v>
      </c>
      <c r="O58" s="533"/>
      <c r="P58" s="532" t="s">
        <v>1039</v>
      </c>
      <c r="Q58" s="532"/>
      <c r="R58" s="532">
        <v>0</v>
      </c>
      <c r="S58" s="532"/>
      <c r="T58" s="532">
        <v>0</v>
      </c>
      <c r="U58" s="533"/>
      <c r="V58" s="497">
        <f>SUM(X58:Z58)</f>
        <v>0</v>
      </c>
      <c r="W58" s="532"/>
      <c r="X58" s="532" t="s">
        <v>1040</v>
      </c>
      <c r="Y58" s="532"/>
      <c r="Z58" s="532" t="s">
        <v>1040</v>
      </c>
      <c r="AA58" s="532"/>
      <c r="AB58" s="497">
        <f t="shared" si="17"/>
        <v>0</v>
      </c>
      <c r="AC58" s="532"/>
      <c r="AD58" s="532" t="s">
        <v>1040</v>
      </c>
      <c r="AE58" s="532"/>
      <c r="AF58" s="532" t="s">
        <v>1040</v>
      </c>
      <c r="AG58" s="532"/>
      <c r="AH58" s="532" t="s">
        <v>1040</v>
      </c>
      <c r="AI58" s="532"/>
      <c r="AJ58" s="532" t="s">
        <v>1040</v>
      </c>
      <c r="AK58" s="532"/>
      <c r="AL58" s="534">
        <v>0</v>
      </c>
    </row>
    <row r="59" spans="1:38" s="508" customFormat="1" ht="24" customHeight="1">
      <c r="A59" s="525"/>
      <c r="B59" s="502" t="s">
        <v>1042</v>
      </c>
      <c r="C59" s="517">
        <f>SUM(C60,C64)</f>
        <v>805</v>
      </c>
      <c r="D59" s="504">
        <f>SUM(D60,D64)</f>
        <v>264</v>
      </c>
      <c r="E59" s="504">
        <f>SUM(E60,E64)</f>
        <v>14</v>
      </c>
      <c r="F59" s="504">
        <f>SUM(F60,F64)</f>
        <v>527</v>
      </c>
      <c r="G59" s="504"/>
      <c r="H59" s="505">
        <f>SUM(H60,H64)</f>
        <v>6840</v>
      </c>
      <c r="I59" s="505"/>
      <c r="J59" s="505">
        <f>SUM(J60,J64)</f>
        <v>4589</v>
      </c>
      <c r="K59" s="505"/>
      <c r="L59" s="505">
        <f>SUM(L60,L64)</f>
        <v>2251</v>
      </c>
      <c r="M59" s="504"/>
      <c r="N59" s="504">
        <f>SUM(N60,N64)</f>
        <v>3970</v>
      </c>
      <c r="O59" s="504"/>
      <c r="P59" s="504">
        <f>SUM(P60,P64)</f>
        <v>1978</v>
      </c>
      <c r="Q59" s="504"/>
      <c r="R59" s="504">
        <f>SUM(R60,R64)</f>
        <v>619</v>
      </c>
      <c r="S59" s="504"/>
      <c r="T59" s="504">
        <f>SUM(T60,T64)</f>
        <v>273</v>
      </c>
      <c r="U59" s="530"/>
      <c r="V59" s="505">
        <f>SUM(V60,V64)</f>
        <v>637874</v>
      </c>
      <c r="W59" s="504"/>
      <c r="X59" s="505">
        <f>SUM(X60,X64)</f>
        <v>252836</v>
      </c>
      <c r="Y59" s="504"/>
      <c r="Z59" s="505">
        <f>SUM(Z60,Z64)</f>
        <v>6349</v>
      </c>
      <c r="AA59" s="504"/>
      <c r="AB59" s="505">
        <f>SUM(AB60,AB64)</f>
        <v>2944941</v>
      </c>
      <c r="AC59" s="504"/>
      <c r="AD59" s="504">
        <f>SUM(AD60,AD64)</f>
        <v>1276387</v>
      </c>
      <c r="AE59" s="504"/>
      <c r="AF59" s="504">
        <f>SUM(AF60,AF64)</f>
        <v>20581</v>
      </c>
      <c r="AG59" s="504"/>
      <c r="AH59" s="504">
        <f>SUM(AH60,AH64)</f>
        <v>23920</v>
      </c>
      <c r="AI59" s="504"/>
      <c r="AJ59" s="504">
        <f>SUM(AJ60,AJ64)</f>
        <v>16588</v>
      </c>
      <c r="AK59" s="504"/>
      <c r="AL59" s="507">
        <f>SUM(AL60,AL64)</f>
        <v>0</v>
      </c>
    </row>
    <row r="60" spans="1:38" s="508" customFormat="1" ht="16.5" customHeight="1">
      <c r="A60" s="525"/>
      <c r="B60" s="502" t="s">
        <v>1025</v>
      </c>
      <c r="C60" s="517">
        <f aca="true" t="shared" si="18" ref="C60:C68">SUM(D60:F60)</f>
        <v>748</v>
      </c>
      <c r="D60" s="504">
        <f>SUM(D61:D63)</f>
        <v>210</v>
      </c>
      <c r="E60" s="504">
        <f>SUM(E61:E63)</f>
        <v>12</v>
      </c>
      <c r="F60" s="504">
        <f>SUM(F61:F63)</f>
        <v>526</v>
      </c>
      <c r="G60" s="504"/>
      <c r="H60" s="505">
        <f>SUM(H61:H63)</f>
        <v>4584</v>
      </c>
      <c r="I60" s="505"/>
      <c r="J60" s="505">
        <f>SUM(J61:J63)</f>
        <v>3160</v>
      </c>
      <c r="K60" s="505"/>
      <c r="L60" s="505">
        <f>SUM(L61:L63)</f>
        <v>1424</v>
      </c>
      <c r="M60" s="473" t="s">
        <v>1037</v>
      </c>
      <c r="N60" s="504">
        <f>SUM(N61:N63)</f>
        <v>2542</v>
      </c>
      <c r="O60" s="473" t="s">
        <v>1037</v>
      </c>
      <c r="P60" s="504">
        <f>SUM(P61:P63)</f>
        <v>1151</v>
      </c>
      <c r="Q60" s="504"/>
      <c r="R60" s="504">
        <f>SUM(R61:R63)</f>
        <v>618</v>
      </c>
      <c r="S60" s="504"/>
      <c r="T60" s="504">
        <f>SUM(T61:T63)</f>
        <v>273</v>
      </c>
      <c r="U60" s="530"/>
      <c r="V60" s="505">
        <f>SUM(V61:V63)</f>
        <v>378689</v>
      </c>
      <c r="W60" s="504"/>
      <c r="X60" s="504">
        <f>SUM(X61:X63)</f>
        <v>0</v>
      </c>
      <c r="Y60" s="504"/>
      <c r="Z60" s="504">
        <f>SUM(Z61:Z63)</f>
        <v>0</v>
      </c>
      <c r="AA60" s="504"/>
      <c r="AB60" s="505">
        <f>SUM(AB61:AB63)</f>
        <v>1607465</v>
      </c>
      <c r="AC60" s="504"/>
      <c r="AD60" s="504">
        <f>SUM(AD61:AD63)</f>
        <v>0</v>
      </c>
      <c r="AE60" s="504"/>
      <c r="AF60" s="504">
        <f>SUM(AF61:AF63)</f>
        <v>0</v>
      </c>
      <c r="AG60" s="504"/>
      <c r="AH60" s="504">
        <f>SUM(AH61:AH63)</f>
        <v>0</v>
      </c>
      <c r="AI60" s="504"/>
      <c r="AJ60" s="504">
        <f>SUM(AJ61:AJ63)</f>
        <v>0</v>
      </c>
      <c r="AK60" s="504"/>
      <c r="AL60" s="507">
        <f>SUM(AL61:AL63)</f>
        <v>0</v>
      </c>
    </row>
    <row r="61" spans="1:38" s="483" customFormat="1" ht="16.5" customHeight="1">
      <c r="A61" s="531"/>
      <c r="B61" s="485" t="s">
        <v>1026</v>
      </c>
      <c r="C61" s="522">
        <f t="shared" si="18"/>
        <v>270</v>
      </c>
      <c r="D61" s="532">
        <v>9</v>
      </c>
      <c r="E61" s="532">
        <v>1</v>
      </c>
      <c r="F61" s="532">
        <v>260</v>
      </c>
      <c r="G61" s="532"/>
      <c r="H61" s="495">
        <f>SUM(J61,L61)</f>
        <v>525</v>
      </c>
      <c r="I61" s="495"/>
      <c r="J61" s="495">
        <f aca="true" t="shared" si="19" ref="J61:J68">SUM(N61,R61)</f>
        <v>394</v>
      </c>
      <c r="K61" s="495"/>
      <c r="L61" s="495">
        <f aca="true" t="shared" si="20" ref="L61:L68">SUM(P61,T61)</f>
        <v>131</v>
      </c>
      <c r="M61" s="498"/>
      <c r="N61" s="532">
        <v>105</v>
      </c>
      <c r="O61" s="532"/>
      <c r="P61" s="532">
        <v>27</v>
      </c>
      <c r="Q61" s="532"/>
      <c r="R61" s="532">
        <v>289</v>
      </c>
      <c r="S61" s="532"/>
      <c r="T61" s="532">
        <v>104</v>
      </c>
      <c r="U61" s="533"/>
      <c r="V61" s="497">
        <v>11404</v>
      </c>
      <c r="W61" s="532"/>
      <c r="X61" s="506">
        <v>0</v>
      </c>
      <c r="Y61" s="532"/>
      <c r="Z61" s="506">
        <v>0</v>
      </c>
      <c r="AA61" s="532"/>
      <c r="AB61" s="497">
        <v>57105</v>
      </c>
      <c r="AC61" s="532"/>
      <c r="AD61" s="506">
        <v>0</v>
      </c>
      <c r="AE61" s="532"/>
      <c r="AF61" s="506">
        <v>0</v>
      </c>
      <c r="AG61" s="532"/>
      <c r="AH61" s="506">
        <v>0</v>
      </c>
      <c r="AI61" s="532"/>
      <c r="AJ61" s="506">
        <v>0</v>
      </c>
      <c r="AK61" s="532"/>
      <c r="AL61" s="534">
        <v>0</v>
      </c>
    </row>
    <row r="62" spans="1:38" s="483" customFormat="1" ht="16.5" customHeight="1">
      <c r="A62" s="531"/>
      <c r="B62" s="485" t="s">
        <v>1027</v>
      </c>
      <c r="C62" s="522">
        <f t="shared" si="18"/>
        <v>318</v>
      </c>
      <c r="D62" s="532">
        <v>87</v>
      </c>
      <c r="E62" s="532">
        <v>8</v>
      </c>
      <c r="F62" s="532">
        <v>223</v>
      </c>
      <c r="G62" s="532"/>
      <c r="H62" s="495">
        <f>SUM(J62,L62)</f>
        <v>1932</v>
      </c>
      <c r="I62" s="495"/>
      <c r="J62" s="495">
        <f t="shared" si="19"/>
        <v>1323</v>
      </c>
      <c r="K62" s="495"/>
      <c r="L62" s="495">
        <f t="shared" si="20"/>
        <v>609</v>
      </c>
      <c r="M62" s="498"/>
      <c r="N62" s="532">
        <v>1047</v>
      </c>
      <c r="O62" s="532"/>
      <c r="P62" s="532">
        <v>467</v>
      </c>
      <c r="Q62" s="532"/>
      <c r="R62" s="532">
        <v>276</v>
      </c>
      <c r="S62" s="532"/>
      <c r="T62" s="532">
        <v>142</v>
      </c>
      <c r="U62" s="533"/>
      <c r="V62" s="497">
        <v>144890</v>
      </c>
      <c r="W62" s="532"/>
      <c r="X62" s="506">
        <v>0</v>
      </c>
      <c r="Y62" s="532"/>
      <c r="Z62" s="506">
        <v>0</v>
      </c>
      <c r="AA62" s="532"/>
      <c r="AB62" s="497">
        <v>521334</v>
      </c>
      <c r="AC62" s="532"/>
      <c r="AD62" s="506">
        <v>0</v>
      </c>
      <c r="AE62" s="532"/>
      <c r="AF62" s="506">
        <v>0</v>
      </c>
      <c r="AG62" s="532"/>
      <c r="AH62" s="506">
        <v>0</v>
      </c>
      <c r="AI62" s="532"/>
      <c r="AJ62" s="506">
        <v>0</v>
      </c>
      <c r="AK62" s="532"/>
      <c r="AL62" s="534">
        <v>0</v>
      </c>
    </row>
    <row r="63" spans="1:38" s="483" customFormat="1" ht="16.5" customHeight="1">
      <c r="A63" s="531"/>
      <c r="B63" s="485" t="s">
        <v>1028</v>
      </c>
      <c r="C63" s="522">
        <f t="shared" si="18"/>
        <v>160</v>
      </c>
      <c r="D63" s="532">
        <v>114</v>
      </c>
      <c r="E63" s="532">
        <v>3</v>
      </c>
      <c r="F63" s="532">
        <v>43</v>
      </c>
      <c r="G63" s="532"/>
      <c r="H63" s="495">
        <f>SUM(J63,L63)</f>
        <v>2127</v>
      </c>
      <c r="I63" s="495"/>
      <c r="J63" s="495">
        <f t="shared" si="19"/>
        <v>1443</v>
      </c>
      <c r="K63" s="495"/>
      <c r="L63" s="495">
        <f t="shared" si="20"/>
        <v>684</v>
      </c>
      <c r="M63" s="498"/>
      <c r="N63" s="532">
        <v>1390</v>
      </c>
      <c r="O63" s="532"/>
      <c r="P63" s="532">
        <v>657</v>
      </c>
      <c r="Q63" s="532"/>
      <c r="R63" s="532">
        <v>53</v>
      </c>
      <c r="S63" s="532"/>
      <c r="T63" s="532">
        <v>27</v>
      </c>
      <c r="U63" s="533"/>
      <c r="V63" s="497">
        <v>222395</v>
      </c>
      <c r="W63" s="532"/>
      <c r="X63" s="506">
        <v>0</v>
      </c>
      <c r="Y63" s="532"/>
      <c r="Z63" s="506">
        <v>0</v>
      </c>
      <c r="AA63" s="532"/>
      <c r="AB63" s="497">
        <v>1029026</v>
      </c>
      <c r="AC63" s="532"/>
      <c r="AD63" s="506">
        <v>0</v>
      </c>
      <c r="AE63" s="532"/>
      <c r="AF63" s="506">
        <v>0</v>
      </c>
      <c r="AG63" s="532"/>
      <c r="AH63" s="506">
        <v>0</v>
      </c>
      <c r="AI63" s="532"/>
      <c r="AJ63" s="506">
        <v>0</v>
      </c>
      <c r="AK63" s="532"/>
      <c r="AL63" s="534">
        <v>0</v>
      </c>
    </row>
    <row r="64" spans="1:38" s="508" customFormat="1" ht="16.5" customHeight="1">
      <c r="A64" s="525"/>
      <c r="B64" s="502" t="s">
        <v>1029</v>
      </c>
      <c r="C64" s="517">
        <f t="shared" si="18"/>
        <v>57</v>
      </c>
      <c r="D64" s="504">
        <f>SUM(D65:D68)</f>
        <v>54</v>
      </c>
      <c r="E64" s="504">
        <f>SUM(E65:E68)</f>
        <v>2</v>
      </c>
      <c r="F64" s="504">
        <f>SUM(F65:F68)</f>
        <v>1</v>
      </c>
      <c r="G64" s="504"/>
      <c r="H64" s="519">
        <f>SUM(J64:L64)</f>
        <v>2256</v>
      </c>
      <c r="I64" s="519"/>
      <c r="J64" s="519">
        <f t="shared" si="19"/>
        <v>1429</v>
      </c>
      <c r="K64" s="519"/>
      <c r="L64" s="519">
        <f t="shared" si="20"/>
        <v>827</v>
      </c>
      <c r="M64" s="473" t="s">
        <v>1037</v>
      </c>
      <c r="N64" s="504">
        <f>SUM(N65:N68)</f>
        <v>1428</v>
      </c>
      <c r="O64" s="473" t="s">
        <v>1037</v>
      </c>
      <c r="P64" s="504">
        <f>SUM(P65:P68)</f>
        <v>827</v>
      </c>
      <c r="Q64" s="504"/>
      <c r="R64" s="504">
        <f>SUM(R65:R68)</f>
        <v>1</v>
      </c>
      <c r="S64" s="504"/>
      <c r="T64" s="504">
        <f>SUM(T65:T68)</f>
        <v>0</v>
      </c>
      <c r="U64" s="530"/>
      <c r="V64" s="519">
        <f>SUM(Z64,X64)</f>
        <v>259185</v>
      </c>
      <c r="W64" s="504"/>
      <c r="X64" s="504">
        <f>SUM(X65:X68)</f>
        <v>252836</v>
      </c>
      <c r="Y64" s="504"/>
      <c r="Z64" s="504">
        <f>SUM(Z65:Z68)</f>
        <v>6349</v>
      </c>
      <c r="AA64" s="504"/>
      <c r="AB64" s="513">
        <f>SUM(AD64,AF64,AH64,AJ64)</f>
        <v>1337476</v>
      </c>
      <c r="AC64" s="504"/>
      <c r="AD64" s="504">
        <f>SUM(AD65:AD68)</f>
        <v>1276387</v>
      </c>
      <c r="AE64" s="504"/>
      <c r="AF64" s="504">
        <f>SUM(AF65:AF68)</f>
        <v>20581</v>
      </c>
      <c r="AG64" s="504"/>
      <c r="AH64" s="504">
        <f>SUM(AH65:AH68)</f>
        <v>23920</v>
      </c>
      <c r="AI64" s="504"/>
      <c r="AJ64" s="504">
        <f>SUM(AJ65:AJ68)</f>
        <v>16588</v>
      </c>
      <c r="AK64" s="504"/>
      <c r="AL64" s="507">
        <f>SUM(AL65:AL68)</f>
        <v>0</v>
      </c>
    </row>
    <row r="65" spans="1:38" s="483" customFormat="1" ht="16.5" customHeight="1">
      <c r="A65" s="531"/>
      <c r="B65" s="526" t="s">
        <v>1030</v>
      </c>
      <c r="C65" s="522">
        <f t="shared" si="18"/>
        <v>29</v>
      </c>
      <c r="D65" s="532">
        <v>29</v>
      </c>
      <c r="E65" s="532">
        <v>0</v>
      </c>
      <c r="F65" s="532">
        <v>0</v>
      </c>
      <c r="G65" s="532"/>
      <c r="H65" s="495">
        <f>SUM(J65,L65)</f>
        <v>679</v>
      </c>
      <c r="I65" s="495"/>
      <c r="J65" s="495">
        <f t="shared" si="19"/>
        <v>433</v>
      </c>
      <c r="K65" s="495"/>
      <c r="L65" s="495">
        <f t="shared" si="20"/>
        <v>246</v>
      </c>
      <c r="M65" s="498"/>
      <c r="N65" s="532">
        <v>433</v>
      </c>
      <c r="O65" s="532"/>
      <c r="P65" s="532">
        <v>246</v>
      </c>
      <c r="Q65" s="532"/>
      <c r="R65" s="532">
        <v>0</v>
      </c>
      <c r="S65" s="532"/>
      <c r="T65" s="532">
        <v>0</v>
      </c>
      <c r="U65" s="533"/>
      <c r="V65" s="497">
        <f>SUM(X65,Z65)</f>
        <v>78565</v>
      </c>
      <c r="W65" s="532"/>
      <c r="X65" s="532">
        <v>77496</v>
      </c>
      <c r="Y65" s="532"/>
      <c r="Z65" s="532">
        <v>1069</v>
      </c>
      <c r="AA65" s="532"/>
      <c r="AB65" s="497">
        <f>SUM(AD65,AF65,AH65,AJ65)</f>
        <v>357614</v>
      </c>
      <c r="AC65" s="532"/>
      <c r="AD65" s="532">
        <v>344539</v>
      </c>
      <c r="AE65" s="532"/>
      <c r="AF65" s="532">
        <v>6449</v>
      </c>
      <c r="AG65" s="532"/>
      <c r="AH65" s="532">
        <v>4717</v>
      </c>
      <c r="AI65" s="532"/>
      <c r="AJ65" s="532">
        <v>1909</v>
      </c>
      <c r="AK65" s="532"/>
      <c r="AL65" s="534">
        <v>0</v>
      </c>
    </row>
    <row r="66" spans="1:38" s="483" customFormat="1" ht="16.5" customHeight="1">
      <c r="A66" s="531"/>
      <c r="B66" s="485" t="s">
        <v>1031</v>
      </c>
      <c r="C66" s="522">
        <f t="shared" si="18"/>
        <v>17</v>
      </c>
      <c r="D66" s="532">
        <v>16</v>
      </c>
      <c r="E66" s="532">
        <v>1</v>
      </c>
      <c r="F66" s="532">
        <v>0</v>
      </c>
      <c r="G66" s="532"/>
      <c r="H66" s="495">
        <f>SUM(J66,L66)</f>
        <v>625</v>
      </c>
      <c r="I66" s="495"/>
      <c r="J66" s="495">
        <f t="shared" si="19"/>
        <v>366</v>
      </c>
      <c r="K66" s="495"/>
      <c r="L66" s="495">
        <f t="shared" si="20"/>
        <v>259</v>
      </c>
      <c r="M66" s="498"/>
      <c r="N66" s="532">
        <v>366</v>
      </c>
      <c r="O66" s="532"/>
      <c r="P66" s="532">
        <v>259</v>
      </c>
      <c r="Q66" s="532"/>
      <c r="R66" s="532">
        <v>0</v>
      </c>
      <c r="S66" s="532"/>
      <c r="T66" s="532">
        <v>0</v>
      </c>
      <c r="U66" s="533"/>
      <c r="V66" s="497">
        <f>SUM(X66,Z66)</f>
        <v>70602</v>
      </c>
      <c r="W66" s="532"/>
      <c r="X66" s="532">
        <v>69965</v>
      </c>
      <c r="Y66" s="532"/>
      <c r="Z66" s="532">
        <v>637</v>
      </c>
      <c r="AA66" s="532"/>
      <c r="AB66" s="497">
        <f>SUM(AD66,AF66,AH66,AJ66)</f>
        <v>367476</v>
      </c>
      <c r="AC66" s="532"/>
      <c r="AD66" s="532">
        <v>354172</v>
      </c>
      <c r="AE66" s="532"/>
      <c r="AF66" s="532">
        <v>5948</v>
      </c>
      <c r="AG66" s="532"/>
      <c r="AH66" s="532">
        <v>4082</v>
      </c>
      <c r="AI66" s="532"/>
      <c r="AJ66" s="532">
        <v>3274</v>
      </c>
      <c r="AK66" s="532"/>
      <c r="AL66" s="534">
        <v>0</v>
      </c>
    </row>
    <row r="67" spans="1:38" s="483" customFormat="1" ht="16.5" customHeight="1">
      <c r="A67" s="531"/>
      <c r="B67" s="526" t="s">
        <v>1032</v>
      </c>
      <c r="C67" s="522">
        <f t="shared" si="18"/>
        <v>8</v>
      </c>
      <c r="D67" s="532">
        <v>6</v>
      </c>
      <c r="E67" s="532">
        <v>1</v>
      </c>
      <c r="F67" s="532">
        <v>1</v>
      </c>
      <c r="G67" s="533"/>
      <c r="H67" s="495">
        <f>SUM(J67,L67)</f>
        <v>532</v>
      </c>
      <c r="I67" s="536"/>
      <c r="J67" s="495">
        <f t="shared" si="19"/>
        <v>309</v>
      </c>
      <c r="K67" s="536"/>
      <c r="L67" s="495">
        <f t="shared" si="20"/>
        <v>223</v>
      </c>
      <c r="M67" s="533"/>
      <c r="N67" s="532">
        <v>308</v>
      </c>
      <c r="O67" s="533"/>
      <c r="P67" s="532">
        <v>223</v>
      </c>
      <c r="Q67" s="532"/>
      <c r="R67" s="532">
        <v>1</v>
      </c>
      <c r="S67" s="532"/>
      <c r="T67" s="532">
        <v>0</v>
      </c>
      <c r="U67" s="533"/>
      <c r="V67" s="497">
        <f>SUM(X67,Z67)</f>
        <v>50429</v>
      </c>
      <c r="W67" s="532"/>
      <c r="X67" s="532">
        <v>50265</v>
      </c>
      <c r="Y67" s="532"/>
      <c r="Z67" s="532">
        <v>164</v>
      </c>
      <c r="AA67" s="533"/>
      <c r="AB67" s="497">
        <f>SUM(AD67,AF67,AH67,AJ67)</f>
        <v>328187</v>
      </c>
      <c r="AC67" s="533"/>
      <c r="AD67" s="532">
        <v>311640</v>
      </c>
      <c r="AE67" s="533"/>
      <c r="AF67" s="532">
        <v>1863</v>
      </c>
      <c r="AG67" s="533"/>
      <c r="AH67" s="532">
        <v>3738</v>
      </c>
      <c r="AI67" s="533"/>
      <c r="AJ67" s="532">
        <v>10946</v>
      </c>
      <c r="AK67" s="532"/>
      <c r="AL67" s="534">
        <v>0</v>
      </c>
    </row>
    <row r="68" spans="1:38" s="483" customFormat="1" ht="16.5" customHeight="1">
      <c r="A68" s="531"/>
      <c r="B68" s="526" t="s">
        <v>1033</v>
      </c>
      <c r="C68" s="522">
        <f t="shared" si="18"/>
        <v>3</v>
      </c>
      <c r="D68" s="532">
        <v>3</v>
      </c>
      <c r="E68" s="532">
        <v>0</v>
      </c>
      <c r="F68" s="532">
        <v>0</v>
      </c>
      <c r="G68" s="532"/>
      <c r="H68" s="495">
        <f>SUM(J68,L68)</f>
        <v>420</v>
      </c>
      <c r="I68" s="495"/>
      <c r="J68" s="495">
        <f t="shared" si="19"/>
        <v>321</v>
      </c>
      <c r="K68" s="495"/>
      <c r="L68" s="495">
        <f t="shared" si="20"/>
        <v>99</v>
      </c>
      <c r="M68" s="498"/>
      <c r="N68" s="532">
        <v>321</v>
      </c>
      <c r="O68" s="532"/>
      <c r="P68" s="532">
        <v>99</v>
      </c>
      <c r="Q68" s="532"/>
      <c r="R68" s="532">
        <v>0</v>
      </c>
      <c r="S68" s="532"/>
      <c r="T68" s="532">
        <v>0</v>
      </c>
      <c r="U68" s="533"/>
      <c r="V68" s="497">
        <f>SUM(X68,Z68)</f>
        <v>59589</v>
      </c>
      <c r="W68" s="532"/>
      <c r="X68" s="532">
        <v>55110</v>
      </c>
      <c r="Y68" s="532"/>
      <c r="Z68" s="532">
        <v>4479</v>
      </c>
      <c r="AA68" s="532"/>
      <c r="AB68" s="497">
        <f>SUM(AD68,AF68,AH68,AJ68)</f>
        <v>284199</v>
      </c>
      <c r="AC68" s="532"/>
      <c r="AD68" s="532">
        <v>266036</v>
      </c>
      <c r="AE68" s="532"/>
      <c r="AF68" s="532">
        <v>6321</v>
      </c>
      <c r="AG68" s="532"/>
      <c r="AH68" s="532">
        <v>11383</v>
      </c>
      <c r="AI68" s="532"/>
      <c r="AJ68" s="532">
        <v>459</v>
      </c>
      <c r="AK68" s="532"/>
      <c r="AL68" s="534">
        <v>0</v>
      </c>
    </row>
    <row r="69" spans="1:38" s="508" customFormat="1" ht="24" customHeight="1">
      <c r="A69" s="525"/>
      <c r="B69" s="502" t="s">
        <v>1043</v>
      </c>
      <c r="C69" s="517">
        <f>SUM(C70,C74)</f>
        <v>873</v>
      </c>
      <c r="D69" s="504">
        <f>SUM(D70,D74)</f>
        <v>102</v>
      </c>
      <c r="E69" s="504">
        <f>SUM(E70,E74)</f>
        <v>6</v>
      </c>
      <c r="F69" s="504">
        <f>SUM(F70,F74)</f>
        <v>765</v>
      </c>
      <c r="G69" s="518"/>
      <c r="H69" s="505">
        <f>SUM(H70,H74)</f>
        <v>6560</v>
      </c>
      <c r="I69" s="519"/>
      <c r="J69" s="505">
        <f>SUM(J70,J74)</f>
        <v>4654</v>
      </c>
      <c r="K69" s="519"/>
      <c r="L69" s="505">
        <f>SUM(L70,L74)</f>
        <v>1906</v>
      </c>
      <c r="M69" s="518"/>
      <c r="N69" s="504">
        <f>SUM(N70,N74)</f>
        <v>3763</v>
      </c>
      <c r="O69" s="518"/>
      <c r="P69" s="504">
        <f>SUM(P70,P74)</f>
        <v>1672</v>
      </c>
      <c r="Q69" s="504"/>
      <c r="R69" s="504">
        <f>SUM(R70,R74)</f>
        <v>891</v>
      </c>
      <c r="S69" s="504"/>
      <c r="T69" s="504">
        <f>SUM(T70,T74)</f>
        <v>234</v>
      </c>
      <c r="U69" s="530"/>
      <c r="V69" s="505">
        <f>SUM(V70+V74)</f>
        <v>630462</v>
      </c>
      <c r="W69" s="504"/>
      <c r="X69" s="505">
        <f>SUM(X70+X74)</f>
        <v>460338</v>
      </c>
      <c r="Y69" s="504"/>
      <c r="Z69" s="505">
        <f>SUM(Z70+Z74)</f>
        <v>4538</v>
      </c>
      <c r="AA69" s="504"/>
      <c r="AB69" s="505">
        <f>SUM(AB70,AB74)</f>
        <v>1739898</v>
      </c>
      <c r="AC69" s="504"/>
      <c r="AD69" s="505">
        <f>SUM(AD70+AD74)</f>
        <v>1264568</v>
      </c>
      <c r="AE69" s="504"/>
      <c r="AF69" s="505">
        <f>SUM(AF70+AF74)</f>
        <v>9286</v>
      </c>
      <c r="AG69" s="504"/>
      <c r="AH69" s="505">
        <f>SUM(AH70+AH74)</f>
        <v>17571</v>
      </c>
      <c r="AI69" s="504"/>
      <c r="AJ69" s="505">
        <f>SUM(AJ70+AJ74)</f>
        <v>44405</v>
      </c>
      <c r="AK69" s="504"/>
      <c r="AL69" s="507">
        <f>SUM(AL70+AL74)</f>
        <v>20817</v>
      </c>
    </row>
    <row r="70" spans="1:38" s="508" customFormat="1" ht="16.5" customHeight="1">
      <c r="A70" s="525"/>
      <c r="B70" s="502" t="s">
        <v>1025</v>
      </c>
      <c r="C70" s="517">
        <f>SUM(C71:C73)</f>
        <v>830</v>
      </c>
      <c r="D70" s="504">
        <f>SUM(D71:D73)</f>
        <v>64</v>
      </c>
      <c r="E70" s="504">
        <f>SUM(E71:E73)</f>
        <v>2</v>
      </c>
      <c r="F70" s="504">
        <f>SUM(F71:F73)</f>
        <v>764</v>
      </c>
      <c r="G70" s="504"/>
      <c r="H70" s="505">
        <f>SUM(H71:H73)</f>
        <v>2665</v>
      </c>
      <c r="I70" s="505"/>
      <c r="J70" s="505">
        <f>SUM(J71:J73)</f>
        <v>2029</v>
      </c>
      <c r="K70" s="505"/>
      <c r="L70" s="505">
        <f>SUM(L71:L73)</f>
        <v>636</v>
      </c>
      <c r="M70" s="473" t="s">
        <v>1037</v>
      </c>
      <c r="N70" s="504">
        <f>SUM(N71:N73)</f>
        <v>1139</v>
      </c>
      <c r="O70" s="473" t="s">
        <v>1037</v>
      </c>
      <c r="P70" s="504">
        <f>SUM(P71:P73)</f>
        <v>402</v>
      </c>
      <c r="Q70" s="504"/>
      <c r="R70" s="504">
        <f>SUM(R71:R73)</f>
        <v>890</v>
      </c>
      <c r="S70" s="504"/>
      <c r="T70" s="504">
        <f>SUM(T71:T73)</f>
        <v>234</v>
      </c>
      <c r="U70" s="530"/>
      <c r="V70" s="505">
        <f>SUM(V71:V73)</f>
        <v>165586</v>
      </c>
      <c r="W70" s="504"/>
      <c r="X70" s="504">
        <f>SUM(X71:X73)</f>
        <v>0</v>
      </c>
      <c r="Y70" s="504"/>
      <c r="Z70" s="504">
        <f>SUM(Z71:Z73)</f>
        <v>0</v>
      </c>
      <c r="AA70" s="504"/>
      <c r="AB70" s="505">
        <f>SUM(AB71:AB73)</f>
        <v>404068</v>
      </c>
      <c r="AC70" s="504"/>
      <c r="AD70" s="504">
        <f>SUM(AD71:AD73)</f>
        <v>0</v>
      </c>
      <c r="AE70" s="504"/>
      <c r="AF70" s="504">
        <f>SUM(AF71:AF73)</f>
        <v>0</v>
      </c>
      <c r="AG70" s="504"/>
      <c r="AH70" s="504">
        <f>SUM(AH71:AH73)</f>
        <v>0</v>
      </c>
      <c r="AI70" s="504"/>
      <c r="AJ70" s="504">
        <f>SUM(AJ71:AJ73)</f>
        <v>0</v>
      </c>
      <c r="AK70" s="504"/>
      <c r="AL70" s="507">
        <f>SUM(AL71:AL73)</f>
        <v>724</v>
      </c>
    </row>
    <row r="71" spans="1:38" s="483" customFormat="1" ht="16.5" customHeight="1">
      <c r="A71" s="531"/>
      <c r="B71" s="485" t="s">
        <v>1026</v>
      </c>
      <c r="C71" s="522">
        <f>SUM(D71:F71)</f>
        <v>612</v>
      </c>
      <c r="D71" s="532">
        <v>4</v>
      </c>
      <c r="E71" s="532">
        <v>1</v>
      </c>
      <c r="F71" s="532">
        <v>607</v>
      </c>
      <c r="G71" s="532"/>
      <c r="H71" s="495">
        <f>SUM(J71,L71)</f>
        <v>1061</v>
      </c>
      <c r="I71" s="495"/>
      <c r="J71" s="495">
        <f aca="true" t="shared" si="21" ref="J71:J80">SUM(N71,R71)</f>
        <v>898</v>
      </c>
      <c r="K71" s="495"/>
      <c r="L71" s="495">
        <f aca="true" t="shared" si="22" ref="L71:L80">SUM(P71,T71)</f>
        <v>163</v>
      </c>
      <c r="M71" s="498"/>
      <c r="N71" s="532">
        <v>190</v>
      </c>
      <c r="O71" s="532"/>
      <c r="P71" s="532">
        <v>22</v>
      </c>
      <c r="Q71" s="532"/>
      <c r="R71" s="532">
        <v>708</v>
      </c>
      <c r="S71" s="532"/>
      <c r="T71" s="532">
        <v>141</v>
      </c>
      <c r="U71" s="533"/>
      <c r="V71" s="497">
        <v>22014</v>
      </c>
      <c r="W71" s="532"/>
      <c r="X71" s="532">
        <v>0</v>
      </c>
      <c r="Y71" s="532"/>
      <c r="Z71" s="532">
        <v>0</v>
      </c>
      <c r="AA71" s="532"/>
      <c r="AB71" s="497">
        <v>113627</v>
      </c>
      <c r="AC71" s="532"/>
      <c r="AD71" s="506">
        <v>0</v>
      </c>
      <c r="AE71" s="532"/>
      <c r="AF71" s="506">
        <v>0</v>
      </c>
      <c r="AG71" s="532"/>
      <c r="AH71" s="506">
        <v>0</v>
      </c>
      <c r="AI71" s="532"/>
      <c r="AJ71" s="506">
        <v>0</v>
      </c>
      <c r="AK71" s="532"/>
      <c r="AL71" s="534">
        <v>0</v>
      </c>
    </row>
    <row r="72" spans="1:38" s="483" customFormat="1" ht="16.5" customHeight="1">
      <c r="A72" s="531"/>
      <c r="B72" s="485" t="s">
        <v>1027</v>
      </c>
      <c r="C72" s="522">
        <f>SUM(D72:F72)</f>
        <v>175</v>
      </c>
      <c r="D72" s="532">
        <v>30</v>
      </c>
      <c r="E72" s="532">
        <v>0</v>
      </c>
      <c r="F72" s="532">
        <v>145</v>
      </c>
      <c r="G72" s="532"/>
      <c r="H72" s="495">
        <f>SUM(J72,L72)</f>
        <v>983</v>
      </c>
      <c r="I72" s="495"/>
      <c r="J72" s="495">
        <f t="shared" si="21"/>
        <v>728</v>
      </c>
      <c r="K72" s="495"/>
      <c r="L72" s="495">
        <f t="shared" si="22"/>
        <v>255</v>
      </c>
      <c r="M72" s="498"/>
      <c r="N72" s="532">
        <v>559</v>
      </c>
      <c r="O72" s="532"/>
      <c r="P72" s="532">
        <v>165</v>
      </c>
      <c r="Q72" s="532"/>
      <c r="R72" s="532">
        <v>169</v>
      </c>
      <c r="S72" s="532"/>
      <c r="T72" s="532">
        <v>90</v>
      </c>
      <c r="U72" s="533"/>
      <c r="V72" s="497">
        <v>81271</v>
      </c>
      <c r="W72" s="532"/>
      <c r="X72" s="532">
        <v>0</v>
      </c>
      <c r="Y72" s="532"/>
      <c r="Z72" s="532">
        <v>0</v>
      </c>
      <c r="AA72" s="532"/>
      <c r="AB72" s="497">
        <v>156946</v>
      </c>
      <c r="AC72" s="532"/>
      <c r="AD72" s="506">
        <v>0</v>
      </c>
      <c r="AE72" s="532"/>
      <c r="AF72" s="506">
        <v>0</v>
      </c>
      <c r="AG72" s="532"/>
      <c r="AH72" s="506">
        <v>0</v>
      </c>
      <c r="AI72" s="532"/>
      <c r="AJ72" s="506">
        <v>0</v>
      </c>
      <c r="AK72" s="532"/>
      <c r="AL72" s="534">
        <v>0</v>
      </c>
    </row>
    <row r="73" spans="1:38" s="483" customFormat="1" ht="16.5" customHeight="1">
      <c r="A73" s="531"/>
      <c r="B73" s="485" t="s">
        <v>1028</v>
      </c>
      <c r="C73" s="522">
        <f>SUM(D73:F73)</f>
        <v>43</v>
      </c>
      <c r="D73" s="532">
        <v>30</v>
      </c>
      <c r="E73" s="532">
        <v>1</v>
      </c>
      <c r="F73" s="532">
        <v>12</v>
      </c>
      <c r="G73" s="532"/>
      <c r="H73" s="495">
        <f>SUM(J73,L73)</f>
        <v>621</v>
      </c>
      <c r="I73" s="495"/>
      <c r="J73" s="495">
        <f t="shared" si="21"/>
        <v>403</v>
      </c>
      <c r="K73" s="495"/>
      <c r="L73" s="495">
        <f t="shared" si="22"/>
        <v>218</v>
      </c>
      <c r="M73" s="498"/>
      <c r="N73" s="532">
        <v>390</v>
      </c>
      <c r="O73" s="532"/>
      <c r="P73" s="532">
        <v>215</v>
      </c>
      <c r="Q73" s="532"/>
      <c r="R73" s="532">
        <v>13</v>
      </c>
      <c r="S73" s="532"/>
      <c r="T73" s="532">
        <v>3</v>
      </c>
      <c r="U73" s="533"/>
      <c r="V73" s="497">
        <v>62301</v>
      </c>
      <c r="W73" s="532"/>
      <c r="X73" s="532">
        <v>0</v>
      </c>
      <c r="Y73" s="532"/>
      <c r="Z73" s="532">
        <v>0</v>
      </c>
      <c r="AA73" s="532"/>
      <c r="AB73" s="497">
        <v>133495</v>
      </c>
      <c r="AC73" s="532"/>
      <c r="AD73" s="506">
        <v>0</v>
      </c>
      <c r="AE73" s="532"/>
      <c r="AF73" s="506">
        <v>0</v>
      </c>
      <c r="AG73" s="532"/>
      <c r="AH73" s="506">
        <v>0</v>
      </c>
      <c r="AI73" s="532"/>
      <c r="AJ73" s="506">
        <v>0</v>
      </c>
      <c r="AK73" s="532"/>
      <c r="AL73" s="534">
        <v>724</v>
      </c>
    </row>
    <row r="74" spans="1:38" s="508" customFormat="1" ht="16.5" customHeight="1">
      <c r="A74" s="525"/>
      <c r="B74" s="502" t="s">
        <v>1029</v>
      </c>
      <c r="C74" s="517">
        <f>SUM(C75:C80)</f>
        <v>43</v>
      </c>
      <c r="D74" s="504">
        <f>SUM(D75:D80)</f>
        <v>38</v>
      </c>
      <c r="E74" s="504">
        <f>SUM(E75:E80)</f>
        <v>4</v>
      </c>
      <c r="F74" s="504">
        <f>SUM(F75:F80)</f>
        <v>1</v>
      </c>
      <c r="G74" s="504"/>
      <c r="H74" s="519">
        <f>SUM(J74:L74)</f>
        <v>3895</v>
      </c>
      <c r="I74" s="519"/>
      <c r="J74" s="519">
        <f t="shared" si="21"/>
        <v>2625</v>
      </c>
      <c r="K74" s="519"/>
      <c r="L74" s="519">
        <f t="shared" si="22"/>
        <v>1270</v>
      </c>
      <c r="M74" s="473" t="s">
        <v>1037</v>
      </c>
      <c r="N74" s="504">
        <v>2624</v>
      </c>
      <c r="O74" s="473" t="s">
        <v>1037</v>
      </c>
      <c r="P74" s="504">
        <v>1270</v>
      </c>
      <c r="Q74" s="504"/>
      <c r="R74" s="504">
        <f>SUM(R75:R80)</f>
        <v>1</v>
      </c>
      <c r="S74" s="504"/>
      <c r="T74" s="504">
        <f>SUM(T75:T80)</f>
        <v>0</v>
      </c>
      <c r="U74" s="530"/>
      <c r="V74" s="519">
        <f aca="true" t="shared" si="23" ref="V74:V80">SUM(X74,Z74)</f>
        <v>464876</v>
      </c>
      <c r="W74" s="504"/>
      <c r="X74" s="504">
        <v>460338</v>
      </c>
      <c r="Y74" s="504"/>
      <c r="Z74" s="504">
        <v>4538</v>
      </c>
      <c r="AA74" s="504"/>
      <c r="AB74" s="513">
        <f aca="true" t="shared" si="24" ref="AB74:AB80">SUM(AD74,AF74,AH74,AJ74)</f>
        <v>1335830</v>
      </c>
      <c r="AC74" s="504"/>
      <c r="AD74" s="504">
        <v>1264568</v>
      </c>
      <c r="AE74" s="504"/>
      <c r="AF74" s="504">
        <v>9286</v>
      </c>
      <c r="AG74" s="504"/>
      <c r="AH74" s="504">
        <v>17571</v>
      </c>
      <c r="AI74" s="504"/>
      <c r="AJ74" s="504">
        <v>44405</v>
      </c>
      <c r="AK74" s="504"/>
      <c r="AL74" s="507">
        <v>20093</v>
      </c>
    </row>
    <row r="75" spans="1:38" s="483" customFormat="1" ht="16.5" customHeight="1">
      <c r="A75" s="531"/>
      <c r="B75" s="526" t="s">
        <v>1030</v>
      </c>
      <c r="C75" s="522">
        <f aca="true" t="shared" si="25" ref="C75:C80">SUM(D75:F75)</f>
        <v>15</v>
      </c>
      <c r="D75" s="532">
        <v>14</v>
      </c>
      <c r="E75" s="532">
        <v>0</v>
      </c>
      <c r="F75" s="532">
        <v>1</v>
      </c>
      <c r="G75" s="532"/>
      <c r="H75" s="495">
        <f aca="true" t="shared" si="26" ref="H75:H80">SUM(J75,L75)</f>
        <v>371</v>
      </c>
      <c r="I75" s="495"/>
      <c r="J75" s="495">
        <f t="shared" si="21"/>
        <v>226</v>
      </c>
      <c r="K75" s="495"/>
      <c r="L75" s="495">
        <f t="shared" si="22"/>
        <v>145</v>
      </c>
      <c r="M75" s="498"/>
      <c r="N75" s="532">
        <v>225</v>
      </c>
      <c r="O75" s="532"/>
      <c r="P75" s="532">
        <v>145</v>
      </c>
      <c r="Q75" s="532"/>
      <c r="R75" s="532">
        <v>1</v>
      </c>
      <c r="S75" s="532"/>
      <c r="T75" s="532">
        <v>0</v>
      </c>
      <c r="U75" s="533"/>
      <c r="V75" s="497">
        <f t="shared" si="23"/>
        <v>37217</v>
      </c>
      <c r="W75" s="532"/>
      <c r="X75" s="532">
        <v>36741</v>
      </c>
      <c r="Y75" s="532"/>
      <c r="Z75" s="532">
        <v>476</v>
      </c>
      <c r="AA75" s="532"/>
      <c r="AB75" s="497">
        <f t="shared" si="24"/>
        <v>79426</v>
      </c>
      <c r="AC75" s="532"/>
      <c r="AD75" s="532">
        <v>71881</v>
      </c>
      <c r="AE75" s="532"/>
      <c r="AF75" s="532">
        <v>1581</v>
      </c>
      <c r="AG75" s="532"/>
      <c r="AH75" s="532">
        <v>1206</v>
      </c>
      <c r="AI75" s="532"/>
      <c r="AJ75" s="532">
        <v>4758</v>
      </c>
      <c r="AK75" s="532"/>
      <c r="AL75" s="534">
        <v>116</v>
      </c>
    </row>
    <row r="76" spans="1:38" s="483" customFormat="1" ht="16.5" customHeight="1">
      <c r="A76" s="531"/>
      <c r="B76" s="485" t="s">
        <v>1031</v>
      </c>
      <c r="C76" s="522">
        <f t="shared" si="25"/>
        <v>8</v>
      </c>
      <c r="D76" s="532">
        <v>7</v>
      </c>
      <c r="E76" s="532">
        <v>1</v>
      </c>
      <c r="F76" s="532">
        <v>0</v>
      </c>
      <c r="G76" s="532"/>
      <c r="H76" s="495">
        <f t="shared" si="26"/>
        <v>316</v>
      </c>
      <c r="I76" s="495"/>
      <c r="J76" s="495">
        <f t="shared" si="21"/>
        <v>194</v>
      </c>
      <c r="K76" s="495"/>
      <c r="L76" s="495">
        <f t="shared" si="22"/>
        <v>122</v>
      </c>
      <c r="M76" s="498"/>
      <c r="N76" s="532">
        <v>194</v>
      </c>
      <c r="O76" s="532"/>
      <c r="P76" s="532">
        <v>122</v>
      </c>
      <c r="Q76" s="532"/>
      <c r="R76" s="532">
        <v>0</v>
      </c>
      <c r="S76" s="532"/>
      <c r="T76" s="532">
        <v>0</v>
      </c>
      <c r="U76" s="533"/>
      <c r="V76" s="497">
        <f t="shared" si="23"/>
        <v>32556</v>
      </c>
      <c r="W76" s="532"/>
      <c r="X76" s="532">
        <v>31614</v>
      </c>
      <c r="Y76" s="532"/>
      <c r="Z76" s="532">
        <v>942</v>
      </c>
      <c r="AA76" s="532"/>
      <c r="AB76" s="497">
        <f t="shared" si="24"/>
        <v>88547</v>
      </c>
      <c r="AC76" s="532"/>
      <c r="AD76" s="532">
        <v>80075</v>
      </c>
      <c r="AE76" s="532"/>
      <c r="AF76" s="532">
        <v>1415</v>
      </c>
      <c r="AG76" s="532"/>
      <c r="AH76" s="532">
        <v>1065</v>
      </c>
      <c r="AI76" s="532"/>
      <c r="AJ76" s="532">
        <v>5992</v>
      </c>
      <c r="AK76" s="532"/>
      <c r="AL76" s="534">
        <v>0</v>
      </c>
    </row>
    <row r="77" spans="1:38" s="483" customFormat="1" ht="16.5" customHeight="1">
      <c r="A77" s="531"/>
      <c r="B77" s="526" t="s">
        <v>1032</v>
      </c>
      <c r="C77" s="522">
        <f t="shared" si="25"/>
        <v>12</v>
      </c>
      <c r="D77" s="532">
        <v>10</v>
      </c>
      <c r="E77" s="532">
        <v>2</v>
      </c>
      <c r="F77" s="532">
        <v>0</v>
      </c>
      <c r="G77" s="532"/>
      <c r="H77" s="495">
        <f t="shared" si="26"/>
        <v>817</v>
      </c>
      <c r="I77" s="495"/>
      <c r="J77" s="495">
        <f t="shared" si="21"/>
        <v>458</v>
      </c>
      <c r="K77" s="495"/>
      <c r="L77" s="495">
        <f t="shared" si="22"/>
        <v>359</v>
      </c>
      <c r="M77" s="498"/>
      <c r="N77" s="532">
        <v>458</v>
      </c>
      <c r="O77" s="532"/>
      <c r="P77" s="532">
        <v>359</v>
      </c>
      <c r="Q77" s="532"/>
      <c r="R77" s="532">
        <v>0</v>
      </c>
      <c r="S77" s="532"/>
      <c r="T77" s="532">
        <v>0</v>
      </c>
      <c r="U77" s="533"/>
      <c r="V77" s="497">
        <f t="shared" si="23"/>
        <v>81903</v>
      </c>
      <c r="W77" s="532"/>
      <c r="X77" s="532">
        <v>80879</v>
      </c>
      <c r="Y77" s="532"/>
      <c r="Z77" s="532">
        <v>1024</v>
      </c>
      <c r="AA77" s="532"/>
      <c r="AB77" s="497">
        <f t="shared" si="24"/>
        <v>215914</v>
      </c>
      <c r="AC77" s="532"/>
      <c r="AD77" s="532">
        <v>208841</v>
      </c>
      <c r="AE77" s="532"/>
      <c r="AF77" s="532">
        <v>2166</v>
      </c>
      <c r="AG77" s="532"/>
      <c r="AH77" s="532">
        <v>2976</v>
      </c>
      <c r="AI77" s="532"/>
      <c r="AJ77" s="532">
        <v>1931</v>
      </c>
      <c r="AK77" s="532"/>
      <c r="AL77" s="534">
        <v>230</v>
      </c>
    </row>
    <row r="78" spans="1:38" s="483" customFormat="1" ht="16.5" customHeight="1">
      <c r="A78" s="531"/>
      <c r="B78" s="526" t="s">
        <v>1033</v>
      </c>
      <c r="C78" s="522">
        <f t="shared" si="25"/>
        <v>2</v>
      </c>
      <c r="D78" s="532">
        <v>1</v>
      </c>
      <c r="E78" s="532">
        <v>1</v>
      </c>
      <c r="F78" s="532">
        <v>0</v>
      </c>
      <c r="G78" s="532"/>
      <c r="H78" s="495">
        <f t="shared" si="26"/>
        <v>0</v>
      </c>
      <c r="I78" s="495"/>
      <c r="J78" s="495">
        <f t="shared" si="21"/>
        <v>0</v>
      </c>
      <c r="K78" s="495"/>
      <c r="L78" s="495">
        <f t="shared" si="22"/>
        <v>0</v>
      </c>
      <c r="M78" s="498"/>
      <c r="N78" s="532" t="s">
        <v>1039</v>
      </c>
      <c r="O78" s="532"/>
      <c r="P78" s="532" t="s">
        <v>1039</v>
      </c>
      <c r="Q78" s="532"/>
      <c r="R78" s="532">
        <v>0</v>
      </c>
      <c r="S78" s="532"/>
      <c r="T78" s="532">
        <v>0</v>
      </c>
      <c r="U78" s="533"/>
      <c r="V78" s="497">
        <f t="shared" si="23"/>
        <v>0</v>
      </c>
      <c r="W78" s="532"/>
      <c r="X78" s="532" t="s">
        <v>1039</v>
      </c>
      <c r="Y78" s="532"/>
      <c r="Z78" s="532" t="s">
        <v>1039</v>
      </c>
      <c r="AA78" s="532"/>
      <c r="AB78" s="497">
        <f t="shared" si="24"/>
        <v>0</v>
      </c>
      <c r="AC78" s="532"/>
      <c r="AD78" s="532" t="s">
        <v>1040</v>
      </c>
      <c r="AE78" s="532"/>
      <c r="AF78" s="532" t="s">
        <v>1040</v>
      </c>
      <c r="AG78" s="532"/>
      <c r="AH78" s="532" t="s">
        <v>1040</v>
      </c>
      <c r="AI78" s="532"/>
      <c r="AJ78" s="532" t="s">
        <v>1040</v>
      </c>
      <c r="AK78" s="532"/>
      <c r="AL78" s="534" t="s">
        <v>1040</v>
      </c>
    </row>
    <row r="79" spans="1:38" s="483" customFormat="1" ht="16.5" customHeight="1">
      <c r="A79" s="531"/>
      <c r="B79" s="526" t="s">
        <v>1034</v>
      </c>
      <c r="C79" s="522">
        <f t="shared" si="25"/>
        <v>4</v>
      </c>
      <c r="D79" s="538">
        <v>4</v>
      </c>
      <c r="E79" s="532">
        <v>0</v>
      </c>
      <c r="F79" s="532">
        <v>0</v>
      </c>
      <c r="G79" s="533"/>
      <c r="H79" s="495">
        <f t="shared" si="26"/>
        <v>918</v>
      </c>
      <c r="I79" s="495"/>
      <c r="J79" s="495">
        <f t="shared" si="21"/>
        <v>646</v>
      </c>
      <c r="K79" s="495"/>
      <c r="L79" s="495">
        <f t="shared" si="22"/>
        <v>272</v>
      </c>
      <c r="M79" s="533"/>
      <c r="N79" s="532">
        <v>646</v>
      </c>
      <c r="O79" s="533"/>
      <c r="P79" s="532">
        <v>272</v>
      </c>
      <c r="Q79" s="532"/>
      <c r="R79" s="532">
        <v>0</v>
      </c>
      <c r="S79" s="532"/>
      <c r="T79" s="532">
        <v>0</v>
      </c>
      <c r="U79" s="533"/>
      <c r="V79" s="497">
        <f t="shared" si="23"/>
        <v>123190</v>
      </c>
      <c r="W79" s="533"/>
      <c r="X79" s="532">
        <v>122553</v>
      </c>
      <c r="Y79" s="533"/>
      <c r="Z79" s="532">
        <v>637</v>
      </c>
      <c r="AA79" s="533"/>
      <c r="AB79" s="497">
        <f t="shared" si="24"/>
        <v>452916</v>
      </c>
      <c r="AC79" s="533"/>
      <c r="AD79" s="532">
        <v>439488</v>
      </c>
      <c r="AE79" s="533"/>
      <c r="AF79" s="532">
        <v>2556</v>
      </c>
      <c r="AG79" s="533"/>
      <c r="AH79" s="532">
        <v>6724</v>
      </c>
      <c r="AI79" s="533"/>
      <c r="AJ79" s="532">
        <v>4148</v>
      </c>
      <c r="AK79" s="533"/>
      <c r="AL79" s="534">
        <v>4324</v>
      </c>
    </row>
    <row r="80" spans="1:38" s="483" customFormat="1" ht="16.5" customHeight="1">
      <c r="A80" s="531"/>
      <c r="B80" s="526" t="s">
        <v>1036</v>
      </c>
      <c r="C80" s="522">
        <f t="shared" si="25"/>
        <v>2</v>
      </c>
      <c r="D80" s="532">
        <v>2</v>
      </c>
      <c r="E80" s="532">
        <v>0</v>
      </c>
      <c r="F80" s="532">
        <v>0</v>
      </c>
      <c r="G80" s="532"/>
      <c r="H80" s="495">
        <f t="shared" si="26"/>
        <v>0</v>
      </c>
      <c r="I80" s="495"/>
      <c r="J80" s="495">
        <f t="shared" si="21"/>
        <v>0</v>
      </c>
      <c r="K80" s="495"/>
      <c r="L80" s="495">
        <f t="shared" si="22"/>
        <v>0</v>
      </c>
      <c r="M80" s="498"/>
      <c r="N80" s="532" t="s">
        <v>1039</v>
      </c>
      <c r="O80" s="532"/>
      <c r="P80" s="532" t="s">
        <v>1039</v>
      </c>
      <c r="Q80" s="532"/>
      <c r="R80" s="532">
        <v>0</v>
      </c>
      <c r="S80" s="532"/>
      <c r="T80" s="532">
        <v>0</v>
      </c>
      <c r="U80" s="533"/>
      <c r="V80" s="497">
        <f t="shared" si="23"/>
        <v>0</v>
      </c>
      <c r="W80" s="532"/>
      <c r="X80" s="532" t="s">
        <v>1039</v>
      </c>
      <c r="Y80" s="532"/>
      <c r="Z80" s="532">
        <v>0</v>
      </c>
      <c r="AA80" s="532"/>
      <c r="AB80" s="497">
        <f t="shared" si="24"/>
        <v>0</v>
      </c>
      <c r="AC80" s="532"/>
      <c r="AD80" s="532" t="s">
        <v>1040</v>
      </c>
      <c r="AE80" s="532"/>
      <c r="AF80" s="532" t="s">
        <v>1040</v>
      </c>
      <c r="AG80" s="532"/>
      <c r="AH80" s="532" t="s">
        <v>1040</v>
      </c>
      <c r="AI80" s="532"/>
      <c r="AJ80" s="532" t="s">
        <v>1040</v>
      </c>
      <c r="AK80" s="532"/>
      <c r="AL80" s="534" t="s">
        <v>1040</v>
      </c>
    </row>
    <row r="81" spans="1:38" s="508" customFormat="1" ht="24" customHeight="1">
      <c r="A81" s="525"/>
      <c r="B81" s="537" t="s">
        <v>1044</v>
      </c>
      <c r="C81" s="517">
        <f>SUM(C82,C86)</f>
        <v>110</v>
      </c>
      <c r="D81" s="504">
        <f>SUM(D82,D86)</f>
        <v>48</v>
      </c>
      <c r="E81" s="504">
        <f>SUM(E82,E86)</f>
        <v>2</v>
      </c>
      <c r="F81" s="504">
        <f>SUM(F82,F86)</f>
        <v>60</v>
      </c>
      <c r="G81" s="504"/>
      <c r="H81" s="505">
        <f>SUM(H82,H86)</f>
        <v>1648</v>
      </c>
      <c r="I81" s="505"/>
      <c r="J81" s="505">
        <f>SUM(J82,J86)</f>
        <v>947</v>
      </c>
      <c r="K81" s="505"/>
      <c r="L81" s="505">
        <f>SUM(L82,L86)</f>
        <v>701</v>
      </c>
      <c r="M81" s="504"/>
      <c r="N81" s="504">
        <f>SUM(N82,N86)</f>
        <v>881</v>
      </c>
      <c r="O81" s="504"/>
      <c r="P81" s="504">
        <f>SUM(P82,P86)</f>
        <v>655</v>
      </c>
      <c r="Q81" s="504"/>
      <c r="R81" s="504">
        <f>SUM(R82,R86)</f>
        <v>66</v>
      </c>
      <c r="S81" s="504"/>
      <c r="T81" s="504">
        <f>SUM(T82,T86)</f>
        <v>46</v>
      </c>
      <c r="U81" s="530"/>
      <c r="V81" s="505">
        <f>SUM(V82,V86)</f>
        <v>201220</v>
      </c>
      <c r="W81" s="504"/>
      <c r="X81" s="505">
        <f>SUM(X82,X86)</f>
        <v>156498</v>
      </c>
      <c r="Y81" s="504"/>
      <c r="Z81" s="505">
        <f>SUM(Z82,Z86)</f>
        <v>3169</v>
      </c>
      <c r="AA81" s="504"/>
      <c r="AB81" s="505">
        <f>SUM(AB82,AB86)</f>
        <v>771172</v>
      </c>
      <c r="AC81" s="504"/>
      <c r="AD81" s="505">
        <f>SUM(AD82,AD86)</f>
        <v>580043</v>
      </c>
      <c r="AE81" s="504"/>
      <c r="AF81" s="505">
        <f>SUM(AF82,AF86)</f>
        <v>24542</v>
      </c>
      <c r="AG81" s="504"/>
      <c r="AH81" s="505">
        <f>SUM(AH82,AH86)</f>
        <v>23365</v>
      </c>
      <c r="AI81" s="504"/>
      <c r="AJ81" s="505">
        <f>SUM(AJ82,AJ86)</f>
        <v>16732</v>
      </c>
      <c r="AK81" s="504"/>
      <c r="AL81" s="507">
        <f>SUM(AL82,AL86)</f>
        <v>0</v>
      </c>
    </row>
    <row r="82" spans="1:38" s="508" customFormat="1" ht="16.5" customHeight="1">
      <c r="A82" s="525"/>
      <c r="B82" s="502" t="s">
        <v>1025</v>
      </c>
      <c r="C82" s="517">
        <f>SUM(C83:C85)</f>
        <v>87</v>
      </c>
      <c r="D82" s="504">
        <f>SUM(D83:D85)</f>
        <v>25</v>
      </c>
      <c r="E82" s="504">
        <f>SUM(E83:E85)</f>
        <v>2</v>
      </c>
      <c r="F82" s="504">
        <f>SUM(F83:F85)</f>
        <v>60</v>
      </c>
      <c r="G82" s="504"/>
      <c r="H82" s="505">
        <f>SUM(H83:H85)</f>
        <v>557</v>
      </c>
      <c r="I82" s="505"/>
      <c r="J82" s="505">
        <f>SUM(J83:J85)</f>
        <v>235</v>
      </c>
      <c r="K82" s="505"/>
      <c r="L82" s="505">
        <f>SUM(L83:L85)</f>
        <v>322</v>
      </c>
      <c r="M82" s="473" t="s">
        <v>1037</v>
      </c>
      <c r="N82" s="504">
        <f>SUM(N83:N85)</f>
        <v>169</v>
      </c>
      <c r="O82" s="473" t="s">
        <v>1037</v>
      </c>
      <c r="P82" s="504">
        <f>SUM(P83:P85)</f>
        <v>276</v>
      </c>
      <c r="Q82" s="504"/>
      <c r="R82" s="504">
        <f>SUM(R83:R85)</f>
        <v>66</v>
      </c>
      <c r="S82" s="504"/>
      <c r="T82" s="504">
        <f>SUM(T83:T85)</f>
        <v>46</v>
      </c>
      <c r="U82" s="530"/>
      <c r="V82" s="505">
        <f>SUM(V83:V85)</f>
        <v>41553</v>
      </c>
      <c r="W82" s="504"/>
      <c r="X82" s="504">
        <f>SUM(X83:X85)</f>
        <v>0</v>
      </c>
      <c r="Y82" s="504"/>
      <c r="Z82" s="504">
        <f>SUM(Z83:Z85)</f>
        <v>0</v>
      </c>
      <c r="AA82" s="504"/>
      <c r="AB82" s="505">
        <f>SUM(AB83:AB85)</f>
        <v>126490</v>
      </c>
      <c r="AC82" s="504"/>
      <c r="AD82" s="504">
        <f>SUM(AD83:AD85)</f>
        <v>0</v>
      </c>
      <c r="AE82" s="504"/>
      <c r="AF82" s="504">
        <f>SUM(AF83:AF85)</f>
        <v>0</v>
      </c>
      <c r="AG82" s="504"/>
      <c r="AH82" s="504">
        <f>SUM(AH83:AH85)</f>
        <v>0</v>
      </c>
      <c r="AI82" s="504"/>
      <c r="AJ82" s="504">
        <f>SUM(AJ83:AJ85)</f>
        <v>0</v>
      </c>
      <c r="AK82" s="504"/>
      <c r="AL82" s="507">
        <f>SUM(AL83:AL85)</f>
        <v>0</v>
      </c>
    </row>
    <row r="83" spans="1:38" s="483" customFormat="1" ht="16.5" customHeight="1">
      <c r="A83" s="531"/>
      <c r="B83" s="485" t="s">
        <v>1026</v>
      </c>
      <c r="C83" s="522">
        <f>SUM(D83:F83)</f>
        <v>25</v>
      </c>
      <c r="D83" s="532">
        <v>1</v>
      </c>
      <c r="E83" s="532">
        <v>0</v>
      </c>
      <c r="F83" s="532">
        <v>24</v>
      </c>
      <c r="G83" s="532"/>
      <c r="H83" s="495">
        <f>SUM(J83,L83)</f>
        <v>56</v>
      </c>
      <c r="I83" s="495"/>
      <c r="J83" s="495">
        <f aca="true" t="shared" si="27" ref="J83:J90">SUM(N83,R83)</f>
        <v>27</v>
      </c>
      <c r="K83" s="495"/>
      <c r="L83" s="495">
        <f aca="true" t="shared" si="28" ref="L83:L90">SUM(P83,T83)</f>
        <v>29</v>
      </c>
      <c r="M83" s="498"/>
      <c r="N83" s="532">
        <v>6</v>
      </c>
      <c r="O83" s="532"/>
      <c r="P83" s="532">
        <v>13</v>
      </c>
      <c r="Q83" s="532"/>
      <c r="R83" s="532">
        <v>21</v>
      </c>
      <c r="S83" s="532"/>
      <c r="T83" s="532">
        <v>16</v>
      </c>
      <c r="U83" s="533"/>
      <c r="V83" s="497">
        <v>1219</v>
      </c>
      <c r="W83" s="532"/>
      <c r="X83" s="532">
        <v>0</v>
      </c>
      <c r="Y83" s="532"/>
      <c r="Z83" s="532">
        <v>0</v>
      </c>
      <c r="AA83" s="532"/>
      <c r="AB83" s="497">
        <v>3156</v>
      </c>
      <c r="AC83" s="532"/>
      <c r="AD83" s="506">
        <v>0</v>
      </c>
      <c r="AE83" s="532"/>
      <c r="AF83" s="506">
        <v>0</v>
      </c>
      <c r="AG83" s="532"/>
      <c r="AH83" s="506">
        <v>0</v>
      </c>
      <c r="AI83" s="532"/>
      <c r="AJ83" s="506">
        <v>0</v>
      </c>
      <c r="AK83" s="532"/>
      <c r="AL83" s="534">
        <v>0</v>
      </c>
    </row>
    <row r="84" spans="1:38" s="483" customFormat="1" ht="16.5" customHeight="1">
      <c r="A84" s="531"/>
      <c r="B84" s="485" t="s">
        <v>1027</v>
      </c>
      <c r="C84" s="522">
        <f>SUM(D84:F84)</f>
        <v>48</v>
      </c>
      <c r="D84" s="532">
        <v>13</v>
      </c>
      <c r="E84" s="532">
        <v>1</v>
      </c>
      <c r="F84" s="532">
        <v>34</v>
      </c>
      <c r="G84" s="532"/>
      <c r="H84" s="495">
        <f>SUM(J84,L84)</f>
        <v>297</v>
      </c>
      <c r="I84" s="495"/>
      <c r="J84" s="495">
        <f t="shared" si="27"/>
        <v>108</v>
      </c>
      <c r="K84" s="495"/>
      <c r="L84" s="495">
        <f t="shared" si="28"/>
        <v>189</v>
      </c>
      <c r="M84" s="498"/>
      <c r="N84" s="532">
        <v>64</v>
      </c>
      <c r="O84" s="532"/>
      <c r="P84" s="532">
        <v>159</v>
      </c>
      <c r="Q84" s="532"/>
      <c r="R84" s="532">
        <v>44</v>
      </c>
      <c r="S84" s="532"/>
      <c r="T84" s="532">
        <v>30</v>
      </c>
      <c r="U84" s="533"/>
      <c r="V84" s="497">
        <v>18202</v>
      </c>
      <c r="W84" s="532"/>
      <c r="X84" s="532">
        <v>0</v>
      </c>
      <c r="Y84" s="532"/>
      <c r="Z84" s="532">
        <v>0</v>
      </c>
      <c r="AA84" s="532"/>
      <c r="AB84" s="497">
        <v>34519</v>
      </c>
      <c r="AC84" s="532"/>
      <c r="AD84" s="506">
        <v>0</v>
      </c>
      <c r="AE84" s="532"/>
      <c r="AF84" s="506">
        <v>0</v>
      </c>
      <c r="AG84" s="532"/>
      <c r="AH84" s="506">
        <v>0</v>
      </c>
      <c r="AI84" s="532"/>
      <c r="AJ84" s="506">
        <v>0</v>
      </c>
      <c r="AK84" s="532"/>
      <c r="AL84" s="534">
        <v>0</v>
      </c>
    </row>
    <row r="85" spans="1:38" s="483" customFormat="1" ht="16.5" customHeight="1">
      <c r="A85" s="531"/>
      <c r="B85" s="485" t="s">
        <v>1028</v>
      </c>
      <c r="C85" s="522">
        <f>SUM(D85:F85)</f>
        <v>14</v>
      </c>
      <c r="D85" s="532">
        <v>11</v>
      </c>
      <c r="E85" s="532">
        <v>1</v>
      </c>
      <c r="F85" s="532">
        <v>2</v>
      </c>
      <c r="G85" s="532"/>
      <c r="H85" s="495">
        <f>SUM(J85,L85)</f>
        <v>204</v>
      </c>
      <c r="I85" s="495"/>
      <c r="J85" s="495">
        <f t="shared" si="27"/>
        <v>100</v>
      </c>
      <c r="K85" s="495"/>
      <c r="L85" s="495">
        <f t="shared" si="28"/>
        <v>104</v>
      </c>
      <c r="M85" s="498"/>
      <c r="N85" s="532">
        <v>99</v>
      </c>
      <c r="O85" s="532"/>
      <c r="P85" s="532">
        <v>104</v>
      </c>
      <c r="Q85" s="532"/>
      <c r="R85" s="532">
        <v>1</v>
      </c>
      <c r="S85" s="532"/>
      <c r="T85" s="532">
        <v>0</v>
      </c>
      <c r="U85" s="533"/>
      <c r="V85" s="497">
        <v>22132</v>
      </c>
      <c r="W85" s="532"/>
      <c r="X85" s="532">
        <v>0</v>
      </c>
      <c r="Y85" s="532"/>
      <c r="Z85" s="532">
        <v>0</v>
      </c>
      <c r="AA85" s="532"/>
      <c r="AB85" s="497">
        <v>88815</v>
      </c>
      <c r="AC85" s="532"/>
      <c r="AD85" s="506">
        <v>0</v>
      </c>
      <c r="AE85" s="532"/>
      <c r="AF85" s="506">
        <v>0</v>
      </c>
      <c r="AG85" s="532"/>
      <c r="AH85" s="506">
        <v>0</v>
      </c>
      <c r="AI85" s="532"/>
      <c r="AJ85" s="506">
        <v>0</v>
      </c>
      <c r="AK85" s="532"/>
      <c r="AL85" s="534">
        <v>0</v>
      </c>
    </row>
    <row r="86" spans="1:38" s="508" customFormat="1" ht="16.5" customHeight="1">
      <c r="A86" s="525"/>
      <c r="B86" s="502" t="s">
        <v>1029</v>
      </c>
      <c r="C86" s="517">
        <f>SUM(C87:C90)</f>
        <v>23</v>
      </c>
      <c r="D86" s="504">
        <f>SUM(D87:D90)</f>
        <v>23</v>
      </c>
      <c r="E86" s="504">
        <f>SUM(E87:E90)</f>
        <v>0</v>
      </c>
      <c r="F86" s="504">
        <f>SUM(F87:F90)</f>
        <v>0</v>
      </c>
      <c r="G86" s="504"/>
      <c r="H86" s="519">
        <f>SUM(J86:L86)</f>
        <v>1091</v>
      </c>
      <c r="I86" s="519"/>
      <c r="J86" s="519">
        <f t="shared" si="27"/>
        <v>712</v>
      </c>
      <c r="K86" s="519"/>
      <c r="L86" s="519">
        <f t="shared" si="28"/>
        <v>379</v>
      </c>
      <c r="M86" s="473" t="s">
        <v>1037</v>
      </c>
      <c r="N86" s="504">
        <f>SUM(N87:N90)</f>
        <v>712</v>
      </c>
      <c r="O86" s="473" t="s">
        <v>1037</v>
      </c>
      <c r="P86" s="504">
        <f>SUM(P87:P90)</f>
        <v>379</v>
      </c>
      <c r="Q86" s="504"/>
      <c r="R86" s="504">
        <f>SUM(R87:R90)</f>
        <v>0</v>
      </c>
      <c r="S86" s="504"/>
      <c r="T86" s="504">
        <f>SUM(T87:T90)</f>
        <v>0</v>
      </c>
      <c r="U86" s="530"/>
      <c r="V86" s="519">
        <f>SUM(X86,Z86)</f>
        <v>159667</v>
      </c>
      <c r="W86" s="504"/>
      <c r="X86" s="504">
        <f>SUM(X87:X90)</f>
        <v>156498</v>
      </c>
      <c r="Y86" s="504"/>
      <c r="Z86" s="504">
        <f>SUM(Z87:Z90)</f>
        <v>3169</v>
      </c>
      <c r="AA86" s="504"/>
      <c r="AB86" s="519">
        <f>SUM(AD86,AF86,AH86,AJ86)</f>
        <v>644682</v>
      </c>
      <c r="AC86" s="504"/>
      <c r="AD86" s="504">
        <f>SUM(AD87:AD90)</f>
        <v>580043</v>
      </c>
      <c r="AE86" s="504"/>
      <c r="AF86" s="504">
        <f>SUM(AF87:AF90)</f>
        <v>24542</v>
      </c>
      <c r="AG86" s="504"/>
      <c r="AH86" s="504">
        <f>SUM(AH87:AH90)</f>
        <v>23365</v>
      </c>
      <c r="AI86" s="504"/>
      <c r="AJ86" s="504">
        <f>SUM(AJ87:AJ90)</f>
        <v>16732</v>
      </c>
      <c r="AK86" s="504"/>
      <c r="AL86" s="507">
        <f>SUM(AL87:AL90)</f>
        <v>0</v>
      </c>
    </row>
    <row r="87" spans="1:38" s="483" customFormat="1" ht="16.5" customHeight="1">
      <c r="A87" s="531"/>
      <c r="B87" s="526" t="s">
        <v>1030</v>
      </c>
      <c r="C87" s="522">
        <f>SUM(D87:F87)</f>
        <v>9</v>
      </c>
      <c r="D87" s="532">
        <v>9</v>
      </c>
      <c r="E87" s="532">
        <v>0</v>
      </c>
      <c r="F87" s="532">
        <v>0</v>
      </c>
      <c r="G87" s="532"/>
      <c r="H87" s="495">
        <f>SUM(J87,L87)</f>
        <v>216</v>
      </c>
      <c r="I87" s="495"/>
      <c r="J87" s="495">
        <f t="shared" si="27"/>
        <v>103</v>
      </c>
      <c r="K87" s="495"/>
      <c r="L87" s="495">
        <f t="shared" si="28"/>
        <v>113</v>
      </c>
      <c r="M87" s="498"/>
      <c r="N87" s="532">
        <v>103</v>
      </c>
      <c r="O87" s="532"/>
      <c r="P87" s="532">
        <v>113</v>
      </c>
      <c r="Q87" s="532"/>
      <c r="R87" s="532">
        <v>0</v>
      </c>
      <c r="S87" s="532"/>
      <c r="T87" s="532">
        <v>0</v>
      </c>
      <c r="U87" s="533"/>
      <c r="V87" s="497">
        <f>SUM(X87,Z87)</f>
        <v>23160</v>
      </c>
      <c r="W87" s="532"/>
      <c r="X87" s="532">
        <v>23026</v>
      </c>
      <c r="Y87" s="532"/>
      <c r="Z87" s="532">
        <v>134</v>
      </c>
      <c r="AA87" s="532"/>
      <c r="AB87" s="497">
        <f>SUM(AD87,AF87,AH87,AJ87)</f>
        <v>62378</v>
      </c>
      <c r="AC87" s="532"/>
      <c r="AD87" s="532">
        <v>56316</v>
      </c>
      <c r="AE87" s="532"/>
      <c r="AF87" s="532">
        <v>2234</v>
      </c>
      <c r="AG87" s="532"/>
      <c r="AH87" s="532">
        <v>681</v>
      </c>
      <c r="AI87" s="532"/>
      <c r="AJ87" s="532">
        <v>3147</v>
      </c>
      <c r="AK87" s="532"/>
      <c r="AL87" s="534">
        <v>0</v>
      </c>
    </row>
    <row r="88" spans="1:38" s="483" customFormat="1" ht="16.5" customHeight="1">
      <c r="A88" s="531"/>
      <c r="B88" s="485" t="s">
        <v>1031</v>
      </c>
      <c r="C88" s="522">
        <f>SUM(D88:F88)</f>
        <v>8</v>
      </c>
      <c r="D88" s="532">
        <v>8</v>
      </c>
      <c r="E88" s="532">
        <v>0</v>
      </c>
      <c r="F88" s="532">
        <v>0</v>
      </c>
      <c r="G88" s="532"/>
      <c r="H88" s="495">
        <f>SUM(J88,L88)</f>
        <v>323</v>
      </c>
      <c r="I88" s="495"/>
      <c r="J88" s="495">
        <f t="shared" si="27"/>
        <v>210</v>
      </c>
      <c r="K88" s="495"/>
      <c r="L88" s="495">
        <f t="shared" si="28"/>
        <v>113</v>
      </c>
      <c r="M88" s="498"/>
      <c r="N88" s="532">
        <v>210</v>
      </c>
      <c r="O88" s="532"/>
      <c r="P88" s="532">
        <v>113</v>
      </c>
      <c r="Q88" s="532"/>
      <c r="R88" s="532">
        <v>0</v>
      </c>
      <c r="S88" s="532"/>
      <c r="T88" s="532">
        <v>0</v>
      </c>
      <c r="U88" s="533"/>
      <c r="V88" s="497">
        <f>SUM(X88,Z88)</f>
        <v>45109</v>
      </c>
      <c r="W88" s="532"/>
      <c r="X88" s="532">
        <v>44857</v>
      </c>
      <c r="Y88" s="532"/>
      <c r="Z88" s="532">
        <v>252</v>
      </c>
      <c r="AA88" s="532"/>
      <c r="AB88" s="497">
        <f>SUM(AD88,AF88,AH88,AJ88)</f>
        <v>251799</v>
      </c>
      <c r="AC88" s="532"/>
      <c r="AD88" s="532">
        <v>244399</v>
      </c>
      <c r="AE88" s="532"/>
      <c r="AF88" s="532">
        <v>1563</v>
      </c>
      <c r="AG88" s="532"/>
      <c r="AH88" s="532">
        <v>965</v>
      </c>
      <c r="AI88" s="532"/>
      <c r="AJ88" s="532">
        <v>4872</v>
      </c>
      <c r="AK88" s="532"/>
      <c r="AL88" s="534">
        <v>0</v>
      </c>
    </row>
    <row r="89" spans="1:38" s="483" customFormat="1" ht="16.5" customHeight="1">
      <c r="A89" s="531"/>
      <c r="B89" s="485" t="s">
        <v>1032</v>
      </c>
      <c r="C89" s="522">
        <f>SUM(D89:F89)</f>
        <v>4</v>
      </c>
      <c r="D89" s="532">
        <v>4</v>
      </c>
      <c r="E89" s="532">
        <v>0</v>
      </c>
      <c r="F89" s="532">
        <v>0</v>
      </c>
      <c r="G89" s="533" t="s">
        <v>1037</v>
      </c>
      <c r="H89" s="495">
        <f>SUM(J89,L89)</f>
        <v>552</v>
      </c>
      <c r="I89" s="533" t="s">
        <v>1037</v>
      </c>
      <c r="J89" s="495">
        <f t="shared" si="27"/>
        <v>399</v>
      </c>
      <c r="K89" s="533" t="s">
        <v>1037</v>
      </c>
      <c r="L89" s="495">
        <f t="shared" si="28"/>
        <v>153</v>
      </c>
      <c r="M89" s="533" t="s">
        <v>1037</v>
      </c>
      <c r="N89" s="532">
        <v>399</v>
      </c>
      <c r="O89" s="533" t="s">
        <v>1037</v>
      </c>
      <c r="P89" s="532">
        <v>153</v>
      </c>
      <c r="Q89" s="532"/>
      <c r="R89" s="532">
        <v>0</v>
      </c>
      <c r="S89" s="532"/>
      <c r="T89" s="532">
        <v>0</v>
      </c>
      <c r="U89" s="533" t="s">
        <v>1037</v>
      </c>
      <c r="V89" s="497">
        <f>SUM(X89,Z89)</f>
        <v>91398</v>
      </c>
      <c r="W89" s="533" t="s">
        <v>1037</v>
      </c>
      <c r="X89" s="532">
        <v>88615</v>
      </c>
      <c r="Y89" s="533" t="s">
        <v>1037</v>
      </c>
      <c r="Z89" s="532">
        <v>2783</v>
      </c>
      <c r="AA89" s="533" t="s">
        <v>1037</v>
      </c>
      <c r="AB89" s="497">
        <f>SUM(AD89,AF89,AH89,AJ89)</f>
        <v>330505</v>
      </c>
      <c r="AC89" s="533" t="s">
        <v>1037</v>
      </c>
      <c r="AD89" s="532">
        <v>279328</v>
      </c>
      <c r="AE89" s="533" t="s">
        <v>1037</v>
      </c>
      <c r="AF89" s="532">
        <v>20745</v>
      </c>
      <c r="AG89" s="533" t="s">
        <v>1037</v>
      </c>
      <c r="AH89" s="532">
        <v>21719</v>
      </c>
      <c r="AI89" s="533" t="s">
        <v>1037</v>
      </c>
      <c r="AJ89" s="532">
        <v>8713</v>
      </c>
      <c r="AK89" s="532"/>
      <c r="AL89" s="534">
        <v>0</v>
      </c>
    </row>
    <row r="90" spans="1:38" s="483" customFormat="1" ht="16.5" customHeight="1">
      <c r="A90" s="531"/>
      <c r="B90" s="485" t="s">
        <v>1033</v>
      </c>
      <c r="C90" s="522">
        <f>SUM(D90:F90)</f>
        <v>2</v>
      </c>
      <c r="D90" s="532">
        <v>2</v>
      </c>
      <c r="E90" s="532">
        <v>0</v>
      </c>
      <c r="F90" s="532">
        <v>0</v>
      </c>
      <c r="G90" s="473"/>
      <c r="H90" s="495">
        <f>SUM(J90,L90)</f>
        <v>0</v>
      </c>
      <c r="I90" s="473"/>
      <c r="J90" s="495">
        <f t="shared" si="27"/>
        <v>0</v>
      </c>
      <c r="K90" s="495"/>
      <c r="L90" s="495">
        <f t="shared" si="28"/>
        <v>0</v>
      </c>
      <c r="M90" s="473"/>
      <c r="N90" s="532" t="s">
        <v>1039</v>
      </c>
      <c r="O90" s="473"/>
      <c r="P90" s="532" t="s">
        <v>1039</v>
      </c>
      <c r="Q90" s="532"/>
      <c r="R90" s="532">
        <v>0</v>
      </c>
      <c r="S90" s="532"/>
      <c r="T90" s="532">
        <v>0</v>
      </c>
      <c r="U90" s="533"/>
      <c r="V90" s="497">
        <f>SUM(X90,Z90)</f>
        <v>0</v>
      </c>
      <c r="W90" s="533"/>
      <c r="X90" s="532" t="s">
        <v>1039</v>
      </c>
      <c r="Y90" s="533"/>
      <c r="Z90" s="532" t="s">
        <v>1039</v>
      </c>
      <c r="AA90" s="533"/>
      <c r="AB90" s="497">
        <f>SUM(AD90,AF90,AH90,AJ90)</f>
        <v>0</v>
      </c>
      <c r="AC90" s="533"/>
      <c r="AD90" s="532" t="s">
        <v>1039</v>
      </c>
      <c r="AE90" s="533"/>
      <c r="AF90" s="532" t="s">
        <v>1039</v>
      </c>
      <c r="AG90" s="533"/>
      <c r="AH90" s="532" t="s">
        <v>1039</v>
      </c>
      <c r="AI90" s="533"/>
      <c r="AJ90" s="532" t="s">
        <v>1039</v>
      </c>
      <c r="AK90" s="532"/>
      <c r="AL90" s="534">
        <v>0</v>
      </c>
    </row>
    <row r="91" spans="1:38" s="508" customFormat="1" ht="24" customHeight="1">
      <c r="A91" s="525"/>
      <c r="B91" s="537" t="s">
        <v>1045</v>
      </c>
      <c r="C91" s="517">
        <f>SUM(C92,C96)</f>
        <v>246</v>
      </c>
      <c r="D91" s="504">
        <f>SUM(D92,D96)</f>
        <v>103</v>
      </c>
      <c r="E91" s="504">
        <f>SUM(E92,E96)</f>
        <v>3</v>
      </c>
      <c r="F91" s="504">
        <f>SUM(F92,F96)</f>
        <v>140</v>
      </c>
      <c r="G91" s="504"/>
      <c r="H91" s="505">
        <f>SUM(H92,H96)</f>
        <v>3469</v>
      </c>
      <c r="I91" s="505"/>
      <c r="J91" s="505">
        <f>SUM(J92,J96)</f>
        <v>2232</v>
      </c>
      <c r="K91" s="505"/>
      <c r="L91" s="505">
        <f>SUM(L92,L96)</f>
        <v>1237</v>
      </c>
      <c r="M91" s="504"/>
      <c r="N91" s="504">
        <f>SUM(N92,N96)</f>
        <v>2068</v>
      </c>
      <c r="O91" s="504"/>
      <c r="P91" s="504">
        <f>SUM(P92,P96)</f>
        <v>1139</v>
      </c>
      <c r="Q91" s="504"/>
      <c r="R91" s="504">
        <f>SUM(R92,R96)</f>
        <v>164</v>
      </c>
      <c r="S91" s="504"/>
      <c r="T91" s="504">
        <f>SUM(T92,T96)</f>
        <v>98</v>
      </c>
      <c r="U91" s="530"/>
      <c r="V91" s="505">
        <f>SUM(V92,V96)</f>
        <v>439262</v>
      </c>
      <c r="W91" s="504"/>
      <c r="X91" s="505">
        <f>SUM(X92,X96)</f>
        <v>315789</v>
      </c>
      <c r="Y91" s="504"/>
      <c r="Z91" s="505">
        <f>SUM(Z92,Z96)</f>
        <v>2862</v>
      </c>
      <c r="AA91" s="504"/>
      <c r="AB91" s="505">
        <f>SUM(AB92,AB96)</f>
        <v>559565</v>
      </c>
      <c r="AC91" s="504"/>
      <c r="AD91" s="505">
        <f>SUM(AD92,AD96)</f>
        <v>311001</v>
      </c>
      <c r="AE91" s="504"/>
      <c r="AF91" s="505">
        <f>SUM(AF92,AF96)</f>
        <v>7487</v>
      </c>
      <c r="AG91" s="504"/>
      <c r="AH91" s="505">
        <f>SUM(AH92,AH96)</f>
        <v>4917</v>
      </c>
      <c r="AI91" s="504"/>
      <c r="AJ91" s="505">
        <f>SUM(AJ92,AJ96)</f>
        <v>69765</v>
      </c>
      <c r="AK91" s="504"/>
      <c r="AL91" s="507">
        <f>SUM(AL92,AL96)</f>
        <v>0</v>
      </c>
    </row>
    <row r="92" spans="1:38" s="508" customFormat="1" ht="16.5" customHeight="1">
      <c r="A92" s="525"/>
      <c r="B92" s="502" t="s">
        <v>1025</v>
      </c>
      <c r="C92" s="517">
        <f>SUM(C93:C95)</f>
        <v>202</v>
      </c>
      <c r="D92" s="504">
        <f>SUM(D93:D95)</f>
        <v>63</v>
      </c>
      <c r="E92" s="504">
        <f>SUM(E93:E95)</f>
        <v>2</v>
      </c>
      <c r="F92" s="504">
        <f>SUM(F93:F95)</f>
        <v>137</v>
      </c>
      <c r="G92" s="504"/>
      <c r="H92" s="505">
        <f>SUM(H93:H95)</f>
        <v>1355</v>
      </c>
      <c r="I92" s="505"/>
      <c r="J92" s="505">
        <f>SUM(J93:J95)</f>
        <v>777</v>
      </c>
      <c r="K92" s="505"/>
      <c r="L92" s="505">
        <f>SUM(L93:L95)</f>
        <v>578</v>
      </c>
      <c r="M92" s="473" t="s">
        <v>1037</v>
      </c>
      <c r="N92" s="504">
        <f>SUM(N93:N95)</f>
        <v>617</v>
      </c>
      <c r="O92" s="473" t="s">
        <v>1037</v>
      </c>
      <c r="P92" s="504">
        <f>SUM(P93:P95)</f>
        <v>482</v>
      </c>
      <c r="Q92" s="504"/>
      <c r="R92" s="504">
        <f>SUM(R93:R95)</f>
        <v>160</v>
      </c>
      <c r="S92" s="504"/>
      <c r="T92" s="504">
        <f>SUM(T93:T95)</f>
        <v>96</v>
      </c>
      <c r="U92" s="530"/>
      <c r="V92" s="505">
        <f>SUM(V93:V95)</f>
        <v>120611</v>
      </c>
      <c r="W92" s="504"/>
      <c r="X92" s="504">
        <f>SUM(X93:X95)</f>
        <v>0</v>
      </c>
      <c r="Y92" s="504"/>
      <c r="Z92" s="504">
        <f>SUM(Z93:Z95)</f>
        <v>0</v>
      </c>
      <c r="AA92" s="504"/>
      <c r="AB92" s="505">
        <f>SUM(AB93:AB95)</f>
        <v>166395</v>
      </c>
      <c r="AC92" s="504"/>
      <c r="AD92" s="504">
        <f>SUM(AD93:AD95)</f>
        <v>0</v>
      </c>
      <c r="AE92" s="504"/>
      <c r="AF92" s="504">
        <f>SUM(AF93:AF95)</f>
        <v>0</v>
      </c>
      <c r="AG92" s="504"/>
      <c r="AH92" s="504">
        <f>SUM(AH93:AH95)</f>
        <v>0</v>
      </c>
      <c r="AI92" s="504"/>
      <c r="AJ92" s="504">
        <f>SUM(AJ93:AJ95)</f>
        <v>0</v>
      </c>
      <c r="AK92" s="504"/>
      <c r="AL92" s="507">
        <f>SUM(AL93:AL95)</f>
        <v>0</v>
      </c>
    </row>
    <row r="93" spans="1:38" s="483" customFormat="1" ht="16.5" customHeight="1">
      <c r="A93" s="531"/>
      <c r="B93" s="485" t="s">
        <v>1026</v>
      </c>
      <c r="C93" s="522">
        <f>SUM(D93:F93)</f>
        <v>60</v>
      </c>
      <c r="D93" s="532">
        <v>3</v>
      </c>
      <c r="E93" s="532">
        <v>0</v>
      </c>
      <c r="F93" s="532">
        <v>57</v>
      </c>
      <c r="G93" s="532"/>
      <c r="H93" s="495">
        <f>SUM(J93,L93)</f>
        <v>119</v>
      </c>
      <c r="I93" s="495"/>
      <c r="J93" s="495">
        <f aca="true" t="shared" si="29" ref="J93:J101">SUM(N93,R93)</f>
        <v>76</v>
      </c>
      <c r="K93" s="495"/>
      <c r="L93" s="495">
        <f aca="true" t="shared" si="30" ref="L93:L101">SUM(P93,T93)</f>
        <v>43</v>
      </c>
      <c r="M93" s="498"/>
      <c r="N93" s="532">
        <v>13</v>
      </c>
      <c r="O93" s="532"/>
      <c r="P93" s="532">
        <v>12</v>
      </c>
      <c r="Q93" s="532"/>
      <c r="R93" s="532">
        <v>63</v>
      </c>
      <c r="S93" s="532"/>
      <c r="T93" s="532">
        <v>31</v>
      </c>
      <c r="U93" s="533"/>
      <c r="V93" s="497">
        <v>2012</v>
      </c>
      <c r="W93" s="532"/>
      <c r="X93" s="532">
        <v>0</v>
      </c>
      <c r="Y93" s="532"/>
      <c r="Z93" s="532">
        <v>0</v>
      </c>
      <c r="AA93" s="532"/>
      <c r="AB93" s="497">
        <v>8927</v>
      </c>
      <c r="AC93" s="532"/>
      <c r="AD93" s="532">
        <v>0</v>
      </c>
      <c r="AE93" s="532"/>
      <c r="AF93" s="532">
        <v>0</v>
      </c>
      <c r="AG93" s="532"/>
      <c r="AH93" s="532">
        <v>0</v>
      </c>
      <c r="AI93" s="532"/>
      <c r="AJ93" s="532">
        <v>0</v>
      </c>
      <c r="AK93" s="532"/>
      <c r="AL93" s="534">
        <v>0</v>
      </c>
    </row>
    <row r="94" spans="1:38" s="483" customFormat="1" ht="16.5" customHeight="1">
      <c r="A94" s="531"/>
      <c r="B94" s="485" t="s">
        <v>1027</v>
      </c>
      <c r="C94" s="522">
        <f>SUM(D94:F94)</f>
        <v>99</v>
      </c>
      <c r="D94" s="532">
        <v>27</v>
      </c>
      <c r="E94" s="532">
        <v>1</v>
      </c>
      <c r="F94" s="532">
        <v>71</v>
      </c>
      <c r="G94" s="532"/>
      <c r="H94" s="495">
        <f>SUM(J94,L94)</f>
        <v>602</v>
      </c>
      <c r="I94" s="495"/>
      <c r="J94" s="495">
        <f t="shared" si="29"/>
        <v>329</v>
      </c>
      <c r="K94" s="495"/>
      <c r="L94" s="495">
        <f t="shared" si="30"/>
        <v>273</v>
      </c>
      <c r="M94" s="498"/>
      <c r="N94" s="532">
        <v>245</v>
      </c>
      <c r="O94" s="532"/>
      <c r="P94" s="532">
        <v>221</v>
      </c>
      <c r="Q94" s="532"/>
      <c r="R94" s="532">
        <v>84</v>
      </c>
      <c r="S94" s="532"/>
      <c r="T94" s="532">
        <v>52</v>
      </c>
      <c r="U94" s="533"/>
      <c r="V94" s="497">
        <v>44890</v>
      </c>
      <c r="W94" s="532"/>
      <c r="X94" s="532">
        <v>0</v>
      </c>
      <c r="Y94" s="532"/>
      <c r="Z94" s="532">
        <v>0</v>
      </c>
      <c r="AA94" s="532"/>
      <c r="AB94" s="497">
        <v>59063</v>
      </c>
      <c r="AC94" s="532"/>
      <c r="AD94" s="532">
        <v>0</v>
      </c>
      <c r="AE94" s="532"/>
      <c r="AF94" s="532">
        <v>0</v>
      </c>
      <c r="AG94" s="532"/>
      <c r="AH94" s="532">
        <v>0</v>
      </c>
      <c r="AI94" s="532"/>
      <c r="AJ94" s="532">
        <v>0</v>
      </c>
      <c r="AK94" s="532"/>
      <c r="AL94" s="534">
        <v>0</v>
      </c>
    </row>
    <row r="95" spans="1:38" s="483" customFormat="1" ht="16.5" customHeight="1">
      <c r="A95" s="531"/>
      <c r="B95" s="485" t="s">
        <v>1028</v>
      </c>
      <c r="C95" s="522">
        <f>SUM(D95:F95)</f>
        <v>43</v>
      </c>
      <c r="D95" s="532">
        <v>33</v>
      </c>
      <c r="E95" s="532">
        <v>1</v>
      </c>
      <c r="F95" s="532">
        <v>9</v>
      </c>
      <c r="G95" s="532"/>
      <c r="H95" s="495">
        <f>SUM(J95,L95)</f>
        <v>634</v>
      </c>
      <c r="I95" s="495"/>
      <c r="J95" s="495">
        <f t="shared" si="29"/>
        <v>372</v>
      </c>
      <c r="K95" s="495"/>
      <c r="L95" s="495">
        <f t="shared" si="30"/>
        <v>262</v>
      </c>
      <c r="M95" s="498"/>
      <c r="N95" s="532">
        <v>359</v>
      </c>
      <c r="O95" s="532"/>
      <c r="P95" s="532">
        <v>249</v>
      </c>
      <c r="Q95" s="532"/>
      <c r="R95" s="532">
        <v>13</v>
      </c>
      <c r="S95" s="532"/>
      <c r="T95" s="532">
        <v>13</v>
      </c>
      <c r="U95" s="533"/>
      <c r="V95" s="497">
        <v>73709</v>
      </c>
      <c r="W95" s="532"/>
      <c r="X95" s="532">
        <v>0</v>
      </c>
      <c r="Y95" s="532"/>
      <c r="Z95" s="532">
        <v>0</v>
      </c>
      <c r="AA95" s="532"/>
      <c r="AB95" s="497">
        <v>98405</v>
      </c>
      <c r="AC95" s="532"/>
      <c r="AD95" s="532">
        <v>0</v>
      </c>
      <c r="AE95" s="532"/>
      <c r="AF95" s="532">
        <v>0</v>
      </c>
      <c r="AG95" s="532"/>
      <c r="AH95" s="532">
        <v>0</v>
      </c>
      <c r="AI95" s="532"/>
      <c r="AJ95" s="532">
        <v>0</v>
      </c>
      <c r="AK95" s="532"/>
      <c r="AL95" s="534">
        <v>0</v>
      </c>
    </row>
    <row r="96" spans="1:38" s="508" customFormat="1" ht="16.5" customHeight="1">
      <c r="A96" s="525"/>
      <c r="B96" s="502" t="s">
        <v>1029</v>
      </c>
      <c r="C96" s="517">
        <f>SUM(C97:C101)</f>
        <v>44</v>
      </c>
      <c r="D96" s="504">
        <f>SUM(D97:D101)</f>
        <v>40</v>
      </c>
      <c r="E96" s="504">
        <f>SUM(E97:E101)</f>
        <v>1</v>
      </c>
      <c r="F96" s="504">
        <f>SUM(F97:F101)</f>
        <v>3</v>
      </c>
      <c r="G96" s="504"/>
      <c r="H96" s="519">
        <f>SUM(J96:L96)</f>
        <v>2114</v>
      </c>
      <c r="I96" s="519"/>
      <c r="J96" s="519">
        <f t="shared" si="29"/>
        <v>1455</v>
      </c>
      <c r="K96" s="519"/>
      <c r="L96" s="519">
        <f t="shared" si="30"/>
        <v>659</v>
      </c>
      <c r="M96" s="473" t="s">
        <v>1037</v>
      </c>
      <c r="N96" s="504">
        <v>1451</v>
      </c>
      <c r="O96" s="473" t="s">
        <v>1037</v>
      </c>
      <c r="P96" s="504">
        <v>657</v>
      </c>
      <c r="Q96" s="504"/>
      <c r="R96" s="504">
        <f>SUM(R97:R101)</f>
        <v>4</v>
      </c>
      <c r="S96" s="504"/>
      <c r="T96" s="504">
        <f>SUM(T97:T101)</f>
        <v>2</v>
      </c>
      <c r="U96" s="530"/>
      <c r="V96" s="519">
        <f>SUM(X96,Z96)</f>
        <v>318651</v>
      </c>
      <c r="W96" s="504"/>
      <c r="X96" s="504">
        <v>315789</v>
      </c>
      <c r="Y96" s="504"/>
      <c r="Z96" s="504">
        <v>2862</v>
      </c>
      <c r="AA96" s="504"/>
      <c r="AB96" s="519">
        <f>SUM(AD96,AF96,AH96,AJ96)</f>
        <v>393170</v>
      </c>
      <c r="AC96" s="504"/>
      <c r="AD96" s="504">
        <v>311001</v>
      </c>
      <c r="AE96" s="504"/>
      <c r="AF96" s="504">
        <v>7487</v>
      </c>
      <c r="AG96" s="504"/>
      <c r="AH96" s="504">
        <v>4917</v>
      </c>
      <c r="AI96" s="504"/>
      <c r="AJ96" s="504">
        <v>69765</v>
      </c>
      <c r="AK96" s="504"/>
      <c r="AL96" s="507">
        <f>SUM(AL97:AL101)</f>
        <v>0</v>
      </c>
    </row>
    <row r="97" spans="1:38" s="483" customFormat="1" ht="16.5" customHeight="1">
      <c r="A97" s="531"/>
      <c r="B97" s="526" t="s">
        <v>1030</v>
      </c>
      <c r="C97" s="522">
        <f>SUM(D97:F97)</f>
        <v>22</v>
      </c>
      <c r="D97" s="532">
        <v>19</v>
      </c>
      <c r="E97" s="532">
        <v>1</v>
      </c>
      <c r="F97" s="532">
        <v>2</v>
      </c>
      <c r="G97" s="532"/>
      <c r="H97" s="495">
        <f>SUM(J97,L97)</f>
        <v>537</v>
      </c>
      <c r="I97" s="495"/>
      <c r="J97" s="495">
        <f t="shared" si="29"/>
        <v>314</v>
      </c>
      <c r="K97" s="495"/>
      <c r="L97" s="495">
        <f t="shared" si="30"/>
        <v>223</v>
      </c>
      <c r="M97" s="498"/>
      <c r="N97" s="532">
        <v>311</v>
      </c>
      <c r="O97" s="532"/>
      <c r="P97" s="532">
        <v>221</v>
      </c>
      <c r="Q97" s="532"/>
      <c r="R97" s="532">
        <v>3</v>
      </c>
      <c r="S97" s="532"/>
      <c r="T97" s="532">
        <v>2</v>
      </c>
      <c r="U97" s="533"/>
      <c r="V97" s="497">
        <f>SUM(X97,Z97)</f>
        <v>63931</v>
      </c>
      <c r="W97" s="532"/>
      <c r="X97" s="532">
        <v>63607</v>
      </c>
      <c r="Y97" s="532"/>
      <c r="Z97" s="532">
        <v>324</v>
      </c>
      <c r="AA97" s="532"/>
      <c r="AB97" s="497">
        <f>SUM(AD97,AF97,AH97,AJ97)</f>
        <v>87440</v>
      </c>
      <c r="AC97" s="532"/>
      <c r="AD97" s="532">
        <v>61860</v>
      </c>
      <c r="AE97" s="532"/>
      <c r="AF97" s="532">
        <v>2054</v>
      </c>
      <c r="AG97" s="532"/>
      <c r="AH97" s="532">
        <v>1192</v>
      </c>
      <c r="AI97" s="532"/>
      <c r="AJ97" s="532">
        <v>22334</v>
      </c>
      <c r="AK97" s="532"/>
      <c r="AL97" s="534">
        <v>0</v>
      </c>
    </row>
    <row r="98" spans="1:38" s="483" customFormat="1" ht="16.5" customHeight="1">
      <c r="A98" s="531"/>
      <c r="B98" s="526" t="s">
        <v>1031</v>
      </c>
      <c r="C98" s="522">
        <f>SUM(D98:F98)</f>
        <v>11</v>
      </c>
      <c r="D98" s="532">
        <v>10</v>
      </c>
      <c r="E98" s="532">
        <v>0</v>
      </c>
      <c r="F98" s="532">
        <v>1</v>
      </c>
      <c r="G98" s="532"/>
      <c r="H98" s="495">
        <f>SUM(J98,L98)</f>
        <v>445</v>
      </c>
      <c r="I98" s="495"/>
      <c r="J98" s="495">
        <f t="shared" si="29"/>
        <v>269</v>
      </c>
      <c r="K98" s="495"/>
      <c r="L98" s="495">
        <f t="shared" si="30"/>
        <v>176</v>
      </c>
      <c r="M98" s="498"/>
      <c r="N98" s="532">
        <v>268</v>
      </c>
      <c r="O98" s="532"/>
      <c r="P98" s="532">
        <v>176</v>
      </c>
      <c r="Q98" s="532"/>
      <c r="R98" s="532">
        <v>1</v>
      </c>
      <c r="S98" s="532"/>
      <c r="T98" s="532">
        <v>0</v>
      </c>
      <c r="U98" s="533"/>
      <c r="V98" s="497">
        <f>SUM(X98,Z98)</f>
        <v>52697</v>
      </c>
      <c r="W98" s="532"/>
      <c r="X98" s="532">
        <v>52382</v>
      </c>
      <c r="Y98" s="532"/>
      <c r="Z98" s="532">
        <v>315</v>
      </c>
      <c r="AA98" s="532"/>
      <c r="AB98" s="497">
        <f>SUM(AD98,AF98,AH98,AJ98)</f>
        <v>105756</v>
      </c>
      <c r="AC98" s="532"/>
      <c r="AD98" s="532">
        <v>86991</v>
      </c>
      <c r="AE98" s="532"/>
      <c r="AF98" s="532">
        <v>2717</v>
      </c>
      <c r="AG98" s="532"/>
      <c r="AH98" s="532">
        <v>1525</v>
      </c>
      <c r="AI98" s="532"/>
      <c r="AJ98" s="532">
        <v>14523</v>
      </c>
      <c r="AK98" s="532"/>
      <c r="AL98" s="534">
        <v>0</v>
      </c>
    </row>
    <row r="99" spans="1:38" s="483" customFormat="1" ht="16.5" customHeight="1">
      <c r="A99" s="531"/>
      <c r="B99" s="526" t="s">
        <v>1032</v>
      </c>
      <c r="C99" s="522">
        <f>SUM(D99:F99)</f>
        <v>8</v>
      </c>
      <c r="D99" s="532">
        <v>8</v>
      </c>
      <c r="E99" s="532">
        <v>0</v>
      </c>
      <c r="F99" s="532">
        <v>0</v>
      </c>
      <c r="G99" s="532"/>
      <c r="H99" s="495">
        <f>SUM(J99,L99)</f>
        <v>538</v>
      </c>
      <c r="I99" s="495"/>
      <c r="J99" s="495">
        <f t="shared" si="29"/>
        <v>358</v>
      </c>
      <c r="K99" s="495"/>
      <c r="L99" s="495">
        <f t="shared" si="30"/>
        <v>180</v>
      </c>
      <c r="M99" s="498"/>
      <c r="N99" s="532">
        <v>358</v>
      </c>
      <c r="O99" s="532"/>
      <c r="P99" s="532">
        <v>180</v>
      </c>
      <c r="Q99" s="532"/>
      <c r="R99" s="532">
        <v>0</v>
      </c>
      <c r="S99" s="532"/>
      <c r="T99" s="532">
        <v>0</v>
      </c>
      <c r="U99" s="533"/>
      <c r="V99" s="497">
        <f>SUM(X99,Z99)</f>
        <v>77045</v>
      </c>
      <c r="W99" s="532"/>
      <c r="X99" s="532">
        <v>75969</v>
      </c>
      <c r="Y99" s="532"/>
      <c r="Z99" s="532">
        <v>1076</v>
      </c>
      <c r="AA99" s="532"/>
      <c r="AB99" s="497">
        <f>SUM(AD99,AF99,AH99,AJ99)</f>
        <v>120773</v>
      </c>
      <c r="AC99" s="532"/>
      <c r="AD99" s="532">
        <v>96378</v>
      </c>
      <c r="AE99" s="532"/>
      <c r="AF99" s="532">
        <v>1678</v>
      </c>
      <c r="AG99" s="532"/>
      <c r="AH99" s="532">
        <v>1131</v>
      </c>
      <c r="AI99" s="532"/>
      <c r="AJ99" s="532">
        <v>21586</v>
      </c>
      <c r="AK99" s="532"/>
      <c r="AL99" s="534">
        <v>0</v>
      </c>
    </row>
    <row r="100" spans="1:38" s="483" customFormat="1" ht="16.5" customHeight="1">
      <c r="A100" s="531"/>
      <c r="B100" s="526" t="s">
        <v>1033</v>
      </c>
      <c r="C100" s="522">
        <f>SUM(D100:F100)</f>
        <v>2</v>
      </c>
      <c r="D100" s="532">
        <v>2</v>
      </c>
      <c r="E100" s="532">
        <v>0</v>
      </c>
      <c r="F100" s="532">
        <v>0</v>
      </c>
      <c r="G100" s="533"/>
      <c r="H100" s="495">
        <f>SUM(J100,L100)</f>
        <v>0</v>
      </c>
      <c r="I100" s="533"/>
      <c r="J100" s="495">
        <f t="shared" si="29"/>
        <v>0</v>
      </c>
      <c r="K100" s="495"/>
      <c r="L100" s="495">
        <f t="shared" si="30"/>
        <v>0</v>
      </c>
      <c r="M100" s="533"/>
      <c r="N100" s="532" t="s">
        <v>1039</v>
      </c>
      <c r="O100" s="533"/>
      <c r="P100" s="532" t="s">
        <v>1039</v>
      </c>
      <c r="Q100" s="532"/>
      <c r="R100" s="532">
        <v>0</v>
      </c>
      <c r="S100" s="532"/>
      <c r="T100" s="532">
        <v>0</v>
      </c>
      <c r="U100" s="533"/>
      <c r="V100" s="497" t="s">
        <v>1040</v>
      </c>
      <c r="W100" s="532"/>
      <c r="X100" s="532" t="s">
        <v>1039</v>
      </c>
      <c r="Y100" s="532"/>
      <c r="Z100" s="532" t="s">
        <v>1039</v>
      </c>
      <c r="AA100" s="533"/>
      <c r="AB100" s="497" t="s">
        <v>1040</v>
      </c>
      <c r="AC100" s="532"/>
      <c r="AD100" s="532" t="s">
        <v>1039</v>
      </c>
      <c r="AE100" s="532"/>
      <c r="AF100" s="532" t="s">
        <v>1039</v>
      </c>
      <c r="AG100" s="532"/>
      <c r="AH100" s="532" t="s">
        <v>1040</v>
      </c>
      <c r="AI100" s="532"/>
      <c r="AJ100" s="532" t="s">
        <v>1040</v>
      </c>
      <c r="AK100" s="532"/>
      <c r="AL100" s="534">
        <v>0</v>
      </c>
    </row>
    <row r="101" spans="1:38" s="483" customFormat="1" ht="16.5" customHeight="1">
      <c r="A101" s="531"/>
      <c r="B101" s="526" t="s">
        <v>1035</v>
      </c>
      <c r="C101" s="522">
        <f>SUM(D101:F101)</f>
        <v>1</v>
      </c>
      <c r="D101" s="532">
        <v>1</v>
      </c>
      <c r="E101" s="532">
        <v>0</v>
      </c>
      <c r="F101" s="532">
        <v>0</v>
      </c>
      <c r="G101" s="532"/>
      <c r="H101" s="495">
        <f>SUM(J101,L101)</f>
        <v>0</v>
      </c>
      <c r="I101" s="495"/>
      <c r="J101" s="495">
        <f t="shared" si="29"/>
        <v>0</v>
      </c>
      <c r="K101" s="495"/>
      <c r="L101" s="495">
        <f t="shared" si="30"/>
        <v>0</v>
      </c>
      <c r="M101" s="498"/>
      <c r="N101" s="532" t="s">
        <v>1039</v>
      </c>
      <c r="O101" s="532"/>
      <c r="P101" s="532" t="s">
        <v>1039</v>
      </c>
      <c r="Q101" s="532"/>
      <c r="R101" s="532">
        <v>0</v>
      </c>
      <c r="S101" s="532"/>
      <c r="T101" s="532">
        <v>0</v>
      </c>
      <c r="U101" s="533"/>
      <c r="V101" s="497" t="s">
        <v>1040</v>
      </c>
      <c r="W101" s="532"/>
      <c r="X101" s="532" t="s">
        <v>1040</v>
      </c>
      <c r="Y101" s="532"/>
      <c r="Z101" s="532">
        <v>0</v>
      </c>
      <c r="AA101" s="532"/>
      <c r="AB101" s="497" t="s">
        <v>1040</v>
      </c>
      <c r="AC101" s="532"/>
      <c r="AD101" s="532" t="s">
        <v>1040</v>
      </c>
      <c r="AE101" s="532"/>
      <c r="AF101" s="532" t="s">
        <v>1040</v>
      </c>
      <c r="AG101" s="532"/>
      <c r="AH101" s="532" t="s">
        <v>1040</v>
      </c>
      <c r="AI101" s="532"/>
      <c r="AJ101" s="532" t="s">
        <v>1040</v>
      </c>
      <c r="AK101" s="532"/>
      <c r="AL101" s="534">
        <v>0</v>
      </c>
    </row>
    <row r="102" spans="1:38" s="508" customFormat="1" ht="24" customHeight="1">
      <c r="A102" s="525"/>
      <c r="B102" s="502" t="s">
        <v>1002</v>
      </c>
      <c r="C102" s="517">
        <f>SUM(C103,C107)</f>
        <v>30</v>
      </c>
      <c r="D102" s="504">
        <f>SUM(D107,D103)</f>
        <v>24</v>
      </c>
      <c r="E102" s="504">
        <f>SUM(E107,E103)</f>
        <v>0</v>
      </c>
      <c r="F102" s="504">
        <f>SUM(F107,F103)</f>
        <v>6</v>
      </c>
      <c r="G102" s="533"/>
      <c r="H102" s="504">
        <f>SUM(H107,H103)</f>
        <v>2246</v>
      </c>
      <c r="I102" s="533"/>
      <c r="J102" s="504">
        <f>SUM(J107,J103)</f>
        <v>1444</v>
      </c>
      <c r="K102" s="533"/>
      <c r="L102" s="504">
        <f>SUM(L107,L103)</f>
        <v>802</v>
      </c>
      <c r="M102" s="533"/>
      <c r="N102" s="504">
        <f>SUM(N107,N103)</f>
        <v>1436</v>
      </c>
      <c r="O102" s="533"/>
      <c r="P102" s="504">
        <f>SUM(P107,P103)</f>
        <v>795</v>
      </c>
      <c r="Q102" s="504"/>
      <c r="R102" s="504">
        <f>SUM(R107,R103)</f>
        <v>8</v>
      </c>
      <c r="S102" s="504"/>
      <c r="T102" s="504">
        <f>SUM(T107,T103)</f>
        <v>7</v>
      </c>
      <c r="U102" s="533"/>
      <c r="V102" s="505">
        <f>SUM(V107,V103)</f>
        <v>418319</v>
      </c>
      <c r="W102" s="533"/>
      <c r="X102" s="504">
        <f>SUM(X107,X103)</f>
        <v>393170</v>
      </c>
      <c r="Y102" s="533"/>
      <c r="Z102" s="504">
        <f>SUM(Z107,Z103)</f>
        <v>13963</v>
      </c>
      <c r="AA102" s="533"/>
      <c r="AB102" s="505">
        <f>SUM(AB107,AB103)</f>
        <v>1535479</v>
      </c>
      <c r="AC102" s="533"/>
      <c r="AD102" s="505">
        <f>SUM(AD107,AD103)</f>
        <v>1289539</v>
      </c>
      <c r="AE102" s="533"/>
      <c r="AF102" s="505">
        <f>SUM(AF107,AF103)</f>
        <v>56332</v>
      </c>
      <c r="AG102" s="533"/>
      <c r="AH102" s="505">
        <f>SUM(AH107,AH103)</f>
        <v>123669</v>
      </c>
      <c r="AI102" s="504"/>
      <c r="AJ102" s="505">
        <f>SUM(AJ107,AJ103)</f>
        <v>36210</v>
      </c>
      <c r="AK102" s="504"/>
      <c r="AL102" s="507">
        <f>SUM(AL107,AL103)</f>
        <v>59</v>
      </c>
    </row>
    <row r="103" spans="1:38" s="508" customFormat="1" ht="16.5" customHeight="1">
      <c r="A103" s="525"/>
      <c r="B103" s="502" t="s">
        <v>1025</v>
      </c>
      <c r="C103" s="517">
        <f>SUM(C104:C106)</f>
        <v>17</v>
      </c>
      <c r="D103" s="504">
        <f>SUM(D104:D106)</f>
        <v>11</v>
      </c>
      <c r="E103" s="504">
        <f>SUM(E104:E106)</f>
        <v>0</v>
      </c>
      <c r="F103" s="504">
        <f>SUM(F104:F106)</f>
        <v>6</v>
      </c>
      <c r="G103" s="504"/>
      <c r="H103" s="519">
        <f>SUM(J103,L103)</f>
        <v>121</v>
      </c>
      <c r="I103" s="504"/>
      <c r="J103" s="519">
        <f aca="true" t="shared" si="31" ref="J103:J113">SUM(N103,R103)</f>
        <v>58</v>
      </c>
      <c r="K103" s="504"/>
      <c r="L103" s="519">
        <f aca="true" t="shared" si="32" ref="L103:L113">SUM(P103,T103)</f>
        <v>63</v>
      </c>
      <c r="M103" s="504"/>
      <c r="N103" s="504">
        <f>SUM(N104:N106)</f>
        <v>50</v>
      </c>
      <c r="O103" s="504"/>
      <c r="P103" s="504">
        <f>SUM(P104:P106)</f>
        <v>56</v>
      </c>
      <c r="Q103" s="504"/>
      <c r="R103" s="504">
        <f>SUM(R104:R106)</f>
        <v>8</v>
      </c>
      <c r="S103" s="504"/>
      <c r="T103" s="504">
        <f>SUM(T104:T106)</f>
        <v>7</v>
      </c>
      <c r="U103" s="504"/>
      <c r="V103" s="505">
        <f>SUM(V104:V106)</f>
        <v>11186</v>
      </c>
      <c r="W103" s="504"/>
      <c r="X103" s="504">
        <f>SUM(X104:X106)</f>
        <v>0</v>
      </c>
      <c r="Y103" s="504"/>
      <c r="Z103" s="504">
        <f>SUM(Z104:Z106)</f>
        <v>0</v>
      </c>
      <c r="AA103" s="504"/>
      <c r="AB103" s="505">
        <f>SUM(AB104:AB106)</f>
        <v>29729</v>
      </c>
      <c r="AC103" s="504"/>
      <c r="AD103" s="504">
        <f>SUM(AD104:AD106)</f>
        <v>0</v>
      </c>
      <c r="AE103" s="504"/>
      <c r="AF103" s="504">
        <f>SUM(AF104:AF106)</f>
        <v>0</v>
      </c>
      <c r="AG103" s="504"/>
      <c r="AH103" s="504">
        <f>SUM(AH104:AH106)</f>
        <v>0</v>
      </c>
      <c r="AI103" s="504"/>
      <c r="AJ103" s="504">
        <f>SUM(AJ104:AJ106)</f>
        <v>0</v>
      </c>
      <c r="AK103" s="504"/>
      <c r="AL103" s="507">
        <f>SUM(AL104:AL106)</f>
        <v>0</v>
      </c>
    </row>
    <row r="104" spans="1:38" s="483" customFormat="1" ht="16.5" customHeight="1">
      <c r="A104" s="531"/>
      <c r="B104" s="485" t="s">
        <v>1026</v>
      </c>
      <c r="C104" s="522">
        <f>SUM(D104:F104)</f>
        <v>4</v>
      </c>
      <c r="D104" s="532">
        <v>2</v>
      </c>
      <c r="E104" s="532">
        <v>0</v>
      </c>
      <c r="F104" s="532">
        <v>2</v>
      </c>
      <c r="G104" s="533"/>
      <c r="H104" s="495">
        <f>SUM(J104,L104)</f>
        <v>10</v>
      </c>
      <c r="I104" s="533"/>
      <c r="J104" s="495">
        <f t="shared" si="31"/>
        <v>6</v>
      </c>
      <c r="K104" s="533"/>
      <c r="L104" s="495">
        <f t="shared" si="32"/>
        <v>4</v>
      </c>
      <c r="M104" s="533"/>
      <c r="N104" s="532">
        <v>3</v>
      </c>
      <c r="O104" s="533"/>
      <c r="P104" s="532">
        <v>2</v>
      </c>
      <c r="Q104" s="532"/>
      <c r="R104" s="532">
        <v>3</v>
      </c>
      <c r="S104" s="532"/>
      <c r="T104" s="532">
        <v>2</v>
      </c>
      <c r="U104" s="533"/>
      <c r="V104" s="497">
        <v>455</v>
      </c>
      <c r="W104" s="533"/>
      <c r="X104" s="532">
        <v>0</v>
      </c>
      <c r="Y104" s="533"/>
      <c r="Z104" s="532">
        <v>0</v>
      </c>
      <c r="AA104" s="533"/>
      <c r="AB104" s="497">
        <v>3709</v>
      </c>
      <c r="AC104" s="533"/>
      <c r="AD104" s="532">
        <v>0</v>
      </c>
      <c r="AE104" s="533"/>
      <c r="AF104" s="532">
        <v>0</v>
      </c>
      <c r="AG104" s="533"/>
      <c r="AH104" s="532">
        <v>0</v>
      </c>
      <c r="AI104" s="532"/>
      <c r="AJ104" s="532">
        <v>0</v>
      </c>
      <c r="AK104" s="532"/>
      <c r="AL104" s="534">
        <v>0</v>
      </c>
    </row>
    <row r="105" spans="1:38" s="483" customFormat="1" ht="16.5" customHeight="1">
      <c r="A105" s="531"/>
      <c r="B105" s="485" t="s">
        <v>1027</v>
      </c>
      <c r="C105" s="522">
        <f>SUM(D105:F105)</f>
        <v>7</v>
      </c>
      <c r="D105" s="532">
        <v>3</v>
      </c>
      <c r="E105" s="532">
        <v>0</v>
      </c>
      <c r="F105" s="532">
        <v>4</v>
      </c>
      <c r="G105" s="533"/>
      <c r="H105" s="495">
        <f>SUM(J105,L105)</f>
        <v>34</v>
      </c>
      <c r="I105" s="533"/>
      <c r="J105" s="495">
        <f t="shared" si="31"/>
        <v>11</v>
      </c>
      <c r="K105" s="533"/>
      <c r="L105" s="495">
        <f t="shared" si="32"/>
        <v>23</v>
      </c>
      <c r="M105" s="533"/>
      <c r="N105" s="532">
        <v>6</v>
      </c>
      <c r="O105" s="533"/>
      <c r="P105" s="532">
        <v>18</v>
      </c>
      <c r="Q105" s="532"/>
      <c r="R105" s="532">
        <v>5</v>
      </c>
      <c r="S105" s="532"/>
      <c r="T105" s="532">
        <v>5</v>
      </c>
      <c r="U105" s="533"/>
      <c r="V105" s="497">
        <v>2264</v>
      </c>
      <c r="W105" s="533"/>
      <c r="X105" s="532">
        <v>0</v>
      </c>
      <c r="Y105" s="533"/>
      <c r="Z105" s="532">
        <v>0</v>
      </c>
      <c r="AA105" s="533"/>
      <c r="AB105" s="497">
        <v>2764</v>
      </c>
      <c r="AC105" s="533"/>
      <c r="AD105" s="532">
        <v>0</v>
      </c>
      <c r="AE105" s="533"/>
      <c r="AF105" s="532">
        <v>0</v>
      </c>
      <c r="AG105" s="533"/>
      <c r="AH105" s="532">
        <v>0</v>
      </c>
      <c r="AI105" s="532"/>
      <c r="AJ105" s="532">
        <v>0</v>
      </c>
      <c r="AK105" s="532"/>
      <c r="AL105" s="534">
        <v>0</v>
      </c>
    </row>
    <row r="106" spans="1:38" s="483" customFormat="1" ht="16.5" customHeight="1">
      <c r="A106" s="531"/>
      <c r="B106" s="485" t="s">
        <v>1028</v>
      </c>
      <c r="C106" s="522">
        <f>SUM(D106:F106)</f>
        <v>6</v>
      </c>
      <c r="D106" s="532">
        <v>6</v>
      </c>
      <c r="E106" s="532">
        <v>0</v>
      </c>
      <c r="F106" s="532">
        <v>0</v>
      </c>
      <c r="G106" s="533"/>
      <c r="H106" s="495">
        <f>SUM(J106,L106)</f>
        <v>77</v>
      </c>
      <c r="I106" s="533"/>
      <c r="J106" s="495">
        <f t="shared" si="31"/>
        <v>41</v>
      </c>
      <c r="K106" s="533"/>
      <c r="L106" s="495">
        <f t="shared" si="32"/>
        <v>36</v>
      </c>
      <c r="M106" s="533"/>
      <c r="N106" s="532">
        <v>41</v>
      </c>
      <c r="O106" s="533"/>
      <c r="P106" s="532">
        <v>36</v>
      </c>
      <c r="Q106" s="532"/>
      <c r="R106" s="532">
        <v>0</v>
      </c>
      <c r="S106" s="532"/>
      <c r="T106" s="532">
        <v>0</v>
      </c>
      <c r="U106" s="533"/>
      <c r="V106" s="497">
        <v>8467</v>
      </c>
      <c r="W106" s="533"/>
      <c r="X106" s="532">
        <v>0</v>
      </c>
      <c r="Y106" s="533"/>
      <c r="Z106" s="532">
        <v>0</v>
      </c>
      <c r="AA106" s="533"/>
      <c r="AB106" s="497">
        <v>23256</v>
      </c>
      <c r="AC106" s="533"/>
      <c r="AD106" s="532">
        <v>0</v>
      </c>
      <c r="AE106" s="533"/>
      <c r="AF106" s="532">
        <v>0</v>
      </c>
      <c r="AG106" s="533"/>
      <c r="AH106" s="532">
        <v>0</v>
      </c>
      <c r="AI106" s="532"/>
      <c r="AJ106" s="532">
        <v>0</v>
      </c>
      <c r="AK106" s="532"/>
      <c r="AL106" s="534">
        <v>0</v>
      </c>
    </row>
    <row r="107" spans="1:38" s="508" customFormat="1" ht="16.5" customHeight="1">
      <c r="A107" s="525"/>
      <c r="B107" s="502" t="s">
        <v>1029</v>
      </c>
      <c r="C107" s="517">
        <f>SUM(C108:C113)</f>
        <v>13</v>
      </c>
      <c r="D107" s="504">
        <f>SUM(D108:D113)</f>
        <v>13</v>
      </c>
      <c r="E107" s="504">
        <f>SUM(E108:E112)</f>
        <v>0</v>
      </c>
      <c r="F107" s="504">
        <f>SUM(F108:F112)</f>
        <v>0</v>
      </c>
      <c r="G107" s="533"/>
      <c r="H107" s="519">
        <f>SUM(J107:L107)</f>
        <v>2125</v>
      </c>
      <c r="I107" s="533"/>
      <c r="J107" s="519">
        <f t="shared" si="31"/>
        <v>1386</v>
      </c>
      <c r="K107" s="533"/>
      <c r="L107" s="519">
        <f t="shared" si="32"/>
        <v>739</v>
      </c>
      <c r="M107" s="533"/>
      <c r="N107" s="504">
        <v>1386</v>
      </c>
      <c r="O107" s="533"/>
      <c r="P107" s="504">
        <v>739</v>
      </c>
      <c r="Q107" s="504"/>
      <c r="R107" s="504">
        <f>SUM(R108:R112)</f>
        <v>0</v>
      </c>
      <c r="S107" s="504"/>
      <c r="T107" s="504">
        <f>SUM(T108:T112)</f>
        <v>0</v>
      </c>
      <c r="U107" s="533"/>
      <c r="V107" s="519">
        <f aca="true" t="shared" si="33" ref="V107:V113">SUM(X107,Z107)</f>
        <v>407133</v>
      </c>
      <c r="W107" s="533"/>
      <c r="X107" s="504">
        <v>393170</v>
      </c>
      <c r="Y107" s="533"/>
      <c r="Z107" s="504">
        <v>13963</v>
      </c>
      <c r="AA107" s="533"/>
      <c r="AB107" s="505">
        <f aca="true" t="shared" si="34" ref="AB107:AB113">SUM(AD107,AF107,AH107,AJ107)</f>
        <v>1505750</v>
      </c>
      <c r="AC107" s="533"/>
      <c r="AD107" s="504">
        <v>1289539</v>
      </c>
      <c r="AE107" s="533"/>
      <c r="AF107" s="504">
        <v>56332</v>
      </c>
      <c r="AG107" s="533"/>
      <c r="AH107" s="504">
        <v>123669</v>
      </c>
      <c r="AI107" s="504"/>
      <c r="AJ107" s="504">
        <v>36210</v>
      </c>
      <c r="AK107" s="504"/>
      <c r="AL107" s="507">
        <f>SUM(AL108:AL113)</f>
        <v>59</v>
      </c>
    </row>
    <row r="108" spans="1:38" s="483" customFormat="1" ht="16.5" customHeight="1">
      <c r="A108" s="531"/>
      <c r="B108" s="526" t="s">
        <v>1030</v>
      </c>
      <c r="C108" s="522">
        <f aca="true" t="shared" si="35" ref="C108:C113">SUM(D108:F108)</f>
        <v>2</v>
      </c>
      <c r="D108" s="532">
        <v>2</v>
      </c>
      <c r="E108" s="532">
        <v>0</v>
      </c>
      <c r="F108" s="532">
        <v>0</v>
      </c>
      <c r="G108" s="532"/>
      <c r="H108" s="495">
        <f aca="true" t="shared" si="36" ref="H108:H113">SUM(J108,L108)</f>
        <v>0</v>
      </c>
      <c r="I108" s="532"/>
      <c r="J108" s="495">
        <f t="shared" si="31"/>
        <v>0</v>
      </c>
      <c r="K108" s="532"/>
      <c r="L108" s="495">
        <f t="shared" si="32"/>
        <v>0</v>
      </c>
      <c r="M108" s="532"/>
      <c r="N108" s="532" t="s">
        <v>1039</v>
      </c>
      <c r="O108" s="532"/>
      <c r="P108" s="532" t="s">
        <v>1039</v>
      </c>
      <c r="Q108" s="532"/>
      <c r="R108" s="532">
        <v>0</v>
      </c>
      <c r="S108" s="532"/>
      <c r="T108" s="532">
        <v>0</v>
      </c>
      <c r="U108" s="532"/>
      <c r="V108" s="497">
        <f t="shared" si="33"/>
        <v>0</v>
      </c>
      <c r="W108" s="532"/>
      <c r="X108" s="532" t="s">
        <v>1039</v>
      </c>
      <c r="Y108" s="532"/>
      <c r="Z108" s="532">
        <v>0</v>
      </c>
      <c r="AA108" s="532"/>
      <c r="AB108" s="497">
        <f t="shared" si="34"/>
        <v>0</v>
      </c>
      <c r="AC108" s="532"/>
      <c r="AD108" s="532" t="s">
        <v>1039</v>
      </c>
      <c r="AE108" s="532"/>
      <c r="AF108" s="532" t="s">
        <v>1039</v>
      </c>
      <c r="AG108" s="532"/>
      <c r="AH108" s="532" t="s">
        <v>1039</v>
      </c>
      <c r="AI108" s="532"/>
      <c r="AJ108" s="532" t="s">
        <v>1039</v>
      </c>
      <c r="AK108" s="532"/>
      <c r="AL108" s="534">
        <v>0</v>
      </c>
    </row>
    <row r="109" spans="1:38" s="483" customFormat="1" ht="16.5" customHeight="1">
      <c r="A109" s="531"/>
      <c r="B109" s="526" t="s">
        <v>1031</v>
      </c>
      <c r="C109" s="522">
        <f t="shared" si="35"/>
        <v>1</v>
      </c>
      <c r="D109" s="532">
        <v>1</v>
      </c>
      <c r="E109" s="532">
        <v>0</v>
      </c>
      <c r="F109" s="532">
        <v>0</v>
      </c>
      <c r="G109" s="532"/>
      <c r="H109" s="495">
        <f t="shared" si="36"/>
        <v>0</v>
      </c>
      <c r="I109" s="532"/>
      <c r="J109" s="495">
        <f t="shared" si="31"/>
        <v>0</v>
      </c>
      <c r="K109" s="532"/>
      <c r="L109" s="495">
        <f t="shared" si="32"/>
        <v>0</v>
      </c>
      <c r="M109" s="532"/>
      <c r="N109" s="532" t="s">
        <v>1039</v>
      </c>
      <c r="O109" s="532"/>
      <c r="P109" s="532" t="s">
        <v>1039</v>
      </c>
      <c r="Q109" s="532"/>
      <c r="R109" s="532">
        <v>0</v>
      </c>
      <c r="S109" s="532"/>
      <c r="T109" s="532">
        <v>0</v>
      </c>
      <c r="U109" s="532"/>
      <c r="V109" s="497">
        <f t="shared" si="33"/>
        <v>0</v>
      </c>
      <c r="W109" s="532"/>
      <c r="X109" s="532" t="s">
        <v>1039</v>
      </c>
      <c r="Y109" s="532"/>
      <c r="Z109" s="532">
        <v>0</v>
      </c>
      <c r="AA109" s="532"/>
      <c r="AB109" s="497">
        <f t="shared" si="34"/>
        <v>0</v>
      </c>
      <c r="AC109" s="532"/>
      <c r="AD109" s="532" t="s">
        <v>1039</v>
      </c>
      <c r="AE109" s="532"/>
      <c r="AF109" s="532" t="s">
        <v>1039</v>
      </c>
      <c r="AG109" s="532"/>
      <c r="AH109" s="532" t="s">
        <v>1039</v>
      </c>
      <c r="AI109" s="532"/>
      <c r="AJ109" s="532" t="s">
        <v>1039</v>
      </c>
      <c r="AK109" s="532"/>
      <c r="AL109" s="534">
        <v>0</v>
      </c>
    </row>
    <row r="110" spans="1:38" s="483" customFormat="1" ht="16.5" customHeight="1">
      <c r="A110" s="531"/>
      <c r="B110" s="526" t="s">
        <v>1032</v>
      </c>
      <c r="C110" s="522">
        <f t="shared" si="35"/>
        <v>1</v>
      </c>
      <c r="D110" s="532">
        <v>1</v>
      </c>
      <c r="E110" s="532">
        <v>0</v>
      </c>
      <c r="F110" s="532">
        <v>0</v>
      </c>
      <c r="G110" s="533"/>
      <c r="H110" s="495">
        <f t="shared" si="36"/>
        <v>0</v>
      </c>
      <c r="I110" s="533"/>
      <c r="J110" s="495">
        <f t="shared" si="31"/>
        <v>0</v>
      </c>
      <c r="K110" s="533"/>
      <c r="L110" s="495">
        <f t="shared" si="32"/>
        <v>0</v>
      </c>
      <c r="M110" s="533"/>
      <c r="N110" s="532" t="s">
        <v>1039</v>
      </c>
      <c r="O110" s="533"/>
      <c r="P110" s="532" t="s">
        <v>1039</v>
      </c>
      <c r="Q110" s="532"/>
      <c r="R110" s="532">
        <v>0</v>
      </c>
      <c r="S110" s="532"/>
      <c r="T110" s="532">
        <v>0</v>
      </c>
      <c r="U110" s="533"/>
      <c r="V110" s="497">
        <f t="shared" si="33"/>
        <v>0</v>
      </c>
      <c r="W110" s="533"/>
      <c r="X110" s="532" t="s">
        <v>1039</v>
      </c>
      <c r="Y110" s="533"/>
      <c r="Z110" s="532" t="s">
        <v>1039</v>
      </c>
      <c r="AA110" s="533"/>
      <c r="AB110" s="497">
        <f t="shared" si="34"/>
        <v>0</v>
      </c>
      <c r="AC110" s="533"/>
      <c r="AD110" s="532" t="s">
        <v>1039</v>
      </c>
      <c r="AE110" s="533"/>
      <c r="AF110" s="532" t="s">
        <v>1039</v>
      </c>
      <c r="AG110" s="533"/>
      <c r="AH110" s="532" t="s">
        <v>1039</v>
      </c>
      <c r="AI110" s="532"/>
      <c r="AJ110" s="532" t="s">
        <v>1039</v>
      </c>
      <c r="AK110" s="532"/>
      <c r="AL110" s="534">
        <v>0</v>
      </c>
    </row>
    <row r="111" spans="1:38" s="483" customFormat="1" ht="16.5" customHeight="1">
      <c r="A111" s="531"/>
      <c r="B111" s="526" t="s">
        <v>1033</v>
      </c>
      <c r="C111" s="522">
        <f t="shared" si="35"/>
        <v>4</v>
      </c>
      <c r="D111" s="532">
        <v>4</v>
      </c>
      <c r="E111" s="532">
        <v>0</v>
      </c>
      <c r="F111" s="532">
        <v>0</v>
      </c>
      <c r="G111" s="532"/>
      <c r="H111" s="495">
        <f t="shared" si="36"/>
        <v>560</v>
      </c>
      <c r="I111" s="532"/>
      <c r="J111" s="495">
        <f t="shared" si="31"/>
        <v>315</v>
      </c>
      <c r="K111" s="532"/>
      <c r="L111" s="495">
        <f t="shared" si="32"/>
        <v>245</v>
      </c>
      <c r="M111" s="532"/>
      <c r="N111" s="532">
        <v>315</v>
      </c>
      <c r="O111" s="532"/>
      <c r="P111" s="532">
        <v>245</v>
      </c>
      <c r="Q111" s="532"/>
      <c r="R111" s="532">
        <v>0</v>
      </c>
      <c r="S111" s="532"/>
      <c r="T111" s="532">
        <v>0</v>
      </c>
      <c r="U111" s="532"/>
      <c r="V111" s="497">
        <f t="shared" si="33"/>
        <v>98200</v>
      </c>
      <c r="W111" s="532"/>
      <c r="X111" s="532">
        <v>95138</v>
      </c>
      <c r="Y111" s="532"/>
      <c r="Z111" s="532">
        <v>3062</v>
      </c>
      <c r="AA111" s="532"/>
      <c r="AB111" s="497">
        <f t="shared" si="34"/>
        <v>292914</v>
      </c>
      <c r="AC111" s="532"/>
      <c r="AD111" s="532">
        <v>277258</v>
      </c>
      <c r="AE111" s="532"/>
      <c r="AF111" s="532">
        <v>3631</v>
      </c>
      <c r="AG111" s="532"/>
      <c r="AH111" s="532">
        <v>2520</v>
      </c>
      <c r="AI111" s="532"/>
      <c r="AJ111" s="532">
        <v>9505</v>
      </c>
      <c r="AK111" s="532"/>
      <c r="AL111" s="534">
        <v>59</v>
      </c>
    </row>
    <row r="112" spans="1:38" s="483" customFormat="1" ht="16.5" customHeight="1">
      <c r="A112" s="531"/>
      <c r="B112" s="526" t="s">
        <v>1034</v>
      </c>
      <c r="C112" s="522">
        <f t="shared" si="35"/>
        <v>2</v>
      </c>
      <c r="D112" s="532">
        <v>2</v>
      </c>
      <c r="E112" s="532">
        <v>0</v>
      </c>
      <c r="F112" s="532">
        <v>0</v>
      </c>
      <c r="G112" s="539"/>
      <c r="H112" s="495">
        <f t="shared" si="36"/>
        <v>0</v>
      </c>
      <c r="I112" s="539"/>
      <c r="J112" s="495">
        <f t="shared" si="31"/>
        <v>0</v>
      </c>
      <c r="K112" s="539"/>
      <c r="L112" s="495">
        <f t="shared" si="32"/>
        <v>0</v>
      </c>
      <c r="M112" s="539"/>
      <c r="N112" s="532" t="s">
        <v>1039</v>
      </c>
      <c r="O112" s="539"/>
      <c r="P112" s="532" t="s">
        <v>1039</v>
      </c>
      <c r="Q112" s="532"/>
      <c r="R112" s="532">
        <v>0</v>
      </c>
      <c r="S112" s="532"/>
      <c r="T112" s="532">
        <v>0</v>
      </c>
      <c r="U112" s="539"/>
      <c r="V112" s="497">
        <f t="shared" si="33"/>
        <v>0</v>
      </c>
      <c r="W112" s="539"/>
      <c r="X112" s="532" t="s">
        <v>1039</v>
      </c>
      <c r="Y112" s="539"/>
      <c r="Z112" s="532" t="s">
        <v>1039</v>
      </c>
      <c r="AA112" s="539"/>
      <c r="AB112" s="497">
        <f t="shared" si="34"/>
        <v>0</v>
      </c>
      <c r="AC112" s="539"/>
      <c r="AD112" s="532" t="s">
        <v>1039</v>
      </c>
      <c r="AE112" s="539"/>
      <c r="AF112" s="532" t="s">
        <v>1039</v>
      </c>
      <c r="AG112" s="539"/>
      <c r="AH112" s="532" t="s">
        <v>1039</v>
      </c>
      <c r="AI112" s="532"/>
      <c r="AJ112" s="532" t="s">
        <v>1039</v>
      </c>
      <c r="AK112" s="532"/>
      <c r="AL112" s="534">
        <v>0</v>
      </c>
    </row>
    <row r="113" spans="1:38" s="483" customFormat="1" ht="16.5" customHeight="1">
      <c r="A113" s="531"/>
      <c r="B113" s="526" t="s">
        <v>1035</v>
      </c>
      <c r="C113" s="522">
        <f t="shared" si="35"/>
        <v>3</v>
      </c>
      <c r="D113" s="532">
        <v>3</v>
      </c>
      <c r="E113" s="532">
        <v>0</v>
      </c>
      <c r="F113" s="532">
        <v>0</v>
      </c>
      <c r="G113" s="533"/>
      <c r="H113" s="495">
        <f t="shared" si="36"/>
        <v>923</v>
      </c>
      <c r="I113" s="533"/>
      <c r="J113" s="495">
        <f t="shared" si="31"/>
        <v>630</v>
      </c>
      <c r="K113" s="533"/>
      <c r="L113" s="495">
        <f t="shared" si="32"/>
        <v>293</v>
      </c>
      <c r="M113" s="533"/>
      <c r="N113" s="532">
        <v>630</v>
      </c>
      <c r="O113" s="533"/>
      <c r="P113" s="532">
        <v>293</v>
      </c>
      <c r="Q113" s="532"/>
      <c r="R113" s="532">
        <v>0</v>
      </c>
      <c r="S113" s="532"/>
      <c r="T113" s="532">
        <v>0</v>
      </c>
      <c r="U113" s="533"/>
      <c r="V113" s="497">
        <f t="shared" si="33"/>
        <v>192575</v>
      </c>
      <c r="W113" s="533"/>
      <c r="X113" s="532">
        <v>184019</v>
      </c>
      <c r="Y113" s="533"/>
      <c r="Z113" s="532">
        <v>8556</v>
      </c>
      <c r="AA113" s="533"/>
      <c r="AB113" s="497">
        <f t="shared" si="34"/>
        <v>657473</v>
      </c>
      <c r="AC113" s="533"/>
      <c r="AD113" s="532">
        <v>546285</v>
      </c>
      <c r="AE113" s="533"/>
      <c r="AF113" s="532">
        <v>17355</v>
      </c>
      <c r="AG113" s="533"/>
      <c r="AH113" s="532">
        <v>72373</v>
      </c>
      <c r="AI113" s="532"/>
      <c r="AJ113" s="532">
        <v>21460</v>
      </c>
      <c r="AK113" s="532"/>
      <c r="AL113" s="534">
        <v>0</v>
      </c>
    </row>
    <row r="114" spans="1:38" s="508" customFormat="1" ht="24" customHeight="1">
      <c r="A114" s="525"/>
      <c r="B114" s="537" t="s">
        <v>1003</v>
      </c>
      <c r="C114" s="517">
        <f>SUM(C115,C119)</f>
        <v>13</v>
      </c>
      <c r="D114" s="518">
        <f>SUM(D115,D119)</f>
        <v>11</v>
      </c>
      <c r="E114" s="518">
        <f>SUM(E115,E119)</f>
        <v>1</v>
      </c>
      <c r="F114" s="518">
        <f>SUM(F115,F119)</f>
        <v>1</v>
      </c>
      <c r="G114" s="533" t="s">
        <v>1037</v>
      </c>
      <c r="H114" s="519">
        <f>SUM(H115,H119)</f>
        <v>175</v>
      </c>
      <c r="I114" s="533" t="s">
        <v>1037</v>
      </c>
      <c r="J114" s="519">
        <f>SUM(J115,J119)</f>
        <v>139</v>
      </c>
      <c r="K114" s="533" t="s">
        <v>1037</v>
      </c>
      <c r="L114" s="519">
        <f>SUM(L115,L119)</f>
        <v>36</v>
      </c>
      <c r="M114" s="505"/>
      <c r="N114" s="519">
        <f>SUM(N115,N119)</f>
        <v>139</v>
      </c>
      <c r="O114" s="505"/>
      <c r="P114" s="519">
        <f>SUM(P115,P119)</f>
        <v>36</v>
      </c>
      <c r="Q114" s="519"/>
      <c r="R114" s="519">
        <f>SUM(R115,R119)</f>
        <v>0</v>
      </c>
      <c r="S114" s="518"/>
      <c r="T114" s="504">
        <f>SUM(T115)</f>
        <v>0</v>
      </c>
      <c r="U114" s="530"/>
      <c r="V114" s="505">
        <f>SUM(V115,V119)</f>
        <v>27599</v>
      </c>
      <c r="W114" s="504"/>
      <c r="X114" s="505">
        <f>SUM(X115,X119)</f>
        <v>15683</v>
      </c>
      <c r="Y114" s="504"/>
      <c r="Z114" s="505">
        <f>SUM(Z115,Z119)</f>
        <v>254</v>
      </c>
      <c r="AA114" s="504"/>
      <c r="AB114" s="505">
        <f>SUM(AB115,AB119)</f>
        <v>166187</v>
      </c>
      <c r="AC114" s="504"/>
      <c r="AD114" s="505">
        <f>SUM(AD115,AD119)</f>
        <v>53018</v>
      </c>
      <c r="AE114" s="504"/>
      <c r="AF114" s="505">
        <f>SUM(AF115,AF119)</f>
        <v>6094</v>
      </c>
      <c r="AG114" s="504"/>
      <c r="AH114" s="505">
        <f>SUM(AH115,AH119)</f>
        <v>883</v>
      </c>
      <c r="AI114" s="504"/>
      <c r="AJ114" s="504">
        <f>SUM(AJ115,AJ119)</f>
        <v>0</v>
      </c>
      <c r="AK114" s="504"/>
      <c r="AL114" s="507">
        <f>SUM(AL115)</f>
        <v>0</v>
      </c>
    </row>
    <row r="115" spans="1:38" s="508" customFormat="1" ht="16.5" customHeight="1">
      <c r="A115" s="525"/>
      <c r="B115" s="502" t="s">
        <v>1025</v>
      </c>
      <c r="C115" s="517">
        <f>SUM(C116:C118)</f>
        <v>11</v>
      </c>
      <c r="D115" s="504">
        <f>SUM(D116:D118)</f>
        <v>9</v>
      </c>
      <c r="E115" s="504">
        <f>SUM(E116:E118)</f>
        <v>1</v>
      </c>
      <c r="F115" s="504">
        <f>SUM(F116:F118)</f>
        <v>1</v>
      </c>
      <c r="G115" s="533" t="s">
        <v>1037</v>
      </c>
      <c r="H115" s="519">
        <f>SUM(J115:L115)</f>
        <v>80</v>
      </c>
      <c r="I115" s="533" t="s">
        <v>1037</v>
      </c>
      <c r="J115" s="519">
        <f aca="true" t="shared" si="37" ref="J115:J121">SUM(N115,R115)</f>
        <v>62</v>
      </c>
      <c r="K115" s="533" t="s">
        <v>1037</v>
      </c>
      <c r="L115" s="519">
        <f aca="true" t="shared" si="38" ref="L115:L121">SUM(P115,T115)</f>
        <v>18</v>
      </c>
      <c r="M115" s="518"/>
      <c r="N115" s="504">
        <f>SUM(N116:N118)</f>
        <v>62</v>
      </c>
      <c r="O115" s="504"/>
      <c r="P115" s="504">
        <f>SUM(P116:P118)</f>
        <v>18</v>
      </c>
      <c r="Q115" s="504"/>
      <c r="R115" s="504" t="s">
        <v>1039</v>
      </c>
      <c r="S115" s="504"/>
      <c r="T115" s="504">
        <v>0</v>
      </c>
      <c r="U115" s="530"/>
      <c r="V115" s="505">
        <f>SUM(V116:V118)</f>
        <v>11662</v>
      </c>
      <c r="W115" s="504"/>
      <c r="X115" s="504">
        <f>SUM(X116:X118)</f>
        <v>0</v>
      </c>
      <c r="Y115" s="504"/>
      <c r="Z115" s="504">
        <f>SUM(Z116:Z118)</f>
        <v>0</v>
      </c>
      <c r="AA115" s="504"/>
      <c r="AB115" s="505">
        <f>SUM(AB116:AB118)</f>
        <v>106192</v>
      </c>
      <c r="AC115" s="504"/>
      <c r="AD115" s="504">
        <f>SUM(AD116:AD118)</f>
        <v>0</v>
      </c>
      <c r="AE115" s="504"/>
      <c r="AF115" s="504">
        <f>SUM(AF116:AF118)</f>
        <v>0</v>
      </c>
      <c r="AG115" s="504"/>
      <c r="AH115" s="504">
        <f>SUM(AH116:AH118)</f>
        <v>0</v>
      </c>
      <c r="AI115" s="504"/>
      <c r="AJ115" s="504">
        <f>SUM(AJ116:AJ118)</f>
        <v>0</v>
      </c>
      <c r="AK115" s="504"/>
      <c r="AL115" s="507">
        <f>SUM(AL116:AL118)</f>
        <v>0</v>
      </c>
    </row>
    <row r="116" spans="1:38" s="483" customFormat="1" ht="16.5" customHeight="1">
      <c r="A116" s="531"/>
      <c r="B116" s="485" t="s">
        <v>1026</v>
      </c>
      <c r="C116" s="522">
        <f>SUM(D116:F116)</f>
        <v>1</v>
      </c>
      <c r="D116" s="532">
        <v>0</v>
      </c>
      <c r="E116" s="532">
        <v>0</v>
      </c>
      <c r="F116" s="532">
        <v>1</v>
      </c>
      <c r="G116" s="532"/>
      <c r="H116" s="495">
        <f>SUM(J116,L116)</f>
        <v>0</v>
      </c>
      <c r="I116" s="495"/>
      <c r="J116" s="495">
        <f t="shared" si="37"/>
        <v>0</v>
      </c>
      <c r="K116" s="495"/>
      <c r="L116" s="498">
        <f t="shared" si="38"/>
        <v>0</v>
      </c>
      <c r="M116" s="498"/>
      <c r="N116" s="532">
        <v>0</v>
      </c>
      <c r="O116" s="532"/>
      <c r="P116" s="532">
        <v>0</v>
      </c>
      <c r="Q116" s="532"/>
      <c r="R116" s="532" t="s">
        <v>1046</v>
      </c>
      <c r="S116" s="532"/>
      <c r="T116" s="532">
        <v>0</v>
      </c>
      <c r="U116" s="533"/>
      <c r="V116" s="497">
        <v>0</v>
      </c>
      <c r="W116" s="532"/>
      <c r="X116" s="532">
        <v>0</v>
      </c>
      <c r="Y116" s="532"/>
      <c r="Z116" s="532">
        <v>0</v>
      </c>
      <c r="AA116" s="532"/>
      <c r="AB116" s="497">
        <f>SUM(AD116,AF116)</f>
        <v>0</v>
      </c>
      <c r="AC116" s="532"/>
      <c r="AD116" s="532">
        <v>0</v>
      </c>
      <c r="AE116" s="532"/>
      <c r="AF116" s="532">
        <v>0</v>
      </c>
      <c r="AG116" s="532"/>
      <c r="AH116" s="532">
        <v>0</v>
      </c>
      <c r="AI116" s="532"/>
      <c r="AJ116" s="532">
        <v>0</v>
      </c>
      <c r="AK116" s="532"/>
      <c r="AL116" s="534">
        <v>0</v>
      </c>
    </row>
    <row r="117" spans="1:38" s="483" customFormat="1" ht="16.5" customHeight="1">
      <c r="A117" s="531"/>
      <c r="B117" s="485" t="s">
        <v>1027</v>
      </c>
      <c r="C117" s="522">
        <f>SUM(D117:F117)</f>
        <v>6</v>
      </c>
      <c r="D117" s="532">
        <v>6</v>
      </c>
      <c r="E117" s="532">
        <v>0</v>
      </c>
      <c r="F117" s="532">
        <v>0</v>
      </c>
      <c r="G117" s="532"/>
      <c r="H117" s="495">
        <f>SUM(J117,L117)</f>
        <v>29</v>
      </c>
      <c r="I117" s="495"/>
      <c r="J117" s="495">
        <f t="shared" si="37"/>
        <v>22</v>
      </c>
      <c r="K117" s="495"/>
      <c r="L117" s="495">
        <f t="shared" si="38"/>
        <v>7</v>
      </c>
      <c r="M117" s="498"/>
      <c r="N117" s="532">
        <v>22</v>
      </c>
      <c r="O117" s="532"/>
      <c r="P117" s="532">
        <v>7</v>
      </c>
      <c r="Q117" s="532"/>
      <c r="R117" s="532">
        <v>0</v>
      </c>
      <c r="S117" s="532"/>
      <c r="T117" s="532">
        <v>0</v>
      </c>
      <c r="U117" s="533"/>
      <c r="V117" s="497">
        <v>3027</v>
      </c>
      <c r="W117" s="532"/>
      <c r="X117" s="532">
        <v>0</v>
      </c>
      <c r="Y117" s="532"/>
      <c r="Z117" s="532">
        <v>0</v>
      </c>
      <c r="AA117" s="533" t="s">
        <v>1047</v>
      </c>
      <c r="AB117" s="497">
        <v>38778</v>
      </c>
      <c r="AC117" s="532"/>
      <c r="AD117" s="532">
        <v>0</v>
      </c>
      <c r="AE117" s="532"/>
      <c r="AF117" s="532">
        <v>0</v>
      </c>
      <c r="AG117" s="532"/>
      <c r="AH117" s="532">
        <v>0</v>
      </c>
      <c r="AI117" s="532"/>
      <c r="AJ117" s="532">
        <v>0</v>
      </c>
      <c r="AK117" s="532"/>
      <c r="AL117" s="534">
        <v>0</v>
      </c>
    </row>
    <row r="118" spans="1:38" s="483" customFormat="1" ht="16.5" customHeight="1">
      <c r="A118" s="531"/>
      <c r="B118" s="485" t="s">
        <v>1028</v>
      </c>
      <c r="C118" s="522">
        <f>SUM(D118:F118)</f>
        <v>4</v>
      </c>
      <c r="D118" s="532">
        <v>3</v>
      </c>
      <c r="E118" s="532">
        <v>1</v>
      </c>
      <c r="F118" s="532">
        <v>0</v>
      </c>
      <c r="G118" s="533"/>
      <c r="H118" s="495">
        <f>SUM(J118:L118)</f>
        <v>51</v>
      </c>
      <c r="I118" s="536"/>
      <c r="J118" s="495">
        <f t="shared" si="37"/>
        <v>40</v>
      </c>
      <c r="K118" s="536"/>
      <c r="L118" s="495">
        <f t="shared" si="38"/>
        <v>11</v>
      </c>
      <c r="M118" s="533"/>
      <c r="N118" s="532">
        <v>40</v>
      </c>
      <c r="O118" s="533"/>
      <c r="P118" s="532">
        <v>11</v>
      </c>
      <c r="Q118" s="532"/>
      <c r="R118" s="532">
        <v>0</v>
      </c>
      <c r="S118" s="532"/>
      <c r="T118" s="532">
        <v>0</v>
      </c>
      <c r="U118" s="533"/>
      <c r="V118" s="497">
        <v>8635</v>
      </c>
      <c r="W118" s="532"/>
      <c r="X118" s="532">
        <v>0</v>
      </c>
      <c r="Y118" s="532"/>
      <c r="Z118" s="532">
        <v>0</v>
      </c>
      <c r="AA118" s="532"/>
      <c r="AB118" s="497">
        <v>67414</v>
      </c>
      <c r="AC118" s="532"/>
      <c r="AD118" s="532">
        <v>0</v>
      </c>
      <c r="AE118" s="532"/>
      <c r="AF118" s="532">
        <v>0</v>
      </c>
      <c r="AG118" s="532"/>
      <c r="AH118" s="532">
        <v>0</v>
      </c>
      <c r="AI118" s="532"/>
      <c r="AJ118" s="532">
        <v>0</v>
      </c>
      <c r="AK118" s="532"/>
      <c r="AL118" s="534">
        <v>0</v>
      </c>
    </row>
    <row r="119" spans="1:38" s="508" customFormat="1" ht="16.5" customHeight="1">
      <c r="A119" s="525"/>
      <c r="B119" s="502" t="s">
        <v>1029</v>
      </c>
      <c r="C119" s="503">
        <f>SUM(C120:C121)</f>
        <v>2</v>
      </c>
      <c r="D119" s="504">
        <f>SUM(D120:D121)</f>
        <v>2</v>
      </c>
      <c r="E119" s="504">
        <f>SUM(E120:E121)</f>
        <v>0</v>
      </c>
      <c r="F119" s="504">
        <f>SUM(F120:F121)</f>
        <v>0</v>
      </c>
      <c r="G119" s="504"/>
      <c r="H119" s="519">
        <f>SUM(J119:L119)</f>
        <v>95</v>
      </c>
      <c r="I119" s="519"/>
      <c r="J119" s="519">
        <f t="shared" si="37"/>
        <v>77</v>
      </c>
      <c r="K119" s="519"/>
      <c r="L119" s="519">
        <f t="shared" si="38"/>
        <v>18</v>
      </c>
      <c r="M119" s="473"/>
      <c r="N119" s="505">
        <v>77</v>
      </c>
      <c r="O119" s="473"/>
      <c r="P119" s="505">
        <v>18</v>
      </c>
      <c r="Q119" s="505"/>
      <c r="R119" s="504">
        <f>SUM(R121)</f>
        <v>0</v>
      </c>
      <c r="S119" s="504"/>
      <c r="T119" s="504">
        <f>SUM(T121)</f>
        <v>0</v>
      </c>
      <c r="U119" s="530"/>
      <c r="V119" s="519">
        <f>SUM(X119,Z119)</f>
        <v>15937</v>
      </c>
      <c r="W119" s="504"/>
      <c r="X119" s="504">
        <v>15683</v>
      </c>
      <c r="Y119" s="504"/>
      <c r="Z119" s="504">
        <v>254</v>
      </c>
      <c r="AA119" s="504"/>
      <c r="AB119" s="505">
        <f>SUM(AD119,AF119,AH119,AJ119)</f>
        <v>59995</v>
      </c>
      <c r="AC119" s="504"/>
      <c r="AD119" s="504">
        <v>53018</v>
      </c>
      <c r="AE119" s="504"/>
      <c r="AF119" s="504">
        <v>6094</v>
      </c>
      <c r="AG119" s="504"/>
      <c r="AH119" s="504">
        <v>883</v>
      </c>
      <c r="AI119" s="504"/>
      <c r="AJ119" s="504">
        <f>SUM(AJ121)</f>
        <v>0</v>
      </c>
      <c r="AK119" s="504"/>
      <c r="AL119" s="507">
        <f>SUM(AL121)</f>
        <v>0</v>
      </c>
    </row>
    <row r="120" spans="1:38" s="483" customFormat="1" ht="16.5" customHeight="1">
      <c r="A120" s="531"/>
      <c r="B120" s="526" t="s">
        <v>1030</v>
      </c>
      <c r="C120" s="522">
        <f>SUM(D120:F120)</f>
        <v>1</v>
      </c>
      <c r="D120" s="532">
        <v>1</v>
      </c>
      <c r="E120" s="532">
        <v>0</v>
      </c>
      <c r="F120" s="532">
        <v>0</v>
      </c>
      <c r="G120" s="532"/>
      <c r="H120" s="495">
        <f>SUM(J120,L120)</f>
        <v>0</v>
      </c>
      <c r="I120" s="495"/>
      <c r="J120" s="495">
        <f t="shared" si="37"/>
        <v>0</v>
      </c>
      <c r="K120" s="495"/>
      <c r="L120" s="495">
        <f t="shared" si="38"/>
        <v>0</v>
      </c>
      <c r="M120" s="498"/>
      <c r="N120" s="532" t="s">
        <v>1039</v>
      </c>
      <c r="O120" s="532"/>
      <c r="P120" s="532" t="s">
        <v>1039</v>
      </c>
      <c r="Q120" s="532"/>
      <c r="R120" s="532">
        <v>0</v>
      </c>
      <c r="S120" s="532"/>
      <c r="T120" s="532">
        <v>0</v>
      </c>
      <c r="U120" s="533"/>
      <c r="V120" s="497">
        <f>SUM(X120,Z120)</f>
        <v>0</v>
      </c>
      <c r="W120" s="532"/>
      <c r="X120" s="532" t="s">
        <v>1039</v>
      </c>
      <c r="Y120" s="532"/>
      <c r="Z120" s="532" t="s">
        <v>1039</v>
      </c>
      <c r="AA120" s="532"/>
      <c r="AB120" s="497">
        <f>SUM(AD120,AF120,AH120,AJ120)</f>
        <v>0</v>
      </c>
      <c r="AC120" s="532"/>
      <c r="AD120" s="532" t="s">
        <v>1039</v>
      </c>
      <c r="AE120" s="532"/>
      <c r="AF120" s="532" t="s">
        <v>1039</v>
      </c>
      <c r="AG120" s="532"/>
      <c r="AH120" s="532" t="s">
        <v>1039</v>
      </c>
      <c r="AI120" s="532"/>
      <c r="AJ120" s="532">
        <v>0</v>
      </c>
      <c r="AK120" s="532"/>
      <c r="AL120" s="534">
        <v>0</v>
      </c>
    </row>
    <row r="121" spans="1:38" s="483" customFormat="1" ht="16.5" customHeight="1">
      <c r="A121" s="531"/>
      <c r="B121" s="526" t="s">
        <v>1032</v>
      </c>
      <c r="C121" s="522">
        <f>SUM(D121:F121)</f>
        <v>1</v>
      </c>
      <c r="D121" s="532">
        <v>1</v>
      </c>
      <c r="E121" s="532">
        <v>0</v>
      </c>
      <c r="F121" s="532">
        <v>0</v>
      </c>
      <c r="G121" s="532"/>
      <c r="H121" s="495">
        <f>SUM(J121,L121)</f>
        <v>0</v>
      </c>
      <c r="I121" s="495"/>
      <c r="J121" s="495">
        <f t="shared" si="37"/>
        <v>0</v>
      </c>
      <c r="K121" s="495"/>
      <c r="L121" s="495">
        <f t="shared" si="38"/>
        <v>0</v>
      </c>
      <c r="M121" s="498"/>
      <c r="N121" s="532" t="s">
        <v>1039</v>
      </c>
      <c r="O121" s="532"/>
      <c r="P121" s="532" t="s">
        <v>1039</v>
      </c>
      <c r="Q121" s="532"/>
      <c r="R121" s="532">
        <v>0</v>
      </c>
      <c r="S121" s="532"/>
      <c r="T121" s="532">
        <v>0</v>
      </c>
      <c r="U121" s="533"/>
      <c r="V121" s="497">
        <f>SUM(X121,Z121)</f>
        <v>0</v>
      </c>
      <c r="W121" s="532"/>
      <c r="X121" s="532" t="s">
        <v>1039</v>
      </c>
      <c r="Y121" s="532"/>
      <c r="Z121" s="532" t="s">
        <v>1039</v>
      </c>
      <c r="AA121" s="532"/>
      <c r="AB121" s="497">
        <f>SUM(AD121,AF121,AH121,AJ121)</f>
        <v>0</v>
      </c>
      <c r="AC121" s="532"/>
      <c r="AD121" s="532" t="s">
        <v>1039</v>
      </c>
      <c r="AE121" s="532"/>
      <c r="AF121" s="532" t="s">
        <v>1039</v>
      </c>
      <c r="AG121" s="532"/>
      <c r="AH121" s="532" t="s">
        <v>1039</v>
      </c>
      <c r="AI121" s="532"/>
      <c r="AJ121" s="532">
        <v>0</v>
      </c>
      <c r="AK121" s="532"/>
      <c r="AL121" s="534">
        <v>0</v>
      </c>
    </row>
    <row r="122" spans="1:38" s="544" customFormat="1" ht="16.5" customHeight="1">
      <c r="A122" s="540"/>
      <c r="B122" s="502" t="s">
        <v>1004</v>
      </c>
      <c r="C122" s="541">
        <f>SUM(C123,C127)</f>
        <v>32</v>
      </c>
      <c r="D122" s="447">
        <f>SUM(D123,D127)</f>
        <v>11</v>
      </c>
      <c r="E122" s="447">
        <f>SUM(E123,E127)</f>
        <v>0</v>
      </c>
      <c r="F122" s="447">
        <f>SUM(F123,F127)</f>
        <v>21</v>
      </c>
      <c r="G122" s="447"/>
      <c r="H122" s="505">
        <f>SUM(J122+L122)</f>
        <v>709</v>
      </c>
      <c r="I122" s="519"/>
      <c r="J122" s="505">
        <f>SUM(N122+R122)</f>
        <v>191</v>
      </c>
      <c r="K122" s="519"/>
      <c r="L122" s="505">
        <f>SUM(P122+T122)</f>
        <v>518</v>
      </c>
      <c r="M122" s="518"/>
      <c r="N122" s="447">
        <f>SUM(N123,N127)</f>
        <v>171</v>
      </c>
      <c r="O122" s="518"/>
      <c r="P122" s="447">
        <f>SUM(P123,P127)</f>
        <v>502</v>
      </c>
      <c r="Q122" s="447"/>
      <c r="R122" s="447">
        <f>SUM(R123,R127)</f>
        <v>20</v>
      </c>
      <c r="S122" s="447"/>
      <c r="T122" s="447">
        <f>SUM(T123,T127)</f>
        <v>16</v>
      </c>
      <c r="U122" s="542"/>
      <c r="V122" s="543">
        <f>SUM(V123,V127)</f>
        <v>51619</v>
      </c>
      <c r="W122" s="504"/>
      <c r="X122" s="543">
        <f>SUM(X123,X127)</f>
        <v>40592</v>
      </c>
      <c r="Y122" s="447"/>
      <c r="Z122" s="543">
        <f>SUM(Z123,Z127)</f>
        <v>850</v>
      </c>
      <c r="AA122" s="447"/>
      <c r="AB122" s="543">
        <f>SUM(AB123,AB127)</f>
        <v>153985</v>
      </c>
      <c r="AC122" s="504"/>
      <c r="AD122" s="543">
        <f>SUM(AD123,AD127)</f>
        <v>110612</v>
      </c>
      <c r="AE122" s="447"/>
      <c r="AF122" s="543">
        <f>SUM(AF123,AF127)</f>
        <v>1803</v>
      </c>
      <c r="AG122" s="447"/>
      <c r="AH122" s="543">
        <f>SUM(AH123,AH127)</f>
        <v>1311</v>
      </c>
      <c r="AI122" s="447"/>
      <c r="AJ122" s="543">
        <f>SUM(AJ123,AJ127)</f>
        <v>20118</v>
      </c>
      <c r="AK122" s="447"/>
      <c r="AL122" s="448">
        <f>SUM(AL123,AL127)</f>
        <v>0</v>
      </c>
    </row>
    <row r="123" spans="1:38" s="546" customFormat="1" ht="16.5" customHeight="1">
      <c r="A123" s="525"/>
      <c r="B123" s="502" t="s">
        <v>1025</v>
      </c>
      <c r="C123" s="517">
        <f>SUM(C124:C126)</f>
        <v>23</v>
      </c>
      <c r="D123" s="518">
        <f>SUM(D124:D126)</f>
        <v>3</v>
      </c>
      <c r="E123" s="518">
        <f>SUM(E124:E126)</f>
        <v>0</v>
      </c>
      <c r="F123" s="518">
        <f>SUM(F124:F126)</f>
        <v>20</v>
      </c>
      <c r="G123" s="518"/>
      <c r="H123" s="505">
        <f>SUM(J123+L123)</f>
        <v>210</v>
      </c>
      <c r="I123" s="519"/>
      <c r="J123" s="505">
        <f>SUM(N123+R123)</f>
        <v>55</v>
      </c>
      <c r="K123" s="519"/>
      <c r="L123" s="505">
        <f>SUM(P123+T123)</f>
        <v>155</v>
      </c>
      <c r="M123" s="518"/>
      <c r="N123" s="529">
        <f>SUM(N124:N126)</f>
        <v>35</v>
      </c>
      <c r="O123" s="529">
        <f>SUM(O124:O126)</f>
        <v>0</v>
      </c>
      <c r="P123" s="529">
        <f>SUM(P124:P126)</f>
        <v>139</v>
      </c>
      <c r="Q123" s="529"/>
      <c r="R123" s="529">
        <f>SUM(R124:R126)</f>
        <v>20</v>
      </c>
      <c r="S123" s="529"/>
      <c r="T123" s="529">
        <f>SUM(T124:T126)</f>
        <v>16</v>
      </c>
      <c r="U123" s="520"/>
      <c r="V123" s="545">
        <f>SUM(V125:V126)</f>
        <v>10177</v>
      </c>
      <c r="W123" s="518"/>
      <c r="X123" s="529">
        <f>SUM(X125:X126)</f>
        <v>0</v>
      </c>
      <c r="Y123" s="504"/>
      <c r="Z123" s="529">
        <f>SUM(Z125:Z126)</f>
        <v>0</v>
      </c>
      <c r="AA123" s="518"/>
      <c r="AB123" s="545">
        <f>SUM(AB125:AB126)</f>
        <v>20141</v>
      </c>
      <c r="AC123" s="518"/>
      <c r="AD123" s="529">
        <f>SUM(AD125:AD126)</f>
        <v>0</v>
      </c>
      <c r="AE123" s="518"/>
      <c r="AF123" s="529">
        <f>SUM(AF125:AF126)</f>
        <v>0</v>
      </c>
      <c r="AG123" s="518"/>
      <c r="AH123" s="529">
        <f>SUM(AH125:AH126)</f>
        <v>0</v>
      </c>
      <c r="AI123" s="518"/>
      <c r="AJ123" s="529">
        <f>SUM(AJ125:AJ126)</f>
        <v>0</v>
      </c>
      <c r="AK123" s="518"/>
      <c r="AL123" s="521">
        <f>SUM(AL124:AL126)</f>
        <v>0</v>
      </c>
    </row>
    <row r="124" spans="1:38" s="547" customFormat="1" ht="16.5" customHeight="1">
      <c r="A124" s="531"/>
      <c r="B124" s="485" t="s">
        <v>1026</v>
      </c>
      <c r="C124" s="522">
        <f>SUM(D124:F124)</f>
        <v>2</v>
      </c>
      <c r="D124" s="498">
        <v>0</v>
      </c>
      <c r="E124" s="498">
        <v>0</v>
      </c>
      <c r="F124" s="498">
        <v>2</v>
      </c>
      <c r="G124" s="498"/>
      <c r="H124" s="497">
        <f>SUM(J124,L124)</f>
        <v>0</v>
      </c>
      <c r="I124" s="495"/>
      <c r="J124" s="497">
        <f>SUM(P124,T124)</f>
        <v>0</v>
      </c>
      <c r="K124" s="495"/>
      <c r="L124" s="497">
        <f>SUM(P124:T124)</f>
        <v>0</v>
      </c>
      <c r="M124" s="498"/>
      <c r="N124" s="532">
        <v>0</v>
      </c>
      <c r="O124" s="532"/>
      <c r="P124" s="532" t="s">
        <v>1046</v>
      </c>
      <c r="Q124" s="532"/>
      <c r="R124" s="532" t="s">
        <v>1046</v>
      </c>
      <c r="S124" s="532"/>
      <c r="T124" s="532" t="s">
        <v>1046</v>
      </c>
      <c r="U124" s="473"/>
      <c r="V124" s="497" t="s">
        <v>1046</v>
      </c>
      <c r="W124" s="498"/>
      <c r="X124" s="532">
        <v>0</v>
      </c>
      <c r="Y124" s="498"/>
      <c r="Z124" s="532">
        <v>0</v>
      </c>
      <c r="AA124" s="498"/>
      <c r="AB124" s="497" t="s">
        <v>1046</v>
      </c>
      <c r="AC124" s="498"/>
      <c r="AD124" s="532">
        <v>0</v>
      </c>
      <c r="AE124" s="498"/>
      <c r="AF124" s="532">
        <v>0</v>
      </c>
      <c r="AG124" s="498"/>
      <c r="AH124" s="532">
        <v>0</v>
      </c>
      <c r="AI124" s="498"/>
      <c r="AJ124" s="532">
        <v>0</v>
      </c>
      <c r="AK124" s="498"/>
      <c r="AL124" s="523">
        <v>0</v>
      </c>
    </row>
    <row r="125" spans="1:38" s="547" customFormat="1" ht="16.5" customHeight="1">
      <c r="A125" s="531"/>
      <c r="B125" s="485" t="s">
        <v>1027</v>
      </c>
      <c r="C125" s="522">
        <f>SUM(D125:F125)</f>
        <v>12</v>
      </c>
      <c r="D125" s="498">
        <v>2</v>
      </c>
      <c r="E125" s="498">
        <v>0</v>
      </c>
      <c r="F125" s="498">
        <v>10</v>
      </c>
      <c r="G125" s="473" t="s">
        <v>1047</v>
      </c>
      <c r="H125" s="497">
        <f>SUM(J125,L125)</f>
        <v>75</v>
      </c>
      <c r="I125" s="473" t="s">
        <v>1047</v>
      </c>
      <c r="J125" s="497">
        <v>28</v>
      </c>
      <c r="K125" s="473" t="s">
        <v>1047</v>
      </c>
      <c r="L125" s="497">
        <v>47</v>
      </c>
      <c r="M125" s="498"/>
      <c r="N125" s="532">
        <v>18</v>
      </c>
      <c r="O125" s="473" t="s">
        <v>1047</v>
      </c>
      <c r="P125" s="532">
        <v>39</v>
      </c>
      <c r="Q125" s="473" t="s">
        <v>1047</v>
      </c>
      <c r="R125" s="532">
        <v>10</v>
      </c>
      <c r="S125" s="473" t="s">
        <v>1047</v>
      </c>
      <c r="T125" s="532">
        <v>8</v>
      </c>
      <c r="U125" s="473" t="s">
        <v>1047</v>
      </c>
      <c r="V125" s="497">
        <v>3213</v>
      </c>
      <c r="W125" s="498"/>
      <c r="X125" s="532">
        <v>0</v>
      </c>
      <c r="Y125" s="498"/>
      <c r="Z125" s="532">
        <v>0</v>
      </c>
      <c r="AA125" s="473" t="s">
        <v>1047</v>
      </c>
      <c r="AB125" s="535">
        <v>5995</v>
      </c>
      <c r="AC125" s="498"/>
      <c r="AD125" s="532">
        <v>0</v>
      </c>
      <c r="AE125" s="498"/>
      <c r="AF125" s="532">
        <v>0</v>
      </c>
      <c r="AG125" s="498"/>
      <c r="AH125" s="532">
        <v>0</v>
      </c>
      <c r="AI125" s="498"/>
      <c r="AJ125" s="532">
        <v>0</v>
      </c>
      <c r="AK125" s="498"/>
      <c r="AL125" s="523">
        <v>0</v>
      </c>
    </row>
    <row r="126" spans="1:38" s="547" customFormat="1" ht="16.5" customHeight="1">
      <c r="A126" s="531"/>
      <c r="B126" s="485" t="s">
        <v>1028</v>
      </c>
      <c r="C126" s="522">
        <f>SUM(D126:F126)</f>
        <v>9</v>
      </c>
      <c r="D126" s="498">
        <v>1</v>
      </c>
      <c r="E126" s="498">
        <v>0</v>
      </c>
      <c r="F126" s="498">
        <v>8</v>
      </c>
      <c r="G126" s="498"/>
      <c r="H126" s="497">
        <f>SUM(J126,L126)</f>
        <v>135</v>
      </c>
      <c r="I126" s="473"/>
      <c r="J126" s="497">
        <v>27</v>
      </c>
      <c r="K126" s="473"/>
      <c r="L126" s="497">
        <v>108</v>
      </c>
      <c r="M126" s="473"/>
      <c r="N126" s="532">
        <v>17</v>
      </c>
      <c r="O126" s="473"/>
      <c r="P126" s="532">
        <v>100</v>
      </c>
      <c r="Q126" s="532"/>
      <c r="R126" s="532">
        <v>10</v>
      </c>
      <c r="S126" s="532"/>
      <c r="T126" s="532">
        <v>8</v>
      </c>
      <c r="U126" s="533"/>
      <c r="V126" s="497">
        <v>6964</v>
      </c>
      <c r="W126" s="498"/>
      <c r="X126" s="532">
        <v>0</v>
      </c>
      <c r="Y126" s="498"/>
      <c r="Z126" s="532">
        <v>0</v>
      </c>
      <c r="AA126" s="498"/>
      <c r="AB126" s="497">
        <v>14146</v>
      </c>
      <c r="AC126" s="498"/>
      <c r="AD126" s="532">
        <v>0</v>
      </c>
      <c r="AE126" s="498"/>
      <c r="AF126" s="532">
        <v>0</v>
      </c>
      <c r="AG126" s="498"/>
      <c r="AH126" s="532">
        <v>0</v>
      </c>
      <c r="AI126" s="498"/>
      <c r="AJ126" s="532">
        <v>0</v>
      </c>
      <c r="AK126" s="498"/>
      <c r="AL126" s="523">
        <v>0</v>
      </c>
    </row>
    <row r="127" spans="1:38" s="548" customFormat="1" ht="16.5" customHeight="1">
      <c r="A127" s="525"/>
      <c r="B127" s="502" t="s">
        <v>1029</v>
      </c>
      <c r="C127" s="517">
        <f>SUM(C128:C130)</f>
        <v>9</v>
      </c>
      <c r="D127" s="518">
        <f>SUM(D128:D130)</f>
        <v>8</v>
      </c>
      <c r="E127" s="518">
        <f>SUM(E128:E130)</f>
        <v>0</v>
      </c>
      <c r="F127" s="518">
        <f>SUM(F128:F130)</f>
        <v>1</v>
      </c>
      <c r="G127" s="518"/>
      <c r="H127" s="545">
        <f>SUM(H128:H130)</f>
        <v>499</v>
      </c>
      <c r="I127" s="545"/>
      <c r="J127" s="545">
        <f>SUM(J128:J130)</f>
        <v>136</v>
      </c>
      <c r="K127" s="545"/>
      <c r="L127" s="545">
        <f>SUM(L128:L130)</f>
        <v>363</v>
      </c>
      <c r="M127" s="529"/>
      <c r="N127" s="545">
        <f>SUM(N128:N130)</f>
        <v>136</v>
      </c>
      <c r="O127" s="529"/>
      <c r="P127" s="545">
        <f>SUM(P128:P130)</f>
        <v>363</v>
      </c>
      <c r="Q127" s="545"/>
      <c r="R127" s="545" t="s">
        <v>1048</v>
      </c>
      <c r="S127" s="545"/>
      <c r="T127" s="545" t="s">
        <v>1048</v>
      </c>
      <c r="U127" s="520"/>
      <c r="V127" s="545">
        <f>SUM(X127,Z127)</f>
        <v>41442</v>
      </c>
      <c r="W127" s="518"/>
      <c r="X127" s="529">
        <f>SUM(X128:X130)</f>
        <v>40592</v>
      </c>
      <c r="Y127" s="518"/>
      <c r="Z127" s="518">
        <f>SUM(Z128:Z130)</f>
        <v>850</v>
      </c>
      <c r="AA127" s="518"/>
      <c r="AB127" s="529">
        <f>SUM(AB128:AB130)</f>
        <v>133844</v>
      </c>
      <c r="AC127" s="518"/>
      <c r="AD127" s="529">
        <f>SUM(AD128:AD130)</f>
        <v>110612</v>
      </c>
      <c r="AE127" s="518"/>
      <c r="AF127" s="529">
        <f>SUM(AF128:AF130)</f>
        <v>1803</v>
      </c>
      <c r="AG127" s="518"/>
      <c r="AH127" s="529">
        <f>SUM(AH128:AH130)</f>
        <v>1311</v>
      </c>
      <c r="AI127" s="518"/>
      <c r="AJ127" s="529">
        <f>SUM(AJ128:AJ130)</f>
        <v>20118</v>
      </c>
      <c r="AK127" s="518"/>
      <c r="AL127" s="521">
        <v>0</v>
      </c>
    </row>
    <row r="128" spans="1:38" ht="16.5" customHeight="1">
      <c r="A128" s="531"/>
      <c r="B128" s="526" t="s">
        <v>1049</v>
      </c>
      <c r="C128" s="522">
        <f>SUM(D128:F128)</f>
        <v>2</v>
      </c>
      <c r="D128" s="498">
        <v>1</v>
      </c>
      <c r="E128" s="498">
        <v>0</v>
      </c>
      <c r="F128" s="498">
        <v>1</v>
      </c>
      <c r="G128" s="498"/>
      <c r="H128" s="495">
        <f>SUM(J128:L128)</f>
        <v>0</v>
      </c>
      <c r="I128" s="495"/>
      <c r="J128" s="495">
        <f>SUM(N128,R128)</f>
        <v>0</v>
      </c>
      <c r="K128" s="495"/>
      <c r="L128" s="495">
        <f>SUM(P128,T128)</f>
        <v>0</v>
      </c>
      <c r="M128" s="506"/>
      <c r="N128" s="506" t="s">
        <v>1050</v>
      </c>
      <c r="O128" s="506"/>
      <c r="P128" s="506" t="s">
        <v>1050</v>
      </c>
      <c r="Q128" s="506"/>
      <c r="R128" s="498">
        <v>0</v>
      </c>
      <c r="S128" s="498"/>
      <c r="T128" s="498">
        <v>0</v>
      </c>
      <c r="U128" s="473"/>
      <c r="V128" s="497">
        <f>SUM(X128,Z128)</f>
        <v>0</v>
      </c>
      <c r="W128" s="498"/>
      <c r="X128" s="506" t="s">
        <v>1050</v>
      </c>
      <c r="Y128" s="498"/>
      <c r="Z128" s="506">
        <v>0</v>
      </c>
      <c r="AA128" s="498"/>
      <c r="AB128" s="497">
        <f>SUM(AD128,AF128,AH128,AJ128)</f>
        <v>0</v>
      </c>
      <c r="AC128" s="498"/>
      <c r="AD128" s="506" t="s">
        <v>1050</v>
      </c>
      <c r="AE128" s="498"/>
      <c r="AF128" s="506" t="s">
        <v>1050</v>
      </c>
      <c r="AG128" s="498"/>
      <c r="AH128" s="506" t="s">
        <v>1050</v>
      </c>
      <c r="AI128" s="498"/>
      <c r="AJ128" s="506" t="s">
        <v>1050</v>
      </c>
      <c r="AK128" s="498"/>
      <c r="AL128" s="523">
        <v>0</v>
      </c>
    </row>
    <row r="129" spans="1:38" ht="16.5" customHeight="1">
      <c r="A129" s="531"/>
      <c r="B129" s="526" t="s">
        <v>1051</v>
      </c>
      <c r="C129" s="522">
        <f>SUM(D129:F129)</f>
        <v>3</v>
      </c>
      <c r="D129" s="498">
        <v>3</v>
      </c>
      <c r="E129" s="498">
        <v>0</v>
      </c>
      <c r="F129" s="498">
        <v>0</v>
      </c>
      <c r="G129" s="473" t="s">
        <v>1052</v>
      </c>
      <c r="H129" s="495">
        <f>SUM(J129:L129)</f>
        <v>182</v>
      </c>
      <c r="I129" s="473" t="s">
        <v>1052</v>
      </c>
      <c r="J129" s="495">
        <f>SUM(N129,R129)</f>
        <v>48</v>
      </c>
      <c r="K129" s="473" t="s">
        <v>1052</v>
      </c>
      <c r="L129" s="495">
        <f>SUM(P129,T129)</f>
        <v>134</v>
      </c>
      <c r="M129" s="473" t="s">
        <v>1052</v>
      </c>
      <c r="N129" s="506">
        <v>48</v>
      </c>
      <c r="O129" s="473" t="s">
        <v>1052</v>
      </c>
      <c r="P129" s="506">
        <v>134</v>
      </c>
      <c r="Q129" s="506"/>
      <c r="R129" s="498">
        <v>0</v>
      </c>
      <c r="S129" s="498"/>
      <c r="T129" s="498">
        <v>0</v>
      </c>
      <c r="U129" s="473" t="s">
        <v>1052</v>
      </c>
      <c r="V129" s="497">
        <f>SUM(X129,Z129)</f>
        <v>13042</v>
      </c>
      <c r="W129" s="473" t="s">
        <v>1052</v>
      </c>
      <c r="X129" s="506">
        <v>13042</v>
      </c>
      <c r="Y129" s="473"/>
      <c r="Z129" s="506">
        <v>0</v>
      </c>
      <c r="AA129" s="473" t="s">
        <v>1052</v>
      </c>
      <c r="AB129" s="497">
        <f>SUM(AD129,AF129,AH129,AJ129)</f>
        <v>35796</v>
      </c>
      <c r="AC129" s="473" t="s">
        <v>1052</v>
      </c>
      <c r="AD129" s="506">
        <v>31612</v>
      </c>
      <c r="AE129" s="473" t="s">
        <v>1052</v>
      </c>
      <c r="AF129" s="506">
        <v>515</v>
      </c>
      <c r="AG129" s="473" t="s">
        <v>1052</v>
      </c>
      <c r="AH129" s="506">
        <v>297</v>
      </c>
      <c r="AI129" s="473" t="s">
        <v>1052</v>
      </c>
      <c r="AJ129" s="506">
        <v>3372</v>
      </c>
      <c r="AK129" s="498"/>
      <c r="AL129" s="523">
        <v>0</v>
      </c>
    </row>
    <row r="130" spans="1:38" s="483" customFormat="1" ht="16.5" customHeight="1">
      <c r="A130" s="531"/>
      <c r="B130" s="526" t="s">
        <v>1053</v>
      </c>
      <c r="C130" s="522">
        <f>SUM(D130:F130)</f>
        <v>4</v>
      </c>
      <c r="D130" s="532">
        <v>4</v>
      </c>
      <c r="E130" s="532">
        <v>0</v>
      </c>
      <c r="F130" s="532">
        <v>0</v>
      </c>
      <c r="G130" s="473"/>
      <c r="H130" s="495">
        <f>SUM(J130,L130)</f>
        <v>317</v>
      </c>
      <c r="I130" s="473"/>
      <c r="J130" s="495">
        <f>SUM(N130,R130)</f>
        <v>88</v>
      </c>
      <c r="K130" s="473"/>
      <c r="L130" s="495">
        <f>SUM(P130,T130)</f>
        <v>229</v>
      </c>
      <c r="M130" s="473"/>
      <c r="N130" s="532">
        <v>88</v>
      </c>
      <c r="O130" s="473"/>
      <c r="P130" s="532">
        <v>229</v>
      </c>
      <c r="Q130" s="532"/>
      <c r="R130" s="532">
        <v>0</v>
      </c>
      <c r="S130" s="532"/>
      <c r="T130" s="532">
        <v>0</v>
      </c>
      <c r="U130" s="473"/>
      <c r="V130" s="497">
        <f>SUM(X130,Z130)</f>
        <v>28400</v>
      </c>
      <c r="W130" s="473"/>
      <c r="X130" s="532">
        <v>27550</v>
      </c>
      <c r="Y130" s="473"/>
      <c r="Z130" s="532">
        <v>850</v>
      </c>
      <c r="AA130" s="473"/>
      <c r="AB130" s="497">
        <f>SUM(AD130,AF130,AH130,AJ130)</f>
        <v>98048</v>
      </c>
      <c r="AC130" s="473"/>
      <c r="AD130" s="532">
        <v>79000</v>
      </c>
      <c r="AE130" s="473"/>
      <c r="AF130" s="532">
        <v>1288</v>
      </c>
      <c r="AG130" s="473"/>
      <c r="AH130" s="532">
        <v>1014</v>
      </c>
      <c r="AI130" s="473"/>
      <c r="AJ130" s="532">
        <v>16746</v>
      </c>
      <c r="AK130" s="532"/>
      <c r="AL130" s="534">
        <v>0</v>
      </c>
    </row>
    <row r="131" spans="1:38" s="548" customFormat="1" ht="24" customHeight="1">
      <c r="A131" s="549"/>
      <c r="B131" s="537" t="s">
        <v>1054</v>
      </c>
      <c r="C131" s="517">
        <f>SUM(C132,C136)</f>
        <v>66</v>
      </c>
      <c r="D131" s="518">
        <f>SUM(D132,D136)</f>
        <v>21</v>
      </c>
      <c r="E131" s="518">
        <f>SUM(E132,E136)</f>
        <v>0</v>
      </c>
      <c r="F131" s="518">
        <f>SUM(F132,F136)</f>
        <v>45</v>
      </c>
      <c r="G131" s="518"/>
      <c r="H131" s="519">
        <f>SUM(H132,H136)</f>
        <v>1486</v>
      </c>
      <c r="I131" s="519"/>
      <c r="J131" s="519">
        <f>SUM(J132,J136)</f>
        <v>507</v>
      </c>
      <c r="K131" s="519"/>
      <c r="L131" s="519">
        <f>SUM(L132,L136)</f>
        <v>979</v>
      </c>
      <c r="M131" s="518"/>
      <c r="N131" s="518">
        <f>SUM(N132,N136)</f>
        <v>465</v>
      </c>
      <c r="O131" s="518"/>
      <c r="P131" s="518">
        <f>SUM(P132,P136)</f>
        <v>945</v>
      </c>
      <c r="Q131" s="518"/>
      <c r="R131" s="518">
        <f>SUM(R132,R136)</f>
        <v>42</v>
      </c>
      <c r="S131" s="518"/>
      <c r="T131" s="518">
        <f>SUM(T132,T136)</f>
        <v>34</v>
      </c>
      <c r="U131" s="520"/>
      <c r="V131" s="519">
        <f>SUM(V132,V136)</f>
        <v>137004</v>
      </c>
      <c r="W131" s="518"/>
      <c r="X131" s="519">
        <f>SUM(X132,X136)</f>
        <v>122596</v>
      </c>
      <c r="Y131" s="529"/>
      <c r="Z131" s="519">
        <f>SUM(Z132,Z136)</f>
        <v>1434</v>
      </c>
      <c r="AA131" s="518"/>
      <c r="AB131" s="519">
        <f>SUM(AB132,AB136)</f>
        <v>448553</v>
      </c>
      <c r="AC131" s="518"/>
      <c r="AD131" s="519">
        <f>SUM(AD132,AD136)</f>
        <v>386720</v>
      </c>
      <c r="AE131" s="529"/>
      <c r="AF131" s="519">
        <f>SUM(AF132,AF136)</f>
        <v>6651</v>
      </c>
      <c r="AG131" s="529"/>
      <c r="AH131" s="519">
        <f>SUM(AH132,AH136)</f>
        <v>5359</v>
      </c>
      <c r="AI131" s="529"/>
      <c r="AJ131" s="519">
        <f>SUM(AJ132,AJ136)</f>
        <v>39958</v>
      </c>
      <c r="AK131" s="518"/>
      <c r="AL131" s="521">
        <f>SUM(AL132,AL136)</f>
        <v>0</v>
      </c>
    </row>
    <row r="132" spans="1:38" s="548" customFormat="1" ht="16.5" customHeight="1">
      <c r="A132" s="501"/>
      <c r="B132" s="502" t="s">
        <v>1025</v>
      </c>
      <c r="C132" s="517">
        <f>SUM(C133:C135)</f>
        <v>50</v>
      </c>
      <c r="D132" s="518">
        <f>SUM(D133:D135)</f>
        <v>5</v>
      </c>
      <c r="E132" s="518">
        <f>SUM(E133:E135)</f>
        <v>0</v>
      </c>
      <c r="F132" s="518">
        <f>SUM(F133:F135)</f>
        <v>45</v>
      </c>
      <c r="G132" s="518"/>
      <c r="H132" s="519">
        <f>SUM(H133:H135)</f>
        <v>316</v>
      </c>
      <c r="I132" s="519"/>
      <c r="J132" s="519">
        <f>SUM(J133:J135)</f>
        <v>78</v>
      </c>
      <c r="K132" s="519"/>
      <c r="L132" s="519">
        <f>SUM(L133:L135)</f>
        <v>238</v>
      </c>
      <c r="M132" s="518"/>
      <c r="N132" s="518">
        <f>SUM(N133:N135)</f>
        <v>36</v>
      </c>
      <c r="O132" s="518"/>
      <c r="P132" s="518">
        <f>SUM(P133:P135)</f>
        <v>204</v>
      </c>
      <c r="Q132" s="518"/>
      <c r="R132" s="518">
        <f>SUM(R133:R135)</f>
        <v>42</v>
      </c>
      <c r="S132" s="518"/>
      <c r="T132" s="518">
        <f>SUM(T133:T135)</f>
        <v>34</v>
      </c>
      <c r="U132" s="520"/>
      <c r="V132" s="519">
        <f>SUM(V133:V135)</f>
        <v>12974</v>
      </c>
      <c r="W132" s="518"/>
      <c r="X132" s="518">
        <f>SUM(X133:X135)</f>
        <v>0</v>
      </c>
      <c r="Y132" s="518"/>
      <c r="Z132" s="518">
        <f>SUM(Z133:Z135)</f>
        <v>0</v>
      </c>
      <c r="AA132" s="518"/>
      <c r="AB132" s="519">
        <f>SUM(AB133:AB135)</f>
        <v>9865</v>
      </c>
      <c r="AC132" s="518"/>
      <c r="AD132" s="518">
        <f>SUM(AD133:AD135)</f>
        <v>0</v>
      </c>
      <c r="AE132" s="518"/>
      <c r="AF132" s="518">
        <f>SUM(AF133:AF135)</f>
        <v>0</v>
      </c>
      <c r="AG132" s="518"/>
      <c r="AH132" s="518">
        <f>SUM(AH133:AH135)</f>
        <v>0</v>
      </c>
      <c r="AI132" s="518"/>
      <c r="AJ132" s="518">
        <f>SUM(AJ133:AJ135)</f>
        <v>0</v>
      </c>
      <c r="AK132" s="518"/>
      <c r="AL132" s="521">
        <f>SUM(AL133:AL135)</f>
        <v>0</v>
      </c>
    </row>
    <row r="133" spans="2:38" ht="16.5" customHeight="1">
      <c r="B133" s="485" t="s">
        <v>1026</v>
      </c>
      <c r="C133" s="522">
        <f>SUM(D133:F133)</f>
        <v>19</v>
      </c>
      <c r="D133" s="498">
        <v>0</v>
      </c>
      <c r="E133" s="498">
        <v>0</v>
      </c>
      <c r="F133" s="498">
        <v>19</v>
      </c>
      <c r="G133" s="498"/>
      <c r="H133" s="495">
        <f>SUM(J133:L133)</f>
        <v>37</v>
      </c>
      <c r="I133" s="495"/>
      <c r="J133" s="495">
        <f>SUM(N133,R133)</f>
        <v>23</v>
      </c>
      <c r="K133" s="495"/>
      <c r="L133" s="495">
        <f aca="true" t="shared" si="39" ref="L133:L140">SUM(P133,T133)</f>
        <v>14</v>
      </c>
      <c r="M133" s="498"/>
      <c r="N133" s="498">
        <v>5</v>
      </c>
      <c r="O133" s="498"/>
      <c r="P133" s="498">
        <v>2</v>
      </c>
      <c r="Q133" s="498"/>
      <c r="R133" s="498">
        <v>18</v>
      </c>
      <c r="S133" s="498"/>
      <c r="T133" s="498">
        <v>12</v>
      </c>
      <c r="U133" s="473"/>
      <c r="V133" s="495">
        <v>393</v>
      </c>
      <c r="W133" s="498"/>
      <c r="X133" s="532">
        <v>0</v>
      </c>
      <c r="Y133" s="498"/>
      <c r="Z133" s="532">
        <v>0</v>
      </c>
      <c r="AA133" s="498"/>
      <c r="AB133" s="495">
        <v>873</v>
      </c>
      <c r="AC133" s="498"/>
      <c r="AD133" s="532">
        <v>0</v>
      </c>
      <c r="AE133" s="498"/>
      <c r="AF133" s="532">
        <v>0</v>
      </c>
      <c r="AG133" s="498"/>
      <c r="AH133" s="532">
        <v>0</v>
      </c>
      <c r="AI133" s="498"/>
      <c r="AJ133" s="532">
        <v>0</v>
      </c>
      <c r="AK133" s="498"/>
      <c r="AL133" s="523">
        <v>0</v>
      </c>
    </row>
    <row r="134" spans="2:38" ht="16.5" customHeight="1">
      <c r="B134" s="485" t="s">
        <v>1027</v>
      </c>
      <c r="C134" s="522">
        <f>SUM(D134:F134)</f>
        <v>21</v>
      </c>
      <c r="D134" s="498">
        <v>2</v>
      </c>
      <c r="E134" s="498">
        <v>0</v>
      </c>
      <c r="F134" s="498">
        <v>19</v>
      </c>
      <c r="G134" s="498"/>
      <c r="H134" s="495">
        <f>SUM(J134:L134)</f>
        <v>141</v>
      </c>
      <c r="I134" s="495"/>
      <c r="J134" s="495">
        <f>SUM(N134,R134)</f>
        <v>29</v>
      </c>
      <c r="K134" s="495"/>
      <c r="L134" s="495">
        <f t="shared" si="39"/>
        <v>112</v>
      </c>
      <c r="M134" s="498"/>
      <c r="N134" s="498">
        <v>11</v>
      </c>
      <c r="O134" s="498"/>
      <c r="P134" s="498">
        <v>95</v>
      </c>
      <c r="Q134" s="498"/>
      <c r="R134" s="498">
        <v>18</v>
      </c>
      <c r="S134" s="498"/>
      <c r="T134" s="498">
        <v>17</v>
      </c>
      <c r="U134" s="473"/>
      <c r="V134" s="495">
        <v>5239</v>
      </c>
      <c r="W134" s="498"/>
      <c r="X134" s="532">
        <v>0</v>
      </c>
      <c r="Y134" s="498"/>
      <c r="Z134" s="532">
        <v>0</v>
      </c>
      <c r="AA134" s="498"/>
      <c r="AB134" s="495">
        <v>4112</v>
      </c>
      <c r="AC134" s="498"/>
      <c r="AD134" s="532">
        <v>0</v>
      </c>
      <c r="AE134" s="498"/>
      <c r="AF134" s="532">
        <v>0</v>
      </c>
      <c r="AG134" s="498"/>
      <c r="AH134" s="532">
        <v>0</v>
      </c>
      <c r="AI134" s="498"/>
      <c r="AJ134" s="532">
        <v>0</v>
      </c>
      <c r="AK134" s="498"/>
      <c r="AL134" s="523">
        <v>0</v>
      </c>
    </row>
    <row r="135" spans="2:38" ht="16.5" customHeight="1">
      <c r="B135" s="485" t="s">
        <v>1028</v>
      </c>
      <c r="C135" s="522">
        <f>SUM(D135:F135)</f>
        <v>10</v>
      </c>
      <c r="D135" s="498">
        <v>3</v>
      </c>
      <c r="E135" s="498">
        <v>0</v>
      </c>
      <c r="F135" s="498">
        <v>7</v>
      </c>
      <c r="G135" s="473"/>
      <c r="H135" s="495">
        <f>SUM(J135:L135)</f>
        <v>138</v>
      </c>
      <c r="I135" s="473"/>
      <c r="J135" s="495">
        <f>SUM(N135,R135)</f>
        <v>26</v>
      </c>
      <c r="K135" s="473"/>
      <c r="L135" s="495">
        <f t="shared" si="39"/>
        <v>112</v>
      </c>
      <c r="M135" s="473"/>
      <c r="N135" s="498">
        <v>20</v>
      </c>
      <c r="O135" s="473"/>
      <c r="P135" s="498">
        <v>107</v>
      </c>
      <c r="Q135" s="498"/>
      <c r="R135" s="498">
        <v>6</v>
      </c>
      <c r="S135" s="498"/>
      <c r="T135" s="498">
        <v>5</v>
      </c>
      <c r="U135" s="473"/>
      <c r="V135" s="495">
        <v>7342</v>
      </c>
      <c r="W135" s="498"/>
      <c r="X135" s="532">
        <v>0</v>
      </c>
      <c r="Y135" s="498"/>
      <c r="Z135" s="532">
        <v>0</v>
      </c>
      <c r="AA135" s="498"/>
      <c r="AB135" s="495">
        <v>4880</v>
      </c>
      <c r="AC135" s="498"/>
      <c r="AD135" s="532">
        <v>0</v>
      </c>
      <c r="AE135" s="498"/>
      <c r="AF135" s="532">
        <v>0</v>
      </c>
      <c r="AG135" s="498"/>
      <c r="AH135" s="532">
        <v>0</v>
      </c>
      <c r="AI135" s="498"/>
      <c r="AJ135" s="532">
        <v>0</v>
      </c>
      <c r="AK135" s="498"/>
      <c r="AL135" s="523">
        <v>0</v>
      </c>
    </row>
    <row r="136" spans="1:38" s="548" customFormat="1" ht="16.5" customHeight="1">
      <c r="A136" s="501"/>
      <c r="B136" s="502" t="s">
        <v>1029</v>
      </c>
      <c r="C136" s="517">
        <f>SUM(C137:C140)</f>
        <v>16</v>
      </c>
      <c r="D136" s="518">
        <f>SUM(D137:D140)</f>
        <v>16</v>
      </c>
      <c r="E136" s="518">
        <f>SUM(E137:E140)</f>
        <v>0</v>
      </c>
      <c r="F136" s="518">
        <f>SUM(F137:F140)</f>
        <v>0</v>
      </c>
      <c r="G136" s="518"/>
      <c r="H136" s="519">
        <f>SUM(J136:L136)</f>
        <v>1170</v>
      </c>
      <c r="I136" s="519"/>
      <c r="J136" s="519">
        <f>SUM(N136,R136)</f>
        <v>429</v>
      </c>
      <c r="K136" s="519"/>
      <c r="L136" s="519">
        <f t="shared" si="39"/>
        <v>741</v>
      </c>
      <c r="M136" s="518"/>
      <c r="N136" s="518">
        <f>SUM(N137:N140)</f>
        <v>429</v>
      </c>
      <c r="O136" s="518">
        <f>SUM(O137:O140)</f>
        <v>0</v>
      </c>
      <c r="P136" s="518">
        <f>SUM(P137:P140)</f>
        <v>741</v>
      </c>
      <c r="Q136" s="518"/>
      <c r="R136" s="518">
        <f>SUM(R137:R140)</f>
        <v>0</v>
      </c>
      <c r="S136" s="518"/>
      <c r="T136" s="518">
        <f>SUM(T137:T140)</f>
        <v>0</v>
      </c>
      <c r="U136" s="520"/>
      <c r="V136" s="519">
        <f>SUM(X136,Z136)</f>
        <v>124030</v>
      </c>
      <c r="W136" s="518"/>
      <c r="X136" s="518">
        <f>SUM(X137:X140)</f>
        <v>122596</v>
      </c>
      <c r="Y136" s="518"/>
      <c r="Z136" s="518">
        <f>SUM(Z137:Z140)</f>
        <v>1434</v>
      </c>
      <c r="AA136" s="518"/>
      <c r="AB136" s="519">
        <f>SUM(AD136,AF136,AH136,AJ136)</f>
        <v>438688</v>
      </c>
      <c r="AC136" s="518"/>
      <c r="AD136" s="518">
        <f>SUM(AD137:AD140)</f>
        <v>386720</v>
      </c>
      <c r="AE136" s="518"/>
      <c r="AF136" s="518">
        <f>SUM(AF137:AF140)</f>
        <v>6651</v>
      </c>
      <c r="AG136" s="518"/>
      <c r="AH136" s="518">
        <f>SUM(AH137:AH140)</f>
        <v>5359</v>
      </c>
      <c r="AI136" s="518"/>
      <c r="AJ136" s="518">
        <f>SUM(AJ137:AJ140)</f>
        <v>39958</v>
      </c>
      <c r="AK136" s="518"/>
      <c r="AL136" s="521">
        <v>0</v>
      </c>
    </row>
    <row r="137" spans="2:38" ht="16.5" customHeight="1">
      <c r="B137" s="526" t="s">
        <v>1049</v>
      </c>
      <c r="C137" s="522">
        <f>SUM(D137:F137)</f>
        <v>1</v>
      </c>
      <c r="D137" s="498">
        <v>1</v>
      </c>
      <c r="E137" s="498">
        <v>0</v>
      </c>
      <c r="F137" s="498">
        <v>0</v>
      </c>
      <c r="G137" s="498"/>
      <c r="H137" s="495">
        <f>SUM(N137,O137)</f>
        <v>0</v>
      </c>
      <c r="I137" s="495"/>
      <c r="J137" s="495">
        <f>SUM(P137,R137)</f>
        <v>0</v>
      </c>
      <c r="K137" s="495"/>
      <c r="L137" s="495">
        <f t="shared" si="39"/>
        <v>0</v>
      </c>
      <c r="M137" s="498"/>
      <c r="N137" s="506" t="s">
        <v>1055</v>
      </c>
      <c r="O137" s="498"/>
      <c r="P137" s="506" t="s">
        <v>1055</v>
      </c>
      <c r="Q137" s="506"/>
      <c r="R137" s="498">
        <v>0</v>
      </c>
      <c r="S137" s="498"/>
      <c r="T137" s="498">
        <v>0</v>
      </c>
      <c r="U137" s="473"/>
      <c r="V137" s="495">
        <f>SUM(X137,Z137)</f>
        <v>0</v>
      </c>
      <c r="W137" s="498"/>
      <c r="X137" s="506" t="s">
        <v>1055</v>
      </c>
      <c r="Y137" s="498"/>
      <c r="Z137" s="506">
        <v>0</v>
      </c>
      <c r="AA137" s="498"/>
      <c r="AB137" s="495">
        <f>SUM(AD137,AF137,AH137,AJ137)</f>
        <v>0</v>
      </c>
      <c r="AC137" s="498"/>
      <c r="AD137" s="506">
        <v>0</v>
      </c>
      <c r="AE137" s="498"/>
      <c r="AF137" s="506" t="s">
        <v>1055</v>
      </c>
      <c r="AG137" s="498"/>
      <c r="AH137" s="506" t="s">
        <v>1055</v>
      </c>
      <c r="AI137" s="498"/>
      <c r="AJ137" s="506">
        <v>0</v>
      </c>
      <c r="AK137" s="498"/>
      <c r="AL137" s="523">
        <v>0</v>
      </c>
    </row>
    <row r="138" spans="2:38" ht="16.5" customHeight="1">
      <c r="B138" s="526" t="s">
        <v>1056</v>
      </c>
      <c r="C138" s="522">
        <f>SUM(D138:F138)</f>
        <v>5</v>
      </c>
      <c r="D138" s="498">
        <v>5</v>
      </c>
      <c r="E138" s="498">
        <v>0</v>
      </c>
      <c r="F138" s="498">
        <v>0</v>
      </c>
      <c r="G138" s="473" t="s">
        <v>1052</v>
      </c>
      <c r="H138" s="495">
        <f>SUM(J138:L138)</f>
        <v>239</v>
      </c>
      <c r="I138" s="473" t="s">
        <v>1052</v>
      </c>
      <c r="J138" s="495">
        <f>SUM(N138,R138)</f>
        <v>37</v>
      </c>
      <c r="K138" s="473" t="s">
        <v>1052</v>
      </c>
      <c r="L138" s="495">
        <f t="shared" si="39"/>
        <v>202</v>
      </c>
      <c r="M138" s="473" t="s">
        <v>1052</v>
      </c>
      <c r="N138" s="506">
        <v>37</v>
      </c>
      <c r="O138" s="473" t="s">
        <v>1052</v>
      </c>
      <c r="P138" s="506">
        <v>202</v>
      </c>
      <c r="Q138" s="506"/>
      <c r="R138" s="498">
        <v>0</v>
      </c>
      <c r="S138" s="498"/>
      <c r="T138" s="498">
        <v>0</v>
      </c>
      <c r="U138" s="473" t="s">
        <v>1052</v>
      </c>
      <c r="V138" s="495">
        <f>SUM(X138,Z138)</f>
        <v>17970</v>
      </c>
      <c r="W138" s="473" t="s">
        <v>1052</v>
      </c>
      <c r="X138" s="506">
        <v>17223</v>
      </c>
      <c r="Y138" s="473"/>
      <c r="Z138" s="506">
        <v>747</v>
      </c>
      <c r="AA138" s="473" t="s">
        <v>1052</v>
      </c>
      <c r="AB138" s="495">
        <f>SUM(AD138,AF138,AH138,AJ138)</f>
        <v>48638</v>
      </c>
      <c r="AC138" s="473"/>
      <c r="AD138" s="506">
        <v>41911</v>
      </c>
      <c r="AE138" s="473" t="s">
        <v>1052</v>
      </c>
      <c r="AF138" s="506">
        <v>433</v>
      </c>
      <c r="AG138" s="473" t="s">
        <v>1052</v>
      </c>
      <c r="AH138" s="506">
        <v>331</v>
      </c>
      <c r="AI138" s="473"/>
      <c r="AJ138" s="506">
        <v>5963</v>
      </c>
      <c r="AK138" s="498"/>
      <c r="AL138" s="523">
        <v>0</v>
      </c>
    </row>
    <row r="139" spans="2:38" ht="16.5" customHeight="1">
      <c r="B139" s="485" t="s">
        <v>1057</v>
      </c>
      <c r="C139" s="522">
        <f>SUM(D139:F139)</f>
        <v>7</v>
      </c>
      <c r="D139" s="498">
        <v>7</v>
      </c>
      <c r="E139" s="498">
        <v>0</v>
      </c>
      <c r="F139" s="498">
        <v>0</v>
      </c>
      <c r="G139" s="473"/>
      <c r="H139" s="495">
        <f>SUM(J139:L139)</f>
        <v>479</v>
      </c>
      <c r="I139" s="473"/>
      <c r="J139" s="495">
        <f>SUM(N139,R139)</f>
        <v>142</v>
      </c>
      <c r="K139" s="473"/>
      <c r="L139" s="495">
        <f t="shared" si="39"/>
        <v>337</v>
      </c>
      <c r="M139" s="473"/>
      <c r="N139" s="498">
        <v>142</v>
      </c>
      <c r="O139" s="473"/>
      <c r="P139" s="498">
        <v>337</v>
      </c>
      <c r="Q139" s="498"/>
      <c r="R139" s="498">
        <v>0</v>
      </c>
      <c r="S139" s="498"/>
      <c r="T139" s="506" t="s">
        <v>1048</v>
      </c>
      <c r="U139" s="473"/>
      <c r="V139" s="495">
        <f>SUM(X139,Z139)</f>
        <v>39568</v>
      </c>
      <c r="W139" s="473"/>
      <c r="X139" s="498">
        <v>38934</v>
      </c>
      <c r="Y139" s="473"/>
      <c r="Z139" s="498">
        <v>634</v>
      </c>
      <c r="AA139" s="473"/>
      <c r="AB139" s="495">
        <f>SUM(AD139,AF139,AH139,AJ139)</f>
        <v>109289</v>
      </c>
      <c r="AC139" s="473"/>
      <c r="AD139" s="498">
        <v>89635</v>
      </c>
      <c r="AE139" s="473"/>
      <c r="AF139" s="498">
        <v>552</v>
      </c>
      <c r="AG139" s="473"/>
      <c r="AH139" s="498">
        <v>723</v>
      </c>
      <c r="AI139" s="473"/>
      <c r="AJ139" s="498">
        <v>18379</v>
      </c>
      <c r="AK139" s="498"/>
      <c r="AL139" s="523">
        <v>0</v>
      </c>
    </row>
    <row r="140" spans="2:38" ht="16.5" customHeight="1">
      <c r="B140" s="526" t="s">
        <v>1058</v>
      </c>
      <c r="C140" s="522">
        <f>SUM(D140:F140)</f>
        <v>3</v>
      </c>
      <c r="D140" s="498">
        <v>3</v>
      </c>
      <c r="E140" s="498">
        <v>0</v>
      </c>
      <c r="F140" s="498">
        <v>0</v>
      </c>
      <c r="G140" s="473"/>
      <c r="H140" s="495">
        <f>SUM(J140+L140)</f>
        <v>452</v>
      </c>
      <c r="I140" s="473"/>
      <c r="J140" s="495">
        <f>SUM(N140,R140)</f>
        <v>250</v>
      </c>
      <c r="K140" s="473"/>
      <c r="L140" s="495">
        <f t="shared" si="39"/>
        <v>202</v>
      </c>
      <c r="M140" s="473"/>
      <c r="N140" s="498">
        <v>250</v>
      </c>
      <c r="O140" s="473"/>
      <c r="P140" s="498">
        <v>202</v>
      </c>
      <c r="Q140" s="498"/>
      <c r="R140" s="498">
        <v>0</v>
      </c>
      <c r="S140" s="498"/>
      <c r="T140" s="498">
        <v>0</v>
      </c>
      <c r="U140" s="473"/>
      <c r="V140" s="495">
        <f>SUM(X140,Z140)</f>
        <v>66492</v>
      </c>
      <c r="W140" s="473"/>
      <c r="X140" s="498">
        <v>66439</v>
      </c>
      <c r="Y140" s="473"/>
      <c r="Z140" s="498">
        <v>53</v>
      </c>
      <c r="AA140" s="473"/>
      <c r="AB140" s="495">
        <f>SUM(AD140,AF140,AH140,AJ140)</f>
        <v>280761</v>
      </c>
      <c r="AC140" s="473"/>
      <c r="AD140" s="498">
        <v>255174</v>
      </c>
      <c r="AE140" s="473"/>
      <c r="AF140" s="498">
        <v>5666</v>
      </c>
      <c r="AG140" s="473"/>
      <c r="AH140" s="498">
        <v>4305</v>
      </c>
      <c r="AI140" s="473"/>
      <c r="AJ140" s="498">
        <v>15616</v>
      </c>
      <c r="AK140" s="498"/>
      <c r="AL140" s="523">
        <v>0</v>
      </c>
    </row>
    <row r="141" spans="1:38" s="548" customFormat="1" ht="25.5" customHeight="1">
      <c r="A141" s="501"/>
      <c r="B141" s="537" t="s">
        <v>1059</v>
      </c>
      <c r="C141" s="517">
        <f>SUM(C142,C146)</f>
        <v>234</v>
      </c>
      <c r="D141" s="518">
        <f>SUM(D142,D146)</f>
        <v>149</v>
      </c>
      <c r="E141" s="518">
        <f>SUM(E142,E146)</f>
        <v>2</v>
      </c>
      <c r="F141" s="518">
        <f>SUM(F142,F146)</f>
        <v>83</v>
      </c>
      <c r="G141" s="518"/>
      <c r="H141" s="519">
        <f>SUM(H142,H146)</f>
        <v>5595</v>
      </c>
      <c r="I141" s="519"/>
      <c r="J141" s="519">
        <f>SUM(J142,J146)</f>
        <v>4366</v>
      </c>
      <c r="K141" s="519"/>
      <c r="L141" s="519">
        <f>SUM(L142,L146)</f>
        <v>1229</v>
      </c>
      <c r="M141" s="518"/>
      <c r="N141" s="518">
        <f>SUM(N142,N146)</f>
        <v>4271</v>
      </c>
      <c r="O141" s="518"/>
      <c r="P141" s="518">
        <f>SUM(P142,P146)</f>
        <v>1176</v>
      </c>
      <c r="Q141" s="518"/>
      <c r="R141" s="518">
        <f>SUM(R142,R146)</f>
        <v>95</v>
      </c>
      <c r="S141" s="518"/>
      <c r="T141" s="518">
        <f>SUM(T142,T146)</f>
        <v>53</v>
      </c>
      <c r="U141" s="520"/>
      <c r="V141" s="519">
        <f>SUM(V142,V146)</f>
        <v>844426</v>
      </c>
      <c r="W141" s="518"/>
      <c r="X141" s="519">
        <f>SUM(X142,X146)</f>
        <v>679020</v>
      </c>
      <c r="Y141" s="529"/>
      <c r="Z141" s="519">
        <f>SUM(Z142,Z146)</f>
        <v>22298</v>
      </c>
      <c r="AA141" s="518"/>
      <c r="AB141" s="519">
        <f>SUM(AB142,AB146)</f>
        <v>1969320</v>
      </c>
      <c r="AC141" s="518"/>
      <c r="AD141" s="519">
        <f>SUM(AD142,AD146)</f>
        <v>1109790</v>
      </c>
      <c r="AE141" s="529"/>
      <c r="AF141" s="519">
        <f>SUM(AF142,AF146)</f>
        <v>121542</v>
      </c>
      <c r="AG141" s="529"/>
      <c r="AH141" s="519">
        <f>SUM(AH142,AH146)</f>
        <v>90289</v>
      </c>
      <c r="AI141" s="529"/>
      <c r="AJ141" s="519">
        <f>SUM(AJ142,AJ146)</f>
        <v>47531</v>
      </c>
      <c r="AK141" s="518"/>
      <c r="AL141" s="521">
        <f>SUM(AL142,AL146)</f>
        <v>171</v>
      </c>
    </row>
    <row r="142" spans="1:38" s="548" customFormat="1" ht="16.5" customHeight="1">
      <c r="A142" s="501"/>
      <c r="B142" s="502" t="s">
        <v>1025</v>
      </c>
      <c r="C142" s="517">
        <f>SUM(C143:C145)</f>
        <v>169</v>
      </c>
      <c r="D142" s="518">
        <f>SUM(D143:D145)</f>
        <v>85</v>
      </c>
      <c r="E142" s="518">
        <f>SUM(E143:E145)</f>
        <v>2</v>
      </c>
      <c r="F142" s="518">
        <f>SUM(F143:F145)</f>
        <v>82</v>
      </c>
      <c r="G142" s="518"/>
      <c r="H142" s="519">
        <f>SUM(H143:H145)</f>
        <v>1443</v>
      </c>
      <c r="I142" s="519"/>
      <c r="J142" s="519">
        <f>SUM(J143:J145)</f>
        <v>996</v>
      </c>
      <c r="K142" s="519"/>
      <c r="L142" s="519">
        <f>SUM(L143:L145)</f>
        <v>447</v>
      </c>
      <c r="M142" s="473"/>
      <c r="N142" s="518">
        <f>SUM(N143:N145)</f>
        <v>902</v>
      </c>
      <c r="O142" s="473"/>
      <c r="P142" s="518">
        <f>SUM(P143:P145)</f>
        <v>394</v>
      </c>
      <c r="Q142" s="518"/>
      <c r="R142" s="518">
        <f>SUM(R143:R145)</f>
        <v>94</v>
      </c>
      <c r="S142" s="518"/>
      <c r="T142" s="518">
        <f>SUM(T143:T145)</f>
        <v>53</v>
      </c>
      <c r="U142" s="520"/>
      <c r="V142" s="519">
        <f>SUM(V143:V145)</f>
        <v>143108</v>
      </c>
      <c r="W142" s="518"/>
      <c r="X142" s="518">
        <f>SUM(X143:X145)</f>
        <v>0</v>
      </c>
      <c r="Y142" s="518"/>
      <c r="Z142" s="518">
        <f>SUM(Z143:Z145)</f>
        <v>0</v>
      </c>
      <c r="AA142" s="518"/>
      <c r="AB142" s="519">
        <f>SUM(AB143:AB145)</f>
        <v>600168</v>
      </c>
      <c r="AC142" s="518"/>
      <c r="AD142" s="518">
        <f>SUM(AD143:AD145)</f>
        <v>0</v>
      </c>
      <c r="AE142" s="518"/>
      <c r="AF142" s="518">
        <f>SUM(AF143:AF145)</f>
        <v>0</v>
      </c>
      <c r="AG142" s="518"/>
      <c r="AH142" s="518">
        <f>SUM(AH143:AH145)</f>
        <v>0</v>
      </c>
      <c r="AI142" s="518"/>
      <c r="AJ142" s="518">
        <f>SUM(AJ143:AJ145)</f>
        <v>0</v>
      </c>
      <c r="AK142" s="518"/>
      <c r="AL142" s="521">
        <v>0</v>
      </c>
    </row>
    <row r="143" spans="2:38" ht="16.5" customHeight="1">
      <c r="B143" s="485" t="s">
        <v>1026</v>
      </c>
      <c r="C143" s="522">
        <f>SUM(D143:F143)</f>
        <v>25</v>
      </c>
      <c r="D143" s="498">
        <v>2</v>
      </c>
      <c r="E143" s="498">
        <v>0</v>
      </c>
      <c r="F143" s="498">
        <v>23</v>
      </c>
      <c r="G143" s="498"/>
      <c r="H143" s="495">
        <f>SUM(J143+L143)</f>
        <v>49</v>
      </c>
      <c r="I143" s="495"/>
      <c r="J143" s="495">
        <f aca="true" t="shared" si="40" ref="J143:J153">SUM(N143,R143)</f>
        <v>39</v>
      </c>
      <c r="K143" s="495"/>
      <c r="L143" s="495">
        <f aca="true" t="shared" si="41" ref="L143:L153">SUM(P143,T143)</f>
        <v>10</v>
      </c>
      <c r="M143" s="498"/>
      <c r="N143" s="498">
        <v>15</v>
      </c>
      <c r="O143" s="498"/>
      <c r="P143" s="498">
        <v>2</v>
      </c>
      <c r="Q143" s="498"/>
      <c r="R143" s="498">
        <v>24</v>
      </c>
      <c r="S143" s="498"/>
      <c r="T143" s="498">
        <v>8</v>
      </c>
      <c r="U143" s="473"/>
      <c r="V143" s="495">
        <v>1583</v>
      </c>
      <c r="W143" s="498"/>
      <c r="X143" s="532">
        <v>0</v>
      </c>
      <c r="Y143" s="498"/>
      <c r="Z143" s="532">
        <v>0</v>
      </c>
      <c r="AA143" s="498"/>
      <c r="AB143" s="495">
        <v>4437</v>
      </c>
      <c r="AC143" s="498"/>
      <c r="AD143" s="532">
        <v>0</v>
      </c>
      <c r="AE143" s="498"/>
      <c r="AF143" s="532">
        <v>0</v>
      </c>
      <c r="AG143" s="498"/>
      <c r="AH143" s="532">
        <v>0</v>
      </c>
      <c r="AI143" s="498"/>
      <c r="AJ143" s="532">
        <v>0</v>
      </c>
      <c r="AK143" s="498"/>
      <c r="AL143" s="523">
        <v>0</v>
      </c>
    </row>
    <row r="144" spans="2:38" ht="16.5" customHeight="1">
      <c r="B144" s="485" t="s">
        <v>1027</v>
      </c>
      <c r="C144" s="522">
        <f>SUM(D144:F144)</f>
        <v>85</v>
      </c>
      <c r="D144" s="498">
        <v>34</v>
      </c>
      <c r="E144" s="498">
        <v>1</v>
      </c>
      <c r="F144" s="498">
        <v>50</v>
      </c>
      <c r="G144" s="498"/>
      <c r="H144" s="495">
        <f>SUM(J144+L144)</f>
        <v>542</v>
      </c>
      <c r="I144" s="495"/>
      <c r="J144" s="495">
        <f t="shared" si="40"/>
        <v>333</v>
      </c>
      <c r="K144" s="495"/>
      <c r="L144" s="495">
        <f t="shared" si="41"/>
        <v>209</v>
      </c>
      <c r="M144" s="498"/>
      <c r="N144" s="498">
        <v>277</v>
      </c>
      <c r="O144" s="498"/>
      <c r="P144" s="498">
        <v>175</v>
      </c>
      <c r="Q144" s="498"/>
      <c r="R144" s="498">
        <v>56</v>
      </c>
      <c r="S144" s="498"/>
      <c r="T144" s="498">
        <v>34</v>
      </c>
      <c r="U144" s="473"/>
      <c r="V144" s="495">
        <v>41638</v>
      </c>
      <c r="W144" s="498"/>
      <c r="X144" s="532">
        <v>0</v>
      </c>
      <c r="Y144" s="498"/>
      <c r="Z144" s="532">
        <v>0</v>
      </c>
      <c r="AA144" s="498"/>
      <c r="AB144" s="495">
        <v>147833</v>
      </c>
      <c r="AC144" s="498"/>
      <c r="AD144" s="532">
        <v>0</v>
      </c>
      <c r="AE144" s="498"/>
      <c r="AF144" s="532">
        <v>0</v>
      </c>
      <c r="AG144" s="498"/>
      <c r="AH144" s="532">
        <v>0</v>
      </c>
      <c r="AI144" s="498"/>
      <c r="AJ144" s="532">
        <v>0</v>
      </c>
      <c r="AK144" s="498"/>
      <c r="AL144" s="523">
        <v>0</v>
      </c>
    </row>
    <row r="145" spans="2:38" ht="16.5" customHeight="1">
      <c r="B145" s="485" t="s">
        <v>1028</v>
      </c>
      <c r="C145" s="522">
        <f>SUM(D145:F145)</f>
        <v>59</v>
      </c>
      <c r="D145" s="498">
        <v>49</v>
      </c>
      <c r="E145" s="498">
        <v>1</v>
      </c>
      <c r="F145" s="498">
        <v>9</v>
      </c>
      <c r="G145" s="498"/>
      <c r="H145" s="495">
        <f>SUM(J145+L145)</f>
        <v>852</v>
      </c>
      <c r="I145" s="495"/>
      <c r="J145" s="495">
        <f t="shared" si="40"/>
        <v>624</v>
      </c>
      <c r="K145" s="495"/>
      <c r="L145" s="495">
        <f t="shared" si="41"/>
        <v>228</v>
      </c>
      <c r="M145" s="498"/>
      <c r="N145" s="498">
        <v>610</v>
      </c>
      <c r="O145" s="498"/>
      <c r="P145" s="498">
        <v>217</v>
      </c>
      <c r="Q145" s="498"/>
      <c r="R145" s="498">
        <v>14</v>
      </c>
      <c r="S145" s="498"/>
      <c r="T145" s="498">
        <v>11</v>
      </c>
      <c r="U145" s="473"/>
      <c r="V145" s="495">
        <v>99887</v>
      </c>
      <c r="W145" s="498"/>
      <c r="X145" s="532">
        <v>0</v>
      </c>
      <c r="Y145" s="498"/>
      <c r="Z145" s="532">
        <v>0</v>
      </c>
      <c r="AA145" s="498"/>
      <c r="AB145" s="495">
        <v>447898</v>
      </c>
      <c r="AC145" s="498"/>
      <c r="AD145" s="532">
        <v>0</v>
      </c>
      <c r="AE145" s="498"/>
      <c r="AF145" s="532">
        <v>0</v>
      </c>
      <c r="AG145" s="498"/>
      <c r="AH145" s="532">
        <v>0</v>
      </c>
      <c r="AI145" s="498"/>
      <c r="AJ145" s="532">
        <v>0</v>
      </c>
      <c r="AK145" s="498"/>
      <c r="AL145" s="523">
        <v>0</v>
      </c>
    </row>
    <row r="146" spans="1:38" s="548" customFormat="1" ht="16.5" customHeight="1">
      <c r="A146" s="501"/>
      <c r="B146" s="502" t="s">
        <v>1029</v>
      </c>
      <c r="C146" s="517">
        <f>SUM(C147:C153)</f>
        <v>65</v>
      </c>
      <c r="D146" s="518">
        <f>SUM(D147:D153)</f>
        <v>64</v>
      </c>
      <c r="E146" s="518">
        <f>SUM(E147:E153)</f>
        <v>0</v>
      </c>
      <c r="F146" s="518">
        <f>SUM(F147:F153)</f>
        <v>1</v>
      </c>
      <c r="G146" s="518"/>
      <c r="H146" s="519">
        <f>SUM(J146:L146)</f>
        <v>4152</v>
      </c>
      <c r="I146" s="519"/>
      <c r="J146" s="519">
        <f t="shared" si="40"/>
        <v>3370</v>
      </c>
      <c r="K146" s="519"/>
      <c r="L146" s="519">
        <f t="shared" si="41"/>
        <v>782</v>
      </c>
      <c r="M146" s="473"/>
      <c r="N146" s="518">
        <v>3369</v>
      </c>
      <c r="O146" s="473"/>
      <c r="P146" s="518">
        <v>782</v>
      </c>
      <c r="Q146" s="518"/>
      <c r="R146" s="518">
        <f>SUM(R147:R153)</f>
        <v>1</v>
      </c>
      <c r="S146" s="518"/>
      <c r="T146" s="518">
        <f>SUM(T147:T153)</f>
        <v>0</v>
      </c>
      <c r="U146" s="520"/>
      <c r="V146" s="519">
        <f aca="true" t="shared" si="42" ref="V146:V153">SUM(X146,Z146)</f>
        <v>701318</v>
      </c>
      <c r="W146" s="518"/>
      <c r="X146" s="518">
        <v>679020</v>
      </c>
      <c r="Y146" s="518"/>
      <c r="Z146" s="518">
        <v>22298</v>
      </c>
      <c r="AA146" s="518"/>
      <c r="AB146" s="519">
        <f>SUM(AD146,AF146,AH146,AJ146)</f>
        <v>1369152</v>
      </c>
      <c r="AC146" s="518"/>
      <c r="AD146" s="518">
        <v>1109790</v>
      </c>
      <c r="AE146" s="518"/>
      <c r="AF146" s="518">
        <v>121542</v>
      </c>
      <c r="AG146" s="518"/>
      <c r="AH146" s="518">
        <v>90289</v>
      </c>
      <c r="AI146" s="518"/>
      <c r="AJ146" s="518">
        <v>47531</v>
      </c>
      <c r="AK146" s="518"/>
      <c r="AL146" s="521">
        <f>SUM(AL147:AL153)</f>
        <v>171</v>
      </c>
    </row>
    <row r="147" spans="2:38" ht="16.5" customHeight="1">
      <c r="B147" s="526" t="s">
        <v>1049</v>
      </c>
      <c r="C147" s="522">
        <f aca="true" t="shared" si="43" ref="C147:C153">SUM(D147:F147)</f>
        <v>31</v>
      </c>
      <c r="D147" s="498">
        <v>31</v>
      </c>
      <c r="E147" s="498">
        <v>0</v>
      </c>
      <c r="F147" s="498">
        <v>0</v>
      </c>
      <c r="G147" s="498"/>
      <c r="H147" s="495">
        <f>SUM(J147+L147)</f>
        <v>758</v>
      </c>
      <c r="I147" s="495"/>
      <c r="J147" s="495">
        <f t="shared" si="40"/>
        <v>602</v>
      </c>
      <c r="K147" s="495"/>
      <c r="L147" s="495">
        <f t="shared" si="41"/>
        <v>156</v>
      </c>
      <c r="M147" s="498"/>
      <c r="N147" s="498">
        <v>602</v>
      </c>
      <c r="O147" s="498"/>
      <c r="P147" s="498">
        <v>156</v>
      </c>
      <c r="Q147" s="498"/>
      <c r="R147" s="498">
        <v>0</v>
      </c>
      <c r="S147" s="498"/>
      <c r="T147" s="498">
        <v>0</v>
      </c>
      <c r="U147" s="473"/>
      <c r="V147" s="495">
        <f t="shared" si="42"/>
        <v>102705</v>
      </c>
      <c r="W147" s="498"/>
      <c r="X147" s="498">
        <v>98984</v>
      </c>
      <c r="Y147" s="498"/>
      <c r="Z147" s="498">
        <v>3721</v>
      </c>
      <c r="AA147" s="498"/>
      <c r="AB147" s="495">
        <f>SUM(AD147,AF147,AH147,AJ147)</f>
        <v>364601</v>
      </c>
      <c r="AC147" s="498"/>
      <c r="AD147" s="498">
        <v>330468</v>
      </c>
      <c r="AE147" s="498"/>
      <c r="AF147" s="498">
        <v>22385</v>
      </c>
      <c r="AG147" s="498"/>
      <c r="AH147" s="498">
        <v>6502</v>
      </c>
      <c r="AI147" s="498"/>
      <c r="AJ147" s="498">
        <v>5246</v>
      </c>
      <c r="AK147" s="498"/>
      <c r="AL147" s="523">
        <v>0</v>
      </c>
    </row>
    <row r="148" spans="2:38" ht="16.5" customHeight="1">
      <c r="B148" s="526" t="s">
        <v>1056</v>
      </c>
      <c r="C148" s="522">
        <f t="shared" si="43"/>
        <v>17</v>
      </c>
      <c r="D148" s="498">
        <v>16</v>
      </c>
      <c r="E148" s="498">
        <v>0</v>
      </c>
      <c r="F148" s="498">
        <v>1</v>
      </c>
      <c r="G148" s="498"/>
      <c r="H148" s="495">
        <f>SUM(J148+L148)</f>
        <v>652</v>
      </c>
      <c r="I148" s="495"/>
      <c r="J148" s="495">
        <f t="shared" si="40"/>
        <v>451</v>
      </c>
      <c r="K148" s="495"/>
      <c r="L148" s="495">
        <f t="shared" si="41"/>
        <v>201</v>
      </c>
      <c r="M148" s="498"/>
      <c r="N148" s="498">
        <v>450</v>
      </c>
      <c r="O148" s="498"/>
      <c r="P148" s="498">
        <v>201</v>
      </c>
      <c r="Q148" s="498"/>
      <c r="R148" s="498">
        <v>1</v>
      </c>
      <c r="S148" s="498"/>
      <c r="T148" s="498">
        <v>0</v>
      </c>
      <c r="U148" s="473"/>
      <c r="V148" s="495">
        <f t="shared" si="42"/>
        <v>80929</v>
      </c>
      <c r="W148" s="498"/>
      <c r="X148" s="498">
        <v>79956</v>
      </c>
      <c r="Y148" s="498"/>
      <c r="Z148" s="498">
        <v>973</v>
      </c>
      <c r="AA148" s="498"/>
      <c r="AB148" s="495">
        <f>SUM(AD148,AF148,AH148,AJ148)</f>
        <v>189603</v>
      </c>
      <c r="AC148" s="498"/>
      <c r="AD148" s="498">
        <v>159825</v>
      </c>
      <c r="AE148" s="498"/>
      <c r="AF148" s="498">
        <v>20543</v>
      </c>
      <c r="AG148" s="498"/>
      <c r="AH148" s="498">
        <v>5744</v>
      </c>
      <c r="AI148" s="498"/>
      <c r="AJ148" s="498">
        <v>3491</v>
      </c>
      <c r="AK148" s="498"/>
      <c r="AL148" s="523">
        <v>0</v>
      </c>
    </row>
    <row r="149" spans="2:38" ht="16.5" customHeight="1">
      <c r="B149" s="485" t="s">
        <v>1057</v>
      </c>
      <c r="C149" s="522">
        <f t="shared" si="43"/>
        <v>11</v>
      </c>
      <c r="D149" s="498">
        <v>11</v>
      </c>
      <c r="E149" s="498">
        <v>0</v>
      </c>
      <c r="F149" s="498">
        <v>0</v>
      </c>
      <c r="G149" s="498"/>
      <c r="H149" s="495">
        <f>SUM(J149+L149)</f>
        <v>755</v>
      </c>
      <c r="I149" s="495"/>
      <c r="J149" s="495">
        <f t="shared" si="40"/>
        <v>574</v>
      </c>
      <c r="K149" s="495"/>
      <c r="L149" s="495">
        <f t="shared" si="41"/>
        <v>181</v>
      </c>
      <c r="M149" s="498"/>
      <c r="N149" s="498">
        <v>574</v>
      </c>
      <c r="O149" s="498"/>
      <c r="P149" s="498">
        <v>181</v>
      </c>
      <c r="Q149" s="498"/>
      <c r="R149" s="498">
        <v>0</v>
      </c>
      <c r="S149" s="498"/>
      <c r="T149" s="498">
        <v>0</v>
      </c>
      <c r="U149" s="473"/>
      <c r="V149" s="495">
        <f t="shared" si="42"/>
        <v>121367</v>
      </c>
      <c r="W149" s="498"/>
      <c r="X149" s="498">
        <v>119769</v>
      </c>
      <c r="Y149" s="498"/>
      <c r="Z149" s="498">
        <v>1598</v>
      </c>
      <c r="AA149" s="498"/>
      <c r="AB149" s="495">
        <f>SUM(AD149,AF149,AH149,AJ149)</f>
        <v>218084</v>
      </c>
      <c r="AC149" s="498"/>
      <c r="AD149" s="498">
        <v>186073</v>
      </c>
      <c r="AE149" s="498"/>
      <c r="AF149" s="498">
        <v>18908</v>
      </c>
      <c r="AG149" s="498"/>
      <c r="AH149" s="498">
        <v>5996</v>
      </c>
      <c r="AI149" s="498"/>
      <c r="AJ149" s="498">
        <v>7107</v>
      </c>
      <c r="AK149" s="498"/>
      <c r="AL149" s="523">
        <v>171</v>
      </c>
    </row>
    <row r="150" spans="2:38" ht="16.5" customHeight="1">
      <c r="B150" s="526" t="s">
        <v>1058</v>
      </c>
      <c r="C150" s="522">
        <f t="shared" si="43"/>
        <v>3</v>
      </c>
      <c r="D150" s="498">
        <v>3</v>
      </c>
      <c r="E150" s="498">
        <v>0</v>
      </c>
      <c r="F150" s="498">
        <v>0</v>
      </c>
      <c r="G150" s="498"/>
      <c r="H150" s="495">
        <f>SUM(J150+L150)</f>
        <v>432</v>
      </c>
      <c r="I150" s="495"/>
      <c r="J150" s="495">
        <f t="shared" si="40"/>
        <v>342</v>
      </c>
      <c r="K150" s="495"/>
      <c r="L150" s="495">
        <f t="shared" si="41"/>
        <v>90</v>
      </c>
      <c r="M150" s="498"/>
      <c r="N150" s="498">
        <v>342</v>
      </c>
      <c r="O150" s="498"/>
      <c r="P150" s="498">
        <v>90</v>
      </c>
      <c r="Q150" s="498"/>
      <c r="R150" s="498">
        <v>0</v>
      </c>
      <c r="S150" s="498"/>
      <c r="T150" s="498">
        <v>0</v>
      </c>
      <c r="U150" s="473"/>
      <c r="V150" s="495">
        <f t="shared" si="42"/>
        <v>69029</v>
      </c>
      <c r="W150" s="498"/>
      <c r="X150" s="498">
        <v>67457</v>
      </c>
      <c r="Y150" s="498"/>
      <c r="Z150" s="498">
        <v>1572</v>
      </c>
      <c r="AA150" s="498"/>
      <c r="AB150" s="495">
        <f>SUM(AD150,AF150,AH150,AJ150)</f>
        <v>179496</v>
      </c>
      <c r="AC150" s="498"/>
      <c r="AD150" s="498">
        <v>143181</v>
      </c>
      <c r="AE150" s="498"/>
      <c r="AF150" s="498">
        <v>13728</v>
      </c>
      <c r="AG150" s="498"/>
      <c r="AH150" s="498">
        <v>11022</v>
      </c>
      <c r="AI150" s="498"/>
      <c r="AJ150" s="498">
        <v>11565</v>
      </c>
      <c r="AK150" s="498"/>
      <c r="AL150" s="523">
        <v>0</v>
      </c>
    </row>
    <row r="151" spans="2:38" ht="16.5" customHeight="1">
      <c r="B151" s="526" t="s">
        <v>1060</v>
      </c>
      <c r="C151" s="522">
        <f t="shared" si="43"/>
        <v>1</v>
      </c>
      <c r="D151" s="498">
        <v>1</v>
      </c>
      <c r="E151" s="498">
        <v>0</v>
      </c>
      <c r="F151" s="498">
        <v>0</v>
      </c>
      <c r="G151" s="498"/>
      <c r="H151" s="495">
        <f>SUM(J151+L151)</f>
        <v>0</v>
      </c>
      <c r="I151" s="495"/>
      <c r="J151" s="495">
        <f t="shared" si="40"/>
        <v>0</v>
      </c>
      <c r="K151" s="495"/>
      <c r="L151" s="495">
        <f t="shared" si="41"/>
        <v>0</v>
      </c>
      <c r="M151" s="498"/>
      <c r="N151" s="506" t="s">
        <v>1050</v>
      </c>
      <c r="O151" s="498"/>
      <c r="P151" s="506" t="s">
        <v>1050</v>
      </c>
      <c r="Q151" s="506"/>
      <c r="R151" s="498">
        <v>0</v>
      </c>
      <c r="S151" s="498"/>
      <c r="T151" s="498">
        <v>0</v>
      </c>
      <c r="U151" s="473"/>
      <c r="V151" s="495">
        <f t="shared" si="42"/>
        <v>0</v>
      </c>
      <c r="W151" s="506"/>
      <c r="X151" s="506" t="s">
        <v>1050</v>
      </c>
      <c r="Y151" s="506"/>
      <c r="Z151" s="506" t="s">
        <v>1050</v>
      </c>
      <c r="AA151" s="498"/>
      <c r="AB151" s="535" t="s">
        <v>1050</v>
      </c>
      <c r="AC151" s="498"/>
      <c r="AD151" s="506" t="s">
        <v>1050</v>
      </c>
      <c r="AE151" s="498"/>
      <c r="AF151" s="506" t="s">
        <v>1050</v>
      </c>
      <c r="AG151" s="498"/>
      <c r="AH151" s="506" t="s">
        <v>1050</v>
      </c>
      <c r="AI151" s="498"/>
      <c r="AJ151" s="506" t="s">
        <v>1050</v>
      </c>
      <c r="AK151" s="498"/>
      <c r="AL151" s="523">
        <v>0</v>
      </c>
    </row>
    <row r="152" spans="1:38" s="483" customFormat="1" ht="16.5" customHeight="1">
      <c r="A152" s="531"/>
      <c r="B152" s="526" t="s">
        <v>1061</v>
      </c>
      <c r="C152" s="522">
        <f t="shared" si="43"/>
        <v>1</v>
      </c>
      <c r="D152" s="532">
        <v>1</v>
      </c>
      <c r="E152" s="532">
        <v>0</v>
      </c>
      <c r="F152" s="532">
        <v>0</v>
      </c>
      <c r="G152" s="533"/>
      <c r="H152" s="495">
        <f>SUM(J152,L152)</f>
        <v>0</v>
      </c>
      <c r="I152" s="495"/>
      <c r="J152" s="495">
        <f t="shared" si="40"/>
        <v>0</v>
      </c>
      <c r="K152" s="495"/>
      <c r="L152" s="495">
        <f t="shared" si="41"/>
        <v>0</v>
      </c>
      <c r="M152" s="498"/>
      <c r="N152" s="532" t="s">
        <v>1050</v>
      </c>
      <c r="O152" s="532"/>
      <c r="P152" s="532" t="s">
        <v>1050</v>
      </c>
      <c r="Q152" s="532"/>
      <c r="R152" s="532">
        <v>0</v>
      </c>
      <c r="S152" s="532"/>
      <c r="T152" s="532">
        <v>0</v>
      </c>
      <c r="U152" s="533"/>
      <c r="V152" s="497">
        <f t="shared" si="42"/>
        <v>0</v>
      </c>
      <c r="W152" s="532"/>
      <c r="X152" s="532" t="s">
        <v>1050</v>
      </c>
      <c r="Y152" s="532"/>
      <c r="Z152" s="532" t="s">
        <v>1050</v>
      </c>
      <c r="AA152" s="533"/>
      <c r="AB152" s="497" t="s">
        <v>1050</v>
      </c>
      <c r="AC152" s="533"/>
      <c r="AD152" s="532" t="s">
        <v>1050</v>
      </c>
      <c r="AE152" s="533"/>
      <c r="AF152" s="532" t="s">
        <v>1050</v>
      </c>
      <c r="AG152" s="533"/>
      <c r="AH152" s="532" t="s">
        <v>1050</v>
      </c>
      <c r="AI152" s="532"/>
      <c r="AJ152" s="532" t="s">
        <v>1050</v>
      </c>
      <c r="AK152" s="532"/>
      <c r="AL152" s="534">
        <v>0</v>
      </c>
    </row>
    <row r="153" spans="2:38" ht="16.5" customHeight="1">
      <c r="B153" s="526" t="s">
        <v>1062</v>
      </c>
      <c r="C153" s="522">
        <f t="shared" si="43"/>
        <v>1</v>
      </c>
      <c r="D153" s="498">
        <v>1</v>
      </c>
      <c r="E153" s="498">
        <v>0</v>
      </c>
      <c r="F153" s="498">
        <v>0</v>
      </c>
      <c r="G153" s="498"/>
      <c r="H153" s="495">
        <f>SUM(J153+L153)</f>
        <v>0</v>
      </c>
      <c r="I153" s="495"/>
      <c r="J153" s="495">
        <f t="shared" si="40"/>
        <v>0</v>
      </c>
      <c r="K153" s="495"/>
      <c r="L153" s="495">
        <f t="shared" si="41"/>
        <v>0</v>
      </c>
      <c r="M153" s="498"/>
      <c r="N153" s="506" t="s">
        <v>1050</v>
      </c>
      <c r="O153" s="498"/>
      <c r="P153" s="506" t="s">
        <v>1050</v>
      </c>
      <c r="Q153" s="506"/>
      <c r="R153" s="498">
        <v>0</v>
      </c>
      <c r="S153" s="498"/>
      <c r="T153" s="498">
        <v>0</v>
      </c>
      <c r="U153" s="473"/>
      <c r="V153" s="495">
        <f t="shared" si="42"/>
        <v>0</v>
      </c>
      <c r="W153" s="506"/>
      <c r="X153" s="506" t="s">
        <v>1050</v>
      </c>
      <c r="Y153" s="506"/>
      <c r="Z153" s="506" t="s">
        <v>1050</v>
      </c>
      <c r="AA153" s="498"/>
      <c r="AB153" s="535" t="s">
        <v>1050</v>
      </c>
      <c r="AC153" s="498"/>
      <c r="AD153" s="506" t="s">
        <v>1050</v>
      </c>
      <c r="AE153" s="498"/>
      <c r="AF153" s="506" t="s">
        <v>1050</v>
      </c>
      <c r="AG153" s="498"/>
      <c r="AH153" s="506" t="s">
        <v>1050</v>
      </c>
      <c r="AI153" s="498"/>
      <c r="AJ153" s="506" t="s">
        <v>1050</v>
      </c>
      <c r="AK153" s="498"/>
      <c r="AL153" s="523">
        <v>0</v>
      </c>
    </row>
    <row r="154" spans="1:38" s="548" customFormat="1" ht="15.75" customHeight="1">
      <c r="A154" s="501"/>
      <c r="B154" s="502" t="s">
        <v>1005</v>
      </c>
      <c r="C154" s="517">
        <f>SUM(C155,C159)</f>
        <v>94</v>
      </c>
      <c r="D154" s="518">
        <f>SUM(D155,D159)</f>
        <v>44</v>
      </c>
      <c r="E154" s="518">
        <f>SUM(E155,E159)</f>
        <v>0</v>
      </c>
      <c r="F154" s="518">
        <f>SUM(F155,F159)</f>
        <v>50</v>
      </c>
      <c r="G154" s="518"/>
      <c r="H154" s="519">
        <f>SUM(H155,H159)</f>
        <v>2652</v>
      </c>
      <c r="I154" s="519"/>
      <c r="J154" s="519">
        <f>SUM(J155,J159)</f>
        <v>2149</v>
      </c>
      <c r="K154" s="519"/>
      <c r="L154" s="519">
        <f>SUM(L155,L159)</f>
        <v>503</v>
      </c>
      <c r="M154" s="518"/>
      <c r="N154" s="518">
        <f>SUM(N155,N159)</f>
        <v>2094</v>
      </c>
      <c r="O154" s="518"/>
      <c r="P154" s="518">
        <f>SUM(P155,P159)</f>
        <v>478</v>
      </c>
      <c r="Q154" s="518"/>
      <c r="R154" s="518">
        <f>SUM(R155,R159)</f>
        <v>55</v>
      </c>
      <c r="S154" s="518"/>
      <c r="T154" s="518">
        <f>SUM(T155,T159)</f>
        <v>25</v>
      </c>
      <c r="U154" s="520"/>
      <c r="V154" s="519">
        <f>SUM(V155,V159)</f>
        <v>493230</v>
      </c>
      <c r="W154" s="518"/>
      <c r="X154" s="519">
        <f>SUM(X155,X159)</f>
        <v>427545</v>
      </c>
      <c r="Y154" s="529"/>
      <c r="Z154" s="519">
        <f>SUM(Z155,Z159)</f>
        <v>18565</v>
      </c>
      <c r="AA154" s="518"/>
      <c r="AB154" s="519">
        <f>SUM(AB155,AB159)</f>
        <v>2147239</v>
      </c>
      <c r="AC154" s="518"/>
      <c r="AD154" s="519">
        <f>SUM(AD155,AD159)</f>
        <v>1628869</v>
      </c>
      <c r="AE154" s="529"/>
      <c r="AF154" s="519">
        <f>SUM(AF155,AF159)</f>
        <v>35913</v>
      </c>
      <c r="AG154" s="529"/>
      <c r="AH154" s="519">
        <f>SUM(AH155,AH159)</f>
        <v>375607</v>
      </c>
      <c r="AI154" s="529"/>
      <c r="AJ154" s="519">
        <f>SUM(AJ155,AJ159)</f>
        <v>43104</v>
      </c>
      <c r="AK154" s="518"/>
      <c r="AL154" s="521">
        <f>SUM(AL155,AL159)</f>
        <v>4</v>
      </c>
    </row>
    <row r="155" spans="1:38" s="548" customFormat="1" ht="16.5" customHeight="1">
      <c r="A155" s="501"/>
      <c r="B155" s="502" t="s">
        <v>1025</v>
      </c>
      <c r="C155" s="517">
        <f>SUM(C156:C158)</f>
        <v>70</v>
      </c>
      <c r="D155" s="518">
        <f>SUM(D156:D158)</f>
        <v>20</v>
      </c>
      <c r="E155" s="518">
        <f>SUM(E156:E158)</f>
        <v>0</v>
      </c>
      <c r="F155" s="518">
        <f>SUM(F156:F158)</f>
        <v>50</v>
      </c>
      <c r="G155" s="518"/>
      <c r="H155" s="519">
        <f>SUM(J155+L155)</f>
        <v>475</v>
      </c>
      <c r="I155" s="519"/>
      <c r="J155" s="519">
        <f>SUM(J156:J158)</f>
        <v>358</v>
      </c>
      <c r="K155" s="519"/>
      <c r="L155" s="519">
        <f>SUM(L156:L158)</f>
        <v>117</v>
      </c>
      <c r="M155" s="473"/>
      <c r="N155" s="518">
        <f>SUM(N156:N158)</f>
        <v>303</v>
      </c>
      <c r="O155" s="473"/>
      <c r="P155" s="518">
        <f>SUM(P156:P158)</f>
        <v>92</v>
      </c>
      <c r="Q155" s="518"/>
      <c r="R155" s="518">
        <f>SUM(R156:R158)</f>
        <v>55</v>
      </c>
      <c r="S155" s="518"/>
      <c r="T155" s="518">
        <f>SUM(T156:T158)</f>
        <v>25</v>
      </c>
      <c r="U155" s="520"/>
      <c r="V155" s="519">
        <f>SUM(V156:V158)</f>
        <v>47120</v>
      </c>
      <c r="W155" s="518"/>
      <c r="X155" s="518">
        <f>SUM(X156:X158)</f>
        <v>0</v>
      </c>
      <c r="Y155" s="518"/>
      <c r="Z155" s="518">
        <f>SUM(Z156:Z158)</f>
        <v>0</v>
      </c>
      <c r="AA155" s="518"/>
      <c r="AB155" s="519">
        <f>SUM(AB156:AB158)</f>
        <v>63746</v>
      </c>
      <c r="AC155" s="518"/>
      <c r="AD155" s="518">
        <f>SUM(AD156:AD158)</f>
        <v>0</v>
      </c>
      <c r="AE155" s="518"/>
      <c r="AF155" s="518">
        <f>SUM(AF156:AF158)</f>
        <v>0</v>
      </c>
      <c r="AG155" s="518"/>
      <c r="AH155" s="518">
        <f>SUM(AH156:AH158)</f>
        <v>0</v>
      </c>
      <c r="AI155" s="518"/>
      <c r="AJ155" s="518">
        <f>SUM(AJ156:AJ158)</f>
        <v>0</v>
      </c>
      <c r="AK155" s="518"/>
      <c r="AL155" s="521">
        <f>SUM(AL156:AL158)</f>
        <v>0</v>
      </c>
    </row>
    <row r="156" spans="2:38" ht="16.5" customHeight="1">
      <c r="B156" s="485" t="s">
        <v>1026</v>
      </c>
      <c r="C156" s="522">
        <f>SUM(D156:F156)</f>
        <v>27</v>
      </c>
      <c r="D156" s="498">
        <v>0</v>
      </c>
      <c r="E156" s="498">
        <v>0</v>
      </c>
      <c r="F156" s="498">
        <v>27</v>
      </c>
      <c r="G156" s="498"/>
      <c r="H156" s="495">
        <f aca="true" t="shared" si="44" ref="H156:H164">SUM(J156:L156)</f>
        <v>59</v>
      </c>
      <c r="I156" s="495"/>
      <c r="J156" s="495">
        <f aca="true" t="shared" si="45" ref="J156:J164">SUM(N156,R156)</f>
        <v>42</v>
      </c>
      <c r="K156" s="495"/>
      <c r="L156" s="495">
        <f aca="true" t="shared" si="46" ref="L156:L164">SUM(P156,T156)</f>
        <v>17</v>
      </c>
      <c r="M156" s="498"/>
      <c r="N156" s="498">
        <v>13</v>
      </c>
      <c r="O156" s="498"/>
      <c r="P156" s="498">
        <v>1</v>
      </c>
      <c r="Q156" s="498"/>
      <c r="R156" s="498">
        <v>29</v>
      </c>
      <c r="S156" s="498"/>
      <c r="T156" s="498">
        <v>16</v>
      </c>
      <c r="U156" s="473"/>
      <c r="V156" s="495">
        <v>1200</v>
      </c>
      <c r="W156" s="498"/>
      <c r="X156" s="532">
        <v>0</v>
      </c>
      <c r="Y156" s="498"/>
      <c r="Z156" s="532">
        <v>0</v>
      </c>
      <c r="AA156" s="498"/>
      <c r="AB156" s="495">
        <v>3658</v>
      </c>
      <c r="AC156" s="498"/>
      <c r="AD156" s="532">
        <v>0</v>
      </c>
      <c r="AE156" s="498"/>
      <c r="AF156" s="532">
        <v>0</v>
      </c>
      <c r="AG156" s="498"/>
      <c r="AH156" s="532">
        <v>0</v>
      </c>
      <c r="AI156" s="498"/>
      <c r="AJ156" s="532">
        <v>0</v>
      </c>
      <c r="AK156" s="498"/>
      <c r="AL156" s="523">
        <v>0</v>
      </c>
    </row>
    <row r="157" spans="2:38" ht="16.5" customHeight="1">
      <c r="B157" s="485" t="s">
        <v>1027</v>
      </c>
      <c r="C157" s="522">
        <f>SUM(D157:F157)</f>
        <v>27</v>
      </c>
      <c r="D157" s="498">
        <v>9</v>
      </c>
      <c r="E157" s="498">
        <v>0</v>
      </c>
      <c r="F157" s="498">
        <v>18</v>
      </c>
      <c r="G157" s="498"/>
      <c r="H157" s="495">
        <f t="shared" si="44"/>
        <v>180</v>
      </c>
      <c r="I157" s="495"/>
      <c r="J157" s="495">
        <f t="shared" si="45"/>
        <v>139</v>
      </c>
      <c r="K157" s="495"/>
      <c r="L157" s="495">
        <f t="shared" si="46"/>
        <v>41</v>
      </c>
      <c r="M157" s="498"/>
      <c r="N157" s="498">
        <v>119</v>
      </c>
      <c r="O157" s="498"/>
      <c r="P157" s="498">
        <v>35</v>
      </c>
      <c r="Q157" s="498"/>
      <c r="R157" s="498">
        <v>20</v>
      </c>
      <c r="S157" s="498"/>
      <c r="T157" s="498">
        <v>6</v>
      </c>
      <c r="U157" s="473"/>
      <c r="V157" s="495">
        <v>16785</v>
      </c>
      <c r="W157" s="498"/>
      <c r="X157" s="532">
        <v>0</v>
      </c>
      <c r="Y157" s="498"/>
      <c r="Z157" s="532">
        <v>0</v>
      </c>
      <c r="AA157" s="498"/>
      <c r="AB157" s="495">
        <v>23415</v>
      </c>
      <c r="AC157" s="498"/>
      <c r="AD157" s="532">
        <v>0</v>
      </c>
      <c r="AE157" s="498"/>
      <c r="AF157" s="532">
        <v>0</v>
      </c>
      <c r="AG157" s="498"/>
      <c r="AH157" s="532">
        <v>0</v>
      </c>
      <c r="AI157" s="498"/>
      <c r="AJ157" s="532">
        <v>0</v>
      </c>
      <c r="AK157" s="498"/>
      <c r="AL157" s="523">
        <v>0</v>
      </c>
    </row>
    <row r="158" spans="2:38" ht="16.5" customHeight="1">
      <c r="B158" s="485" t="s">
        <v>1028</v>
      </c>
      <c r="C158" s="522">
        <f>SUM(D158:F158)</f>
        <v>16</v>
      </c>
      <c r="D158" s="498">
        <v>11</v>
      </c>
      <c r="E158" s="498">
        <v>0</v>
      </c>
      <c r="F158" s="498">
        <v>5</v>
      </c>
      <c r="G158" s="498"/>
      <c r="H158" s="495">
        <f t="shared" si="44"/>
        <v>236</v>
      </c>
      <c r="I158" s="495"/>
      <c r="J158" s="495">
        <f t="shared" si="45"/>
        <v>177</v>
      </c>
      <c r="K158" s="495"/>
      <c r="L158" s="495">
        <f t="shared" si="46"/>
        <v>59</v>
      </c>
      <c r="M158" s="498"/>
      <c r="N158" s="498">
        <v>171</v>
      </c>
      <c r="O158" s="498"/>
      <c r="P158" s="498">
        <v>56</v>
      </c>
      <c r="Q158" s="498"/>
      <c r="R158" s="498">
        <v>6</v>
      </c>
      <c r="S158" s="498"/>
      <c r="T158" s="498">
        <v>3</v>
      </c>
      <c r="U158" s="473"/>
      <c r="V158" s="495">
        <v>29135</v>
      </c>
      <c r="W158" s="498"/>
      <c r="X158" s="532">
        <v>0</v>
      </c>
      <c r="Y158" s="498"/>
      <c r="Z158" s="532">
        <v>0</v>
      </c>
      <c r="AA158" s="498"/>
      <c r="AB158" s="495">
        <v>36673</v>
      </c>
      <c r="AC158" s="498"/>
      <c r="AD158" s="532">
        <v>0</v>
      </c>
      <c r="AE158" s="498"/>
      <c r="AF158" s="532">
        <v>0</v>
      </c>
      <c r="AG158" s="498"/>
      <c r="AH158" s="532">
        <v>0</v>
      </c>
      <c r="AI158" s="498"/>
      <c r="AJ158" s="532">
        <v>0</v>
      </c>
      <c r="AK158" s="498"/>
      <c r="AL158" s="523">
        <v>0</v>
      </c>
    </row>
    <row r="159" spans="1:38" s="548" customFormat="1" ht="16.5" customHeight="1">
      <c r="A159" s="501"/>
      <c r="B159" s="502" t="s">
        <v>1029</v>
      </c>
      <c r="C159" s="517">
        <f>SUM(C160:C164)</f>
        <v>24</v>
      </c>
      <c r="D159" s="518">
        <f>SUM(D160:D164)</f>
        <v>24</v>
      </c>
      <c r="E159" s="518">
        <f>SUM(E160:E164)</f>
        <v>0</v>
      </c>
      <c r="F159" s="518">
        <f>SUM(F160:F164)</f>
        <v>0</v>
      </c>
      <c r="G159" s="518"/>
      <c r="H159" s="519">
        <f t="shared" si="44"/>
        <v>2177</v>
      </c>
      <c r="I159" s="519"/>
      <c r="J159" s="519">
        <f t="shared" si="45"/>
        <v>1791</v>
      </c>
      <c r="K159" s="519"/>
      <c r="L159" s="519">
        <f t="shared" si="46"/>
        <v>386</v>
      </c>
      <c r="M159" s="473"/>
      <c r="N159" s="518">
        <f>SUM(N160:N164)</f>
        <v>1791</v>
      </c>
      <c r="O159" s="473"/>
      <c r="P159" s="518">
        <f>SUM(P160:P164)</f>
        <v>386</v>
      </c>
      <c r="Q159" s="518"/>
      <c r="R159" s="518">
        <f>SUM(R160:R164)</f>
        <v>0</v>
      </c>
      <c r="S159" s="518"/>
      <c r="T159" s="518">
        <f>SUM(T160:T164)</f>
        <v>0</v>
      </c>
      <c r="U159" s="520"/>
      <c r="V159" s="519">
        <f aca="true" t="shared" si="47" ref="V159:V164">SUM(X159,Z159)</f>
        <v>446110</v>
      </c>
      <c r="W159" s="518"/>
      <c r="X159" s="518">
        <f>SUM(X160:X164)</f>
        <v>427545</v>
      </c>
      <c r="Y159" s="529"/>
      <c r="Z159" s="518">
        <f>SUM(Z160:Z164)</f>
        <v>18565</v>
      </c>
      <c r="AA159" s="518"/>
      <c r="AB159" s="519">
        <f aca="true" t="shared" si="48" ref="AB159:AB164">SUM(AD159,AF159,AH159,AJ159)</f>
        <v>2083493</v>
      </c>
      <c r="AC159" s="518"/>
      <c r="AD159" s="518">
        <f>SUM(AD160:AD164)</f>
        <v>1628869</v>
      </c>
      <c r="AE159" s="529"/>
      <c r="AF159" s="518">
        <f>SUM(AF160:AF164)</f>
        <v>35913</v>
      </c>
      <c r="AG159" s="529"/>
      <c r="AH159" s="518">
        <f>SUM(AH160:AH164)</f>
        <v>375607</v>
      </c>
      <c r="AI159" s="529"/>
      <c r="AJ159" s="518">
        <f>SUM(AJ160:AJ164)</f>
        <v>43104</v>
      </c>
      <c r="AK159" s="518"/>
      <c r="AL159" s="521">
        <f>SUM(AL160:AL164)</f>
        <v>4</v>
      </c>
    </row>
    <row r="160" spans="2:38" ht="16.5" customHeight="1">
      <c r="B160" s="526" t="s">
        <v>1049</v>
      </c>
      <c r="C160" s="522">
        <f>SUM(D160:F160)</f>
        <v>8</v>
      </c>
      <c r="D160" s="506">
        <v>8</v>
      </c>
      <c r="E160" s="506">
        <v>0</v>
      </c>
      <c r="F160" s="506" t="s">
        <v>1048</v>
      </c>
      <c r="G160" s="498"/>
      <c r="H160" s="495">
        <f t="shared" si="44"/>
        <v>208</v>
      </c>
      <c r="I160" s="495"/>
      <c r="J160" s="495">
        <f t="shared" si="45"/>
        <v>175</v>
      </c>
      <c r="K160" s="495"/>
      <c r="L160" s="495">
        <f t="shared" si="46"/>
        <v>33</v>
      </c>
      <c r="M160" s="498"/>
      <c r="N160" s="498">
        <v>175</v>
      </c>
      <c r="O160" s="498"/>
      <c r="P160" s="498">
        <v>33</v>
      </c>
      <c r="Q160" s="498"/>
      <c r="R160" s="498">
        <v>0</v>
      </c>
      <c r="S160" s="498"/>
      <c r="T160" s="498">
        <v>0</v>
      </c>
      <c r="U160" s="473"/>
      <c r="V160" s="495">
        <f t="shared" si="47"/>
        <v>31205</v>
      </c>
      <c r="W160" s="498"/>
      <c r="X160" s="498">
        <v>30828</v>
      </c>
      <c r="Y160" s="498"/>
      <c r="Z160" s="498">
        <v>377</v>
      </c>
      <c r="AA160" s="498"/>
      <c r="AB160" s="495">
        <f t="shared" si="48"/>
        <v>48825</v>
      </c>
      <c r="AC160" s="498"/>
      <c r="AD160" s="498">
        <v>32112</v>
      </c>
      <c r="AE160" s="498"/>
      <c r="AF160" s="498">
        <v>4498</v>
      </c>
      <c r="AG160" s="498"/>
      <c r="AH160" s="498">
        <v>2983</v>
      </c>
      <c r="AI160" s="498"/>
      <c r="AJ160" s="498">
        <v>9232</v>
      </c>
      <c r="AK160" s="498"/>
      <c r="AL160" s="523">
        <v>0</v>
      </c>
    </row>
    <row r="161" spans="2:38" ht="16.5" customHeight="1">
      <c r="B161" s="526" t="s">
        <v>1056</v>
      </c>
      <c r="C161" s="522">
        <f>SUM(D161:F161)</f>
        <v>8</v>
      </c>
      <c r="D161" s="506">
        <v>8</v>
      </c>
      <c r="E161" s="506">
        <v>0</v>
      </c>
      <c r="F161" s="506" t="s">
        <v>1048</v>
      </c>
      <c r="G161" s="498"/>
      <c r="H161" s="495">
        <f t="shared" si="44"/>
        <v>329</v>
      </c>
      <c r="I161" s="495"/>
      <c r="J161" s="495">
        <f t="shared" si="45"/>
        <v>256</v>
      </c>
      <c r="K161" s="495"/>
      <c r="L161" s="495">
        <f t="shared" si="46"/>
        <v>73</v>
      </c>
      <c r="M161" s="498"/>
      <c r="N161" s="498">
        <v>256</v>
      </c>
      <c r="O161" s="498"/>
      <c r="P161" s="498">
        <v>73</v>
      </c>
      <c r="Q161" s="498"/>
      <c r="R161" s="498">
        <v>0</v>
      </c>
      <c r="S161" s="498"/>
      <c r="T161" s="498">
        <v>0</v>
      </c>
      <c r="U161" s="473"/>
      <c r="V161" s="495">
        <f t="shared" si="47"/>
        <v>45651</v>
      </c>
      <c r="W161" s="498"/>
      <c r="X161" s="498">
        <v>44907</v>
      </c>
      <c r="Y161" s="498"/>
      <c r="Z161" s="498">
        <v>744</v>
      </c>
      <c r="AA161" s="498"/>
      <c r="AB161" s="495">
        <f t="shared" si="48"/>
        <v>61149</v>
      </c>
      <c r="AC161" s="498"/>
      <c r="AD161" s="498">
        <v>41989</v>
      </c>
      <c r="AE161" s="498"/>
      <c r="AF161" s="498">
        <v>7314</v>
      </c>
      <c r="AG161" s="498"/>
      <c r="AH161" s="498">
        <v>7130</v>
      </c>
      <c r="AI161" s="498"/>
      <c r="AJ161" s="498">
        <v>4716</v>
      </c>
      <c r="AK161" s="498"/>
      <c r="AL161" s="523">
        <v>4</v>
      </c>
    </row>
    <row r="162" spans="2:38" ht="16.5" customHeight="1">
      <c r="B162" s="526" t="s">
        <v>1053</v>
      </c>
      <c r="C162" s="522">
        <f>SUM(D162:F162)</f>
        <v>4</v>
      </c>
      <c r="D162" s="506">
        <v>4</v>
      </c>
      <c r="E162" s="506">
        <v>0</v>
      </c>
      <c r="F162" s="506" t="s">
        <v>1048</v>
      </c>
      <c r="G162" s="473" t="s">
        <v>1052</v>
      </c>
      <c r="H162" s="495">
        <f t="shared" si="44"/>
        <v>371</v>
      </c>
      <c r="I162" s="473" t="s">
        <v>1052</v>
      </c>
      <c r="J162" s="495">
        <f t="shared" si="45"/>
        <v>224</v>
      </c>
      <c r="K162" s="473" t="s">
        <v>1052</v>
      </c>
      <c r="L162" s="495">
        <f t="shared" si="46"/>
        <v>147</v>
      </c>
      <c r="M162" s="473" t="s">
        <v>1052</v>
      </c>
      <c r="N162" s="498">
        <v>224</v>
      </c>
      <c r="O162" s="473"/>
      <c r="P162" s="498">
        <v>147</v>
      </c>
      <c r="Q162" s="498"/>
      <c r="R162" s="498">
        <v>0</v>
      </c>
      <c r="S162" s="498"/>
      <c r="T162" s="498">
        <v>0</v>
      </c>
      <c r="U162" s="473" t="s">
        <v>1052</v>
      </c>
      <c r="V162" s="495">
        <f t="shared" si="47"/>
        <v>55012</v>
      </c>
      <c r="W162" s="473" t="s">
        <v>1052</v>
      </c>
      <c r="X162" s="498">
        <v>53646</v>
      </c>
      <c r="Y162" s="473" t="s">
        <v>1052</v>
      </c>
      <c r="Z162" s="498">
        <v>1366</v>
      </c>
      <c r="AA162" s="473" t="s">
        <v>1052</v>
      </c>
      <c r="AB162" s="495">
        <f t="shared" si="48"/>
        <v>69933</v>
      </c>
      <c r="AC162" s="473" t="s">
        <v>1052</v>
      </c>
      <c r="AD162" s="498">
        <v>56034</v>
      </c>
      <c r="AE162" s="473" t="s">
        <v>1052</v>
      </c>
      <c r="AF162" s="498">
        <v>2217</v>
      </c>
      <c r="AG162" s="473" t="s">
        <v>1052</v>
      </c>
      <c r="AH162" s="498">
        <v>4064</v>
      </c>
      <c r="AI162" s="473"/>
      <c r="AJ162" s="498">
        <v>7618</v>
      </c>
      <c r="AK162" s="498"/>
      <c r="AL162" s="523">
        <v>0</v>
      </c>
    </row>
    <row r="163" spans="2:38" ht="16.5" customHeight="1">
      <c r="B163" s="526" t="s">
        <v>1058</v>
      </c>
      <c r="C163" s="522">
        <f>SUM(D163:F163)</f>
        <v>1</v>
      </c>
      <c r="D163" s="506">
        <v>1</v>
      </c>
      <c r="E163" s="506">
        <v>0</v>
      </c>
      <c r="F163" s="506" t="s">
        <v>1048</v>
      </c>
      <c r="G163" s="498"/>
      <c r="H163" s="495">
        <f t="shared" si="44"/>
        <v>0</v>
      </c>
      <c r="I163" s="495"/>
      <c r="J163" s="495">
        <f t="shared" si="45"/>
        <v>0</v>
      </c>
      <c r="K163" s="495"/>
      <c r="L163" s="495">
        <f t="shared" si="46"/>
        <v>0</v>
      </c>
      <c r="M163" s="498"/>
      <c r="N163" s="506" t="s">
        <v>1050</v>
      </c>
      <c r="O163" s="498"/>
      <c r="P163" s="506" t="s">
        <v>1050</v>
      </c>
      <c r="Q163" s="506"/>
      <c r="R163" s="498">
        <v>0</v>
      </c>
      <c r="S163" s="498"/>
      <c r="T163" s="498">
        <v>0</v>
      </c>
      <c r="U163" s="473"/>
      <c r="V163" s="495">
        <f t="shared" si="47"/>
        <v>0</v>
      </c>
      <c r="W163" s="498"/>
      <c r="X163" s="506" t="s">
        <v>1050</v>
      </c>
      <c r="Y163" s="506"/>
      <c r="Z163" s="506">
        <v>0</v>
      </c>
      <c r="AA163" s="498"/>
      <c r="AB163" s="495">
        <f t="shared" si="48"/>
        <v>0</v>
      </c>
      <c r="AC163" s="498"/>
      <c r="AD163" s="506" t="s">
        <v>1050</v>
      </c>
      <c r="AE163" s="498"/>
      <c r="AF163" s="506" t="s">
        <v>1050</v>
      </c>
      <c r="AG163" s="498"/>
      <c r="AH163" s="506" t="s">
        <v>1050</v>
      </c>
      <c r="AI163" s="498"/>
      <c r="AJ163" s="506">
        <v>0</v>
      </c>
      <c r="AK163" s="498"/>
      <c r="AL163" s="523">
        <v>0</v>
      </c>
    </row>
    <row r="164" spans="2:38" ht="16.5" customHeight="1">
      <c r="B164" s="526" t="s">
        <v>1061</v>
      </c>
      <c r="C164" s="522">
        <f>SUM(D164:F164)</f>
        <v>3</v>
      </c>
      <c r="D164" s="506">
        <v>3</v>
      </c>
      <c r="E164" s="506">
        <v>0</v>
      </c>
      <c r="F164" s="506" t="s">
        <v>1048</v>
      </c>
      <c r="G164" s="473"/>
      <c r="H164" s="495">
        <f t="shared" si="44"/>
        <v>1269</v>
      </c>
      <c r="I164" s="473"/>
      <c r="J164" s="495">
        <f t="shared" si="45"/>
        <v>1136</v>
      </c>
      <c r="K164" s="473"/>
      <c r="L164" s="495">
        <f t="shared" si="46"/>
        <v>133</v>
      </c>
      <c r="M164" s="473"/>
      <c r="N164" s="506">
        <v>1136</v>
      </c>
      <c r="O164" s="473"/>
      <c r="P164" s="506">
        <v>133</v>
      </c>
      <c r="Q164" s="506"/>
      <c r="R164" s="498">
        <v>0</v>
      </c>
      <c r="S164" s="498"/>
      <c r="T164" s="498">
        <v>0</v>
      </c>
      <c r="U164" s="473"/>
      <c r="V164" s="495">
        <f t="shared" si="47"/>
        <v>314242</v>
      </c>
      <c r="W164" s="473"/>
      <c r="X164" s="506">
        <v>298164</v>
      </c>
      <c r="Y164" s="473"/>
      <c r="Z164" s="506">
        <v>16078</v>
      </c>
      <c r="AA164" s="473"/>
      <c r="AB164" s="495">
        <f t="shared" si="48"/>
        <v>1903586</v>
      </c>
      <c r="AC164" s="473"/>
      <c r="AD164" s="506">
        <v>1498734</v>
      </c>
      <c r="AE164" s="473"/>
      <c r="AF164" s="506">
        <v>21884</v>
      </c>
      <c r="AG164" s="473"/>
      <c r="AH164" s="506">
        <v>361430</v>
      </c>
      <c r="AI164" s="473"/>
      <c r="AJ164" s="506">
        <v>21538</v>
      </c>
      <c r="AK164" s="498"/>
      <c r="AL164" s="523">
        <v>0</v>
      </c>
    </row>
    <row r="165" spans="1:38" s="548" customFormat="1" ht="16.5" customHeight="1">
      <c r="A165" s="501"/>
      <c r="B165" s="502" t="s">
        <v>1006</v>
      </c>
      <c r="C165" s="517">
        <f>SUM(C166,C170)</f>
        <v>53</v>
      </c>
      <c r="D165" s="518">
        <f>SUM(D166,D170)</f>
        <v>17</v>
      </c>
      <c r="E165" s="518">
        <f>SUM(E166,E170)</f>
        <v>0</v>
      </c>
      <c r="F165" s="518">
        <f>SUM(F166,F170)</f>
        <v>36</v>
      </c>
      <c r="G165" s="518"/>
      <c r="H165" s="519">
        <f>SUM(H166,H170)</f>
        <v>1269</v>
      </c>
      <c r="I165" s="519"/>
      <c r="J165" s="519">
        <f>SUM(J166,J170)</f>
        <v>982</v>
      </c>
      <c r="K165" s="519"/>
      <c r="L165" s="519">
        <f>SUM(L166,L170)</f>
        <v>287</v>
      </c>
      <c r="M165" s="518"/>
      <c r="N165" s="518">
        <f>SUM(N166,N170)</f>
        <v>946</v>
      </c>
      <c r="O165" s="518"/>
      <c r="P165" s="518">
        <f>SUM(P166,P170)</f>
        <v>273</v>
      </c>
      <c r="Q165" s="518"/>
      <c r="R165" s="518">
        <f>SUM(R166,R170)</f>
        <v>36</v>
      </c>
      <c r="S165" s="518"/>
      <c r="T165" s="518">
        <f>SUM(T166,T170)</f>
        <v>14</v>
      </c>
      <c r="U165" s="520"/>
      <c r="V165" s="519">
        <f>SUM(V166,V170)</f>
        <v>224516</v>
      </c>
      <c r="W165" s="518"/>
      <c r="X165" s="519">
        <f>SUM(X166,X170)</f>
        <v>195116</v>
      </c>
      <c r="Y165" s="529"/>
      <c r="Z165" s="519">
        <f>SUM(Z166,Z170)</f>
        <v>7338</v>
      </c>
      <c r="AA165" s="518"/>
      <c r="AB165" s="519">
        <f>SUM(AB166,AB170)</f>
        <v>837644</v>
      </c>
      <c r="AC165" s="518"/>
      <c r="AD165" s="519">
        <f>SUM(AD166,AD170)</f>
        <v>626439</v>
      </c>
      <c r="AE165" s="529"/>
      <c r="AF165" s="519">
        <f>SUM(AF166,AF170)</f>
        <v>31825</v>
      </c>
      <c r="AG165" s="529"/>
      <c r="AH165" s="519">
        <f>SUM(AH166,AH170)</f>
        <v>98253</v>
      </c>
      <c r="AI165" s="529"/>
      <c r="AJ165" s="519">
        <f>SUM(AJ166,AJ170)</f>
        <v>32797</v>
      </c>
      <c r="AK165" s="518"/>
      <c r="AL165" s="521">
        <f>SUM(AL166,AL170)</f>
        <v>0</v>
      </c>
    </row>
    <row r="166" spans="1:38" s="548" customFormat="1" ht="16.5" customHeight="1">
      <c r="A166" s="501"/>
      <c r="B166" s="502" t="s">
        <v>1025</v>
      </c>
      <c r="C166" s="517">
        <f>SUM(C167:C169)</f>
        <v>47</v>
      </c>
      <c r="D166" s="518">
        <f>SUM(D167:D169)</f>
        <v>11</v>
      </c>
      <c r="E166" s="518">
        <f>SUM(E167:E169)</f>
        <v>0</v>
      </c>
      <c r="F166" s="518">
        <f>SUM(F167:F169)</f>
        <v>36</v>
      </c>
      <c r="G166" s="518"/>
      <c r="H166" s="519">
        <f>SUM(H167:H169)</f>
        <v>247</v>
      </c>
      <c r="I166" s="519"/>
      <c r="J166" s="519">
        <f>SUM(J167:J169)</f>
        <v>150</v>
      </c>
      <c r="K166" s="519"/>
      <c r="L166" s="519">
        <f>SUM(L167:L169)</f>
        <v>97</v>
      </c>
      <c r="M166" s="473"/>
      <c r="N166" s="518">
        <f>SUM(N167:N169)</f>
        <v>114</v>
      </c>
      <c r="O166" s="473" t="s">
        <v>1052</v>
      </c>
      <c r="P166" s="518">
        <f>SUM(P167:P169)</f>
        <v>83</v>
      </c>
      <c r="Q166" s="518"/>
      <c r="R166" s="518">
        <f>SUM(R167:R169)</f>
        <v>36</v>
      </c>
      <c r="S166" s="518"/>
      <c r="T166" s="518">
        <f>SUM(T167:T169)</f>
        <v>14</v>
      </c>
      <c r="U166" s="520"/>
      <c r="V166" s="519">
        <f>SUM(V167:V169)</f>
        <v>22062</v>
      </c>
      <c r="W166" s="518"/>
      <c r="X166" s="518">
        <f>SUM(X167:X169)</f>
        <v>0</v>
      </c>
      <c r="Y166" s="518"/>
      <c r="Z166" s="518">
        <f>SUM(Z167:Z169)</f>
        <v>0</v>
      </c>
      <c r="AA166" s="518"/>
      <c r="AB166" s="519">
        <f>SUM(AB167:AB169)</f>
        <v>48330</v>
      </c>
      <c r="AC166" s="518"/>
      <c r="AD166" s="518">
        <f>SUM(AD167:AD169)</f>
        <v>0</v>
      </c>
      <c r="AE166" s="518"/>
      <c r="AF166" s="518">
        <f>SUM(AF167:AF169)</f>
        <v>0</v>
      </c>
      <c r="AG166" s="518"/>
      <c r="AH166" s="518">
        <f>SUM(AH167:AH169)</f>
        <v>0</v>
      </c>
      <c r="AI166" s="518"/>
      <c r="AJ166" s="518">
        <f>SUM(AJ167:AJ169)</f>
        <v>0</v>
      </c>
      <c r="AK166" s="518"/>
      <c r="AL166" s="521">
        <f>SUM(AL167:AL169)</f>
        <v>0</v>
      </c>
    </row>
    <row r="167" spans="2:38" ht="16.5" customHeight="1">
      <c r="B167" s="485" t="s">
        <v>1026</v>
      </c>
      <c r="C167" s="522">
        <f>SUM(D167:F167)</f>
        <v>22</v>
      </c>
      <c r="D167" s="498">
        <v>2</v>
      </c>
      <c r="E167" s="498">
        <v>0</v>
      </c>
      <c r="F167" s="498">
        <v>20</v>
      </c>
      <c r="G167" s="498"/>
      <c r="H167" s="495">
        <f>SUM(J167+L167)</f>
        <v>42</v>
      </c>
      <c r="I167" s="495"/>
      <c r="J167" s="495">
        <f aca="true" t="shared" si="49" ref="J167:J175">SUM(N167,R167)</f>
        <v>29</v>
      </c>
      <c r="K167" s="495"/>
      <c r="L167" s="495">
        <f aca="true" t="shared" si="50" ref="L167:L175">SUM(P167,T167)</f>
        <v>13</v>
      </c>
      <c r="M167" s="498"/>
      <c r="N167" s="498">
        <v>8</v>
      </c>
      <c r="O167" s="498"/>
      <c r="P167" s="506">
        <v>4</v>
      </c>
      <c r="Q167" s="506"/>
      <c r="R167" s="506">
        <v>21</v>
      </c>
      <c r="S167" s="506"/>
      <c r="T167" s="506">
        <v>9</v>
      </c>
      <c r="U167" s="473"/>
      <c r="V167" s="495">
        <v>1180</v>
      </c>
      <c r="W167" s="498"/>
      <c r="X167" s="532">
        <v>0</v>
      </c>
      <c r="Y167" s="498"/>
      <c r="Z167" s="532">
        <v>0</v>
      </c>
      <c r="AA167" s="498"/>
      <c r="AB167" s="495">
        <v>3780</v>
      </c>
      <c r="AC167" s="498"/>
      <c r="AD167" s="532">
        <v>0</v>
      </c>
      <c r="AE167" s="498"/>
      <c r="AF167" s="532">
        <v>0</v>
      </c>
      <c r="AG167" s="498"/>
      <c r="AH167" s="532">
        <v>0</v>
      </c>
      <c r="AI167" s="498"/>
      <c r="AJ167" s="532">
        <v>0</v>
      </c>
      <c r="AK167" s="498"/>
      <c r="AL167" s="523">
        <v>0</v>
      </c>
    </row>
    <row r="168" spans="2:38" ht="16.5" customHeight="1">
      <c r="B168" s="485" t="s">
        <v>1027</v>
      </c>
      <c r="C168" s="522">
        <f>SUM(D168:F168)</f>
        <v>18</v>
      </c>
      <c r="D168" s="498">
        <v>5</v>
      </c>
      <c r="E168" s="498">
        <v>0</v>
      </c>
      <c r="F168" s="498">
        <v>13</v>
      </c>
      <c r="G168" s="498"/>
      <c r="H168" s="495">
        <f>SUM(J168+L168)</f>
        <v>107</v>
      </c>
      <c r="I168" s="495"/>
      <c r="J168" s="495">
        <f t="shared" si="49"/>
        <v>63</v>
      </c>
      <c r="K168" s="495"/>
      <c r="L168" s="495">
        <f t="shared" si="50"/>
        <v>44</v>
      </c>
      <c r="M168" s="498"/>
      <c r="N168" s="498">
        <v>50</v>
      </c>
      <c r="O168" s="498"/>
      <c r="P168" s="506">
        <v>40</v>
      </c>
      <c r="Q168" s="506"/>
      <c r="R168" s="506">
        <v>13</v>
      </c>
      <c r="S168" s="506"/>
      <c r="T168" s="506">
        <v>4</v>
      </c>
      <c r="U168" s="473"/>
      <c r="V168" s="495">
        <v>9445</v>
      </c>
      <c r="W168" s="498"/>
      <c r="X168" s="532">
        <v>0</v>
      </c>
      <c r="Y168" s="498"/>
      <c r="Z168" s="532">
        <v>0</v>
      </c>
      <c r="AA168" s="498"/>
      <c r="AB168" s="495">
        <v>29120</v>
      </c>
      <c r="AC168" s="498"/>
      <c r="AD168" s="532">
        <v>0</v>
      </c>
      <c r="AE168" s="498"/>
      <c r="AF168" s="532">
        <v>0</v>
      </c>
      <c r="AG168" s="498"/>
      <c r="AH168" s="532">
        <v>0</v>
      </c>
      <c r="AI168" s="498"/>
      <c r="AJ168" s="532">
        <v>0</v>
      </c>
      <c r="AK168" s="498"/>
      <c r="AL168" s="523">
        <v>0</v>
      </c>
    </row>
    <row r="169" spans="2:38" ht="16.5" customHeight="1">
      <c r="B169" s="485" t="s">
        <v>1028</v>
      </c>
      <c r="C169" s="522">
        <f>SUM(D169:F169)</f>
        <v>7</v>
      </c>
      <c r="D169" s="498">
        <v>4</v>
      </c>
      <c r="E169" s="498">
        <v>0</v>
      </c>
      <c r="F169" s="498">
        <v>3</v>
      </c>
      <c r="G169" s="498"/>
      <c r="H169" s="495">
        <f>SUM(J169+L169)</f>
        <v>98</v>
      </c>
      <c r="I169" s="495"/>
      <c r="J169" s="495">
        <f t="shared" si="49"/>
        <v>58</v>
      </c>
      <c r="K169" s="495"/>
      <c r="L169" s="495">
        <f t="shared" si="50"/>
        <v>40</v>
      </c>
      <c r="M169" s="498"/>
      <c r="N169" s="498">
        <v>56</v>
      </c>
      <c r="O169" s="498"/>
      <c r="P169" s="506">
        <v>39</v>
      </c>
      <c r="Q169" s="506"/>
      <c r="R169" s="506">
        <v>2</v>
      </c>
      <c r="S169" s="506"/>
      <c r="T169" s="506">
        <v>1</v>
      </c>
      <c r="U169" s="473"/>
      <c r="V169" s="495">
        <v>11437</v>
      </c>
      <c r="W169" s="498"/>
      <c r="X169" s="532">
        <v>0</v>
      </c>
      <c r="Y169" s="498"/>
      <c r="Z169" s="532">
        <v>0</v>
      </c>
      <c r="AA169" s="498"/>
      <c r="AB169" s="495">
        <v>15430</v>
      </c>
      <c r="AC169" s="498"/>
      <c r="AD169" s="532">
        <v>0</v>
      </c>
      <c r="AE169" s="498"/>
      <c r="AF169" s="532">
        <v>0</v>
      </c>
      <c r="AG169" s="498"/>
      <c r="AH169" s="532">
        <v>0</v>
      </c>
      <c r="AI169" s="498"/>
      <c r="AJ169" s="532">
        <v>0</v>
      </c>
      <c r="AK169" s="498"/>
      <c r="AL169" s="523">
        <v>0</v>
      </c>
    </row>
    <row r="170" spans="1:38" s="548" customFormat="1" ht="16.5" customHeight="1">
      <c r="A170" s="501"/>
      <c r="B170" s="502" t="s">
        <v>1029</v>
      </c>
      <c r="C170" s="517">
        <f>SUM(C171:C175)</f>
        <v>6</v>
      </c>
      <c r="D170" s="518">
        <f>SUM(D171:D175)</f>
        <v>6</v>
      </c>
      <c r="E170" s="518">
        <f>SUM(E171:E175)</f>
        <v>0</v>
      </c>
      <c r="F170" s="518">
        <f>SUM(F171:F175)</f>
        <v>0</v>
      </c>
      <c r="G170" s="518"/>
      <c r="H170" s="519">
        <f>SUM(J170:L170)</f>
        <v>1022</v>
      </c>
      <c r="I170" s="519"/>
      <c r="J170" s="519">
        <f t="shared" si="49"/>
        <v>832</v>
      </c>
      <c r="K170" s="519"/>
      <c r="L170" s="519">
        <f t="shared" si="50"/>
        <v>190</v>
      </c>
      <c r="M170" s="518"/>
      <c r="N170" s="518">
        <v>832</v>
      </c>
      <c r="O170" s="518"/>
      <c r="P170" s="518">
        <v>190</v>
      </c>
      <c r="Q170" s="518"/>
      <c r="R170" s="518">
        <f>SUM(R171:R174)</f>
        <v>0</v>
      </c>
      <c r="S170" s="518"/>
      <c r="T170" s="518">
        <f>SUM(T171:T174)</f>
        <v>0</v>
      </c>
      <c r="U170" s="520"/>
      <c r="V170" s="519">
        <f>SUM(X170,Z170)</f>
        <v>202454</v>
      </c>
      <c r="W170" s="518"/>
      <c r="X170" s="518">
        <v>195116</v>
      </c>
      <c r="Y170" s="518"/>
      <c r="Z170" s="518">
        <v>7338</v>
      </c>
      <c r="AA170" s="518"/>
      <c r="AB170" s="519">
        <f>SUM(AD170,AF170,AH170,AJ170)</f>
        <v>789314</v>
      </c>
      <c r="AC170" s="518"/>
      <c r="AD170" s="518">
        <v>626439</v>
      </c>
      <c r="AE170" s="518"/>
      <c r="AF170" s="518">
        <v>31825</v>
      </c>
      <c r="AG170" s="518"/>
      <c r="AH170" s="518">
        <v>98253</v>
      </c>
      <c r="AI170" s="518"/>
      <c r="AJ170" s="518">
        <v>32797</v>
      </c>
      <c r="AK170" s="518"/>
      <c r="AL170" s="521">
        <v>0</v>
      </c>
    </row>
    <row r="171" spans="2:38" ht="16.5" customHeight="1">
      <c r="B171" s="526" t="s">
        <v>1049</v>
      </c>
      <c r="C171" s="522">
        <f>SUM(D171:F171)</f>
        <v>1</v>
      </c>
      <c r="D171" s="498">
        <v>1</v>
      </c>
      <c r="E171" s="498">
        <v>0</v>
      </c>
      <c r="F171" s="498">
        <v>0</v>
      </c>
      <c r="G171" s="498"/>
      <c r="H171" s="495">
        <f>SUM(J171:L171)</f>
        <v>0</v>
      </c>
      <c r="I171" s="495"/>
      <c r="J171" s="495">
        <f t="shared" si="49"/>
        <v>0</v>
      </c>
      <c r="K171" s="495"/>
      <c r="L171" s="495">
        <f t="shared" si="50"/>
        <v>0</v>
      </c>
      <c r="M171" s="498"/>
      <c r="N171" s="506" t="s">
        <v>1055</v>
      </c>
      <c r="O171" s="506"/>
      <c r="P171" s="506" t="s">
        <v>1055</v>
      </c>
      <c r="Q171" s="506"/>
      <c r="R171" s="498">
        <v>0</v>
      </c>
      <c r="S171" s="498"/>
      <c r="T171" s="498">
        <v>0</v>
      </c>
      <c r="U171" s="473"/>
      <c r="V171" s="495">
        <f>SUM(X171,Z171)</f>
        <v>0</v>
      </c>
      <c r="W171" s="498"/>
      <c r="X171" s="506" t="s">
        <v>1055</v>
      </c>
      <c r="Y171" s="506"/>
      <c r="Z171" s="506">
        <v>0</v>
      </c>
      <c r="AA171" s="498"/>
      <c r="AB171" s="495">
        <f>SUM(AD171,AF171,AH171,AJ171)</f>
        <v>0</v>
      </c>
      <c r="AC171" s="498"/>
      <c r="AD171" s="506" t="s">
        <v>1055</v>
      </c>
      <c r="AE171" s="498"/>
      <c r="AF171" s="506" t="s">
        <v>1055</v>
      </c>
      <c r="AG171" s="506"/>
      <c r="AH171" s="506" t="s">
        <v>1055</v>
      </c>
      <c r="AI171" s="506"/>
      <c r="AJ171" s="532">
        <v>0</v>
      </c>
      <c r="AK171" s="498"/>
      <c r="AL171" s="550">
        <v>0</v>
      </c>
    </row>
    <row r="172" spans="2:38" ht="16.5" customHeight="1">
      <c r="B172" s="526" t="s">
        <v>1056</v>
      </c>
      <c r="C172" s="522">
        <f>SUM(D172:F172)</f>
        <v>1</v>
      </c>
      <c r="D172" s="498">
        <v>1</v>
      </c>
      <c r="E172" s="498">
        <v>0</v>
      </c>
      <c r="F172" s="498">
        <v>0</v>
      </c>
      <c r="G172" s="498"/>
      <c r="H172" s="495">
        <f>SUM(J172:L172)</f>
        <v>0</v>
      </c>
      <c r="I172" s="495"/>
      <c r="J172" s="495">
        <f t="shared" si="49"/>
        <v>0</v>
      </c>
      <c r="K172" s="495"/>
      <c r="L172" s="495">
        <f t="shared" si="50"/>
        <v>0</v>
      </c>
      <c r="M172" s="498"/>
      <c r="N172" s="506" t="s">
        <v>1055</v>
      </c>
      <c r="O172" s="506"/>
      <c r="P172" s="506" t="s">
        <v>1055</v>
      </c>
      <c r="Q172" s="506"/>
      <c r="R172" s="498">
        <v>0</v>
      </c>
      <c r="S172" s="498"/>
      <c r="T172" s="498">
        <v>0</v>
      </c>
      <c r="U172" s="473"/>
      <c r="V172" s="495">
        <f>SUM(X172,Z172)</f>
        <v>0</v>
      </c>
      <c r="W172" s="498"/>
      <c r="X172" s="506" t="s">
        <v>1055</v>
      </c>
      <c r="Y172" s="506"/>
      <c r="Z172" s="506">
        <v>0</v>
      </c>
      <c r="AA172" s="498"/>
      <c r="AB172" s="495">
        <f>SUM(AD172,AF172,AH172,AJ172)</f>
        <v>0</v>
      </c>
      <c r="AC172" s="498"/>
      <c r="AD172" s="506" t="s">
        <v>1055</v>
      </c>
      <c r="AE172" s="498"/>
      <c r="AF172" s="506" t="s">
        <v>1055</v>
      </c>
      <c r="AG172" s="506"/>
      <c r="AH172" s="506" t="s">
        <v>1055</v>
      </c>
      <c r="AI172" s="506"/>
      <c r="AJ172" s="506" t="s">
        <v>1055</v>
      </c>
      <c r="AK172" s="498"/>
      <c r="AL172" s="550">
        <v>0</v>
      </c>
    </row>
    <row r="173" spans="2:38" ht="16.5" customHeight="1">
      <c r="B173" s="526" t="s">
        <v>1053</v>
      </c>
      <c r="C173" s="522">
        <f>SUM(D173:F173)</f>
        <v>1</v>
      </c>
      <c r="D173" s="498">
        <v>1</v>
      </c>
      <c r="E173" s="498">
        <v>0</v>
      </c>
      <c r="F173" s="498">
        <v>0</v>
      </c>
      <c r="G173" s="498"/>
      <c r="H173" s="495">
        <f>SUM(J173+L173)</f>
        <v>0</v>
      </c>
      <c r="I173" s="495"/>
      <c r="J173" s="495">
        <f t="shared" si="49"/>
        <v>0</v>
      </c>
      <c r="K173" s="495"/>
      <c r="L173" s="495">
        <f t="shared" si="50"/>
        <v>0</v>
      </c>
      <c r="M173" s="498"/>
      <c r="N173" s="506" t="s">
        <v>1055</v>
      </c>
      <c r="O173" s="506"/>
      <c r="P173" s="506" t="s">
        <v>1055</v>
      </c>
      <c r="Q173" s="506"/>
      <c r="R173" s="498">
        <v>0</v>
      </c>
      <c r="S173" s="498"/>
      <c r="T173" s="498">
        <v>0</v>
      </c>
      <c r="U173" s="473"/>
      <c r="V173" s="495">
        <f>SUM(X173,Z173)</f>
        <v>0</v>
      </c>
      <c r="W173" s="498"/>
      <c r="X173" s="506" t="s">
        <v>1055</v>
      </c>
      <c r="Y173" s="506"/>
      <c r="Z173" s="506" t="s">
        <v>1055</v>
      </c>
      <c r="AA173" s="498"/>
      <c r="AB173" s="495">
        <f>SUM(AD173,AF173,AH173,AJ173)</f>
        <v>0</v>
      </c>
      <c r="AC173" s="498"/>
      <c r="AD173" s="506" t="s">
        <v>1055</v>
      </c>
      <c r="AE173" s="498"/>
      <c r="AF173" s="506" t="s">
        <v>1055</v>
      </c>
      <c r="AG173" s="506"/>
      <c r="AH173" s="506" t="s">
        <v>1055</v>
      </c>
      <c r="AI173" s="506"/>
      <c r="AJ173" s="506" t="s">
        <v>1055</v>
      </c>
      <c r="AK173" s="498"/>
      <c r="AL173" s="523">
        <v>0</v>
      </c>
    </row>
    <row r="174" spans="2:38" ht="16.5" customHeight="1">
      <c r="B174" s="526" t="s">
        <v>1058</v>
      </c>
      <c r="C174" s="522">
        <f>SUM(D174:F174)</f>
        <v>1</v>
      </c>
      <c r="D174" s="506">
        <v>1</v>
      </c>
      <c r="E174" s="506">
        <v>0</v>
      </c>
      <c r="F174" s="506" t="s">
        <v>1048</v>
      </c>
      <c r="G174" s="498"/>
      <c r="H174" s="495">
        <f>SUM(J174:L174)</f>
        <v>0</v>
      </c>
      <c r="I174" s="495"/>
      <c r="J174" s="495">
        <f t="shared" si="49"/>
        <v>0</v>
      </c>
      <c r="K174" s="495"/>
      <c r="L174" s="495">
        <f t="shared" si="50"/>
        <v>0</v>
      </c>
      <c r="M174" s="498"/>
      <c r="N174" s="506" t="s">
        <v>1050</v>
      </c>
      <c r="O174" s="498"/>
      <c r="P174" s="506" t="s">
        <v>1050</v>
      </c>
      <c r="Q174" s="506"/>
      <c r="R174" s="498">
        <v>0</v>
      </c>
      <c r="S174" s="498"/>
      <c r="T174" s="498">
        <v>0</v>
      </c>
      <c r="U174" s="473"/>
      <c r="V174" s="495">
        <f>SUM(X174,Z174)</f>
        <v>0</v>
      </c>
      <c r="W174" s="498"/>
      <c r="X174" s="506" t="s">
        <v>1050</v>
      </c>
      <c r="Y174" s="506"/>
      <c r="Z174" s="506" t="s">
        <v>1055</v>
      </c>
      <c r="AA174" s="498"/>
      <c r="AB174" s="495">
        <f>SUM(AD174,AF174,AH174,AJ174)</f>
        <v>0</v>
      </c>
      <c r="AC174" s="498"/>
      <c r="AD174" s="506" t="s">
        <v>1050</v>
      </c>
      <c r="AE174" s="498"/>
      <c r="AF174" s="506" t="s">
        <v>1050</v>
      </c>
      <c r="AG174" s="498"/>
      <c r="AH174" s="506" t="s">
        <v>1050</v>
      </c>
      <c r="AI174" s="498"/>
      <c r="AJ174" s="506" t="s">
        <v>1050</v>
      </c>
      <c r="AK174" s="498"/>
      <c r="AL174" s="523">
        <v>0</v>
      </c>
    </row>
    <row r="175" spans="2:38" ht="16.5" customHeight="1">
      <c r="B175" s="526" t="s">
        <v>1061</v>
      </c>
      <c r="C175" s="522">
        <f>SUM(D175:F175)</f>
        <v>2</v>
      </c>
      <c r="D175" s="498">
        <v>2</v>
      </c>
      <c r="E175" s="498">
        <v>0</v>
      </c>
      <c r="F175" s="498">
        <v>0</v>
      </c>
      <c r="G175" s="498"/>
      <c r="H175" s="495">
        <f>SUM(J175+L175)</f>
        <v>0</v>
      </c>
      <c r="I175" s="495"/>
      <c r="J175" s="495">
        <f t="shared" si="49"/>
        <v>0</v>
      </c>
      <c r="K175" s="495"/>
      <c r="L175" s="495">
        <f t="shared" si="50"/>
        <v>0</v>
      </c>
      <c r="M175" s="498"/>
      <c r="N175" s="506" t="s">
        <v>1055</v>
      </c>
      <c r="O175" s="498"/>
      <c r="P175" s="506" t="s">
        <v>1055</v>
      </c>
      <c r="Q175" s="506"/>
      <c r="R175" s="498">
        <v>0</v>
      </c>
      <c r="S175" s="498"/>
      <c r="T175" s="498">
        <v>0</v>
      </c>
      <c r="U175" s="473"/>
      <c r="V175" s="535" t="s">
        <v>1055</v>
      </c>
      <c r="W175" s="498"/>
      <c r="X175" s="506" t="s">
        <v>1055</v>
      </c>
      <c r="Y175" s="506"/>
      <c r="Z175" s="506" t="s">
        <v>1055</v>
      </c>
      <c r="AA175" s="498"/>
      <c r="AB175" s="535" t="s">
        <v>1055</v>
      </c>
      <c r="AC175" s="498"/>
      <c r="AD175" s="506" t="s">
        <v>1055</v>
      </c>
      <c r="AE175" s="498"/>
      <c r="AF175" s="506" t="s">
        <v>1055</v>
      </c>
      <c r="AG175" s="498"/>
      <c r="AH175" s="506" t="s">
        <v>1055</v>
      </c>
      <c r="AI175" s="498"/>
      <c r="AJ175" s="506" t="s">
        <v>1055</v>
      </c>
      <c r="AK175" s="498"/>
      <c r="AL175" s="523"/>
    </row>
    <row r="176" spans="1:38" s="548" customFormat="1" ht="16.5" customHeight="1">
      <c r="A176" s="501"/>
      <c r="B176" s="502" t="s">
        <v>1007</v>
      </c>
      <c r="C176" s="517">
        <f>SUM(C177,C181)</f>
        <v>483</v>
      </c>
      <c r="D176" s="518">
        <f>SUM(D177,D181)</f>
        <v>158</v>
      </c>
      <c r="E176" s="518">
        <f>SUM(E177,E181)</f>
        <v>2</v>
      </c>
      <c r="F176" s="518">
        <f>SUM(F177,F181)</f>
        <v>323</v>
      </c>
      <c r="G176" s="518"/>
      <c r="H176" s="519">
        <f>SUM(H177,H181)</f>
        <v>4194</v>
      </c>
      <c r="I176" s="519"/>
      <c r="J176" s="519">
        <f>SUM(J177,J181)</f>
        <v>2971</v>
      </c>
      <c r="K176" s="519"/>
      <c r="L176" s="519">
        <f>SUM(L177,L181)</f>
        <v>1223</v>
      </c>
      <c r="M176" s="518"/>
      <c r="N176" s="518">
        <f>SUM(N177,N181)</f>
        <v>2586</v>
      </c>
      <c r="O176" s="518"/>
      <c r="P176" s="518">
        <f>SUM(P177,P181)</f>
        <v>1081</v>
      </c>
      <c r="Q176" s="518"/>
      <c r="R176" s="518">
        <f>SUM(R177,R181)</f>
        <v>385</v>
      </c>
      <c r="S176" s="518"/>
      <c r="T176" s="518">
        <f>SUM(T177,T181)</f>
        <v>142</v>
      </c>
      <c r="U176" s="520"/>
      <c r="V176" s="519">
        <f>SUM(V177,V181)</f>
        <v>441882</v>
      </c>
      <c r="W176" s="518"/>
      <c r="X176" s="519">
        <f>SUM(X177,X181)</f>
        <v>232059</v>
      </c>
      <c r="Y176" s="529"/>
      <c r="Z176" s="519">
        <f>SUM(Z177,Z181)</f>
        <v>4921</v>
      </c>
      <c r="AA176" s="518"/>
      <c r="AB176" s="519">
        <f>SUM(AB177,AB181)</f>
        <v>1212111</v>
      </c>
      <c r="AC176" s="518"/>
      <c r="AD176" s="519">
        <f>SUM(AD177,AD181)</f>
        <v>655317</v>
      </c>
      <c r="AE176" s="529"/>
      <c r="AF176" s="519">
        <f>SUM(AF177,AF181)</f>
        <v>14778</v>
      </c>
      <c r="AG176" s="529"/>
      <c r="AH176" s="519">
        <f>SUM(AH177,AH181)</f>
        <v>12605</v>
      </c>
      <c r="AI176" s="529"/>
      <c r="AJ176" s="519">
        <f>SUM(AJ177,AJ181)</f>
        <v>125905</v>
      </c>
      <c r="AK176" s="518"/>
      <c r="AL176" s="521">
        <f>SUM(AL177,AL181)</f>
        <v>3</v>
      </c>
    </row>
    <row r="177" spans="1:38" s="548" customFormat="1" ht="16.5" customHeight="1">
      <c r="A177" s="501"/>
      <c r="B177" s="502" t="s">
        <v>1025</v>
      </c>
      <c r="C177" s="517">
        <f>SUM(C178:C180)</f>
        <v>437</v>
      </c>
      <c r="D177" s="518">
        <f>SUM(D178:D180)</f>
        <v>112</v>
      </c>
      <c r="E177" s="518">
        <f>SUM(E178:E180)</f>
        <v>2</v>
      </c>
      <c r="F177" s="518">
        <f>SUM(F178:F180)</f>
        <v>323</v>
      </c>
      <c r="G177" s="518"/>
      <c r="H177" s="519">
        <f>SUM(H178:H180)</f>
        <v>2323</v>
      </c>
      <c r="I177" s="519"/>
      <c r="J177" s="519">
        <f>SUM(J178:J180)</f>
        <v>1671</v>
      </c>
      <c r="K177" s="519"/>
      <c r="L177" s="519">
        <f>SUM(L178:L180)</f>
        <v>652</v>
      </c>
      <c r="M177" s="518"/>
      <c r="N177" s="518">
        <f>SUM(N178:N180)</f>
        <v>1286</v>
      </c>
      <c r="O177" s="518"/>
      <c r="P177" s="518">
        <f>SUM(P178:P180)</f>
        <v>510</v>
      </c>
      <c r="Q177" s="518"/>
      <c r="R177" s="518">
        <f>SUM(R178:R180)</f>
        <v>385</v>
      </c>
      <c r="S177" s="518"/>
      <c r="T177" s="518">
        <f>SUM(T178:T180)</f>
        <v>142</v>
      </c>
      <c r="U177" s="520"/>
      <c r="V177" s="519">
        <f>SUM(V178:V180)</f>
        <v>204902</v>
      </c>
      <c r="W177" s="518"/>
      <c r="X177" s="518">
        <f>SUM(X178:X180)</f>
        <v>0</v>
      </c>
      <c r="Y177" s="518"/>
      <c r="Z177" s="518">
        <f>SUM(Z178:Z180)</f>
        <v>0</v>
      </c>
      <c r="AA177" s="518"/>
      <c r="AB177" s="519">
        <f>SUM(AB178:AB180)</f>
        <v>403506</v>
      </c>
      <c r="AC177" s="518"/>
      <c r="AD177" s="518">
        <f>SUM(AD178:AD180)</f>
        <v>0</v>
      </c>
      <c r="AE177" s="518"/>
      <c r="AF177" s="518">
        <f>SUM(AF178:AF180)</f>
        <v>0</v>
      </c>
      <c r="AG177" s="518"/>
      <c r="AH177" s="518">
        <f>SUM(AH178:AH180)</f>
        <v>0</v>
      </c>
      <c r="AI177" s="518"/>
      <c r="AJ177" s="518">
        <f>SUM(AJ178:AJ180)</f>
        <v>0</v>
      </c>
      <c r="AK177" s="518"/>
      <c r="AL177" s="521">
        <f>SUM(AL178:AL180)</f>
        <v>3</v>
      </c>
    </row>
    <row r="178" spans="2:38" ht="16.5" customHeight="1">
      <c r="B178" s="485" t="s">
        <v>1026</v>
      </c>
      <c r="C178" s="522">
        <f>SUM(D178:F178)</f>
        <v>218</v>
      </c>
      <c r="D178" s="498">
        <v>6</v>
      </c>
      <c r="E178" s="506">
        <v>2</v>
      </c>
      <c r="F178" s="506">
        <v>210</v>
      </c>
      <c r="G178" s="498"/>
      <c r="H178" s="495">
        <f>SUM(J178+L178)</f>
        <v>431</v>
      </c>
      <c r="I178" s="495"/>
      <c r="J178" s="495">
        <f aca="true" t="shared" si="51" ref="J178:J185">SUM(N178,R178)</f>
        <v>326</v>
      </c>
      <c r="K178" s="495"/>
      <c r="L178" s="495">
        <f aca="true" t="shared" si="52" ref="L178:L185">SUM(P178,T178)</f>
        <v>105</v>
      </c>
      <c r="M178" s="498"/>
      <c r="N178" s="498">
        <v>83</v>
      </c>
      <c r="O178" s="498"/>
      <c r="P178" s="498">
        <v>22</v>
      </c>
      <c r="Q178" s="498"/>
      <c r="R178" s="498">
        <v>243</v>
      </c>
      <c r="S178" s="498"/>
      <c r="T178" s="498">
        <v>83</v>
      </c>
      <c r="U178" s="473"/>
      <c r="V178" s="495">
        <v>9675</v>
      </c>
      <c r="W178" s="498"/>
      <c r="X178" s="532">
        <v>0</v>
      </c>
      <c r="Y178" s="498"/>
      <c r="Z178" s="532">
        <v>0</v>
      </c>
      <c r="AA178" s="498"/>
      <c r="AB178" s="495">
        <v>41548</v>
      </c>
      <c r="AC178" s="498"/>
      <c r="AD178" s="532">
        <v>0</v>
      </c>
      <c r="AE178" s="498"/>
      <c r="AF178" s="532">
        <v>0</v>
      </c>
      <c r="AG178" s="498"/>
      <c r="AH178" s="532">
        <v>0</v>
      </c>
      <c r="AI178" s="498"/>
      <c r="AJ178" s="532">
        <v>0</v>
      </c>
      <c r="AK178" s="498"/>
      <c r="AL178" s="523">
        <v>3</v>
      </c>
    </row>
    <row r="179" spans="2:38" ht="16.5" customHeight="1">
      <c r="B179" s="485" t="s">
        <v>1027</v>
      </c>
      <c r="C179" s="522">
        <f>SUM(D179:F179)</f>
        <v>150</v>
      </c>
      <c r="D179" s="498">
        <v>51</v>
      </c>
      <c r="E179" s="506">
        <v>0</v>
      </c>
      <c r="F179" s="506">
        <v>99</v>
      </c>
      <c r="G179" s="498"/>
      <c r="H179" s="495">
        <f>SUM(J179+L179)</f>
        <v>932</v>
      </c>
      <c r="I179" s="495"/>
      <c r="J179" s="495">
        <f t="shared" si="51"/>
        <v>678</v>
      </c>
      <c r="K179" s="495"/>
      <c r="L179" s="495">
        <f t="shared" si="52"/>
        <v>254</v>
      </c>
      <c r="M179" s="498"/>
      <c r="N179" s="498">
        <v>553</v>
      </c>
      <c r="O179" s="498"/>
      <c r="P179" s="498">
        <v>204</v>
      </c>
      <c r="Q179" s="498"/>
      <c r="R179" s="498">
        <v>125</v>
      </c>
      <c r="S179" s="498"/>
      <c r="T179" s="498">
        <v>50</v>
      </c>
      <c r="U179" s="473"/>
      <c r="V179" s="495">
        <v>88179</v>
      </c>
      <c r="W179" s="498"/>
      <c r="X179" s="532">
        <v>0</v>
      </c>
      <c r="Y179" s="498"/>
      <c r="Z179" s="532">
        <v>0</v>
      </c>
      <c r="AA179" s="498"/>
      <c r="AB179" s="495">
        <v>154734</v>
      </c>
      <c r="AC179" s="498"/>
      <c r="AD179" s="532">
        <v>0</v>
      </c>
      <c r="AE179" s="498"/>
      <c r="AF179" s="532">
        <v>0</v>
      </c>
      <c r="AG179" s="498"/>
      <c r="AH179" s="532">
        <v>0</v>
      </c>
      <c r="AI179" s="498"/>
      <c r="AJ179" s="532">
        <v>0</v>
      </c>
      <c r="AK179" s="498"/>
      <c r="AL179" s="523">
        <v>0</v>
      </c>
    </row>
    <row r="180" spans="2:38" ht="16.5" customHeight="1">
      <c r="B180" s="485" t="s">
        <v>1028</v>
      </c>
      <c r="C180" s="522">
        <f>SUM(D180:F180)</f>
        <v>69</v>
      </c>
      <c r="D180" s="498">
        <v>55</v>
      </c>
      <c r="E180" s="506">
        <v>0</v>
      </c>
      <c r="F180" s="506">
        <v>14</v>
      </c>
      <c r="G180" s="498"/>
      <c r="H180" s="495">
        <f>SUM(J180+L180)</f>
        <v>960</v>
      </c>
      <c r="I180" s="495"/>
      <c r="J180" s="495">
        <f t="shared" si="51"/>
        <v>667</v>
      </c>
      <c r="K180" s="495"/>
      <c r="L180" s="495">
        <f t="shared" si="52"/>
        <v>293</v>
      </c>
      <c r="M180" s="498"/>
      <c r="N180" s="498">
        <v>650</v>
      </c>
      <c r="O180" s="498"/>
      <c r="P180" s="498">
        <v>284</v>
      </c>
      <c r="Q180" s="498"/>
      <c r="R180" s="498">
        <v>17</v>
      </c>
      <c r="S180" s="498"/>
      <c r="T180" s="498">
        <v>9</v>
      </c>
      <c r="U180" s="473"/>
      <c r="V180" s="495">
        <v>107048</v>
      </c>
      <c r="W180" s="498"/>
      <c r="X180" s="532">
        <v>0</v>
      </c>
      <c r="Y180" s="498"/>
      <c r="Z180" s="532">
        <v>0</v>
      </c>
      <c r="AA180" s="498"/>
      <c r="AB180" s="495">
        <v>207224</v>
      </c>
      <c r="AC180" s="498"/>
      <c r="AD180" s="532">
        <v>0</v>
      </c>
      <c r="AE180" s="498"/>
      <c r="AF180" s="532">
        <v>0</v>
      </c>
      <c r="AG180" s="498"/>
      <c r="AH180" s="532">
        <v>0</v>
      </c>
      <c r="AI180" s="498"/>
      <c r="AJ180" s="532">
        <v>0</v>
      </c>
      <c r="AK180" s="498"/>
      <c r="AL180" s="523">
        <v>0</v>
      </c>
    </row>
    <row r="181" spans="1:38" s="548" customFormat="1" ht="16.5" customHeight="1">
      <c r="A181" s="501"/>
      <c r="B181" s="502" t="s">
        <v>1029</v>
      </c>
      <c r="C181" s="517">
        <f>SUM(C182:C185)</f>
        <v>46</v>
      </c>
      <c r="D181" s="518">
        <f>SUM(D182:D185)</f>
        <v>46</v>
      </c>
      <c r="E181" s="518">
        <f>SUM(E182:E185)</f>
        <v>0</v>
      </c>
      <c r="F181" s="518">
        <f>SUM(F182:F185)</f>
        <v>0</v>
      </c>
      <c r="G181" s="518"/>
      <c r="H181" s="519">
        <f>SUM(J181:L181)</f>
        <v>1871</v>
      </c>
      <c r="I181" s="519"/>
      <c r="J181" s="519">
        <f t="shared" si="51"/>
        <v>1300</v>
      </c>
      <c r="K181" s="519"/>
      <c r="L181" s="519">
        <f t="shared" si="52"/>
        <v>571</v>
      </c>
      <c r="M181" s="518"/>
      <c r="N181" s="518">
        <f>SUM(N182:N185)</f>
        <v>1300</v>
      </c>
      <c r="O181" s="518"/>
      <c r="P181" s="518">
        <f>SUM(P182:P185)</f>
        <v>571</v>
      </c>
      <c r="Q181" s="518"/>
      <c r="R181" s="518">
        <f>SUM(R182:R185)</f>
        <v>0</v>
      </c>
      <c r="S181" s="518"/>
      <c r="T181" s="518">
        <f>SUM(T182:T185)</f>
        <v>0</v>
      </c>
      <c r="U181" s="520"/>
      <c r="V181" s="519">
        <f>SUM(X181,Z181)</f>
        <v>236980</v>
      </c>
      <c r="W181" s="518"/>
      <c r="X181" s="518">
        <f>SUM(X182:X185)</f>
        <v>232059</v>
      </c>
      <c r="Y181" s="518"/>
      <c r="Z181" s="518">
        <f>SUM(Z182:Z185)</f>
        <v>4921</v>
      </c>
      <c r="AA181" s="518"/>
      <c r="AB181" s="519">
        <f>SUM(AD181,AF181,AH181,AJ181)</f>
        <v>808605</v>
      </c>
      <c r="AC181" s="518"/>
      <c r="AD181" s="518">
        <f>SUM(AD182:AD185)</f>
        <v>655317</v>
      </c>
      <c r="AE181" s="518"/>
      <c r="AF181" s="518">
        <f>SUM(AF182:AF185)</f>
        <v>14778</v>
      </c>
      <c r="AG181" s="518"/>
      <c r="AH181" s="518">
        <f>SUM(AH182:AH185)</f>
        <v>12605</v>
      </c>
      <c r="AI181" s="518"/>
      <c r="AJ181" s="518">
        <f>SUM(AJ182:AJ185)</f>
        <v>125905</v>
      </c>
      <c r="AK181" s="518"/>
      <c r="AL181" s="521">
        <f>SUM(AL182:AL185)</f>
        <v>0</v>
      </c>
    </row>
    <row r="182" spans="2:38" ht="16.5" customHeight="1">
      <c r="B182" s="526" t="s">
        <v>1049</v>
      </c>
      <c r="C182" s="522">
        <f>SUM(D182:F182)</f>
        <v>21</v>
      </c>
      <c r="D182" s="498">
        <v>21</v>
      </c>
      <c r="E182" s="498">
        <v>0</v>
      </c>
      <c r="F182" s="498">
        <v>0</v>
      </c>
      <c r="G182" s="498"/>
      <c r="H182" s="495">
        <f>SUM(J182+L182)</f>
        <v>507</v>
      </c>
      <c r="I182" s="495"/>
      <c r="J182" s="495">
        <f t="shared" si="51"/>
        <v>337</v>
      </c>
      <c r="K182" s="495"/>
      <c r="L182" s="495">
        <f t="shared" si="52"/>
        <v>170</v>
      </c>
      <c r="M182" s="498"/>
      <c r="N182" s="498">
        <v>337</v>
      </c>
      <c r="O182" s="498"/>
      <c r="P182" s="498">
        <v>170</v>
      </c>
      <c r="Q182" s="498"/>
      <c r="R182" s="498">
        <v>0</v>
      </c>
      <c r="S182" s="498"/>
      <c r="T182" s="498">
        <v>0</v>
      </c>
      <c r="U182" s="473"/>
      <c r="V182" s="495">
        <f>SUM(X182,Z182)</f>
        <v>61227</v>
      </c>
      <c r="W182" s="498"/>
      <c r="X182" s="498">
        <v>59422</v>
      </c>
      <c r="Y182" s="498"/>
      <c r="Z182" s="498">
        <v>1805</v>
      </c>
      <c r="AA182" s="498"/>
      <c r="AB182" s="495">
        <f>SUM(AD182,AF182,AH182,AJ182)</f>
        <v>145551</v>
      </c>
      <c r="AC182" s="498"/>
      <c r="AD182" s="498">
        <v>120430</v>
      </c>
      <c r="AE182" s="498"/>
      <c r="AF182" s="498">
        <v>4694</v>
      </c>
      <c r="AG182" s="498"/>
      <c r="AH182" s="498">
        <v>3252</v>
      </c>
      <c r="AI182" s="498"/>
      <c r="AJ182" s="498">
        <v>17175</v>
      </c>
      <c r="AK182" s="498"/>
      <c r="AL182" s="523">
        <v>0</v>
      </c>
    </row>
    <row r="183" spans="2:38" ht="16.5" customHeight="1">
      <c r="B183" s="526" t="s">
        <v>1056</v>
      </c>
      <c r="C183" s="522">
        <f>SUM(D183:F183)</f>
        <v>11</v>
      </c>
      <c r="D183" s="498">
        <v>11</v>
      </c>
      <c r="E183" s="498">
        <v>0</v>
      </c>
      <c r="F183" s="498">
        <v>0</v>
      </c>
      <c r="G183" s="498"/>
      <c r="H183" s="495">
        <f>SUM(J183+L183)</f>
        <v>418</v>
      </c>
      <c r="I183" s="495"/>
      <c r="J183" s="495">
        <f t="shared" si="51"/>
        <v>312</v>
      </c>
      <c r="K183" s="495"/>
      <c r="L183" s="495">
        <f t="shared" si="52"/>
        <v>106</v>
      </c>
      <c r="M183" s="498"/>
      <c r="N183" s="498">
        <v>312</v>
      </c>
      <c r="O183" s="498"/>
      <c r="P183" s="498">
        <v>106</v>
      </c>
      <c r="Q183" s="498"/>
      <c r="R183" s="498">
        <v>0</v>
      </c>
      <c r="S183" s="498"/>
      <c r="T183" s="498">
        <v>0</v>
      </c>
      <c r="U183" s="473"/>
      <c r="V183" s="495">
        <f>SUM(X183,Z183)</f>
        <v>52717</v>
      </c>
      <c r="W183" s="498"/>
      <c r="X183" s="498">
        <v>52067</v>
      </c>
      <c r="Y183" s="498"/>
      <c r="Z183" s="498">
        <v>650</v>
      </c>
      <c r="AA183" s="498"/>
      <c r="AB183" s="495">
        <f>SUM(AD183,AF183,AH183,AJ183)</f>
        <v>191835</v>
      </c>
      <c r="AC183" s="498"/>
      <c r="AD183" s="498">
        <v>132710</v>
      </c>
      <c r="AE183" s="498"/>
      <c r="AF183" s="498">
        <v>3084</v>
      </c>
      <c r="AG183" s="498"/>
      <c r="AH183" s="498">
        <v>4576</v>
      </c>
      <c r="AI183" s="498"/>
      <c r="AJ183" s="498">
        <v>51465</v>
      </c>
      <c r="AK183" s="498"/>
      <c r="AL183" s="523">
        <v>0</v>
      </c>
    </row>
    <row r="184" spans="2:38" ht="16.5" customHeight="1">
      <c r="B184" s="526" t="s">
        <v>1053</v>
      </c>
      <c r="C184" s="522">
        <f>SUM(D184:F184)</f>
        <v>13</v>
      </c>
      <c r="D184" s="498">
        <v>13</v>
      </c>
      <c r="E184" s="498">
        <v>0</v>
      </c>
      <c r="F184" s="498">
        <v>0</v>
      </c>
      <c r="G184" s="473" t="s">
        <v>1052</v>
      </c>
      <c r="H184" s="495">
        <f>SUM(J184+L184)</f>
        <v>946</v>
      </c>
      <c r="I184" s="473" t="s">
        <v>1052</v>
      </c>
      <c r="J184" s="495">
        <f t="shared" si="51"/>
        <v>651</v>
      </c>
      <c r="K184" s="473" t="s">
        <v>1052</v>
      </c>
      <c r="L184" s="495">
        <f t="shared" si="52"/>
        <v>295</v>
      </c>
      <c r="M184" s="473" t="s">
        <v>1052</v>
      </c>
      <c r="N184" s="498">
        <v>651</v>
      </c>
      <c r="O184" s="473" t="s">
        <v>1052</v>
      </c>
      <c r="P184" s="498">
        <v>295</v>
      </c>
      <c r="Q184" s="498"/>
      <c r="R184" s="498">
        <v>0</v>
      </c>
      <c r="S184" s="498"/>
      <c r="T184" s="498">
        <v>0</v>
      </c>
      <c r="U184" s="473" t="s">
        <v>1052</v>
      </c>
      <c r="V184" s="495">
        <f>SUM(X184,Z184)</f>
        <v>123036</v>
      </c>
      <c r="W184" s="473" t="s">
        <v>1052</v>
      </c>
      <c r="X184" s="498">
        <v>120570</v>
      </c>
      <c r="Y184" s="473" t="s">
        <v>1052</v>
      </c>
      <c r="Z184" s="498">
        <v>2466</v>
      </c>
      <c r="AA184" s="473" t="s">
        <v>1052</v>
      </c>
      <c r="AB184" s="495">
        <f>SUM(AD184,AF184,AH184,AJ184)</f>
        <v>471219</v>
      </c>
      <c r="AC184" s="473" t="s">
        <v>1052</v>
      </c>
      <c r="AD184" s="498">
        <v>402177</v>
      </c>
      <c r="AE184" s="473" t="s">
        <v>1052</v>
      </c>
      <c r="AF184" s="498">
        <v>7000</v>
      </c>
      <c r="AG184" s="473" t="s">
        <v>1052</v>
      </c>
      <c r="AH184" s="498">
        <v>4777</v>
      </c>
      <c r="AI184" s="473" t="s">
        <v>1052</v>
      </c>
      <c r="AJ184" s="498">
        <v>57265</v>
      </c>
      <c r="AK184" s="498"/>
      <c r="AL184" s="523">
        <v>0</v>
      </c>
    </row>
    <row r="185" spans="2:38" ht="16.5" customHeight="1">
      <c r="B185" s="526" t="s">
        <v>1058</v>
      </c>
      <c r="C185" s="522">
        <f>SUM(D185:F185)</f>
        <v>1</v>
      </c>
      <c r="D185" s="498">
        <v>1</v>
      </c>
      <c r="E185" s="498">
        <v>0</v>
      </c>
      <c r="F185" s="498">
        <v>0</v>
      </c>
      <c r="G185" s="498"/>
      <c r="H185" s="495">
        <f>SUM(J185+L185)</f>
        <v>0</v>
      </c>
      <c r="I185" s="495"/>
      <c r="J185" s="495">
        <f t="shared" si="51"/>
        <v>0</v>
      </c>
      <c r="K185" s="495"/>
      <c r="L185" s="495">
        <f t="shared" si="52"/>
        <v>0</v>
      </c>
      <c r="M185" s="498"/>
      <c r="N185" s="506" t="s">
        <v>1050</v>
      </c>
      <c r="O185" s="498"/>
      <c r="P185" s="506" t="s">
        <v>1050</v>
      </c>
      <c r="Q185" s="506"/>
      <c r="R185" s="498">
        <v>0</v>
      </c>
      <c r="S185" s="498"/>
      <c r="T185" s="498">
        <v>0</v>
      </c>
      <c r="U185" s="473"/>
      <c r="V185" s="535" t="s">
        <v>1050</v>
      </c>
      <c r="W185" s="498"/>
      <c r="X185" s="506" t="s">
        <v>1050</v>
      </c>
      <c r="Y185" s="506"/>
      <c r="Z185" s="506" t="s">
        <v>1050</v>
      </c>
      <c r="AA185" s="498"/>
      <c r="AB185" s="535" t="s">
        <v>1050</v>
      </c>
      <c r="AC185" s="498"/>
      <c r="AD185" s="506" t="s">
        <v>1055</v>
      </c>
      <c r="AE185" s="498"/>
      <c r="AF185" s="506" t="s">
        <v>1050</v>
      </c>
      <c r="AG185" s="498"/>
      <c r="AH185" s="506" t="s">
        <v>1050</v>
      </c>
      <c r="AI185" s="498"/>
      <c r="AJ185" s="506" t="s">
        <v>1050</v>
      </c>
      <c r="AK185" s="498"/>
      <c r="AL185" s="523">
        <v>0</v>
      </c>
    </row>
    <row r="186" spans="1:38" s="548" customFormat="1" ht="16.5" customHeight="1">
      <c r="A186" s="501"/>
      <c r="B186" s="502" t="s">
        <v>1008</v>
      </c>
      <c r="C186" s="517">
        <f>SUM(C187,C191)</f>
        <v>446</v>
      </c>
      <c r="D186" s="518">
        <f>SUM(D187,D191)</f>
        <v>190</v>
      </c>
      <c r="E186" s="518">
        <f>SUM(E187,E191)</f>
        <v>1</v>
      </c>
      <c r="F186" s="518">
        <f>SUM(F187,F191)</f>
        <v>255</v>
      </c>
      <c r="G186" s="518"/>
      <c r="H186" s="519">
        <f>SUM(H187,H191)</f>
        <v>9909</v>
      </c>
      <c r="I186" s="519"/>
      <c r="J186" s="519">
        <f>SUM(J187,J191)</f>
        <v>7104</v>
      </c>
      <c r="K186" s="519"/>
      <c r="L186" s="519">
        <f>SUM(L187,L191)</f>
        <v>2805</v>
      </c>
      <c r="M186" s="518"/>
      <c r="N186" s="518">
        <f>SUM(N187,N191)</f>
        <v>6828</v>
      </c>
      <c r="O186" s="518"/>
      <c r="P186" s="518">
        <f>SUM(P187,P191)</f>
        <v>2665</v>
      </c>
      <c r="Q186" s="518"/>
      <c r="R186" s="518">
        <f>SUM(R187,R191)</f>
        <v>276</v>
      </c>
      <c r="S186" s="518"/>
      <c r="T186" s="518">
        <f>SUM(T187,T191)</f>
        <v>140</v>
      </c>
      <c r="U186" s="520"/>
      <c r="V186" s="519">
        <f>SUM(V187,V191)</f>
        <v>1358484</v>
      </c>
      <c r="W186" s="518"/>
      <c r="X186" s="519">
        <f>SUM(X187,X191)</f>
        <v>1158974</v>
      </c>
      <c r="Y186" s="529"/>
      <c r="Z186" s="519">
        <f>SUM(Z187,Z191)</f>
        <v>26913</v>
      </c>
      <c r="AA186" s="518"/>
      <c r="AB186" s="519">
        <f>SUM(AB187,AB191)</f>
        <v>2750993</v>
      </c>
      <c r="AC186" s="518"/>
      <c r="AD186" s="519">
        <f>SUM(AD187,AD191)</f>
        <v>1930229</v>
      </c>
      <c r="AE186" s="529"/>
      <c r="AF186" s="519">
        <f>SUM(AF187,AF191)</f>
        <v>27754</v>
      </c>
      <c r="AG186" s="529"/>
      <c r="AH186" s="519">
        <f>SUM(AH187,AH191)</f>
        <v>36754</v>
      </c>
      <c r="AI186" s="529"/>
      <c r="AJ186" s="519">
        <f>SUM(AJ187,AJ191)</f>
        <v>522176</v>
      </c>
      <c r="AK186" s="518"/>
      <c r="AL186" s="521">
        <f>SUM(AL187,AL191)</f>
        <v>0</v>
      </c>
    </row>
    <row r="187" spans="1:38" s="548" customFormat="1" ht="16.5" customHeight="1">
      <c r="A187" s="501"/>
      <c r="B187" s="502" t="s">
        <v>1025</v>
      </c>
      <c r="C187" s="517">
        <f>SUM(C188:C190)</f>
        <v>344</v>
      </c>
      <c r="D187" s="518">
        <f>SUM(D188:D190)</f>
        <v>93</v>
      </c>
      <c r="E187" s="518">
        <f>SUM(E188:E190)</f>
        <v>0</v>
      </c>
      <c r="F187" s="518">
        <f>SUM(F188:F190)</f>
        <v>251</v>
      </c>
      <c r="G187" s="518"/>
      <c r="H187" s="519">
        <f>SUM(H188:H190)</f>
        <v>1957</v>
      </c>
      <c r="I187" s="519"/>
      <c r="J187" s="519">
        <f>SUM(J188:J190)</f>
        <v>1349</v>
      </c>
      <c r="K187" s="519"/>
      <c r="L187" s="519">
        <f>SUM(L188:L190)</f>
        <v>608</v>
      </c>
      <c r="M187" s="518"/>
      <c r="N187" s="518">
        <f>SUM(N188:N190)</f>
        <v>1077</v>
      </c>
      <c r="O187" s="518"/>
      <c r="P187" s="518">
        <f>SUM(P188:P190)</f>
        <v>470</v>
      </c>
      <c r="Q187" s="518"/>
      <c r="R187" s="518">
        <f>SUM(R188:R190)</f>
        <v>272</v>
      </c>
      <c r="S187" s="518"/>
      <c r="T187" s="518">
        <f>SUM(T188:T190)</f>
        <v>138</v>
      </c>
      <c r="U187" s="520"/>
      <c r="V187" s="519">
        <f>SUM(V188:V190)</f>
        <v>172597</v>
      </c>
      <c r="W187" s="518"/>
      <c r="X187" s="518">
        <f>SUM(X188:X190)</f>
        <v>0</v>
      </c>
      <c r="Y187" s="518"/>
      <c r="Z187" s="518">
        <f>SUM(Z188:Z190)</f>
        <v>0</v>
      </c>
      <c r="AA187" s="518"/>
      <c r="AB187" s="519">
        <f>SUM(AB188:AB190)</f>
        <v>234080</v>
      </c>
      <c r="AC187" s="518"/>
      <c r="AD187" s="518">
        <f>SUM(AD188:AD190)</f>
        <v>0</v>
      </c>
      <c r="AE187" s="518"/>
      <c r="AF187" s="518">
        <f>SUM(AF188:AF190)</f>
        <v>0</v>
      </c>
      <c r="AG187" s="518"/>
      <c r="AH187" s="518">
        <f>SUM(AH188:AH190)</f>
        <v>0</v>
      </c>
      <c r="AI187" s="518"/>
      <c r="AJ187" s="518">
        <f>SUM(AJ188:AJ190)</f>
        <v>0</v>
      </c>
      <c r="AK187" s="518"/>
      <c r="AL187" s="521">
        <f>SUM(AL188:AL190)</f>
        <v>0</v>
      </c>
    </row>
    <row r="188" spans="2:38" ht="16.5" customHeight="1">
      <c r="B188" s="485" t="s">
        <v>1026</v>
      </c>
      <c r="C188" s="522">
        <f>SUM(D188:F188)</f>
        <v>153</v>
      </c>
      <c r="D188" s="498">
        <v>5</v>
      </c>
      <c r="E188" s="498">
        <v>0</v>
      </c>
      <c r="F188" s="498">
        <v>148</v>
      </c>
      <c r="G188" s="498"/>
      <c r="H188" s="495">
        <f>SUM(J188+L188)</f>
        <v>313</v>
      </c>
      <c r="I188" s="495"/>
      <c r="J188" s="495">
        <f aca="true" t="shared" si="53" ref="J188:J197">SUM(N188,R188)</f>
        <v>211</v>
      </c>
      <c r="K188" s="495"/>
      <c r="L188" s="495">
        <f aca="true" t="shared" si="54" ref="L188:L197">SUM(P188,T188)</f>
        <v>102</v>
      </c>
      <c r="M188" s="498"/>
      <c r="N188" s="498">
        <v>59</v>
      </c>
      <c r="O188" s="498"/>
      <c r="P188" s="498">
        <v>28</v>
      </c>
      <c r="Q188" s="498"/>
      <c r="R188" s="498">
        <v>152</v>
      </c>
      <c r="S188" s="498"/>
      <c r="T188" s="498">
        <v>74</v>
      </c>
      <c r="U188" s="473"/>
      <c r="V188" s="495">
        <v>8825</v>
      </c>
      <c r="W188" s="498"/>
      <c r="X188" s="532">
        <v>0</v>
      </c>
      <c r="Y188" s="498"/>
      <c r="Z188" s="532">
        <v>0</v>
      </c>
      <c r="AA188" s="498"/>
      <c r="AB188" s="495">
        <v>16668</v>
      </c>
      <c r="AC188" s="498"/>
      <c r="AD188" s="532">
        <v>0</v>
      </c>
      <c r="AE188" s="498"/>
      <c r="AF188" s="532">
        <v>0</v>
      </c>
      <c r="AG188" s="498"/>
      <c r="AH188" s="532">
        <v>0</v>
      </c>
      <c r="AI188" s="498"/>
      <c r="AJ188" s="532">
        <v>0</v>
      </c>
      <c r="AK188" s="498"/>
      <c r="AL188" s="523">
        <v>0</v>
      </c>
    </row>
    <row r="189" spans="2:38" ht="16.5" customHeight="1">
      <c r="B189" s="485" t="s">
        <v>1027</v>
      </c>
      <c r="C189" s="522">
        <f>SUM(D189:F189)</f>
        <v>127</v>
      </c>
      <c r="D189" s="498">
        <v>44</v>
      </c>
      <c r="E189" s="506">
        <v>0</v>
      </c>
      <c r="F189" s="498">
        <v>83</v>
      </c>
      <c r="G189" s="498"/>
      <c r="H189" s="495">
        <f>SUM(J189+L189)</f>
        <v>761</v>
      </c>
      <c r="I189" s="495"/>
      <c r="J189" s="495">
        <f t="shared" si="53"/>
        <v>514</v>
      </c>
      <c r="K189" s="495"/>
      <c r="L189" s="495">
        <f t="shared" si="54"/>
        <v>247</v>
      </c>
      <c r="M189" s="498"/>
      <c r="N189" s="498">
        <v>415</v>
      </c>
      <c r="O189" s="498"/>
      <c r="P189" s="498">
        <v>197</v>
      </c>
      <c r="Q189" s="498"/>
      <c r="R189" s="498">
        <v>99</v>
      </c>
      <c r="S189" s="498"/>
      <c r="T189" s="498">
        <v>50</v>
      </c>
      <c r="U189" s="473"/>
      <c r="V189" s="495">
        <v>67415</v>
      </c>
      <c r="W189" s="498"/>
      <c r="X189" s="532">
        <v>0</v>
      </c>
      <c r="Y189" s="498"/>
      <c r="Z189" s="532">
        <v>0</v>
      </c>
      <c r="AA189" s="498"/>
      <c r="AB189" s="495">
        <v>97367</v>
      </c>
      <c r="AC189" s="498"/>
      <c r="AD189" s="532">
        <v>0</v>
      </c>
      <c r="AE189" s="498"/>
      <c r="AF189" s="532">
        <v>0</v>
      </c>
      <c r="AG189" s="498"/>
      <c r="AH189" s="532">
        <v>0</v>
      </c>
      <c r="AI189" s="498"/>
      <c r="AJ189" s="532">
        <v>0</v>
      </c>
      <c r="AK189" s="498"/>
      <c r="AL189" s="523">
        <v>0</v>
      </c>
    </row>
    <row r="190" spans="2:38" ht="16.5" customHeight="1">
      <c r="B190" s="485" t="s">
        <v>1028</v>
      </c>
      <c r="C190" s="522">
        <f>SUM(D190:F190)</f>
        <v>64</v>
      </c>
      <c r="D190" s="498">
        <v>44</v>
      </c>
      <c r="E190" s="498">
        <v>0</v>
      </c>
      <c r="F190" s="498">
        <v>20</v>
      </c>
      <c r="G190" s="498"/>
      <c r="H190" s="495">
        <f>SUM(J190+L190)</f>
        <v>883</v>
      </c>
      <c r="I190" s="495"/>
      <c r="J190" s="495">
        <f t="shared" si="53"/>
        <v>624</v>
      </c>
      <c r="K190" s="495"/>
      <c r="L190" s="495">
        <f t="shared" si="54"/>
        <v>259</v>
      </c>
      <c r="M190" s="498"/>
      <c r="N190" s="498">
        <v>603</v>
      </c>
      <c r="O190" s="498"/>
      <c r="P190" s="498">
        <v>245</v>
      </c>
      <c r="Q190" s="498"/>
      <c r="R190" s="498">
        <v>21</v>
      </c>
      <c r="S190" s="498"/>
      <c r="T190" s="498">
        <v>14</v>
      </c>
      <c r="U190" s="473"/>
      <c r="V190" s="495">
        <v>96357</v>
      </c>
      <c r="W190" s="498"/>
      <c r="X190" s="532">
        <v>0</v>
      </c>
      <c r="Y190" s="498"/>
      <c r="Z190" s="532">
        <v>0</v>
      </c>
      <c r="AA190" s="498"/>
      <c r="AB190" s="495">
        <v>120045</v>
      </c>
      <c r="AC190" s="498"/>
      <c r="AD190" s="532">
        <v>0</v>
      </c>
      <c r="AE190" s="498"/>
      <c r="AF190" s="532">
        <v>0</v>
      </c>
      <c r="AG190" s="498"/>
      <c r="AH190" s="532">
        <v>0</v>
      </c>
      <c r="AI190" s="498"/>
      <c r="AJ190" s="532">
        <v>0</v>
      </c>
      <c r="AK190" s="498"/>
      <c r="AL190" s="523">
        <v>0</v>
      </c>
    </row>
    <row r="191" spans="1:38" s="548" customFormat="1" ht="16.5" customHeight="1">
      <c r="A191" s="501"/>
      <c r="B191" s="502" t="s">
        <v>1029</v>
      </c>
      <c r="C191" s="517">
        <f>SUM(C192:C197)</f>
        <v>102</v>
      </c>
      <c r="D191" s="518">
        <f>SUM(D192:D197)</f>
        <v>97</v>
      </c>
      <c r="E191" s="518">
        <f>SUM(E192:E197)</f>
        <v>1</v>
      </c>
      <c r="F191" s="518">
        <f>SUM(F192:F197)</f>
        <v>4</v>
      </c>
      <c r="G191" s="518"/>
      <c r="H191" s="519">
        <f>SUM(J191:L191)</f>
        <v>7952</v>
      </c>
      <c r="I191" s="519"/>
      <c r="J191" s="519">
        <f t="shared" si="53"/>
        <v>5755</v>
      </c>
      <c r="K191" s="519"/>
      <c r="L191" s="519">
        <f t="shared" si="54"/>
        <v>2197</v>
      </c>
      <c r="M191" s="518"/>
      <c r="N191" s="518">
        <f>SUM(N192:N197)</f>
        <v>5751</v>
      </c>
      <c r="O191" s="518"/>
      <c r="P191" s="518">
        <f>SUM(P192:P197)</f>
        <v>2195</v>
      </c>
      <c r="Q191" s="518"/>
      <c r="R191" s="518">
        <f>SUM(R192:R197)</f>
        <v>4</v>
      </c>
      <c r="S191" s="518"/>
      <c r="T191" s="518">
        <f>SUM(T192:T197)</f>
        <v>2</v>
      </c>
      <c r="U191" s="520"/>
      <c r="V191" s="519">
        <f aca="true" t="shared" si="55" ref="V191:V197">SUM(X191,Z191)</f>
        <v>1185887</v>
      </c>
      <c r="W191" s="518"/>
      <c r="X191" s="518">
        <f>SUM(X192:X197)</f>
        <v>1158974</v>
      </c>
      <c r="Y191" s="518"/>
      <c r="Z191" s="518">
        <f>SUM(Z192:Z197)</f>
        <v>26913</v>
      </c>
      <c r="AA191" s="518"/>
      <c r="AB191" s="519">
        <f aca="true" t="shared" si="56" ref="AB191:AB197">SUM(AD191,AF191,AH191,AJ191)</f>
        <v>2516913</v>
      </c>
      <c r="AC191" s="518"/>
      <c r="AD191" s="518">
        <f>SUM(AD192:AD197)</f>
        <v>1930229</v>
      </c>
      <c r="AE191" s="518"/>
      <c r="AF191" s="518">
        <f>SUM(AF192:AF197)</f>
        <v>27754</v>
      </c>
      <c r="AG191" s="518"/>
      <c r="AH191" s="518">
        <f>SUM(AH192:AH197)</f>
        <v>36754</v>
      </c>
      <c r="AI191" s="518"/>
      <c r="AJ191" s="518">
        <f>SUM(AJ192:AJ197)</f>
        <v>522176</v>
      </c>
      <c r="AK191" s="518"/>
      <c r="AL191" s="521">
        <f>SUM(AL192:AL197)</f>
        <v>0</v>
      </c>
    </row>
    <row r="192" spans="2:38" ht="16.5" customHeight="1">
      <c r="B192" s="526" t="s">
        <v>1049</v>
      </c>
      <c r="C192" s="522">
        <f aca="true" t="shared" si="57" ref="C192:C197">SUM(D192:F192)</f>
        <v>30</v>
      </c>
      <c r="D192" s="498">
        <v>29</v>
      </c>
      <c r="E192" s="498">
        <v>0</v>
      </c>
      <c r="F192" s="498">
        <v>1</v>
      </c>
      <c r="G192" s="498"/>
      <c r="H192" s="495">
        <f aca="true" t="shared" si="58" ref="H192:H197">SUM(J192+L192)</f>
        <v>733</v>
      </c>
      <c r="I192" s="495"/>
      <c r="J192" s="495">
        <f t="shared" si="53"/>
        <v>525</v>
      </c>
      <c r="K192" s="495"/>
      <c r="L192" s="495">
        <f t="shared" si="54"/>
        <v>208</v>
      </c>
      <c r="M192" s="498"/>
      <c r="N192" s="498">
        <v>524</v>
      </c>
      <c r="O192" s="498"/>
      <c r="P192" s="498">
        <v>207</v>
      </c>
      <c r="Q192" s="498"/>
      <c r="R192" s="498">
        <v>1</v>
      </c>
      <c r="S192" s="498"/>
      <c r="T192" s="498">
        <v>1</v>
      </c>
      <c r="U192" s="473"/>
      <c r="V192" s="495">
        <f t="shared" si="55"/>
        <v>91802</v>
      </c>
      <c r="W192" s="498"/>
      <c r="X192" s="498">
        <v>89623</v>
      </c>
      <c r="Y192" s="498"/>
      <c r="Z192" s="498">
        <v>2179</v>
      </c>
      <c r="AA192" s="498"/>
      <c r="AB192" s="495">
        <f t="shared" si="56"/>
        <v>128140</v>
      </c>
      <c r="AC192" s="498"/>
      <c r="AD192" s="498">
        <v>90960</v>
      </c>
      <c r="AE192" s="498"/>
      <c r="AF192" s="498">
        <v>2807</v>
      </c>
      <c r="AG192" s="498"/>
      <c r="AH192" s="498">
        <v>3640</v>
      </c>
      <c r="AI192" s="498"/>
      <c r="AJ192" s="498">
        <v>30733</v>
      </c>
      <c r="AK192" s="498"/>
      <c r="AL192" s="523">
        <v>0</v>
      </c>
    </row>
    <row r="193" spans="2:38" ht="16.5" customHeight="1">
      <c r="B193" s="526" t="s">
        <v>1056</v>
      </c>
      <c r="C193" s="522">
        <f t="shared" si="57"/>
        <v>30</v>
      </c>
      <c r="D193" s="498">
        <v>27</v>
      </c>
      <c r="E193" s="498">
        <v>0</v>
      </c>
      <c r="F193" s="498">
        <v>3</v>
      </c>
      <c r="G193" s="498"/>
      <c r="H193" s="495">
        <f t="shared" si="58"/>
        <v>1092</v>
      </c>
      <c r="I193" s="495"/>
      <c r="J193" s="495">
        <f t="shared" si="53"/>
        <v>790</v>
      </c>
      <c r="K193" s="495"/>
      <c r="L193" s="495">
        <f t="shared" si="54"/>
        <v>302</v>
      </c>
      <c r="M193" s="498"/>
      <c r="N193" s="498">
        <v>787</v>
      </c>
      <c r="O193" s="498"/>
      <c r="P193" s="498">
        <v>301</v>
      </c>
      <c r="Q193" s="498"/>
      <c r="R193" s="498">
        <v>3</v>
      </c>
      <c r="S193" s="498"/>
      <c r="T193" s="498">
        <v>1</v>
      </c>
      <c r="U193" s="473"/>
      <c r="V193" s="495">
        <f t="shared" si="55"/>
        <v>147177</v>
      </c>
      <c r="W193" s="498"/>
      <c r="X193" s="498">
        <v>144223</v>
      </c>
      <c r="Y193" s="498"/>
      <c r="Z193" s="498">
        <v>2954</v>
      </c>
      <c r="AA193" s="498"/>
      <c r="AB193" s="495">
        <f t="shared" si="56"/>
        <v>300217</v>
      </c>
      <c r="AC193" s="498"/>
      <c r="AD193" s="498">
        <v>242455</v>
      </c>
      <c r="AE193" s="498"/>
      <c r="AF193" s="498">
        <v>4828</v>
      </c>
      <c r="AG193" s="498"/>
      <c r="AH193" s="498">
        <v>4533</v>
      </c>
      <c r="AI193" s="498"/>
      <c r="AJ193" s="498">
        <v>48401</v>
      </c>
      <c r="AK193" s="498"/>
      <c r="AL193" s="523">
        <v>0</v>
      </c>
    </row>
    <row r="194" spans="2:38" ht="16.5" customHeight="1">
      <c r="B194" s="526" t="s">
        <v>1053</v>
      </c>
      <c r="C194" s="522">
        <f t="shared" si="57"/>
        <v>21</v>
      </c>
      <c r="D194" s="498">
        <v>21</v>
      </c>
      <c r="E194" s="498">
        <v>0</v>
      </c>
      <c r="F194" s="498">
        <v>0</v>
      </c>
      <c r="G194" s="498"/>
      <c r="H194" s="495">
        <f t="shared" si="58"/>
        <v>1418</v>
      </c>
      <c r="I194" s="495"/>
      <c r="J194" s="495">
        <f t="shared" si="53"/>
        <v>1076</v>
      </c>
      <c r="K194" s="495"/>
      <c r="L194" s="495">
        <f t="shared" si="54"/>
        <v>342</v>
      </c>
      <c r="M194" s="498"/>
      <c r="N194" s="498">
        <v>1076</v>
      </c>
      <c r="O194" s="498"/>
      <c r="P194" s="498">
        <v>342</v>
      </c>
      <c r="Q194" s="498"/>
      <c r="R194" s="498">
        <v>0</v>
      </c>
      <c r="S194" s="498"/>
      <c r="T194" s="498">
        <v>0</v>
      </c>
      <c r="U194" s="473"/>
      <c r="V194" s="495">
        <f t="shared" si="55"/>
        <v>212670</v>
      </c>
      <c r="W194" s="498"/>
      <c r="X194" s="498">
        <v>208324</v>
      </c>
      <c r="Y194" s="498"/>
      <c r="Z194" s="498">
        <v>4346</v>
      </c>
      <c r="AA194" s="498"/>
      <c r="AB194" s="495">
        <f t="shared" si="56"/>
        <v>443020</v>
      </c>
      <c r="AC194" s="498"/>
      <c r="AD194" s="498">
        <v>334420</v>
      </c>
      <c r="AE194" s="498"/>
      <c r="AF194" s="498">
        <v>5368</v>
      </c>
      <c r="AG194" s="498"/>
      <c r="AH194" s="498">
        <v>6866</v>
      </c>
      <c r="AI194" s="498"/>
      <c r="AJ194" s="498">
        <v>96366</v>
      </c>
      <c r="AK194" s="498"/>
      <c r="AL194" s="523">
        <v>0</v>
      </c>
    </row>
    <row r="195" spans="2:38" ht="16.5" customHeight="1">
      <c r="B195" s="526" t="s">
        <v>1058</v>
      </c>
      <c r="C195" s="522">
        <f t="shared" si="57"/>
        <v>10</v>
      </c>
      <c r="D195" s="498">
        <v>9</v>
      </c>
      <c r="E195" s="498">
        <v>1</v>
      </c>
      <c r="F195" s="498">
        <v>0</v>
      </c>
      <c r="G195" s="498"/>
      <c r="H195" s="495">
        <f t="shared" si="58"/>
        <v>1286</v>
      </c>
      <c r="I195" s="495"/>
      <c r="J195" s="495">
        <f t="shared" si="53"/>
        <v>924</v>
      </c>
      <c r="K195" s="495"/>
      <c r="L195" s="495">
        <f t="shared" si="54"/>
        <v>362</v>
      </c>
      <c r="M195" s="498"/>
      <c r="N195" s="498">
        <v>924</v>
      </c>
      <c r="O195" s="498"/>
      <c r="P195" s="498">
        <v>362</v>
      </c>
      <c r="Q195" s="498"/>
      <c r="R195" s="498">
        <v>0</v>
      </c>
      <c r="S195" s="498"/>
      <c r="T195" s="498">
        <v>0</v>
      </c>
      <c r="U195" s="473"/>
      <c r="V195" s="495">
        <f t="shared" si="55"/>
        <v>178420</v>
      </c>
      <c r="W195" s="498"/>
      <c r="X195" s="498">
        <v>176724</v>
      </c>
      <c r="Y195" s="498"/>
      <c r="Z195" s="498">
        <v>1696</v>
      </c>
      <c r="AA195" s="498"/>
      <c r="AB195" s="495">
        <f t="shared" si="56"/>
        <v>211886</v>
      </c>
      <c r="AC195" s="498"/>
      <c r="AD195" s="498">
        <v>147569</v>
      </c>
      <c r="AE195" s="498"/>
      <c r="AF195" s="498">
        <v>3757</v>
      </c>
      <c r="AG195" s="498"/>
      <c r="AH195" s="498">
        <v>9396</v>
      </c>
      <c r="AI195" s="498"/>
      <c r="AJ195" s="498">
        <v>51164</v>
      </c>
      <c r="AK195" s="498"/>
      <c r="AL195" s="523">
        <v>0</v>
      </c>
    </row>
    <row r="196" spans="2:38" ht="16.5" customHeight="1">
      <c r="B196" s="526" t="s">
        <v>1060</v>
      </c>
      <c r="C196" s="522">
        <f t="shared" si="57"/>
        <v>5</v>
      </c>
      <c r="D196" s="498">
        <v>5</v>
      </c>
      <c r="E196" s="498">
        <v>0</v>
      </c>
      <c r="F196" s="498">
        <v>0</v>
      </c>
      <c r="G196" s="473"/>
      <c r="H196" s="495">
        <f t="shared" si="58"/>
        <v>1188</v>
      </c>
      <c r="I196" s="473"/>
      <c r="J196" s="495">
        <f t="shared" si="53"/>
        <v>942</v>
      </c>
      <c r="K196" s="473"/>
      <c r="L196" s="495">
        <f t="shared" si="54"/>
        <v>246</v>
      </c>
      <c r="M196" s="473"/>
      <c r="N196" s="506">
        <v>942</v>
      </c>
      <c r="O196" s="473"/>
      <c r="P196" s="506">
        <v>246</v>
      </c>
      <c r="Q196" s="506"/>
      <c r="R196" s="498">
        <v>0</v>
      </c>
      <c r="S196" s="498"/>
      <c r="T196" s="498">
        <v>0</v>
      </c>
      <c r="U196" s="473"/>
      <c r="V196" s="495">
        <f t="shared" si="55"/>
        <v>185889</v>
      </c>
      <c r="W196" s="473"/>
      <c r="X196" s="506">
        <v>182039</v>
      </c>
      <c r="Y196" s="506"/>
      <c r="Z196" s="506">
        <v>3850</v>
      </c>
      <c r="AA196" s="473"/>
      <c r="AB196" s="495">
        <f t="shared" si="56"/>
        <v>351759</v>
      </c>
      <c r="AC196" s="473"/>
      <c r="AD196" s="506">
        <v>158256</v>
      </c>
      <c r="AE196" s="473"/>
      <c r="AF196" s="506">
        <v>4963</v>
      </c>
      <c r="AG196" s="473"/>
      <c r="AH196" s="506">
        <v>4970</v>
      </c>
      <c r="AI196" s="506"/>
      <c r="AJ196" s="506">
        <v>183570</v>
      </c>
      <c r="AK196" s="498"/>
      <c r="AL196" s="523">
        <v>0</v>
      </c>
    </row>
    <row r="197" spans="2:38" ht="16.5" customHeight="1">
      <c r="B197" s="526" t="s">
        <v>1061</v>
      </c>
      <c r="C197" s="522">
        <f t="shared" si="57"/>
        <v>6</v>
      </c>
      <c r="D197" s="498">
        <v>6</v>
      </c>
      <c r="E197" s="498">
        <v>0</v>
      </c>
      <c r="F197" s="498">
        <v>0</v>
      </c>
      <c r="G197" s="498"/>
      <c r="H197" s="495">
        <f t="shared" si="58"/>
        <v>2235</v>
      </c>
      <c r="I197" s="551"/>
      <c r="J197" s="495">
        <f t="shared" si="53"/>
        <v>1498</v>
      </c>
      <c r="K197" s="551"/>
      <c r="L197" s="495">
        <f t="shared" si="54"/>
        <v>737</v>
      </c>
      <c r="M197" s="498"/>
      <c r="N197" s="506">
        <v>1498</v>
      </c>
      <c r="O197" s="498"/>
      <c r="P197" s="506">
        <v>737</v>
      </c>
      <c r="Q197" s="506"/>
      <c r="R197" s="498">
        <v>0</v>
      </c>
      <c r="S197" s="498"/>
      <c r="T197" s="498">
        <v>0</v>
      </c>
      <c r="U197" s="473"/>
      <c r="V197" s="495">
        <f t="shared" si="55"/>
        <v>369929</v>
      </c>
      <c r="W197" s="498"/>
      <c r="X197" s="506">
        <v>358041</v>
      </c>
      <c r="Y197" s="498"/>
      <c r="Z197" s="506">
        <v>11888</v>
      </c>
      <c r="AA197" s="498"/>
      <c r="AB197" s="495">
        <f t="shared" si="56"/>
        <v>1081891</v>
      </c>
      <c r="AC197" s="498"/>
      <c r="AD197" s="506">
        <v>956569</v>
      </c>
      <c r="AE197" s="498"/>
      <c r="AF197" s="506">
        <v>6031</v>
      </c>
      <c r="AG197" s="498"/>
      <c r="AH197" s="506">
        <v>7349</v>
      </c>
      <c r="AI197" s="498"/>
      <c r="AJ197" s="506">
        <v>111942</v>
      </c>
      <c r="AK197" s="498"/>
      <c r="AL197" s="523">
        <v>0</v>
      </c>
    </row>
    <row r="198" spans="1:38" s="548" customFormat="1" ht="18" customHeight="1">
      <c r="A198" s="501"/>
      <c r="B198" s="502" t="s">
        <v>1009</v>
      </c>
      <c r="C198" s="517">
        <f>SUM(C199,C203)</f>
        <v>476</v>
      </c>
      <c r="D198" s="518">
        <f>SUM(D199,D203)</f>
        <v>300</v>
      </c>
      <c r="E198" s="518">
        <f>SUM(E199,E203)</f>
        <v>2</v>
      </c>
      <c r="F198" s="518">
        <f>SUM(F199,F203)</f>
        <v>174</v>
      </c>
      <c r="G198" s="518"/>
      <c r="H198" s="519">
        <f>SUM(H199,H203)</f>
        <v>22714</v>
      </c>
      <c r="I198" s="519"/>
      <c r="J198" s="519">
        <f>SUM(J199,J203)</f>
        <v>6941</v>
      </c>
      <c r="K198" s="519"/>
      <c r="L198" s="519">
        <f>SUM(L199,L203)</f>
        <v>15773</v>
      </c>
      <c r="M198" s="518"/>
      <c r="N198" s="518">
        <f>SUM(N199,N203)</f>
        <v>6785</v>
      </c>
      <c r="O198" s="518"/>
      <c r="P198" s="518">
        <f>SUM(P199,P203)</f>
        <v>15679</v>
      </c>
      <c r="Q198" s="518"/>
      <c r="R198" s="518">
        <f>SUM(R199,R203)</f>
        <v>156</v>
      </c>
      <c r="S198" s="518"/>
      <c r="T198" s="518">
        <f>SUM(T199,T203)</f>
        <v>94</v>
      </c>
      <c r="U198" s="520"/>
      <c r="V198" s="519">
        <f>SUM(V199,V203)</f>
        <v>2208926</v>
      </c>
      <c r="W198" s="518"/>
      <c r="X198" s="519">
        <f>SUM(X199,X203)</f>
        <v>1954426</v>
      </c>
      <c r="Y198" s="529"/>
      <c r="Z198" s="519">
        <f>SUM(Z199,Z203)</f>
        <v>94741</v>
      </c>
      <c r="AA198" s="518"/>
      <c r="AB198" s="519">
        <f>SUM(AB199,AB203)</f>
        <v>6443443</v>
      </c>
      <c r="AC198" s="518"/>
      <c r="AD198" s="519">
        <f>SUM(AD199,AD203)</f>
        <v>5487324</v>
      </c>
      <c r="AE198" s="529"/>
      <c r="AF198" s="519">
        <f>SUM(AF199,AF203)</f>
        <v>45931</v>
      </c>
      <c r="AG198" s="529"/>
      <c r="AH198" s="519">
        <f>SUM(AH199,AH203)</f>
        <v>63681</v>
      </c>
      <c r="AI198" s="529"/>
      <c r="AJ198" s="519">
        <f>SUM(AJ199,AJ203)</f>
        <v>584018</v>
      </c>
      <c r="AK198" s="518"/>
      <c r="AL198" s="521">
        <f>SUM(AL199,AL203)</f>
        <v>754</v>
      </c>
    </row>
    <row r="199" spans="1:38" s="548" customFormat="1" ht="16.5" customHeight="1">
      <c r="A199" s="501"/>
      <c r="B199" s="502" t="s">
        <v>1025</v>
      </c>
      <c r="C199" s="517">
        <f>SUM(C200:C202)</f>
        <v>263</v>
      </c>
      <c r="D199" s="518">
        <f>SUM(D200:D202)</f>
        <v>107</v>
      </c>
      <c r="E199" s="518">
        <f>SUM(E200:E202)</f>
        <v>0</v>
      </c>
      <c r="F199" s="518">
        <f>SUM(F200:F202)</f>
        <v>156</v>
      </c>
      <c r="G199" s="518"/>
      <c r="H199" s="519">
        <f>SUM(H200:H202)</f>
        <v>2510</v>
      </c>
      <c r="I199" s="519"/>
      <c r="J199" s="519">
        <f>SUM(J200:J202)</f>
        <v>763</v>
      </c>
      <c r="K199" s="519"/>
      <c r="L199" s="519">
        <f>SUM(L200:L202)</f>
        <v>1747</v>
      </c>
      <c r="M199" s="518"/>
      <c r="N199" s="518">
        <f>SUM(N200:N202)</f>
        <v>618</v>
      </c>
      <c r="O199" s="518"/>
      <c r="P199" s="518">
        <f>SUM(P200:P202)</f>
        <v>1657</v>
      </c>
      <c r="Q199" s="518"/>
      <c r="R199" s="518">
        <f>SUM(R200:R202)</f>
        <v>145</v>
      </c>
      <c r="S199" s="518"/>
      <c r="T199" s="518">
        <f>SUM(T200:T202)</f>
        <v>90</v>
      </c>
      <c r="U199" s="520"/>
      <c r="V199" s="519">
        <f>SUM(V200:V202)</f>
        <v>159759</v>
      </c>
      <c r="W199" s="518"/>
      <c r="X199" s="518">
        <f>SUM(X200:X202)</f>
        <v>0</v>
      </c>
      <c r="Y199" s="518"/>
      <c r="Z199" s="518">
        <f>SUM(Z200:Z202)</f>
        <v>0</v>
      </c>
      <c r="AA199" s="518"/>
      <c r="AB199" s="519">
        <f>SUM(AB200:AB202)</f>
        <v>262489</v>
      </c>
      <c r="AC199" s="518"/>
      <c r="AD199" s="518">
        <f>SUM(AD200:AD202)</f>
        <v>0</v>
      </c>
      <c r="AE199" s="518"/>
      <c r="AF199" s="518">
        <f>SUM(AF200:AF202)</f>
        <v>0</v>
      </c>
      <c r="AG199" s="518"/>
      <c r="AH199" s="518">
        <f>SUM(AH200:AH202)</f>
        <v>0</v>
      </c>
      <c r="AI199" s="518"/>
      <c r="AJ199" s="518">
        <f>SUM(AJ200:AJ202)</f>
        <v>0</v>
      </c>
      <c r="AK199" s="518"/>
      <c r="AL199" s="521">
        <f>SUM(AL200:AL202)</f>
        <v>0</v>
      </c>
    </row>
    <row r="200" spans="2:38" ht="16.5" customHeight="1">
      <c r="B200" s="485" t="s">
        <v>1026</v>
      </c>
      <c r="C200" s="522">
        <f>SUM(D200:F200)</f>
        <v>51</v>
      </c>
      <c r="D200" s="498">
        <v>3</v>
      </c>
      <c r="E200" s="498">
        <v>0</v>
      </c>
      <c r="F200" s="498">
        <v>48</v>
      </c>
      <c r="G200" s="498"/>
      <c r="H200" s="495">
        <f>SUM(J200+L200)</f>
        <v>120</v>
      </c>
      <c r="I200" s="495"/>
      <c r="J200" s="495">
        <f aca="true" t="shared" si="59" ref="J200:J210">SUM(N200,R200)</f>
        <v>64</v>
      </c>
      <c r="K200" s="495"/>
      <c r="L200" s="495">
        <f aca="true" t="shared" si="60" ref="L200:L210">SUM(P200,T200)</f>
        <v>56</v>
      </c>
      <c r="M200" s="498"/>
      <c r="N200" s="498">
        <v>15</v>
      </c>
      <c r="O200" s="498"/>
      <c r="P200" s="498">
        <v>22</v>
      </c>
      <c r="Q200" s="498"/>
      <c r="R200" s="498">
        <v>49</v>
      </c>
      <c r="S200" s="498"/>
      <c r="T200" s="498">
        <v>34</v>
      </c>
      <c r="U200" s="473"/>
      <c r="V200" s="495">
        <v>2452</v>
      </c>
      <c r="W200" s="498"/>
      <c r="X200" s="532">
        <v>0</v>
      </c>
      <c r="Y200" s="498"/>
      <c r="Z200" s="532">
        <v>0</v>
      </c>
      <c r="AA200" s="498"/>
      <c r="AB200" s="495">
        <v>6845</v>
      </c>
      <c r="AC200" s="498"/>
      <c r="AD200" s="532">
        <v>0</v>
      </c>
      <c r="AE200" s="498"/>
      <c r="AF200" s="532">
        <v>0</v>
      </c>
      <c r="AG200" s="498"/>
      <c r="AH200" s="532">
        <v>0</v>
      </c>
      <c r="AI200" s="498"/>
      <c r="AJ200" s="532">
        <v>0</v>
      </c>
      <c r="AK200" s="498"/>
      <c r="AL200" s="523">
        <v>0</v>
      </c>
    </row>
    <row r="201" spans="2:38" ht="16.5" customHeight="1">
      <c r="B201" s="485" t="s">
        <v>1027</v>
      </c>
      <c r="C201" s="522">
        <f>SUM(D201:F201)</f>
        <v>95</v>
      </c>
      <c r="D201" s="498">
        <v>32</v>
      </c>
      <c r="E201" s="498">
        <v>0</v>
      </c>
      <c r="F201" s="498">
        <v>63</v>
      </c>
      <c r="G201" s="498"/>
      <c r="H201" s="495">
        <f>SUM(J201+L201)</f>
        <v>627</v>
      </c>
      <c r="I201" s="495"/>
      <c r="J201" s="495">
        <f t="shared" si="59"/>
        <v>236</v>
      </c>
      <c r="K201" s="495"/>
      <c r="L201" s="495">
        <f t="shared" si="60"/>
        <v>391</v>
      </c>
      <c r="M201" s="498"/>
      <c r="N201" s="498">
        <v>182</v>
      </c>
      <c r="O201" s="498"/>
      <c r="P201" s="498">
        <v>355</v>
      </c>
      <c r="Q201" s="498"/>
      <c r="R201" s="498">
        <v>54</v>
      </c>
      <c r="S201" s="498"/>
      <c r="T201" s="498">
        <v>36</v>
      </c>
      <c r="U201" s="473"/>
      <c r="V201" s="495">
        <v>42073</v>
      </c>
      <c r="W201" s="498"/>
      <c r="X201" s="532">
        <v>0</v>
      </c>
      <c r="Y201" s="498"/>
      <c r="Z201" s="532">
        <v>0</v>
      </c>
      <c r="AA201" s="498"/>
      <c r="AB201" s="495">
        <v>98614</v>
      </c>
      <c r="AC201" s="498"/>
      <c r="AD201" s="532">
        <v>0</v>
      </c>
      <c r="AE201" s="498"/>
      <c r="AF201" s="532">
        <v>0</v>
      </c>
      <c r="AG201" s="498"/>
      <c r="AH201" s="532">
        <v>0</v>
      </c>
      <c r="AI201" s="498"/>
      <c r="AJ201" s="532">
        <v>0</v>
      </c>
      <c r="AK201" s="498"/>
      <c r="AL201" s="523">
        <v>0</v>
      </c>
    </row>
    <row r="202" spans="2:38" ht="16.5" customHeight="1">
      <c r="B202" s="485" t="s">
        <v>1028</v>
      </c>
      <c r="C202" s="522">
        <f>SUM(D202:F202)</f>
        <v>117</v>
      </c>
      <c r="D202" s="498">
        <v>72</v>
      </c>
      <c r="E202" s="498">
        <v>0</v>
      </c>
      <c r="F202" s="498">
        <v>45</v>
      </c>
      <c r="G202" s="498"/>
      <c r="H202" s="495">
        <f>SUM(J202+L202)</f>
        <v>1763</v>
      </c>
      <c r="I202" s="495"/>
      <c r="J202" s="495">
        <f t="shared" si="59"/>
        <v>463</v>
      </c>
      <c r="K202" s="495"/>
      <c r="L202" s="495">
        <f t="shared" si="60"/>
        <v>1300</v>
      </c>
      <c r="M202" s="498"/>
      <c r="N202" s="498">
        <v>421</v>
      </c>
      <c r="O202" s="498"/>
      <c r="P202" s="498">
        <v>1280</v>
      </c>
      <c r="Q202" s="498"/>
      <c r="R202" s="498">
        <v>42</v>
      </c>
      <c r="S202" s="498"/>
      <c r="T202" s="498">
        <v>20</v>
      </c>
      <c r="U202" s="473"/>
      <c r="V202" s="495">
        <v>115234</v>
      </c>
      <c r="W202" s="498"/>
      <c r="X202" s="532">
        <v>0</v>
      </c>
      <c r="Y202" s="498"/>
      <c r="Z202" s="532">
        <v>0</v>
      </c>
      <c r="AA202" s="498"/>
      <c r="AB202" s="495">
        <v>157030</v>
      </c>
      <c r="AC202" s="498"/>
      <c r="AD202" s="532">
        <v>0</v>
      </c>
      <c r="AE202" s="498"/>
      <c r="AF202" s="532">
        <v>0</v>
      </c>
      <c r="AG202" s="498"/>
      <c r="AH202" s="532">
        <v>0</v>
      </c>
      <c r="AI202" s="498"/>
      <c r="AJ202" s="532">
        <v>0</v>
      </c>
      <c r="AK202" s="498"/>
      <c r="AL202" s="523">
        <v>0</v>
      </c>
    </row>
    <row r="203" spans="1:38" s="548" customFormat="1" ht="16.5" customHeight="1">
      <c r="A203" s="501"/>
      <c r="B203" s="502" t="s">
        <v>1029</v>
      </c>
      <c r="C203" s="517">
        <f>SUM(C204:C211)</f>
        <v>213</v>
      </c>
      <c r="D203" s="518">
        <f>SUM(D204:D211)</f>
        <v>193</v>
      </c>
      <c r="E203" s="518">
        <f>SUM(E204:E211)</f>
        <v>2</v>
      </c>
      <c r="F203" s="518">
        <f>SUM(F204:F211)</f>
        <v>18</v>
      </c>
      <c r="G203" s="518"/>
      <c r="H203" s="519">
        <f>SUM(J203:L203)</f>
        <v>20204</v>
      </c>
      <c r="I203" s="519"/>
      <c r="J203" s="519">
        <f t="shared" si="59"/>
        <v>6178</v>
      </c>
      <c r="K203" s="519"/>
      <c r="L203" s="519">
        <f t="shared" si="60"/>
        <v>14026</v>
      </c>
      <c r="M203" s="518"/>
      <c r="N203" s="518">
        <f>SUM(N204:N211)</f>
        <v>6167</v>
      </c>
      <c r="O203" s="518"/>
      <c r="P203" s="518">
        <f>SUM(P204:P211)</f>
        <v>14022</v>
      </c>
      <c r="Q203" s="518"/>
      <c r="R203" s="518">
        <f>SUM(R204:R211)</f>
        <v>11</v>
      </c>
      <c r="S203" s="518"/>
      <c r="T203" s="518">
        <f>SUM(T204:T211)</f>
        <v>4</v>
      </c>
      <c r="U203" s="520"/>
      <c r="V203" s="519">
        <f aca="true" t="shared" si="61" ref="V203:V210">SUM(X203,Z203)</f>
        <v>2049167</v>
      </c>
      <c r="W203" s="518"/>
      <c r="X203" s="518">
        <f>SUM(X204:X211)</f>
        <v>1954426</v>
      </c>
      <c r="Y203" s="518"/>
      <c r="Z203" s="518">
        <f>SUM(Z204:Z211)</f>
        <v>94741</v>
      </c>
      <c r="AA203" s="518"/>
      <c r="AB203" s="519">
        <f aca="true" t="shared" si="62" ref="AB203:AB210">SUM(AD203,AF203,AH203,AJ203)</f>
        <v>6180954</v>
      </c>
      <c r="AC203" s="518"/>
      <c r="AD203" s="518">
        <f>SUM(AD204:AD211)</f>
        <v>5487324</v>
      </c>
      <c r="AE203" s="518"/>
      <c r="AF203" s="518">
        <f>SUM(AF204:AF211)</f>
        <v>45931</v>
      </c>
      <c r="AG203" s="518"/>
      <c r="AH203" s="518">
        <f>SUM(AH204:AH211)</f>
        <v>63681</v>
      </c>
      <c r="AI203" s="518"/>
      <c r="AJ203" s="518">
        <f>SUM(AJ204:AJ211)</f>
        <v>584018</v>
      </c>
      <c r="AK203" s="518"/>
      <c r="AL203" s="521">
        <f>SUM(AL204:AL211)</f>
        <v>754</v>
      </c>
    </row>
    <row r="204" spans="2:38" ht="16.5" customHeight="1">
      <c r="B204" s="526" t="s">
        <v>1049</v>
      </c>
      <c r="C204" s="522">
        <f aca="true" t="shared" si="63" ref="C204:C211">SUM(D204:F204)</f>
        <v>61</v>
      </c>
      <c r="D204" s="498">
        <v>47</v>
      </c>
      <c r="E204" s="498">
        <v>0</v>
      </c>
      <c r="F204" s="498">
        <v>14</v>
      </c>
      <c r="G204" s="498"/>
      <c r="H204" s="495">
        <f aca="true" t="shared" si="64" ref="H204:H210">SUM(J204+L204)</f>
        <v>1510</v>
      </c>
      <c r="I204" s="495"/>
      <c r="J204" s="495">
        <f t="shared" si="59"/>
        <v>401</v>
      </c>
      <c r="K204" s="495"/>
      <c r="L204" s="495">
        <f t="shared" si="60"/>
        <v>1109</v>
      </c>
      <c r="M204" s="498"/>
      <c r="N204" s="498">
        <v>392</v>
      </c>
      <c r="O204" s="498"/>
      <c r="P204" s="498">
        <v>1106</v>
      </c>
      <c r="Q204" s="498"/>
      <c r="R204" s="498">
        <v>9</v>
      </c>
      <c r="S204" s="498"/>
      <c r="T204" s="498">
        <v>3</v>
      </c>
      <c r="U204" s="473"/>
      <c r="V204" s="495">
        <f t="shared" si="61"/>
        <v>111690</v>
      </c>
      <c r="W204" s="498"/>
      <c r="X204" s="498">
        <v>108092</v>
      </c>
      <c r="Y204" s="498"/>
      <c r="Z204" s="498">
        <v>3598</v>
      </c>
      <c r="AA204" s="498"/>
      <c r="AB204" s="495">
        <f t="shared" si="62"/>
        <v>205337</v>
      </c>
      <c r="AC204" s="498"/>
      <c r="AD204" s="498">
        <v>164355</v>
      </c>
      <c r="AE204" s="498"/>
      <c r="AF204" s="498">
        <v>4553</v>
      </c>
      <c r="AG204" s="498"/>
      <c r="AH204" s="498">
        <v>3282</v>
      </c>
      <c r="AI204" s="498"/>
      <c r="AJ204" s="498">
        <v>33147</v>
      </c>
      <c r="AK204" s="498"/>
      <c r="AL204" s="523">
        <v>15</v>
      </c>
    </row>
    <row r="205" spans="2:38" ht="16.5" customHeight="1">
      <c r="B205" s="526" t="s">
        <v>1056</v>
      </c>
      <c r="C205" s="522">
        <f t="shared" si="63"/>
        <v>53</v>
      </c>
      <c r="D205" s="498">
        <v>51</v>
      </c>
      <c r="E205" s="498">
        <v>0</v>
      </c>
      <c r="F205" s="498">
        <v>2</v>
      </c>
      <c r="G205" s="498"/>
      <c r="H205" s="495">
        <f t="shared" si="64"/>
        <v>2049</v>
      </c>
      <c r="I205" s="495"/>
      <c r="J205" s="495">
        <f t="shared" si="59"/>
        <v>559</v>
      </c>
      <c r="K205" s="495"/>
      <c r="L205" s="495">
        <f t="shared" si="60"/>
        <v>1490</v>
      </c>
      <c r="M205" s="498"/>
      <c r="N205" s="498">
        <v>558</v>
      </c>
      <c r="O205" s="498"/>
      <c r="P205" s="498">
        <v>1490</v>
      </c>
      <c r="Q205" s="498"/>
      <c r="R205" s="498">
        <v>1</v>
      </c>
      <c r="S205" s="498"/>
      <c r="T205" s="498">
        <v>0</v>
      </c>
      <c r="U205" s="473"/>
      <c r="V205" s="495">
        <f t="shared" si="61"/>
        <v>139881</v>
      </c>
      <c r="W205" s="498"/>
      <c r="X205" s="498">
        <v>137616</v>
      </c>
      <c r="Y205" s="498"/>
      <c r="Z205" s="498">
        <v>2265</v>
      </c>
      <c r="AA205" s="498"/>
      <c r="AB205" s="495">
        <f t="shared" si="62"/>
        <v>234703</v>
      </c>
      <c r="AC205" s="498"/>
      <c r="AD205" s="498">
        <v>163037</v>
      </c>
      <c r="AE205" s="498"/>
      <c r="AF205" s="498">
        <v>7163</v>
      </c>
      <c r="AG205" s="498"/>
      <c r="AH205" s="498">
        <v>5477</v>
      </c>
      <c r="AI205" s="498"/>
      <c r="AJ205" s="498">
        <v>59026</v>
      </c>
      <c r="AK205" s="498"/>
      <c r="AL205" s="523">
        <v>581</v>
      </c>
    </row>
    <row r="206" spans="2:38" ht="16.5" customHeight="1">
      <c r="B206" s="526" t="s">
        <v>1053</v>
      </c>
      <c r="C206" s="522">
        <f t="shared" si="63"/>
        <v>49</v>
      </c>
      <c r="D206" s="498">
        <v>45</v>
      </c>
      <c r="E206" s="498">
        <v>2</v>
      </c>
      <c r="F206" s="498">
        <v>2</v>
      </c>
      <c r="G206" s="498"/>
      <c r="H206" s="495">
        <f t="shared" si="64"/>
        <v>3496</v>
      </c>
      <c r="I206" s="495"/>
      <c r="J206" s="495">
        <f t="shared" si="59"/>
        <v>929</v>
      </c>
      <c r="K206" s="495"/>
      <c r="L206" s="495">
        <f t="shared" si="60"/>
        <v>2567</v>
      </c>
      <c r="M206" s="498"/>
      <c r="N206" s="498">
        <v>928</v>
      </c>
      <c r="O206" s="498"/>
      <c r="P206" s="498">
        <v>2566</v>
      </c>
      <c r="Q206" s="498"/>
      <c r="R206" s="498">
        <v>1</v>
      </c>
      <c r="S206" s="498"/>
      <c r="T206" s="498">
        <v>1</v>
      </c>
      <c r="U206" s="473"/>
      <c r="V206" s="495">
        <f t="shared" si="61"/>
        <v>287163</v>
      </c>
      <c r="W206" s="498"/>
      <c r="X206" s="498">
        <v>279532</v>
      </c>
      <c r="Y206" s="498"/>
      <c r="Z206" s="498">
        <v>7631</v>
      </c>
      <c r="AA206" s="498"/>
      <c r="AB206" s="495">
        <f t="shared" si="62"/>
        <v>844539</v>
      </c>
      <c r="AC206" s="498"/>
      <c r="AD206" s="498">
        <v>756245</v>
      </c>
      <c r="AE206" s="498"/>
      <c r="AF206" s="498">
        <v>8392</v>
      </c>
      <c r="AG206" s="498"/>
      <c r="AH206" s="498">
        <v>7636</v>
      </c>
      <c r="AI206" s="498"/>
      <c r="AJ206" s="498">
        <v>72266</v>
      </c>
      <c r="AK206" s="498"/>
      <c r="AL206" s="523">
        <v>0</v>
      </c>
    </row>
    <row r="207" spans="2:38" ht="16.5" customHeight="1">
      <c r="B207" s="526" t="s">
        <v>1058</v>
      </c>
      <c r="C207" s="522">
        <f t="shared" si="63"/>
        <v>26</v>
      </c>
      <c r="D207" s="498">
        <v>26</v>
      </c>
      <c r="E207" s="498">
        <v>0</v>
      </c>
      <c r="F207" s="498">
        <v>0</v>
      </c>
      <c r="G207" s="498"/>
      <c r="H207" s="495">
        <f t="shared" si="64"/>
        <v>3305</v>
      </c>
      <c r="I207" s="495"/>
      <c r="J207" s="495">
        <f t="shared" si="59"/>
        <v>780</v>
      </c>
      <c r="K207" s="495"/>
      <c r="L207" s="495">
        <f t="shared" si="60"/>
        <v>2525</v>
      </c>
      <c r="M207" s="498"/>
      <c r="N207" s="498">
        <v>780</v>
      </c>
      <c r="O207" s="498"/>
      <c r="P207" s="498">
        <v>2525</v>
      </c>
      <c r="Q207" s="498"/>
      <c r="R207" s="498">
        <v>0</v>
      </c>
      <c r="S207" s="498"/>
      <c r="T207" s="498">
        <v>0</v>
      </c>
      <c r="U207" s="473"/>
      <c r="V207" s="495">
        <f t="shared" si="61"/>
        <v>294071</v>
      </c>
      <c r="W207" s="498"/>
      <c r="X207" s="498">
        <v>272840</v>
      </c>
      <c r="Y207" s="498"/>
      <c r="Z207" s="498">
        <v>21231</v>
      </c>
      <c r="AA207" s="498"/>
      <c r="AB207" s="495">
        <f t="shared" si="62"/>
        <v>670331</v>
      </c>
      <c r="AC207" s="498"/>
      <c r="AD207" s="498">
        <v>594993</v>
      </c>
      <c r="AE207" s="498"/>
      <c r="AF207" s="498">
        <v>6921</v>
      </c>
      <c r="AG207" s="498"/>
      <c r="AH207" s="498">
        <v>9130</v>
      </c>
      <c r="AI207" s="498"/>
      <c r="AJ207" s="498">
        <v>59287</v>
      </c>
      <c r="AK207" s="498"/>
      <c r="AL207" s="523">
        <v>158</v>
      </c>
    </row>
    <row r="208" spans="2:38" ht="16.5" customHeight="1">
      <c r="B208" s="526" t="s">
        <v>1060</v>
      </c>
      <c r="C208" s="522">
        <f t="shared" si="63"/>
        <v>12</v>
      </c>
      <c r="D208" s="498">
        <v>12</v>
      </c>
      <c r="E208" s="498">
        <v>0</v>
      </c>
      <c r="F208" s="498">
        <v>0</v>
      </c>
      <c r="G208" s="498"/>
      <c r="H208" s="495">
        <f t="shared" si="64"/>
        <v>2815</v>
      </c>
      <c r="I208" s="495"/>
      <c r="J208" s="495">
        <f t="shared" si="59"/>
        <v>772</v>
      </c>
      <c r="K208" s="495"/>
      <c r="L208" s="495">
        <f t="shared" si="60"/>
        <v>2043</v>
      </c>
      <c r="M208" s="498"/>
      <c r="N208" s="498">
        <v>772</v>
      </c>
      <c r="O208" s="498"/>
      <c r="P208" s="498">
        <v>2043</v>
      </c>
      <c r="Q208" s="498"/>
      <c r="R208" s="498">
        <v>0</v>
      </c>
      <c r="S208" s="498"/>
      <c r="T208" s="498">
        <v>0</v>
      </c>
      <c r="U208" s="473"/>
      <c r="V208" s="495">
        <f t="shared" si="61"/>
        <v>259922</v>
      </c>
      <c r="W208" s="498"/>
      <c r="X208" s="498">
        <v>253337</v>
      </c>
      <c r="Y208" s="498"/>
      <c r="Z208" s="498">
        <v>6585</v>
      </c>
      <c r="AA208" s="498"/>
      <c r="AB208" s="495">
        <f t="shared" si="62"/>
        <v>1174694</v>
      </c>
      <c r="AC208" s="498"/>
      <c r="AD208" s="498">
        <v>1022235</v>
      </c>
      <c r="AE208" s="498"/>
      <c r="AF208" s="498">
        <v>5559</v>
      </c>
      <c r="AG208" s="498"/>
      <c r="AH208" s="498">
        <v>6214</v>
      </c>
      <c r="AI208" s="498"/>
      <c r="AJ208" s="498">
        <v>140686</v>
      </c>
      <c r="AK208" s="498"/>
      <c r="AL208" s="523">
        <v>0</v>
      </c>
    </row>
    <row r="209" spans="2:38" ht="16.5" customHeight="1">
      <c r="B209" s="526" t="s">
        <v>1061</v>
      </c>
      <c r="C209" s="522">
        <f t="shared" si="63"/>
        <v>5</v>
      </c>
      <c r="D209" s="498">
        <v>5</v>
      </c>
      <c r="E209" s="498">
        <v>0</v>
      </c>
      <c r="F209" s="498">
        <v>0</v>
      </c>
      <c r="G209" s="498"/>
      <c r="H209" s="495">
        <f t="shared" si="64"/>
        <v>1628</v>
      </c>
      <c r="I209" s="495"/>
      <c r="J209" s="495">
        <f t="shared" si="59"/>
        <v>603</v>
      </c>
      <c r="K209" s="495"/>
      <c r="L209" s="495">
        <f t="shared" si="60"/>
        <v>1025</v>
      </c>
      <c r="M209" s="498"/>
      <c r="N209" s="498">
        <v>603</v>
      </c>
      <c r="O209" s="498"/>
      <c r="P209" s="498">
        <v>1025</v>
      </c>
      <c r="Q209" s="498"/>
      <c r="R209" s="498">
        <v>0</v>
      </c>
      <c r="S209" s="498"/>
      <c r="T209" s="498">
        <v>0</v>
      </c>
      <c r="U209" s="473"/>
      <c r="V209" s="495">
        <f t="shared" si="61"/>
        <v>183759</v>
      </c>
      <c r="W209" s="498"/>
      <c r="X209" s="498">
        <v>174755</v>
      </c>
      <c r="Y209" s="498"/>
      <c r="Z209" s="498">
        <v>9004</v>
      </c>
      <c r="AA209" s="498"/>
      <c r="AB209" s="495">
        <f t="shared" si="62"/>
        <v>617761</v>
      </c>
      <c r="AC209" s="498"/>
      <c r="AD209" s="498">
        <v>514011</v>
      </c>
      <c r="AE209" s="498"/>
      <c r="AF209" s="498">
        <v>3291</v>
      </c>
      <c r="AG209" s="498"/>
      <c r="AH209" s="498">
        <v>5479</v>
      </c>
      <c r="AI209" s="498"/>
      <c r="AJ209" s="498">
        <v>94980</v>
      </c>
      <c r="AK209" s="498"/>
      <c r="AL209" s="523">
        <v>0</v>
      </c>
    </row>
    <row r="210" spans="2:38" ht="16.5" customHeight="1">
      <c r="B210" s="526" t="s">
        <v>1062</v>
      </c>
      <c r="C210" s="522">
        <f t="shared" si="63"/>
        <v>6</v>
      </c>
      <c r="D210" s="498">
        <v>6</v>
      </c>
      <c r="E210" s="498">
        <v>0</v>
      </c>
      <c r="F210" s="498">
        <v>0</v>
      </c>
      <c r="G210" s="473" t="s">
        <v>1063</v>
      </c>
      <c r="H210" s="495">
        <f t="shared" si="64"/>
        <v>5401</v>
      </c>
      <c r="I210" s="551" t="s">
        <v>1063</v>
      </c>
      <c r="J210" s="495">
        <f t="shared" si="59"/>
        <v>2134</v>
      </c>
      <c r="K210" s="551" t="s">
        <v>1063</v>
      </c>
      <c r="L210" s="495">
        <f t="shared" si="60"/>
        <v>3267</v>
      </c>
      <c r="M210" s="473" t="s">
        <v>1063</v>
      </c>
      <c r="N210" s="498">
        <v>2134</v>
      </c>
      <c r="O210" s="473" t="s">
        <v>1063</v>
      </c>
      <c r="P210" s="498">
        <v>3267</v>
      </c>
      <c r="Q210" s="498"/>
      <c r="R210" s="498">
        <v>0</v>
      </c>
      <c r="S210" s="498"/>
      <c r="T210" s="498">
        <v>0</v>
      </c>
      <c r="U210" s="473" t="s">
        <v>1063</v>
      </c>
      <c r="V210" s="495">
        <f t="shared" si="61"/>
        <v>772681</v>
      </c>
      <c r="W210" s="473" t="s">
        <v>1063</v>
      </c>
      <c r="X210" s="498">
        <v>728254</v>
      </c>
      <c r="Y210" s="473" t="s">
        <v>1063</v>
      </c>
      <c r="Z210" s="498">
        <v>44427</v>
      </c>
      <c r="AA210" s="473" t="s">
        <v>1063</v>
      </c>
      <c r="AB210" s="495">
        <f t="shared" si="62"/>
        <v>2433589</v>
      </c>
      <c r="AC210" s="473" t="s">
        <v>1063</v>
      </c>
      <c r="AD210" s="498">
        <v>2272448</v>
      </c>
      <c r="AE210" s="498" t="s">
        <v>1052</v>
      </c>
      <c r="AF210" s="498">
        <v>10052</v>
      </c>
      <c r="AG210" s="473" t="s">
        <v>1063</v>
      </c>
      <c r="AH210" s="498">
        <v>26463</v>
      </c>
      <c r="AI210" s="473" t="s">
        <v>1063</v>
      </c>
      <c r="AJ210" s="498">
        <v>124626</v>
      </c>
      <c r="AK210" s="498"/>
      <c r="AL210" s="523">
        <v>0</v>
      </c>
    </row>
    <row r="211" spans="2:38" ht="16.5" customHeight="1">
      <c r="B211" s="526" t="s">
        <v>1038</v>
      </c>
      <c r="C211" s="522">
        <f t="shared" si="63"/>
        <v>1</v>
      </c>
      <c r="D211" s="498">
        <v>1</v>
      </c>
      <c r="E211" s="498">
        <v>0</v>
      </c>
      <c r="F211" s="498">
        <v>0</v>
      </c>
      <c r="G211" s="498"/>
      <c r="H211" s="535" t="s">
        <v>1064</v>
      </c>
      <c r="I211" s="535"/>
      <c r="J211" s="535" t="s">
        <v>1064</v>
      </c>
      <c r="K211" s="535"/>
      <c r="L211" s="535" t="s">
        <v>1064</v>
      </c>
      <c r="M211" s="506"/>
      <c r="N211" s="506" t="s">
        <v>1064</v>
      </c>
      <c r="O211" s="506"/>
      <c r="P211" s="506" t="s">
        <v>1064</v>
      </c>
      <c r="Q211" s="506"/>
      <c r="R211" s="506">
        <v>0</v>
      </c>
      <c r="S211" s="506"/>
      <c r="T211" s="506">
        <v>0</v>
      </c>
      <c r="U211" s="473"/>
      <c r="V211" s="535" t="s">
        <v>1064</v>
      </c>
      <c r="W211" s="498"/>
      <c r="X211" s="506" t="s">
        <v>1064</v>
      </c>
      <c r="Y211" s="498"/>
      <c r="Z211" s="506" t="s">
        <v>1064</v>
      </c>
      <c r="AA211" s="498"/>
      <c r="AB211" s="535" t="s">
        <v>1064</v>
      </c>
      <c r="AC211" s="498"/>
      <c r="AD211" s="506" t="s">
        <v>1064</v>
      </c>
      <c r="AE211" s="498"/>
      <c r="AF211" s="506" t="s">
        <v>1064</v>
      </c>
      <c r="AG211" s="498"/>
      <c r="AH211" s="506" t="s">
        <v>1064</v>
      </c>
      <c r="AI211" s="498"/>
      <c r="AJ211" s="506" t="s">
        <v>1064</v>
      </c>
      <c r="AK211" s="498"/>
      <c r="AL211" s="523">
        <v>0</v>
      </c>
    </row>
    <row r="212" spans="1:38" s="548" customFormat="1" ht="26.25" customHeight="1">
      <c r="A212" s="501"/>
      <c r="B212" s="537" t="s">
        <v>1065</v>
      </c>
      <c r="C212" s="517">
        <f>SUM(C213,C217)</f>
        <v>161</v>
      </c>
      <c r="D212" s="518">
        <f>SUM(D213,D217)</f>
        <v>59</v>
      </c>
      <c r="E212" s="518">
        <f>SUM(E213,E217)</f>
        <v>4</v>
      </c>
      <c r="F212" s="518">
        <f>SUM(F213,F217)</f>
        <v>98</v>
      </c>
      <c r="G212" s="518"/>
      <c r="H212" s="545">
        <f>SUM(J212:L212)</f>
        <v>3016</v>
      </c>
      <c r="I212" s="545"/>
      <c r="J212" s="545">
        <f>SUM(N212,R212)</f>
        <v>1972</v>
      </c>
      <c r="K212" s="545"/>
      <c r="L212" s="545">
        <f>SUM(P212,T212)</f>
        <v>1044</v>
      </c>
      <c r="M212" s="518"/>
      <c r="N212" s="518">
        <f>SUM(N213,N217)</f>
        <v>1868</v>
      </c>
      <c r="O212" s="518"/>
      <c r="P212" s="518">
        <f>SUM(P213,P217)</f>
        <v>992</v>
      </c>
      <c r="Q212" s="518"/>
      <c r="R212" s="518">
        <f>SUM(R213,R217)</f>
        <v>104</v>
      </c>
      <c r="S212" s="518"/>
      <c r="T212" s="518">
        <f>SUM(T213,T217)</f>
        <v>52</v>
      </c>
      <c r="U212" s="520"/>
      <c r="V212" s="519">
        <f>SUM(V213,V217)</f>
        <v>334673</v>
      </c>
      <c r="W212" s="518"/>
      <c r="X212" s="519">
        <f>SUM(X213,X217)</f>
        <v>272483</v>
      </c>
      <c r="Y212" s="529"/>
      <c r="Z212" s="519">
        <f>SUM(Z213,Z217)</f>
        <v>2438</v>
      </c>
      <c r="AA212" s="518"/>
      <c r="AB212" s="519">
        <f>SUM(AB213,AB217)</f>
        <v>832173</v>
      </c>
      <c r="AC212" s="518"/>
      <c r="AD212" s="519">
        <f>SUM(AD213,AD217)</f>
        <v>652701</v>
      </c>
      <c r="AE212" s="529"/>
      <c r="AF212" s="519">
        <f>SUM(AF213,AF217)</f>
        <v>19418</v>
      </c>
      <c r="AG212" s="529"/>
      <c r="AH212" s="519">
        <f>SUM(AH213,AH217)</f>
        <v>29725</v>
      </c>
      <c r="AI212" s="529"/>
      <c r="AJ212" s="519">
        <f>SUM(AJ213,AJ217)</f>
        <v>47730</v>
      </c>
      <c r="AK212" s="518"/>
      <c r="AL212" s="521">
        <f>SUM(AL213,AL217)</f>
        <v>0</v>
      </c>
    </row>
    <row r="213" spans="1:38" s="548" customFormat="1" ht="16.5" customHeight="1">
      <c r="A213" s="501"/>
      <c r="B213" s="502" t="s">
        <v>1025</v>
      </c>
      <c r="C213" s="517">
        <f>SUM(C214:C216)</f>
        <v>129</v>
      </c>
      <c r="D213" s="518">
        <f>SUM(D214:D216)</f>
        <v>31</v>
      </c>
      <c r="E213" s="518">
        <f>SUM(E214:E216)</f>
        <v>2</v>
      </c>
      <c r="F213" s="518">
        <f>SUM(F214:F216)</f>
        <v>96</v>
      </c>
      <c r="G213" s="518"/>
      <c r="H213" s="519">
        <f>SUM(H214:H216)</f>
        <v>784</v>
      </c>
      <c r="I213" s="519"/>
      <c r="J213" s="519">
        <f>SUM(J214:J216)</f>
        <v>457</v>
      </c>
      <c r="K213" s="519"/>
      <c r="L213" s="519">
        <f>SUM(L214:L216)</f>
        <v>327</v>
      </c>
      <c r="M213" s="518"/>
      <c r="N213" s="518">
        <f>SUM(N214:N216)</f>
        <v>354</v>
      </c>
      <c r="O213" s="518"/>
      <c r="P213" s="518">
        <f>SUM(P214:P216)</f>
        <v>275</v>
      </c>
      <c r="Q213" s="518"/>
      <c r="R213" s="518">
        <f>SUM(R214:R216)</f>
        <v>103</v>
      </c>
      <c r="S213" s="518"/>
      <c r="T213" s="518">
        <f>SUM(T214:T216)</f>
        <v>52</v>
      </c>
      <c r="U213" s="520"/>
      <c r="V213" s="519">
        <f>SUM(V214:V216)</f>
        <v>59752</v>
      </c>
      <c r="W213" s="518"/>
      <c r="X213" s="518">
        <f>SUM(X214:X216)</f>
        <v>0</v>
      </c>
      <c r="Y213" s="518"/>
      <c r="Z213" s="518">
        <f>SUM(Z214:Z216)</f>
        <v>0</v>
      </c>
      <c r="AA213" s="518"/>
      <c r="AB213" s="519">
        <f>SUM(AB214:AB216)</f>
        <v>82599</v>
      </c>
      <c r="AC213" s="518"/>
      <c r="AD213" s="518">
        <f>SUM(AD214:AD216)</f>
        <v>0</v>
      </c>
      <c r="AE213" s="518"/>
      <c r="AF213" s="518">
        <f>SUM(AF214:AF216)</f>
        <v>0</v>
      </c>
      <c r="AG213" s="518"/>
      <c r="AH213" s="518">
        <f>SUM(AH214:AH216)</f>
        <v>0</v>
      </c>
      <c r="AI213" s="518"/>
      <c r="AJ213" s="518">
        <f>SUM(AJ214:AJ216)</f>
        <v>0</v>
      </c>
      <c r="AK213" s="518"/>
      <c r="AL213" s="521">
        <f>SUM(AL214:AL216)</f>
        <v>0</v>
      </c>
    </row>
    <row r="214" spans="2:38" ht="16.5" customHeight="1">
      <c r="B214" s="485" t="s">
        <v>1026</v>
      </c>
      <c r="C214" s="522">
        <f>SUM(D214:F214)</f>
        <v>50</v>
      </c>
      <c r="D214" s="498">
        <v>4</v>
      </c>
      <c r="E214" s="498">
        <v>0</v>
      </c>
      <c r="F214" s="498">
        <v>46</v>
      </c>
      <c r="G214" s="498"/>
      <c r="H214" s="495">
        <f>SUM(J214+L214)</f>
        <v>102</v>
      </c>
      <c r="I214" s="495"/>
      <c r="J214" s="495">
        <f aca="true" t="shared" si="65" ref="J214:J222">SUM(N214,R214)</f>
        <v>68</v>
      </c>
      <c r="K214" s="495"/>
      <c r="L214" s="495">
        <f aca="true" t="shared" si="66" ref="L214:L222">SUM(P214,T214)</f>
        <v>34</v>
      </c>
      <c r="M214" s="498"/>
      <c r="N214" s="498">
        <v>19</v>
      </c>
      <c r="O214" s="498"/>
      <c r="P214" s="498">
        <v>15</v>
      </c>
      <c r="Q214" s="498"/>
      <c r="R214" s="498">
        <v>49</v>
      </c>
      <c r="S214" s="498"/>
      <c r="T214" s="498">
        <v>19</v>
      </c>
      <c r="U214" s="473"/>
      <c r="V214" s="495">
        <v>2855</v>
      </c>
      <c r="W214" s="498"/>
      <c r="X214" s="532">
        <v>0</v>
      </c>
      <c r="Y214" s="498"/>
      <c r="Z214" s="532">
        <v>0</v>
      </c>
      <c r="AA214" s="498"/>
      <c r="AB214" s="495">
        <v>7950</v>
      </c>
      <c r="AC214" s="498"/>
      <c r="AD214" s="532">
        <v>0</v>
      </c>
      <c r="AE214" s="498"/>
      <c r="AF214" s="532">
        <v>0</v>
      </c>
      <c r="AG214" s="498"/>
      <c r="AH214" s="532">
        <v>0</v>
      </c>
      <c r="AI214" s="498"/>
      <c r="AJ214" s="532">
        <v>0</v>
      </c>
      <c r="AK214" s="498"/>
      <c r="AL214" s="523">
        <v>0</v>
      </c>
    </row>
    <row r="215" spans="2:38" ht="16.5" customHeight="1">
      <c r="B215" s="485" t="s">
        <v>1027</v>
      </c>
      <c r="C215" s="522">
        <f>SUM(D215:F215)</f>
        <v>57</v>
      </c>
      <c r="D215" s="498">
        <v>9</v>
      </c>
      <c r="E215" s="498">
        <v>2</v>
      </c>
      <c r="F215" s="498">
        <v>46</v>
      </c>
      <c r="G215" s="498"/>
      <c r="H215" s="495">
        <f>SUM(J215+L215)</f>
        <v>354</v>
      </c>
      <c r="I215" s="495"/>
      <c r="J215" s="495">
        <f t="shared" si="65"/>
        <v>171</v>
      </c>
      <c r="K215" s="495"/>
      <c r="L215" s="495">
        <f t="shared" si="66"/>
        <v>183</v>
      </c>
      <c r="M215" s="498"/>
      <c r="N215" s="498">
        <v>121</v>
      </c>
      <c r="O215" s="498"/>
      <c r="P215" s="498">
        <v>151</v>
      </c>
      <c r="Q215" s="498"/>
      <c r="R215" s="498">
        <v>50</v>
      </c>
      <c r="S215" s="498"/>
      <c r="T215" s="498">
        <v>32</v>
      </c>
      <c r="U215" s="473"/>
      <c r="V215" s="495">
        <v>22257</v>
      </c>
      <c r="W215" s="498"/>
      <c r="X215" s="532">
        <v>0</v>
      </c>
      <c r="Y215" s="498"/>
      <c r="Z215" s="532">
        <v>0</v>
      </c>
      <c r="AA215" s="498"/>
      <c r="AB215" s="495">
        <v>25974</v>
      </c>
      <c r="AC215" s="498"/>
      <c r="AD215" s="532">
        <v>0</v>
      </c>
      <c r="AE215" s="498"/>
      <c r="AF215" s="532">
        <v>0</v>
      </c>
      <c r="AG215" s="498"/>
      <c r="AH215" s="532">
        <v>0</v>
      </c>
      <c r="AI215" s="498"/>
      <c r="AJ215" s="532">
        <v>0</v>
      </c>
      <c r="AK215" s="498"/>
      <c r="AL215" s="523">
        <v>0</v>
      </c>
    </row>
    <row r="216" spans="2:38" ht="16.5" customHeight="1">
      <c r="B216" s="485" t="s">
        <v>1028</v>
      </c>
      <c r="C216" s="522">
        <f>SUM(D216:F216)</f>
        <v>22</v>
      </c>
      <c r="D216" s="498">
        <v>18</v>
      </c>
      <c r="E216" s="498">
        <v>0</v>
      </c>
      <c r="F216" s="498">
        <v>4</v>
      </c>
      <c r="G216" s="498"/>
      <c r="H216" s="495">
        <f>SUM(J216+L216)</f>
        <v>328</v>
      </c>
      <c r="I216" s="495"/>
      <c r="J216" s="495">
        <f t="shared" si="65"/>
        <v>218</v>
      </c>
      <c r="K216" s="495"/>
      <c r="L216" s="495">
        <f t="shared" si="66"/>
        <v>110</v>
      </c>
      <c r="M216" s="498"/>
      <c r="N216" s="498">
        <v>214</v>
      </c>
      <c r="O216" s="498"/>
      <c r="P216" s="498">
        <v>109</v>
      </c>
      <c r="Q216" s="498"/>
      <c r="R216" s="498">
        <v>4</v>
      </c>
      <c r="S216" s="498"/>
      <c r="T216" s="498">
        <v>1</v>
      </c>
      <c r="U216" s="473"/>
      <c r="V216" s="495">
        <v>34640</v>
      </c>
      <c r="W216" s="498"/>
      <c r="X216" s="532">
        <v>0</v>
      </c>
      <c r="Y216" s="498"/>
      <c r="Z216" s="532">
        <v>0</v>
      </c>
      <c r="AA216" s="498"/>
      <c r="AB216" s="495">
        <v>48675</v>
      </c>
      <c r="AC216" s="498"/>
      <c r="AD216" s="532">
        <v>0</v>
      </c>
      <c r="AE216" s="498"/>
      <c r="AF216" s="532">
        <v>0</v>
      </c>
      <c r="AG216" s="498"/>
      <c r="AH216" s="532">
        <v>0</v>
      </c>
      <c r="AI216" s="498"/>
      <c r="AJ216" s="532">
        <v>0</v>
      </c>
      <c r="AK216" s="498"/>
      <c r="AL216" s="523">
        <v>0</v>
      </c>
    </row>
    <row r="217" spans="1:38" s="548" customFormat="1" ht="16.5" customHeight="1">
      <c r="A217" s="501"/>
      <c r="B217" s="502" t="s">
        <v>1029</v>
      </c>
      <c r="C217" s="517">
        <f>SUM(C218:C222)</f>
        <v>32</v>
      </c>
      <c r="D217" s="518">
        <f>SUM(D218:D222)</f>
        <v>28</v>
      </c>
      <c r="E217" s="518">
        <f>SUM(E218:E222)</f>
        <v>2</v>
      </c>
      <c r="F217" s="518">
        <f>SUM(F218:F222)</f>
        <v>2</v>
      </c>
      <c r="G217" s="518"/>
      <c r="H217" s="545">
        <f>SUM(J217:L217)</f>
        <v>2232</v>
      </c>
      <c r="I217" s="545"/>
      <c r="J217" s="545">
        <f t="shared" si="65"/>
        <v>1515</v>
      </c>
      <c r="K217" s="545"/>
      <c r="L217" s="545">
        <f t="shared" si="66"/>
        <v>717</v>
      </c>
      <c r="M217" s="518"/>
      <c r="N217" s="518">
        <f>SUM(N218:N222)</f>
        <v>1514</v>
      </c>
      <c r="O217" s="518"/>
      <c r="P217" s="518">
        <f>SUM(P218:P222)</f>
        <v>717</v>
      </c>
      <c r="Q217" s="518"/>
      <c r="R217" s="518">
        <f>SUM(R218:R222)</f>
        <v>1</v>
      </c>
      <c r="S217" s="518"/>
      <c r="T217" s="518">
        <f>SUM(T218:T222)</f>
        <v>0</v>
      </c>
      <c r="U217" s="520"/>
      <c r="V217" s="519">
        <f aca="true" t="shared" si="67" ref="V217:V222">SUM(X217,Z217)</f>
        <v>274921</v>
      </c>
      <c r="W217" s="518"/>
      <c r="X217" s="518">
        <f>SUM(X218:X222)</f>
        <v>272483</v>
      </c>
      <c r="Y217" s="518"/>
      <c r="Z217" s="518">
        <f>SUM(Z218:Z222)</f>
        <v>2438</v>
      </c>
      <c r="AA217" s="518"/>
      <c r="AB217" s="519">
        <f aca="true" t="shared" si="68" ref="AB217:AB222">SUM(AD217,AF217,AH217,AJ217)</f>
        <v>749574</v>
      </c>
      <c r="AC217" s="518"/>
      <c r="AD217" s="518">
        <f>SUM(AD218:AD222)</f>
        <v>652701</v>
      </c>
      <c r="AE217" s="518"/>
      <c r="AF217" s="518">
        <f>SUM(AF218:AF222)</f>
        <v>19418</v>
      </c>
      <c r="AG217" s="518"/>
      <c r="AH217" s="518">
        <f>SUM(AH218:AH222)</f>
        <v>29725</v>
      </c>
      <c r="AI217" s="518"/>
      <c r="AJ217" s="518">
        <f>SUM(AJ218:AJ222)</f>
        <v>47730</v>
      </c>
      <c r="AK217" s="518"/>
      <c r="AL217" s="521">
        <v>0</v>
      </c>
    </row>
    <row r="218" spans="2:38" ht="16.5" customHeight="1">
      <c r="B218" s="526" t="s">
        <v>1049</v>
      </c>
      <c r="C218" s="522">
        <f>SUM(D218:F218)</f>
        <v>11</v>
      </c>
      <c r="D218" s="498">
        <v>9</v>
      </c>
      <c r="E218" s="498">
        <v>1</v>
      </c>
      <c r="F218" s="498">
        <v>1</v>
      </c>
      <c r="G218" s="498"/>
      <c r="H218" s="495">
        <f>SUM(J218+L218)</f>
        <v>266</v>
      </c>
      <c r="I218" s="495"/>
      <c r="J218" s="495">
        <f t="shared" si="65"/>
        <v>196</v>
      </c>
      <c r="K218" s="495"/>
      <c r="L218" s="495">
        <f t="shared" si="66"/>
        <v>70</v>
      </c>
      <c r="M218" s="498"/>
      <c r="N218" s="498">
        <v>196</v>
      </c>
      <c r="O218" s="498"/>
      <c r="P218" s="498">
        <v>70</v>
      </c>
      <c r="Q218" s="498"/>
      <c r="R218" s="498">
        <v>0</v>
      </c>
      <c r="S218" s="498"/>
      <c r="T218" s="498">
        <v>0</v>
      </c>
      <c r="U218" s="473"/>
      <c r="V218" s="495">
        <f t="shared" si="67"/>
        <v>30232</v>
      </c>
      <c r="W218" s="498"/>
      <c r="X218" s="498">
        <v>30061</v>
      </c>
      <c r="Y218" s="498"/>
      <c r="Z218" s="498">
        <v>171</v>
      </c>
      <c r="AA218" s="498"/>
      <c r="AB218" s="495">
        <f t="shared" si="68"/>
        <v>64022</v>
      </c>
      <c r="AC218" s="498"/>
      <c r="AD218" s="498">
        <v>52067</v>
      </c>
      <c r="AE218" s="498"/>
      <c r="AF218" s="498">
        <v>2197</v>
      </c>
      <c r="AG218" s="498"/>
      <c r="AH218" s="498">
        <v>2109</v>
      </c>
      <c r="AI218" s="498"/>
      <c r="AJ218" s="498">
        <v>7649</v>
      </c>
      <c r="AK218" s="498"/>
      <c r="AL218" s="523">
        <v>0</v>
      </c>
    </row>
    <row r="219" spans="2:38" ht="16.5" customHeight="1">
      <c r="B219" s="526" t="s">
        <v>1056</v>
      </c>
      <c r="C219" s="522">
        <f>SUM(D219:F219)</f>
        <v>6</v>
      </c>
      <c r="D219" s="498">
        <v>5</v>
      </c>
      <c r="E219" s="498">
        <v>0</v>
      </c>
      <c r="F219" s="498">
        <v>1</v>
      </c>
      <c r="G219" s="498"/>
      <c r="H219" s="495">
        <f>SUM(J219+L219)</f>
        <v>242</v>
      </c>
      <c r="I219" s="495"/>
      <c r="J219" s="495">
        <f t="shared" si="65"/>
        <v>142</v>
      </c>
      <c r="K219" s="495"/>
      <c r="L219" s="495">
        <f t="shared" si="66"/>
        <v>100</v>
      </c>
      <c r="M219" s="498"/>
      <c r="N219" s="498">
        <v>141</v>
      </c>
      <c r="O219" s="498"/>
      <c r="P219" s="498">
        <v>100</v>
      </c>
      <c r="Q219" s="498"/>
      <c r="R219" s="498">
        <v>1</v>
      </c>
      <c r="S219" s="498"/>
      <c r="T219" s="498">
        <v>0</v>
      </c>
      <c r="U219" s="473"/>
      <c r="V219" s="495">
        <f t="shared" si="67"/>
        <v>25522</v>
      </c>
      <c r="W219" s="498"/>
      <c r="X219" s="498">
        <v>24971</v>
      </c>
      <c r="Y219" s="498"/>
      <c r="Z219" s="498">
        <v>551</v>
      </c>
      <c r="AA219" s="498"/>
      <c r="AB219" s="495">
        <f t="shared" si="68"/>
        <v>41564</v>
      </c>
      <c r="AC219" s="498"/>
      <c r="AD219" s="498">
        <v>29137</v>
      </c>
      <c r="AE219" s="498"/>
      <c r="AF219" s="498">
        <v>2210</v>
      </c>
      <c r="AG219" s="498"/>
      <c r="AH219" s="498">
        <v>1500</v>
      </c>
      <c r="AI219" s="498"/>
      <c r="AJ219" s="498">
        <v>8717</v>
      </c>
      <c r="AK219" s="498"/>
      <c r="AL219" s="523">
        <v>0</v>
      </c>
    </row>
    <row r="220" spans="2:38" ht="16.5" customHeight="1">
      <c r="B220" s="526" t="s">
        <v>1053</v>
      </c>
      <c r="C220" s="522">
        <f>SUM(D220:F220)</f>
        <v>8</v>
      </c>
      <c r="D220" s="498">
        <v>7</v>
      </c>
      <c r="E220" s="498">
        <v>1</v>
      </c>
      <c r="F220" s="498">
        <v>0</v>
      </c>
      <c r="G220" s="498"/>
      <c r="H220" s="495">
        <f>SUM(J220+L220)</f>
        <v>601</v>
      </c>
      <c r="I220" s="495"/>
      <c r="J220" s="495">
        <f t="shared" si="65"/>
        <v>373</v>
      </c>
      <c r="K220" s="495"/>
      <c r="L220" s="495">
        <f t="shared" si="66"/>
        <v>228</v>
      </c>
      <c r="M220" s="498"/>
      <c r="N220" s="498">
        <v>373</v>
      </c>
      <c r="O220" s="498"/>
      <c r="P220" s="498">
        <v>228</v>
      </c>
      <c r="Q220" s="498"/>
      <c r="R220" s="498">
        <v>0</v>
      </c>
      <c r="S220" s="498"/>
      <c r="T220" s="498">
        <v>0</v>
      </c>
      <c r="U220" s="473"/>
      <c r="V220" s="495">
        <f t="shared" si="67"/>
        <v>68923</v>
      </c>
      <c r="W220" s="498"/>
      <c r="X220" s="498">
        <v>68665</v>
      </c>
      <c r="Y220" s="498"/>
      <c r="Z220" s="498">
        <v>258</v>
      </c>
      <c r="AA220" s="498"/>
      <c r="AB220" s="495">
        <f t="shared" si="68"/>
        <v>134771</v>
      </c>
      <c r="AC220" s="498"/>
      <c r="AD220" s="498">
        <v>107365</v>
      </c>
      <c r="AE220" s="498"/>
      <c r="AF220" s="498">
        <v>7735</v>
      </c>
      <c r="AG220" s="498"/>
      <c r="AH220" s="498">
        <v>4769</v>
      </c>
      <c r="AI220" s="498"/>
      <c r="AJ220" s="498">
        <v>14902</v>
      </c>
      <c r="AK220" s="498"/>
      <c r="AL220" s="523">
        <v>0</v>
      </c>
    </row>
    <row r="221" spans="2:38" ht="16.5" customHeight="1">
      <c r="B221" s="526" t="s">
        <v>1058</v>
      </c>
      <c r="C221" s="522">
        <f>SUM(D221:F221)</f>
        <v>5</v>
      </c>
      <c r="D221" s="498">
        <v>5</v>
      </c>
      <c r="E221" s="498">
        <v>0</v>
      </c>
      <c r="F221" s="498">
        <v>0</v>
      </c>
      <c r="G221" s="473" t="s">
        <v>1052</v>
      </c>
      <c r="H221" s="495">
        <f>SUM(J221+L221)</f>
        <v>1123</v>
      </c>
      <c r="I221" s="473" t="s">
        <v>1052</v>
      </c>
      <c r="J221" s="495">
        <f t="shared" si="65"/>
        <v>804</v>
      </c>
      <c r="K221" s="473" t="s">
        <v>1052</v>
      </c>
      <c r="L221" s="495">
        <f t="shared" si="66"/>
        <v>319</v>
      </c>
      <c r="M221" s="473" t="s">
        <v>1052</v>
      </c>
      <c r="N221" s="498">
        <v>804</v>
      </c>
      <c r="O221" s="473" t="s">
        <v>1052</v>
      </c>
      <c r="P221" s="498">
        <v>319</v>
      </c>
      <c r="Q221" s="498"/>
      <c r="R221" s="498">
        <v>0</v>
      </c>
      <c r="S221" s="498"/>
      <c r="T221" s="498">
        <v>0</v>
      </c>
      <c r="U221" s="473" t="s">
        <v>1052</v>
      </c>
      <c r="V221" s="495">
        <f t="shared" si="67"/>
        <v>150244</v>
      </c>
      <c r="W221" s="473" t="s">
        <v>1052</v>
      </c>
      <c r="X221" s="498">
        <v>148786</v>
      </c>
      <c r="Y221" s="473" t="s">
        <v>1052</v>
      </c>
      <c r="Z221" s="498">
        <v>1458</v>
      </c>
      <c r="AA221" s="473" t="s">
        <v>1052</v>
      </c>
      <c r="AB221" s="495">
        <f t="shared" si="68"/>
        <v>509217</v>
      </c>
      <c r="AC221" s="473" t="s">
        <v>1052</v>
      </c>
      <c r="AD221" s="498">
        <v>464132</v>
      </c>
      <c r="AE221" s="473" t="s">
        <v>1052</v>
      </c>
      <c r="AF221" s="498">
        <v>7276</v>
      </c>
      <c r="AG221" s="473" t="s">
        <v>1052</v>
      </c>
      <c r="AH221" s="498">
        <v>21347</v>
      </c>
      <c r="AI221" s="473" t="s">
        <v>1052</v>
      </c>
      <c r="AJ221" s="498">
        <v>16462</v>
      </c>
      <c r="AK221" s="498"/>
      <c r="AL221" s="523">
        <v>0</v>
      </c>
    </row>
    <row r="222" spans="2:38" ht="16.5" customHeight="1">
      <c r="B222" s="526" t="s">
        <v>1060</v>
      </c>
      <c r="C222" s="522">
        <f>SUM(D222:F222)</f>
        <v>2</v>
      </c>
      <c r="D222" s="498">
        <v>2</v>
      </c>
      <c r="E222" s="498">
        <v>0</v>
      </c>
      <c r="F222" s="498">
        <v>0</v>
      </c>
      <c r="G222" s="473"/>
      <c r="H222" s="495">
        <f>SUM(J222+L222)</f>
        <v>0</v>
      </c>
      <c r="I222" s="473"/>
      <c r="J222" s="495">
        <f t="shared" si="65"/>
        <v>0</v>
      </c>
      <c r="K222" s="473"/>
      <c r="L222" s="495">
        <f t="shared" si="66"/>
        <v>0</v>
      </c>
      <c r="M222" s="473"/>
      <c r="N222" s="506" t="s">
        <v>1055</v>
      </c>
      <c r="O222" s="473"/>
      <c r="P222" s="506" t="s">
        <v>1055</v>
      </c>
      <c r="Q222" s="506"/>
      <c r="R222" s="498">
        <v>0</v>
      </c>
      <c r="S222" s="498"/>
      <c r="T222" s="498">
        <v>0</v>
      </c>
      <c r="U222" s="473"/>
      <c r="V222" s="495">
        <f t="shared" si="67"/>
        <v>0</v>
      </c>
      <c r="W222" s="498"/>
      <c r="X222" s="506" t="s">
        <v>1055</v>
      </c>
      <c r="Y222" s="498"/>
      <c r="Z222" s="506" t="s">
        <v>1055</v>
      </c>
      <c r="AA222" s="498"/>
      <c r="AB222" s="495">
        <f t="shared" si="68"/>
        <v>0</v>
      </c>
      <c r="AC222" s="473"/>
      <c r="AD222" s="506" t="s">
        <v>1055</v>
      </c>
      <c r="AE222" s="473"/>
      <c r="AF222" s="506" t="s">
        <v>1055</v>
      </c>
      <c r="AG222" s="473"/>
      <c r="AH222" s="506" t="s">
        <v>1055</v>
      </c>
      <c r="AI222" s="473"/>
      <c r="AJ222" s="506" t="s">
        <v>1055</v>
      </c>
      <c r="AK222" s="498"/>
      <c r="AL222" s="550">
        <v>0</v>
      </c>
    </row>
    <row r="223" spans="1:38" s="546" customFormat="1" ht="16.5" customHeight="1">
      <c r="A223" s="549"/>
      <c r="B223" s="502" t="s">
        <v>1010</v>
      </c>
      <c r="C223" s="517">
        <f>SUM(C224,C228)</f>
        <v>54</v>
      </c>
      <c r="D223" s="518">
        <f>SUM(D224,D228)</f>
        <v>29</v>
      </c>
      <c r="E223" s="518">
        <f>SUM(E224,E228)</f>
        <v>0</v>
      </c>
      <c r="F223" s="518">
        <f>SUM(F224,F228)</f>
        <v>25</v>
      </c>
      <c r="G223" s="518"/>
      <c r="H223" s="519">
        <f>SUM(H224,H228)</f>
        <v>1696</v>
      </c>
      <c r="I223" s="519"/>
      <c r="J223" s="519">
        <f>SUM(J224,J228)</f>
        <v>884</v>
      </c>
      <c r="K223" s="519"/>
      <c r="L223" s="519">
        <f>SUM(L224,L228)</f>
        <v>812</v>
      </c>
      <c r="M223" s="518"/>
      <c r="N223" s="518">
        <f>SUM(N224,N228)</f>
        <v>860</v>
      </c>
      <c r="O223" s="518"/>
      <c r="P223" s="518">
        <f>SUM(P224,P228)</f>
        <v>800</v>
      </c>
      <c r="Q223" s="518"/>
      <c r="R223" s="518">
        <f>SUM(R224,R228)</f>
        <v>24</v>
      </c>
      <c r="S223" s="518"/>
      <c r="T223" s="518">
        <f>SUM(T224,T228)</f>
        <v>12</v>
      </c>
      <c r="U223" s="520"/>
      <c r="V223" s="519">
        <f>SUM(V224,V228)</f>
        <v>182381</v>
      </c>
      <c r="W223" s="518"/>
      <c r="X223" s="519">
        <f>SUM(X224,X228)</f>
        <v>161494</v>
      </c>
      <c r="Y223" s="529"/>
      <c r="Z223" s="519">
        <f>SUM(Z224,Z228)</f>
        <v>2837</v>
      </c>
      <c r="AA223" s="518"/>
      <c r="AB223" s="519">
        <f>SUM(AB224,AB228)</f>
        <v>278488</v>
      </c>
      <c r="AC223" s="518"/>
      <c r="AD223" s="519">
        <f>SUM(AD224,AD228)</f>
        <v>219920</v>
      </c>
      <c r="AE223" s="529"/>
      <c r="AF223" s="519">
        <f>SUM(AF224,AF228)</f>
        <v>3726</v>
      </c>
      <c r="AG223" s="529"/>
      <c r="AH223" s="519">
        <f>SUM(AH224,AH228)</f>
        <v>4234</v>
      </c>
      <c r="AI223" s="529"/>
      <c r="AJ223" s="519">
        <f>SUM(AJ224,AJ228)</f>
        <v>33177</v>
      </c>
      <c r="AK223" s="518"/>
      <c r="AL223" s="521">
        <f>SUM(AL224,AL228)</f>
        <v>0</v>
      </c>
    </row>
    <row r="224" spans="1:38" s="548" customFormat="1" ht="16.5" customHeight="1">
      <c r="A224" s="501"/>
      <c r="B224" s="502" t="s">
        <v>1025</v>
      </c>
      <c r="C224" s="552">
        <f>SUM(C225:C227)</f>
        <v>36</v>
      </c>
      <c r="D224" s="529">
        <f>SUM(D225:D227)</f>
        <v>11</v>
      </c>
      <c r="E224" s="529">
        <f>SUM(E225:E227)</f>
        <v>0</v>
      </c>
      <c r="F224" s="529">
        <f>SUM(F225:F227)</f>
        <v>25</v>
      </c>
      <c r="G224" s="529"/>
      <c r="H224" s="545">
        <f>SUM(H225:H227)</f>
        <v>266</v>
      </c>
      <c r="I224" s="545"/>
      <c r="J224" s="545">
        <f>SUM(J225:J227)</f>
        <v>106</v>
      </c>
      <c r="K224" s="545"/>
      <c r="L224" s="545">
        <f>SUM(L225:L227)</f>
        <v>160</v>
      </c>
      <c r="M224" s="529"/>
      <c r="N224" s="529">
        <f>SUM(N225:N227)</f>
        <v>82</v>
      </c>
      <c r="O224" s="529"/>
      <c r="P224" s="529">
        <f>SUM(P225:P227)</f>
        <v>148</v>
      </c>
      <c r="Q224" s="529"/>
      <c r="R224" s="529">
        <f>SUM(R225:R227)</f>
        <v>24</v>
      </c>
      <c r="S224" s="529"/>
      <c r="T224" s="529">
        <f>SUM(T225:T227)</f>
        <v>12</v>
      </c>
      <c r="U224" s="529"/>
      <c r="V224" s="545">
        <f>SUM(V225:V227)</f>
        <v>18050</v>
      </c>
      <c r="W224" s="529"/>
      <c r="X224" s="529">
        <f>SUM(X225:X227)</f>
        <v>0</v>
      </c>
      <c r="Y224" s="529"/>
      <c r="Z224" s="529">
        <f>SUM(Z225:Z227)</f>
        <v>0</v>
      </c>
      <c r="AA224" s="529"/>
      <c r="AB224" s="545">
        <f>SUM(AB225:AB227)</f>
        <v>17431</v>
      </c>
      <c r="AC224" s="529"/>
      <c r="AD224" s="529">
        <f>SUM(AD225:AD227)</f>
        <v>0</v>
      </c>
      <c r="AE224" s="529"/>
      <c r="AF224" s="529">
        <f>SUM(AF225:AF227)</f>
        <v>0</v>
      </c>
      <c r="AG224" s="529"/>
      <c r="AH224" s="529">
        <f>SUM(AH225:AH227)</f>
        <v>0</v>
      </c>
      <c r="AI224" s="529"/>
      <c r="AJ224" s="529">
        <f>SUM(AJ225:AJ227)</f>
        <v>0</v>
      </c>
      <c r="AK224" s="529"/>
      <c r="AL224" s="553">
        <f>SUM(AL225:AL227)</f>
        <v>0</v>
      </c>
    </row>
    <row r="225" spans="2:38" ht="16.5" customHeight="1">
      <c r="B225" s="485" t="s">
        <v>1026</v>
      </c>
      <c r="C225" s="522">
        <f>SUM(D225:F225)</f>
        <v>10</v>
      </c>
      <c r="D225" s="506">
        <v>0</v>
      </c>
      <c r="E225" s="506">
        <v>0</v>
      </c>
      <c r="F225" s="506">
        <v>10</v>
      </c>
      <c r="G225" s="506"/>
      <c r="H225" s="495">
        <f>SUM(J225+L225)</f>
        <v>19</v>
      </c>
      <c r="I225" s="495"/>
      <c r="J225" s="495">
        <f aca="true" t="shared" si="69" ref="J225:J234">SUM(N225,R225)</f>
        <v>11</v>
      </c>
      <c r="K225" s="495"/>
      <c r="L225" s="495">
        <f aca="true" t="shared" si="70" ref="L225:L234">SUM(P225,T225)</f>
        <v>8</v>
      </c>
      <c r="M225" s="506"/>
      <c r="N225" s="506">
        <v>1</v>
      </c>
      <c r="O225" s="506"/>
      <c r="P225" s="506">
        <v>1</v>
      </c>
      <c r="Q225" s="506"/>
      <c r="R225" s="506">
        <v>10</v>
      </c>
      <c r="S225" s="506"/>
      <c r="T225" s="506">
        <v>7</v>
      </c>
      <c r="U225" s="506"/>
      <c r="V225" s="495">
        <v>222</v>
      </c>
      <c r="W225" s="506"/>
      <c r="X225" s="532">
        <v>0</v>
      </c>
      <c r="Y225" s="506"/>
      <c r="Z225" s="532">
        <v>0</v>
      </c>
      <c r="AA225" s="506"/>
      <c r="AB225" s="495">
        <v>397</v>
      </c>
      <c r="AC225" s="506"/>
      <c r="AD225" s="532">
        <v>0</v>
      </c>
      <c r="AE225" s="506"/>
      <c r="AF225" s="532">
        <v>0</v>
      </c>
      <c r="AG225" s="506"/>
      <c r="AH225" s="532">
        <v>0</v>
      </c>
      <c r="AI225" s="506"/>
      <c r="AJ225" s="532">
        <v>0</v>
      </c>
      <c r="AK225" s="506"/>
      <c r="AL225" s="550">
        <v>0</v>
      </c>
    </row>
    <row r="226" spans="2:38" ht="16.5" customHeight="1">
      <c r="B226" s="485" t="s">
        <v>1027</v>
      </c>
      <c r="C226" s="522">
        <f>SUM(D226:F226)</f>
        <v>17</v>
      </c>
      <c r="D226" s="506">
        <v>7</v>
      </c>
      <c r="E226" s="506">
        <v>0</v>
      </c>
      <c r="F226" s="506">
        <v>10</v>
      </c>
      <c r="G226" s="506"/>
      <c r="H226" s="495">
        <f>SUM(J226+L226)</f>
        <v>96</v>
      </c>
      <c r="I226" s="495"/>
      <c r="J226" s="495">
        <f t="shared" si="69"/>
        <v>40</v>
      </c>
      <c r="K226" s="495"/>
      <c r="L226" s="495">
        <f t="shared" si="70"/>
        <v>56</v>
      </c>
      <c r="M226" s="506"/>
      <c r="N226" s="506">
        <v>29</v>
      </c>
      <c r="O226" s="506"/>
      <c r="P226" s="506">
        <v>53</v>
      </c>
      <c r="Q226" s="506"/>
      <c r="R226" s="506">
        <v>11</v>
      </c>
      <c r="S226" s="506"/>
      <c r="T226" s="506">
        <v>3</v>
      </c>
      <c r="U226" s="506"/>
      <c r="V226" s="495">
        <v>6086</v>
      </c>
      <c r="W226" s="506"/>
      <c r="X226" s="532">
        <v>0</v>
      </c>
      <c r="Y226" s="506"/>
      <c r="Z226" s="532">
        <v>0</v>
      </c>
      <c r="AA226" s="506"/>
      <c r="AB226" s="495">
        <v>7912</v>
      </c>
      <c r="AC226" s="506"/>
      <c r="AD226" s="532">
        <v>0</v>
      </c>
      <c r="AE226" s="506"/>
      <c r="AF226" s="532">
        <v>0</v>
      </c>
      <c r="AG226" s="506"/>
      <c r="AH226" s="532">
        <v>0</v>
      </c>
      <c r="AI226" s="506"/>
      <c r="AJ226" s="532">
        <v>0</v>
      </c>
      <c r="AK226" s="506"/>
      <c r="AL226" s="550">
        <v>0</v>
      </c>
    </row>
    <row r="227" spans="2:38" ht="16.5" customHeight="1">
      <c r="B227" s="485" t="s">
        <v>1028</v>
      </c>
      <c r="C227" s="522">
        <f>SUM(D227:F227)</f>
        <v>9</v>
      </c>
      <c r="D227" s="506">
        <v>4</v>
      </c>
      <c r="E227" s="506">
        <v>0</v>
      </c>
      <c r="F227" s="506">
        <v>5</v>
      </c>
      <c r="G227" s="473"/>
      <c r="H227" s="495">
        <f>SUM(J227+L227)</f>
        <v>151</v>
      </c>
      <c r="I227" s="551"/>
      <c r="J227" s="495">
        <f t="shared" si="69"/>
        <v>55</v>
      </c>
      <c r="K227" s="551"/>
      <c r="L227" s="495">
        <f t="shared" si="70"/>
        <v>96</v>
      </c>
      <c r="M227" s="473"/>
      <c r="N227" s="506">
        <v>52</v>
      </c>
      <c r="O227" s="473"/>
      <c r="P227" s="506">
        <v>94</v>
      </c>
      <c r="Q227" s="506"/>
      <c r="R227" s="506">
        <v>3</v>
      </c>
      <c r="S227" s="506"/>
      <c r="T227" s="506">
        <v>2</v>
      </c>
      <c r="U227" s="506"/>
      <c r="V227" s="495">
        <v>11742</v>
      </c>
      <c r="W227" s="506"/>
      <c r="X227" s="532">
        <v>0</v>
      </c>
      <c r="Y227" s="506"/>
      <c r="Z227" s="532">
        <v>0</v>
      </c>
      <c r="AA227" s="506"/>
      <c r="AB227" s="495">
        <v>9122</v>
      </c>
      <c r="AC227" s="506"/>
      <c r="AD227" s="532">
        <v>0</v>
      </c>
      <c r="AE227" s="506"/>
      <c r="AF227" s="532">
        <v>0</v>
      </c>
      <c r="AG227" s="506"/>
      <c r="AH227" s="532">
        <v>0</v>
      </c>
      <c r="AI227" s="506"/>
      <c r="AJ227" s="532">
        <v>0</v>
      </c>
      <c r="AK227" s="506"/>
      <c r="AL227" s="550">
        <v>0</v>
      </c>
    </row>
    <row r="228" spans="1:38" s="548" customFormat="1" ht="16.5" customHeight="1">
      <c r="A228" s="501"/>
      <c r="B228" s="502" t="s">
        <v>1029</v>
      </c>
      <c r="C228" s="552">
        <f>SUM(C229:C233)</f>
        <v>18</v>
      </c>
      <c r="D228" s="529">
        <f>SUM(D229:D233)</f>
        <v>18</v>
      </c>
      <c r="E228" s="529">
        <f>SUM(E229:E233)</f>
        <v>0</v>
      </c>
      <c r="F228" s="529">
        <f>SUM(F229:F233)</f>
        <v>0</v>
      </c>
      <c r="G228" s="529"/>
      <c r="H228" s="545">
        <f>SUM(J228:L228)</f>
        <v>1430</v>
      </c>
      <c r="I228" s="545"/>
      <c r="J228" s="545">
        <f t="shared" si="69"/>
        <v>778</v>
      </c>
      <c r="K228" s="545"/>
      <c r="L228" s="545">
        <f t="shared" si="70"/>
        <v>652</v>
      </c>
      <c r="M228" s="529"/>
      <c r="N228" s="529">
        <f>SUM(N229:N233)</f>
        <v>778</v>
      </c>
      <c r="O228" s="529"/>
      <c r="P228" s="529">
        <f>SUM(P229:P233)</f>
        <v>652</v>
      </c>
      <c r="Q228" s="529"/>
      <c r="R228" s="529">
        <f>SUM(R229:R233)</f>
        <v>0</v>
      </c>
      <c r="S228" s="529"/>
      <c r="T228" s="529">
        <f>SUM(T229:T233)</f>
        <v>0</v>
      </c>
      <c r="U228" s="529"/>
      <c r="V228" s="519">
        <f>SUM(X228,Z228)</f>
        <v>164331</v>
      </c>
      <c r="W228" s="529"/>
      <c r="X228" s="529">
        <f>SUM(X229:X233)</f>
        <v>161494</v>
      </c>
      <c r="Y228" s="529"/>
      <c r="Z228" s="529">
        <f>SUM(Z229:Z233)</f>
        <v>2837</v>
      </c>
      <c r="AA228" s="529"/>
      <c r="AB228" s="519">
        <f>SUM(AD228,AF228,AH228,AJ228)</f>
        <v>261057</v>
      </c>
      <c r="AC228" s="529"/>
      <c r="AD228" s="529">
        <f>SUM(AD229:AD233)</f>
        <v>219920</v>
      </c>
      <c r="AE228" s="529"/>
      <c r="AF228" s="529">
        <f>SUM(AF229:AF233)</f>
        <v>3726</v>
      </c>
      <c r="AG228" s="529"/>
      <c r="AH228" s="529">
        <f>SUM(AH229:AH233)</f>
        <v>4234</v>
      </c>
      <c r="AI228" s="529"/>
      <c r="AJ228" s="529">
        <f>SUM(AJ229:AJ233)</f>
        <v>33177</v>
      </c>
      <c r="AK228" s="529"/>
      <c r="AL228" s="553">
        <f>SUM(AL229:AL233)</f>
        <v>0</v>
      </c>
    </row>
    <row r="229" spans="2:38" ht="16.5" customHeight="1">
      <c r="B229" s="526" t="s">
        <v>1049</v>
      </c>
      <c r="C229" s="522">
        <f>SUM(D229:F229)</f>
        <v>3</v>
      </c>
      <c r="D229" s="506">
        <v>3</v>
      </c>
      <c r="E229" s="506">
        <v>0</v>
      </c>
      <c r="F229" s="506">
        <v>0</v>
      </c>
      <c r="G229" s="506"/>
      <c r="H229" s="495">
        <f>SUM(J229+L229)</f>
        <v>73</v>
      </c>
      <c r="I229" s="495"/>
      <c r="J229" s="495">
        <f t="shared" si="69"/>
        <v>49</v>
      </c>
      <c r="K229" s="495"/>
      <c r="L229" s="495">
        <f t="shared" si="70"/>
        <v>24</v>
      </c>
      <c r="M229" s="506"/>
      <c r="N229" s="506">
        <v>49</v>
      </c>
      <c r="O229" s="506"/>
      <c r="P229" s="506">
        <v>24</v>
      </c>
      <c r="Q229" s="506"/>
      <c r="R229" s="506">
        <v>0</v>
      </c>
      <c r="S229" s="506"/>
      <c r="T229" s="506">
        <v>0</v>
      </c>
      <c r="U229" s="506"/>
      <c r="V229" s="495">
        <f>SUM(X229,Z229)</f>
        <v>7931</v>
      </c>
      <c r="W229" s="506"/>
      <c r="X229" s="498">
        <v>7704</v>
      </c>
      <c r="Y229" s="498"/>
      <c r="Z229" s="498">
        <v>227</v>
      </c>
      <c r="AA229" s="506"/>
      <c r="AB229" s="495">
        <f>SUM(AD229,AF229,AH229,AJ229)</f>
        <v>9184</v>
      </c>
      <c r="AC229" s="506"/>
      <c r="AD229" s="498">
        <v>5245</v>
      </c>
      <c r="AE229" s="498"/>
      <c r="AF229" s="498">
        <v>221</v>
      </c>
      <c r="AG229" s="498"/>
      <c r="AH229" s="498">
        <v>785</v>
      </c>
      <c r="AI229" s="498"/>
      <c r="AJ229" s="498">
        <v>2933</v>
      </c>
      <c r="AK229" s="506"/>
      <c r="AL229" s="550">
        <v>0</v>
      </c>
    </row>
    <row r="230" spans="2:38" ht="16.5" customHeight="1">
      <c r="B230" s="526" t="s">
        <v>1056</v>
      </c>
      <c r="C230" s="522">
        <f>SUM(D230:F230)</f>
        <v>6</v>
      </c>
      <c r="D230" s="506">
        <v>6</v>
      </c>
      <c r="E230" s="506">
        <v>0</v>
      </c>
      <c r="F230" s="506">
        <v>0</v>
      </c>
      <c r="G230" s="506"/>
      <c r="H230" s="495">
        <f>SUM(J230+L230)</f>
        <v>241</v>
      </c>
      <c r="I230" s="495"/>
      <c r="J230" s="495">
        <f t="shared" si="69"/>
        <v>142</v>
      </c>
      <c r="K230" s="495"/>
      <c r="L230" s="495">
        <f t="shared" si="70"/>
        <v>99</v>
      </c>
      <c r="M230" s="506"/>
      <c r="N230" s="506">
        <v>142</v>
      </c>
      <c r="O230" s="506"/>
      <c r="P230" s="506">
        <v>99</v>
      </c>
      <c r="Q230" s="506"/>
      <c r="R230" s="506">
        <v>0</v>
      </c>
      <c r="S230" s="506"/>
      <c r="T230" s="506">
        <v>0</v>
      </c>
      <c r="U230" s="506"/>
      <c r="V230" s="495">
        <f>SUM(X230,Z230)</f>
        <v>23157</v>
      </c>
      <c r="W230" s="506"/>
      <c r="X230" s="498">
        <v>23077</v>
      </c>
      <c r="Y230" s="498"/>
      <c r="Z230" s="498">
        <v>80</v>
      </c>
      <c r="AA230" s="506"/>
      <c r="AB230" s="495">
        <f>SUM(AD230,AF230,AH230,AJ230)</f>
        <v>26608</v>
      </c>
      <c r="AC230" s="506"/>
      <c r="AD230" s="498">
        <v>18613</v>
      </c>
      <c r="AE230" s="498"/>
      <c r="AF230" s="498">
        <v>1190</v>
      </c>
      <c r="AG230" s="498"/>
      <c r="AH230" s="498">
        <v>689</v>
      </c>
      <c r="AI230" s="498"/>
      <c r="AJ230" s="498">
        <v>6116</v>
      </c>
      <c r="AK230" s="506"/>
      <c r="AL230" s="550">
        <v>0</v>
      </c>
    </row>
    <row r="231" spans="2:38" ht="16.5" customHeight="1">
      <c r="B231" s="526" t="s">
        <v>1053</v>
      </c>
      <c r="C231" s="522">
        <f>SUM(D231:F231)</f>
        <v>4</v>
      </c>
      <c r="D231" s="506">
        <v>4</v>
      </c>
      <c r="E231" s="506">
        <v>0</v>
      </c>
      <c r="F231" s="506">
        <v>0</v>
      </c>
      <c r="G231" s="506"/>
      <c r="H231" s="495">
        <f>SUM(J231+L231)</f>
        <v>272</v>
      </c>
      <c r="I231" s="495"/>
      <c r="J231" s="495">
        <f t="shared" si="69"/>
        <v>108</v>
      </c>
      <c r="K231" s="495"/>
      <c r="L231" s="495">
        <f t="shared" si="70"/>
        <v>164</v>
      </c>
      <c r="M231" s="506"/>
      <c r="N231" s="506">
        <v>108</v>
      </c>
      <c r="O231" s="506"/>
      <c r="P231" s="506">
        <v>164</v>
      </c>
      <c r="Q231" s="506"/>
      <c r="R231" s="506">
        <v>0</v>
      </c>
      <c r="S231" s="506"/>
      <c r="T231" s="506">
        <v>0</v>
      </c>
      <c r="U231" s="506"/>
      <c r="V231" s="495">
        <f>SUM(X231,Z231)</f>
        <v>34714</v>
      </c>
      <c r="W231" s="506"/>
      <c r="X231" s="498">
        <v>33661</v>
      </c>
      <c r="Y231" s="498"/>
      <c r="Z231" s="498">
        <v>1053</v>
      </c>
      <c r="AA231" s="506"/>
      <c r="AB231" s="495">
        <f>SUM(AD231,AF231,AH231,AJ231)</f>
        <v>62565</v>
      </c>
      <c r="AC231" s="506"/>
      <c r="AD231" s="498">
        <v>58517</v>
      </c>
      <c r="AE231" s="498"/>
      <c r="AF231" s="498">
        <v>757</v>
      </c>
      <c r="AG231" s="498"/>
      <c r="AH231" s="498">
        <v>874</v>
      </c>
      <c r="AI231" s="498"/>
      <c r="AJ231" s="498">
        <v>2417</v>
      </c>
      <c r="AK231" s="506"/>
      <c r="AL231" s="550">
        <v>0</v>
      </c>
    </row>
    <row r="232" spans="2:38" ht="16.5" customHeight="1">
      <c r="B232" s="526" t="s">
        <v>1058</v>
      </c>
      <c r="C232" s="522">
        <f>SUM(D232:F232)</f>
        <v>3</v>
      </c>
      <c r="D232" s="506">
        <v>3</v>
      </c>
      <c r="E232" s="506">
        <v>0</v>
      </c>
      <c r="F232" s="506">
        <v>0</v>
      </c>
      <c r="G232" s="473" t="s">
        <v>1052</v>
      </c>
      <c r="H232" s="495">
        <f>SUM(J232+L232)</f>
        <v>844</v>
      </c>
      <c r="I232" s="473" t="s">
        <v>1052</v>
      </c>
      <c r="J232" s="495">
        <f t="shared" si="69"/>
        <v>479</v>
      </c>
      <c r="K232" s="473" t="s">
        <v>1052</v>
      </c>
      <c r="L232" s="495">
        <f t="shared" si="70"/>
        <v>365</v>
      </c>
      <c r="M232" s="473" t="s">
        <v>1052</v>
      </c>
      <c r="N232" s="506">
        <v>479</v>
      </c>
      <c r="O232" s="473" t="s">
        <v>1052</v>
      </c>
      <c r="P232" s="506">
        <v>365</v>
      </c>
      <c r="Q232" s="506"/>
      <c r="R232" s="506">
        <v>0</v>
      </c>
      <c r="S232" s="506"/>
      <c r="T232" s="506">
        <v>0</v>
      </c>
      <c r="U232" s="473" t="s">
        <v>1052</v>
      </c>
      <c r="V232" s="495">
        <f>SUM(X232,Z232)</f>
        <v>98529</v>
      </c>
      <c r="W232" s="473" t="s">
        <v>1052</v>
      </c>
      <c r="X232" s="498">
        <v>97052</v>
      </c>
      <c r="Y232" s="473" t="s">
        <v>1052</v>
      </c>
      <c r="Z232" s="498">
        <v>1477</v>
      </c>
      <c r="AA232" s="473" t="s">
        <v>1052</v>
      </c>
      <c r="AB232" s="495">
        <f>SUM(AD232,AF232,AH232,AJ232)</f>
        <v>162700</v>
      </c>
      <c r="AC232" s="473" t="s">
        <v>1052</v>
      </c>
      <c r="AD232" s="498">
        <v>137545</v>
      </c>
      <c r="AE232" s="473" t="s">
        <v>1052</v>
      </c>
      <c r="AF232" s="498">
        <v>1558</v>
      </c>
      <c r="AG232" s="473" t="s">
        <v>1052</v>
      </c>
      <c r="AH232" s="498">
        <v>1886</v>
      </c>
      <c r="AI232" s="473" t="s">
        <v>1052</v>
      </c>
      <c r="AJ232" s="498">
        <v>21711</v>
      </c>
      <c r="AK232" s="506"/>
      <c r="AL232" s="550">
        <v>0</v>
      </c>
    </row>
    <row r="233" spans="2:38" ht="16.5" customHeight="1">
      <c r="B233" s="526" t="s">
        <v>1060</v>
      </c>
      <c r="C233" s="522">
        <f>SUM(D233:F233)</f>
        <v>2</v>
      </c>
      <c r="D233" s="506">
        <v>2</v>
      </c>
      <c r="E233" s="506">
        <v>0</v>
      </c>
      <c r="F233" s="506">
        <v>0</v>
      </c>
      <c r="G233" s="506"/>
      <c r="H233" s="495">
        <f>SUM(J233+L233)</f>
        <v>0</v>
      </c>
      <c r="I233" s="495"/>
      <c r="J233" s="495">
        <f t="shared" si="69"/>
        <v>0</v>
      </c>
      <c r="K233" s="495"/>
      <c r="L233" s="495">
        <f t="shared" si="70"/>
        <v>0</v>
      </c>
      <c r="M233" s="506"/>
      <c r="N233" s="506" t="s">
        <v>1050</v>
      </c>
      <c r="O233" s="506"/>
      <c r="P233" s="506" t="s">
        <v>1050</v>
      </c>
      <c r="Q233" s="506"/>
      <c r="R233" s="506">
        <v>0</v>
      </c>
      <c r="S233" s="506"/>
      <c r="T233" s="506">
        <v>0</v>
      </c>
      <c r="U233" s="506"/>
      <c r="V233" s="535" t="s">
        <v>1050</v>
      </c>
      <c r="W233" s="506"/>
      <c r="X233" s="506" t="s">
        <v>1055</v>
      </c>
      <c r="Y233" s="498"/>
      <c r="Z233" s="506" t="s">
        <v>1055</v>
      </c>
      <c r="AA233" s="506"/>
      <c r="AB233" s="535" t="s">
        <v>1050</v>
      </c>
      <c r="AC233" s="506"/>
      <c r="AD233" s="506" t="s">
        <v>1055</v>
      </c>
      <c r="AE233" s="473"/>
      <c r="AF233" s="506" t="s">
        <v>1055</v>
      </c>
      <c r="AG233" s="473"/>
      <c r="AH233" s="506" t="s">
        <v>1055</v>
      </c>
      <c r="AI233" s="473"/>
      <c r="AJ233" s="506" t="s">
        <v>1055</v>
      </c>
      <c r="AK233" s="506"/>
      <c r="AL233" s="550">
        <v>0</v>
      </c>
    </row>
    <row r="234" spans="1:38" s="548" customFormat="1" ht="16.5" customHeight="1">
      <c r="A234" s="501"/>
      <c r="B234" s="502" t="s">
        <v>1011</v>
      </c>
      <c r="C234" s="552">
        <f>SUM(C235,C239)</f>
        <v>466</v>
      </c>
      <c r="D234" s="529">
        <f>SUM(D235,D239)</f>
        <v>83</v>
      </c>
      <c r="E234" s="529">
        <f>SUM(E235,E239)</f>
        <v>4</v>
      </c>
      <c r="F234" s="529">
        <f>SUM(F235,F239)</f>
        <v>379</v>
      </c>
      <c r="G234" s="529"/>
      <c r="H234" s="545">
        <f>SUM(J234:L234)</f>
        <v>3610</v>
      </c>
      <c r="I234" s="545"/>
      <c r="J234" s="545">
        <f t="shared" si="69"/>
        <v>1835</v>
      </c>
      <c r="K234" s="545"/>
      <c r="L234" s="545">
        <f t="shared" si="70"/>
        <v>1775</v>
      </c>
      <c r="M234" s="529"/>
      <c r="N234" s="529">
        <f>SUM(N235+N239)</f>
        <v>1437</v>
      </c>
      <c r="O234" s="473"/>
      <c r="P234" s="529">
        <f>SUM(P235+P239)</f>
        <v>1562</v>
      </c>
      <c r="Q234" s="529"/>
      <c r="R234" s="529">
        <f>SUM(R235+R239)</f>
        <v>398</v>
      </c>
      <c r="S234" s="529"/>
      <c r="T234" s="529">
        <f>SUM(T235+T239)</f>
        <v>213</v>
      </c>
      <c r="U234" s="529"/>
      <c r="V234" s="545">
        <v>350550</v>
      </c>
      <c r="W234" s="545"/>
      <c r="X234" s="545">
        <f>SUM(X235+X239)</f>
        <v>241495</v>
      </c>
      <c r="Y234" s="529"/>
      <c r="Z234" s="545">
        <f>SUM(Z235+Z239)</f>
        <v>4167</v>
      </c>
      <c r="AA234" s="529"/>
      <c r="AB234" s="545">
        <f>SUM(AB235+AB239)</f>
        <v>823893</v>
      </c>
      <c r="AC234" s="529"/>
      <c r="AD234" s="545">
        <f>SUM(AD235+AD239)</f>
        <v>534505</v>
      </c>
      <c r="AE234" s="529"/>
      <c r="AF234" s="545">
        <f>SUM(AF235+AF239)</f>
        <v>19086</v>
      </c>
      <c r="AG234" s="529"/>
      <c r="AH234" s="545">
        <f>SUM(AH235+AH239)</f>
        <v>15830</v>
      </c>
      <c r="AI234" s="529"/>
      <c r="AJ234" s="545">
        <f>SUM(AJ235+AJ239)</f>
        <v>40791</v>
      </c>
      <c r="AK234" s="529"/>
      <c r="AL234" s="553">
        <f>SUM(AL235,AL239)</f>
        <v>352</v>
      </c>
    </row>
    <row r="235" spans="1:38" s="548" customFormat="1" ht="16.5" customHeight="1">
      <c r="A235" s="501"/>
      <c r="B235" s="502" t="s">
        <v>1025</v>
      </c>
      <c r="C235" s="552">
        <f>SUM(C236:C238)</f>
        <v>435</v>
      </c>
      <c r="D235" s="529">
        <f>SUM(D236:D238)</f>
        <v>54</v>
      </c>
      <c r="E235" s="529">
        <f>SUM(E236:E238)</f>
        <v>4</v>
      </c>
      <c r="F235" s="529">
        <f>SUM(F236:F238)</f>
        <v>377</v>
      </c>
      <c r="G235" s="529"/>
      <c r="H235" s="545">
        <f>SUM(H236:H238)</f>
        <v>1597</v>
      </c>
      <c r="I235" s="545"/>
      <c r="J235" s="545">
        <f>SUM(J236:J238)</f>
        <v>869</v>
      </c>
      <c r="K235" s="545"/>
      <c r="L235" s="545">
        <f>SUM(L236:L238)</f>
        <v>728</v>
      </c>
      <c r="M235" s="473"/>
      <c r="N235" s="529">
        <f>SUM(N236:N238)</f>
        <v>473</v>
      </c>
      <c r="O235" s="473"/>
      <c r="P235" s="529">
        <f>SUM(P236:P238)</f>
        <v>515</v>
      </c>
      <c r="Q235" s="529"/>
      <c r="R235" s="529">
        <f>SUM(R236:R238)</f>
        <v>396</v>
      </c>
      <c r="S235" s="529"/>
      <c r="T235" s="529">
        <f>SUM(T236:T238)</f>
        <v>213</v>
      </c>
      <c r="U235" s="529">
        <f>SUM(U236:U238)</f>
        <v>0</v>
      </c>
      <c r="V235" s="529">
        <f>SUM(V236:V238)</f>
        <v>84888</v>
      </c>
      <c r="W235" s="529"/>
      <c r="X235" s="529">
        <f>SUM(X236:X238)</f>
        <v>0</v>
      </c>
      <c r="Y235" s="529"/>
      <c r="Z235" s="529">
        <f>SUM(Z236:Z238)</f>
        <v>0</v>
      </c>
      <c r="AA235" s="529"/>
      <c r="AB235" s="545">
        <f>SUM(AB236:AB238)</f>
        <v>213681</v>
      </c>
      <c r="AC235" s="529"/>
      <c r="AD235" s="529">
        <f>SUM(AD236:AD238)</f>
        <v>0</v>
      </c>
      <c r="AE235" s="529"/>
      <c r="AF235" s="529">
        <f>SUM(AF236:AF238)</f>
        <v>0</v>
      </c>
      <c r="AG235" s="529"/>
      <c r="AH235" s="529">
        <f>SUM(AH236:AH238)</f>
        <v>0</v>
      </c>
      <c r="AI235" s="529"/>
      <c r="AJ235" s="529">
        <f>SUM(AJ236:AJ238)</f>
        <v>0</v>
      </c>
      <c r="AK235" s="529"/>
      <c r="AL235" s="553">
        <f>SUM(AL236:AL238)</f>
        <v>156</v>
      </c>
    </row>
    <row r="236" spans="2:38" ht="16.5" customHeight="1">
      <c r="B236" s="485" t="s">
        <v>1026</v>
      </c>
      <c r="C236" s="522">
        <f aca="true" t="shared" si="71" ref="C236:C245">SUM(D236:F236)</f>
        <v>285</v>
      </c>
      <c r="D236" s="506">
        <v>1</v>
      </c>
      <c r="E236" s="506">
        <v>0</v>
      </c>
      <c r="F236" s="506">
        <v>284</v>
      </c>
      <c r="G236" s="506"/>
      <c r="H236" s="495">
        <f>SUM(J236+L236)</f>
        <v>519</v>
      </c>
      <c r="I236" s="495"/>
      <c r="J236" s="495">
        <f>SUM(N236,R236)</f>
        <v>353</v>
      </c>
      <c r="K236" s="495"/>
      <c r="L236" s="495">
        <f>SUM(P236,T236)</f>
        <v>166</v>
      </c>
      <c r="M236" s="506"/>
      <c r="N236" s="506">
        <v>51</v>
      </c>
      <c r="O236" s="506"/>
      <c r="P236" s="506">
        <v>31</v>
      </c>
      <c r="Q236" s="506"/>
      <c r="R236" s="506">
        <v>302</v>
      </c>
      <c r="S236" s="506"/>
      <c r="T236" s="506">
        <v>135</v>
      </c>
      <c r="U236" s="506"/>
      <c r="V236" s="495">
        <v>5909</v>
      </c>
      <c r="W236" s="506"/>
      <c r="X236" s="532">
        <v>0</v>
      </c>
      <c r="Y236" s="506"/>
      <c r="Z236" s="532">
        <v>0</v>
      </c>
      <c r="AA236" s="506"/>
      <c r="AB236" s="495">
        <v>48917</v>
      </c>
      <c r="AC236" s="506"/>
      <c r="AD236" s="532">
        <v>0</v>
      </c>
      <c r="AE236" s="506"/>
      <c r="AF236" s="532">
        <v>0</v>
      </c>
      <c r="AG236" s="506"/>
      <c r="AH236" s="532">
        <v>0</v>
      </c>
      <c r="AI236" s="506"/>
      <c r="AJ236" s="532">
        <v>0</v>
      </c>
      <c r="AK236" s="506"/>
      <c r="AL236" s="550" t="s">
        <v>1066</v>
      </c>
    </row>
    <row r="237" spans="2:38" ht="16.5" customHeight="1">
      <c r="B237" s="485" t="s">
        <v>1027</v>
      </c>
      <c r="C237" s="522">
        <f t="shared" si="71"/>
        <v>123</v>
      </c>
      <c r="D237" s="506">
        <v>29</v>
      </c>
      <c r="E237" s="506">
        <v>4</v>
      </c>
      <c r="F237" s="506">
        <v>90</v>
      </c>
      <c r="G237" s="506"/>
      <c r="H237" s="495">
        <f>SUM(J237+L237)</f>
        <v>710</v>
      </c>
      <c r="I237" s="495"/>
      <c r="J237" s="495">
        <f>SUM(N237,R237)</f>
        <v>347</v>
      </c>
      <c r="K237" s="495"/>
      <c r="L237" s="495">
        <f>SUM(P237,T237)</f>
        <v>363</v>
      </c>
      <c r="M237" s="506"/>
      <c r="N237" s="506">
        <v>256</v>
      </c>
      <c r="O237" s="506"/>
      <c r="P237" s="506">
        <v>287</v>
      </c>
      <c r="Q237" s="506"/>
      <c r="R237" s="506">
        <v>91</v>
      </c>
      <c r="S237" s="506"/>
      <c r="T237" s="506">
        <v>76</v>
      </c>
      <c r="U237" s="506"/>
      <c r="V237" s="495">
        <v>45592</v>
      </c>
      <c r="W237" s="506"/>
      <c r="X237" s="532">
        <v>0</v>
      </c>
      <c r="Y237" s="506"/>
      <c r="Z237" s="532">
        <v>0</v>
      </c>
      <c r="AA237" s="506"/>
      <c r="AB237" s="495">
        <v>93806</v>
      </c>
      <c r="AC237" s="506"/>
      <c r="AD237" s="532">
        <v>0</v>
      </c>
      <c r="AE237" s="506"/>
      <c r="AF237" s="532">
        <v>0</v>
      </c>
      <c r="AG237" s="506"/>
      <c r="AH237" s="532">
        <v>0</v>
      </c>
      <c r="AI237" s="506"/>
      <c r="AJ237" s="532">
        <v>0</v>
      </c>
      <c r="AK237" s="506"/>
      <c r="AL237" s="550" t="s">
        <v>1066</v>
      </c>
    </row>
    <row r="238" spans="2:38" ht="16.5" customHeight="1">
      <c r="B238" s="485" t="s">
        <v>1028</v>
      </c>
      <c r="C238" s="522">
        <f t="shared" si="71"/>
        <v>27</v>
      </c>
      <c r="D238" s="506">
        <v>24</v>
      </c>
      <c r="E238" s="506">
        <v>0</v>
      </c>
      <c r="F238" s="506">
        <v>3</v>
      </c>
      <c r="G238" s="506"/>
      <c r="H238" s="495">
        <f>SUM(J238+L238)</f>
        <v>368</v>
      </c>
      <c r="I238" s="535"/>
      <c r="J238" s="495">
        <f>SUM(N238,R238)</f>
        <v>169</v>
      </c>
      <c r="K238" s="535"/>
      <c r="L238" s="495">
        <f>SUM(P238,T238)</f>
        <v>199</v>
      </c>
      <c r="M238" s="506"/>
      <c r="N238" s="506">
        <v>166</v>
      </c>
      <c r="O238" s="506"/>
      <c r="P238" s="506">
        <v>197</v>
      </c>
      <c r="Q238" s="506"/>
      <c r="R238" s="506">
        <v>3</v>
      </c>
      <c r="S238" s="506"/>
      <c r="T238" s="506">
        <v>2</v>
      </c>
      <c r="U238" s="506"/>
      <c r="V238" s="535">
        <v>33387</v>
      </c>
      <c r="W238" s="506"/>
      <c r="X238" s="532">
        <v>0</v>
      </c>
      <c r="Y238" s="506"/>
      <c r="Z238" s="532">
        <v>0</v>
      </c>
      <c r="AA238" s="506"/>
      <c r="AB238" s="535">
        <v>70958</v>
      </c>
      <c r="AC238" s="506"/>
      <c r="AD238" s="532">
        <v>0</v>
      </c>
      <c r="AE238" s="506"/>
      <c r="AF238" s="532">
        <v>0</v>
      </c>
      <c r="AG238" s="506"/>
      <c r="AH238" s="532">
        <v>0</v>
      </c>
      <c r="AI238" s="506"/>
      <c r="AJ238" s="532">
        <v>0</v>
      </c>
      <c r="AK238" s="506"/>
      <c r="AL238" s="550">
        <v>156</v>
      </c>
    </row>
    <row r="239" spans="1:38" s="548" customFormat="1" ht="16.5" customHeight="1">
      <c r="A239" s="501"/>
      <c r="B239" s="502" t="s">
        <v>1029</v>
      </c>
      <c r="C239" s="552">
        <f t="shared" si="71"/>
        <v>31</v>
      </c>
      <c r="D239" s="529">
        <f>SUM(D240:D245)</f>
        <v>29</v>
      </c>
      <c r="E239" s="529">
        <f>SUM(E240:E245)</f>
        <v>0</v>
      </c>
      <c r="F239" s="529">
        <f>SUM(F240:F245)</f>
        <v>2</v>
      </c>
      <c r="G239" s="529"/>
      <c r="H239" s="545">
        <f>SUM(J239:L239)</f>
        <v>2013</v>
      </c>
      <c r="I239" s="545"/>
      <c r="J239" s="545">
        <f>SUM(N239+R239)</f>
        <v>966</v>
      </c>
      <c r="K239" s="545"/>
      <c r="L239" s="545">
        <f>SUM(P239+T239)</f>
        <v>1047</v>
      </c>
      <c r="M239" s="529"/>
      <c r="N239" s="529">
        <f>SUM(N240:N245)</f>
        <v>964</v>
      </c>
      <c r="O239" s="529"/>
      <c r="P239" s="529">
        <f>SUM(P240:P245)</f>
        <v>1047</v>
      </c>
      <c r="Q239" s="529"/>
      <c r="R239" s="529">
        <f>SUM(R240:R245)</f>
        <v>2</v>
      </c>
      <c r="S239" s="529"/>
      <c r="T239" s="529">
        <f>SUM(T240:T245)</f>
        <v>0</v>
      </c>
      <c r="U239" s="529"/>
      <c r="V239" s="545">
        <f>SUM(X239,Z239)</f>
        <v>245662</v>
      </c>
      <c r="W239" s="529"/>
      <c r="X239" s="529">
        <f>SUM(X240:X245)</f>
        <v>241495</v>
      </c>
      <c r="Y239" s="529"/>
      <c r="Z239" s="529">
        <f>SUM(Z240:Z245)</f>
        <v>4167</v>
      </c>
      <c r="AA239" s="529"/>
      <c r="AB239" s="519">
        <f>SUM(AD239,AF239,AH239,AJ239)</f>
        <v>610212</v>
      </c>
      <c r="AC239" s="529"/>
      <c r="AD239" s="529">
        <f>SUM(AD240:AD245)</f>
        <v>534505</v>
      </c>
      <c r="AE239" s="529"/>
      <c r="AF239" s="529">
        <f>SUM(AF240:AF245)</f>
        <v>19086</v>
      </c>
      <c r="AG239" s="529"/>
      <c r="AH239" s="529">
        <f>SUM(AH240:AH245)</f>
        <v>15830</v>
      </c>
      <c r="AI239" s="529"/>
      <c r="AJ239" s="529">
        <f>SUM(AJ240:AJ245)</f>
        <v>40791</v>
      </c>
      <c r="AK239" s="529"/>
      <c r="AL239" s="553">
        <f>SUM(AL240:AL245)</f>
        <v>196</v>
      </c>
    </row>
    <row r="240" spans="2:38" ht="16.5" customHeight="1">
      <c r="B240" s="526" t="s">
        <v>1049</v>
      </c>
      <c r="C240" s="522">
        <f t="shared" si="71"/>
        <v>8</v>
      </c>
      <c r="D240" s="506">
        <v>6</v>
      </c>
      <c r="E240" s="506">
        <v>0</v>
      </c>
      <c r="F240" s="506">
        <v>2</v>
      </c>
      <c r="G240" s="506"/>
      <c r="H240" s="495">
        <f aca="true" t="shared" si="72" ref="H240:H245">SUM(J240+L240)</f>
        <v>198</v>
      </c>
      <c r="I240" s="495"/>
      <c r="J240" s="495">
        <f aca="true" t="shared" si="73" ref="J240:J245">SUM(N240,R240)</f>
        <v>75</v>
      </c>
      <c r="K240" s="495"/>
      <c r="L240" s="495">
        <f aca="true" t="shared" si="74" ref="L240:L245">SUM(P240,T240)</f>
        <v>123</v>
      </c>
      <c r="M240" s="506"/>
      <c r="N240" s="506">
        <v>73</v>
      </c>
      <c r="O240" s="506"/>
      <c r="P240" s="506">
        <v>123</v>
      </c>
      <c r="Q240" s="506"/>
      <c r="R240" s="506">
        <v>2</v>
      </c>
      <c r="S240" s="506"/>
      <c r="T240" s="506">
        <v>0</v>
      </c>
      <c r="U240" s="506"/>
      <c r="V240" s="535">
        <f>SUM(X240:Z240)</f>
        <v>17049</v>
      </c>
      <c r="W240" s="506"/>
      <c r="X240" s="506">
        <v>16874</v>
      </c>
      <c r="Y240" s="506"/>
      <c r="Z240" s="506">
        <v>175</v>
      </c>
      <c r="AA240" s="506"/>
      <c r="AB240" s="535">
        <f>SUM(AD240:AJ240)</f>
        <v>27834</v>
      </c>
      <c r="AC240" s="506"/>
      <c r="AD240" s="506">
        <v>22565</v>
      </c>
      <c r="AE240" s="506"/>
      <c r="AF240" s="506">
        <v>1910</v>
      </c>
      <c r="AG240" s="506"/>
      <c r="AH240" s="506">
        <v>1431</v>
      </c>
      <c r="AI240" s="506"/>
      <c r="AJ240" s="506">
        <v>1928</v>
      </c>
      <c r="AK240" s="506"/>
      <c r="AL240" s="550">
        <v>0</v>
      </c>
    </row>
    <row r="241" spans="2:38" ht="16.5" customHeight="1">
      <c r="B241" s="526" t="s">
        <v>1056</v>
      </c>
      <c r="C241" s="522">
        <f t="shared" si="71"/>
        <v>12</v>
      </c>
      <c r="D241" s="506">
        <v>12</v>
      </c>
      <c r="E241" s="506">
        <v>0</v>
      </c>
      <c r="F241" s="506">
        <v>0</v>
      </c>
      <c r="G241" s="506"/>
      <c r="H241" s="495">
        <f t="shared" si="72"/>
        <v>479</v>
      </c>
      <c r="I241" s="495"/>
      <c r="J241" s="495">
        <f t="shared" si="73"/>
        <v>265</v>
      </c>
      <c r="K241" s="495"/>
      <c r="L241" s="495">
        <f t="shared" si="74"/>
        <v>214</v>
      </c>
      <c r="M241" s="506"/>
      <c r="N241" s="506">
        <v>265</v>
      </c>
      <c r="O241" s="506"/>
      <c r="P241" s="506">
        <v>214</v>
      </c>
      <c r="Q241" s="506"/>
      <c r="R241" s="506">
        <v>0</v>
      </c>
      <c r="S241" s="506"/>
      <c r="T241" s="506">
        <v>0</v>
      </c>
      <c r="U241" s="506"/>
      <c r="V241" s="535">
        <f>SUM(X241:Z241)</f>
        <v>54060</v>
      </c>
      <c r="W241" s="506"/>
      <c r="X241" s="506">
        <v>53779</v>
      </c>
      <c r="Y241" s="506"/>
      <c r="Z241" s="506">
        <v>281</v>
      </c>
      <c r="AA241" s="506"/>
      <c r="AB241" s="535">
        <f>SUM(AD241:AJ241)</f>
        <v>145022</v>
      </c>
      <c r="AC241" s="506"/>
      <c r="AD241" s="506">
        <v>128091</v>
      </c>
      <c r="AE241" s="506"/>
      <c r="AF241" s="506">
        <v>6322</v>
      </c>
      <c r="AG241" s="506"/>
      <c r="AH241" s="506">
        <v>3195</v>
      </c>
      <c r="AI241" s="506"/>
      <c r="AJ241" s="506">
        <v>7414</v>
      </c>
      <c r="AK241" s="506"/>
      <c r="AL241" s="550">
        <v>0</v>
      </c>
    </row>
    <row r="242" spans="2:38" ht="16.5" customHeight="1">
      <c r="B242" s="526" t="s">
        <v>1053</v>
      </c>
      <c r="C242" s="522">
        <f t="shared" si="71"/>
        <v>5</v>
      </c>
      <c r="D242" s="506">
        <v>5</v>
      </c>
      <c r="E242" s="506">
        <v>0</v>
      </c>
      <c r="F242" s="506">
        <v>0</v>
      </c>
      <c r="G242" s="506"/>
      <c r="H242" s="495">
        <f t="shared" si="72"/>
        <v>326</v>
      </c>
      <c r="I242" s="495"/>
      <c r="J242" s="495">
        <f t="shared" si="73"/>
        <v>123</v>
      </c>
      <c r="K242" s="495"/>
      <c r="L242" s="495">
        <f t="shared" si="74"/>
        <v>203</v>
      </c>
      <c r="M242" s="506"/>
      <c r="N242" s="506">
        <v>123</v>
      </c>
      <c r="O242" s="506"/>
      <c r="P242" s="506">
        <v>203</v>
      </c>
      <c r="Q242" s="506"/>
      <c r="R242" s="506">
        <v>0</v>
      </c>
      <c r="S242" s="506"/>
      <c r="T242" s="506">
        <v>0</v>
      </c>
      <c r="U242" s="506"/>
      <c r="V242" s="535">
        <f>SUM(X242:Z242)</f>
        <v>28024</v>
      </c>
      <c r="W242" s="506"/>
      <c r="X242" s="506">
        <v>27422</v>
      </c>
      <c r="Y242" s="506"/>
      <c r="Z242" s="506">
        <v>602</v>
      </c>
      <c r="AA242" s="506"/>
      <c r="AB242" s="535">
        <f>SUM(AD242:AJ242)</f>
        <v>34476</v>
      </c>
      <c r="AC242" s="506"/>
      <c r="AD242" s="506">
        <v>24977</v>
      </c>
      <c r="AE242" s="506"/>
      <c r="AF242" s="506">
        <v>700</v>
      </c>
      <c r="AG242" s="506"/>
      <c r="AH242" s="506">
        <v>1315</v>
      </c>
      <c r="AI242" s="506"/>
      <c r="AJ242" s="506">
        <v>7484</v>
      </c>
      <c r="AK242" s="506"/>
      <c r="AL242" s="550">
        <v>0</v>
      </c>
    </row>
    <row r="243" spans="2:38" ht="16.5" customHeight="1">
      <c r="B243" s="526" t="s">
        <v>1058</v>
      </c>
      <c r="C243" s="522">
        <f t="shared" si="71"/>
        <v>4</v>
      </c>
      <c r="D243" s="506">
        <v>4</v>
      </c>
      <c r="E243" s="506">
        <v>0</v>
      </c>
      <c r="F243" s="506">
        <v>0</v>
      </c>
      <c r="G243" s="473" t="s">
        <v>1052</v>
      </c>
      <c r="H243" s="495">
        <f t="shared" si="72"/>
        <v>1010</v>
      </c>
      <c r="I243" s="473" t="s">
        <v>1052</v>
      </c>
      <c r="J243" s="495">
        <f t="shared" si="73"/>
        <v>503</v>
      </c>
      <c r="K243" s="473" t="s">
        <v>1052</v>
      </c>
      <c r="L243" s="495">
        <f t="shared" si="74"/>
        <v>507</v>
      </c>
      <c r="M243" s="473" t="s">
        <v>1052</v>
      </c>
      <c r="N243" s="506">
        <v>503</v>
      </c>
      <c r="O243" s="473" t="s">
        <v>1052</v>
      </c>
      <c r="P243" s="506">
        <v>507</v>
      </c>
      <c r="Q243" s="506"/>
      <c r="R243" s="506">
        <v>0</v>
      </c>
      <c r="S243" s="506"/>
      <c r="T243" s="506">
        <v>0</v>
      </c>
      <c r="U243" s="473" t="s">
        <v>1052</v>
      </c>
      <c r="V243" s="535">
        <f>SUM(X243:Z243)</f>
        <v>146529</v>
      </c>
      <c r="W243" s="473" t="s">
        <v>1052</v>
      </c>
      <c r="X243" s="506">
        <v>143420</v>
      </c>
      <c r="Y243" s="473" t="s">
        <v>1052</v>
      </c>
      <c r="Z243" s="506">
        <v>3109</v>
      </c>
      <c r="AA243" s="473" t="s">
        <v>1052</v>
      </c>
      <c r="AB243" s="535">
        <f>SUM(AD243:AJ243)</f>
        <v>402880</v>
      </c>
      <c r="AC243" s="473" t="s">
        <v>1052</v>
      </c>
      <c r="AD243" s="506">
        <v>358872</v>
      </c>
      <c r="AE243" s="473" t="s">
        <v>1052</v>
      </c>
      <c r="AF243" s="506">
        <v>10154</v>
      </c>
      <c r="AG243" s="473" t="s">
        <v>1052</v>
      </c>
      <c r="AH243" s="506">
        <v>9889</v>
      </c>
      <c r="AI243" s="473" t="s">
        <v>1052</v>
      </c>
      <c r="AJ243" s="506">
        <v>23965</v>
      </c>
      <c r="AK243" s="473" t="s">
        <v>1052</v>
      </c>
      <c r="AL243" s="550">
        <v>196</v>
      </c>
    </row>
    <row r="244" spans="2:38" ht="16.5" customHeight="1">
      <c r="B244" s="526" t="s">
        <v>1060</v>
      </c>
      <c r="C244" s="522">
        <f t="shared" si="71"/>
        <v>1</v>
      </c>
      <c r="D244" s="506">
        <v>1</v>
      </c>
      <c r="E244" s="506" t="s">
        <v>1048</v>
      </c>
      <c r="F244" s="506">
        <v>0</v>
      </c>
      <c r="G244" s="473"/>
      <c r="H244" s="495">
        <f t="shared" si="72"/>
        <v>0</v>
      </c>
      <c r="I244" s="473"/>
      <c r="J244" s="495">
        <f t="shared" si="73"/>
        <v>0</v>
      </c>
      <c r="K244" s="473"/>
      <c r="L244" s="495">
        <f t="shared" si="74"/>
        <v>0</v>
      </c>
      <c r="M244" s="473"/>
      <c r="N244" s="506" t="s">
        <v>1055</v>
      </c>
      <c r="O244" s="473"/>
      <c r="P244" s="506" t="s">
        <v>1055</v>
      </c>
      <c r="Q244" s="506"/>
      <c r="R244" s="506" t="s">
        <v>1048</v>
      </c>
      <c r="S244" s="506"/>
      <c r="T244" s="506" t="s">
        <v>1048</v>
      </c>
      <c r="U244" s="473"/>
      <c r="V244" s="535">
        <f>SUM(X244:Z244)</f>
        <v>0</v>
      </c>
      <c r="W244" s="473"/>
      <c r="X244" s="506" t="s">
        <v>1055</v>
      </c>
      <c r="Y244" s="473"/>
      <c r="Z244" s="506" t="s">
        <v>1055</v>
      </c>
      <c r="AA244" s="473"/>
      <c r="AB244" s="535">
        <f>SUM(AD244:AJ244)</f>
        <v>0</v>
      </c>
      <c r="AC244" s="473"/>
      <c r="AD244" s="506" t="s">
        <v>1055</v>
      </c>
      <c r="AE244" s="473"/>
      <c r="AF244" s="506" t="s">
        <v>1055</v>
      </c>
      <c r="AG244" s="473"/>
      <c r="AH244" s="506" t="s">
        <v>1055</v>
      </c>
      <c r="AI244" s="473"/>
      <c r="AJ244" s="506" t="s">
        <v>1055</v>
      </c>
      <c r="AK244" s="506"/>
      <c r="AL244" s="550">
        <v>0</v>
      </c>
    </row>
    <row r="245" spans="2:38" ht="16.5" customHeight="1">
      <c r="B245" s="554" t="s">
        <v>1061</v>
      </c>
      <c r="C245" s="555">
        <f t="shared" si="71"/>
        <v>1</v>
      </c>
      <c r="D245" s="556">
        <v>1</v>
      </c>
      <c r="E245" s="556">
        <v>0</v>
      </c>
      <c r="F245" s="556">
        <v>0</v>
      </c>
      <c r="G245" s="556"/>
      <c r="H245" s="557">
        <f t="shared" si="72"/>
        <v>0</v>
      </c>
      <c r="I245" s="557"/>
      <c r="J245" s="557">
        <f t="shared" si="73"/>
        <v>0</v>
      </c>
      <c r="K245" s="557"/>
      <c r="L245" s="557">
        <f t="shared" si="74"/>
        <v>0</v>
      </c>
      <c r="M245" s="556"/>
      <c r="N245" s="556" t="s">
        <v>1050</v>
      </c>
      <c r="O245" s="556"/>
      <c r="P245" s="556" t="s">
        <v>1050</v>
      </c>
      <c r="Q245" s="556"/>
      <c r="R245" s="556">
        <v>0</v>
      </c>
      <c r="S245" s="556"/>
      <c r="T245" s="556">
        <v>0</v>
      </c>
      <c r="U245" s="556"/>
      <c r="V245" s="558" t="s">
        <v>1050</v>
      </c>
      <c r="W245" s="556"/>
      <c r="X245" s="556" t="s">
        <v>1050</v>
      </c>
      <c r="Y245" s="556"/>
      <c r="Z245" s="556" t="s">
        <v>1055</v>
      </c>
      <c r="AA245" s="556"/>
      <c r="AB245" s="558" t="s">
        <v>1050</v>
      </c>
      <c r="AC245" s="556"/>
      <c r="AD245" s="556" t="s">
        <v>1050</v>
      </c>
      <c r="AE245" s="556"/>
      <c r="AF245" s="556" t="s">
        <v>1050</v>
      </c>
      <c r="AG245" s="556"/>
      <c r="AH245" s="556" t="s">
        <v>1055</v>
      </c>
      <c r="AI245" s="556"/>
      <c r="AJ245" s="556" t="s">
        <v>1050</v>
      </c>
      <c r="AK245" s="556"/>
      <c r="AL245" s="559" t="s">
        <v>1055</v>
      </c>
    </row>
    <row r="246" ht="12">
      <c r="B246" s="474" t="s">
        <v>1067</v>
      </c>
    </row>
    <row r="247" ht="12">
      <c r="B247" s="474" t="s">
        <v>1068</v>
      </c>
    </row>
  </sheetData>
  <mergeCells count="31">
    <mergeCell ref="C4:F4"/>
    <mergeCell ref="AI5:AJ5"/>
    <mergeCell ref="AA4:AJ4"/>
    <mergeCell ref="G4:T4"/>
    <mergeCell ref="M5:P5"/>
    <mergeCell ref="W5:X7"/>
    <mergeCell ref="U5:V7"/>
    <mergeCell ref="Y5:Z5"/>
    <mergeCell ref="AC5:AD5"/>
    <mergeCell ref="S6:T7"/>
    <mergeCell ref="Y7:Z7"/>
    <mergeCell ref="AC7:AD7"/>
    <mergeCell ref="AK4:AL7"/>
    <mergeCell ref="AA5:AB7"/>
    <mergeCell ref="AE5:AF5"/>
    <mergeCell ref="AG5:AH5"/>
    <mergeCell ref="AI7:AJ7"/>
    <mergeCell ref="G5:L5"/>
    <mergeCell ref="Q5:T5"/>
    <mergeCell ref="AE7:AF7"/>
    <mergeCell ref="AG7:AH7"/>
    <mergeCell ref="G6:H7"/>
    <mergeCell ref="I6:J7"/>
    <mergeCell ref="K6:L7"/>
    <mergeCell ref="M6:N7"/>
    <mergeCell ref="O6:P7"/>
    <mergeCell ref="Q6:R7"/>
    <mergeCell ref="C5:C7"/>
    <mergeCell ref="D5:D7"/>
    <mergeCell ref="F5:F7"/>
    <mergeCell ref="E5:E7"/>
  </mergeCells>
  <printOptions/>
  <pageMargins left="0" right="0" top="0" bottom="0" header="0" footer="0"/>
  <pageSetup orientation="portrait" paperSize="9" scale="2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Q38"/>
  <sheetViews>
    <sheetView workbookViewId="0" topLeftCell="A1">
      <selection activeCell="A1" sqref="A1"/>
    </sheetView>
  </sheetViews>
  <sheetFormatPr defaultColWidth="9.00390625" defaultRowHeight="13.5"/>
  <cols>
    <col min="1" max="1" width="2.625" style="569" customWidth="1"/>
    <col min="2" max="2" width="2.00390625" style="569" customWidth="1"/>
    <col min="3" max="3" width="16.75390625" style="569" customWidth="1"/>
    <col min="4" max="4" width="9.125" style="569" bestFit="1" customWidth="1"/>
    <col min="5" max="5" width="11.625" style="569" bestFit="1" customWidth="1"/>
    <col min="6" max="6" width="10.75390625" style="569" bestFit="1" customWidth="1"/>
    <col min="7" max="7" width="9.00390625" style="569" customWidth="1"/>
    <col min="8" max="8" width="11.625" style="569" bestFit="1" customWidth="1"/>
    <col min="9" max="11" width="10.75390625" style="569" bestFit="1" customWidth="1"/>
    <col min="12" max="12" width="9.00390625" style="571" customWidth="1"/>
    <col min="13" max="13" width="11.625" style="569" bestFit="1" customWidth="1"/>
    <col min="14" max="14" width="10.75390625" style="569" bestFit="1" customWidth="1"/>
    <col min="15" max="15" width="9.00390625" style="571" customWidth="1"/>
    <col min="16" max="16" width="9.00390625" style="572" customWidth="1"/>
    <col min="17" max="17" width="9.00390625" style="569" customWidth="1"/>
    <col min="18" max="18" width="9.00390625" style="573" customWidth="1"/>
    <col min="19" max="19" width="9.875" style="571" bestFit="1" customWidth="1"/>
    <col min="20" max="20" width="9.00390625" style="573" customWidth="1"/>
    <col min="21" max="21" width="9.00390625" style="569" customWidth="1"/>
    <col min="22" max="22" width="9.00390625" style="573" customWidth="1"/>
    <col min="23" max="23" width="9.00390625" style="569" customWidth="1"/>
    <col min="24" max="24" width="9.00390625" style="573" customWidth="1"/>
    <col min="25" max="25" width="9.875" style="569" bestFit="1" customWidth="1"/>
    <col min="26" max="26" width="9.00390625" style="572" customWidth="1"/>
    <col min="27" max="27" width="9.00390625" style="569" customWidth="1"/>
    <col min="28" max="28" width="9.00390625" style="573" customWidth="1"/>
    <col min="29" max="29" width="9.00390625" style="569" customWidth="1"/>
    <col min="30" max="30" width="12.875" style="569" customWidth="1"/>
    <col min="31" max="34" width="9.00390625" style="569" customWidth="1"/>
    <col min="35" max="35" width="10.75390625" style="569" customWidth="1"/>
    <col min="36" max="39" width="9.00390625" style="569" customWidth="1"/>
    <col min="40" max="40" width="10.375" style="569" customWidth="1"/>
    <col min="41" max="41" width="10.75390625" style="569" bestFit="1" customWidth="1"/>
    <col min="42" max="42" width="2.75390625" style="569" customWidth="1"/>
    <col min="43" max="43" width="14.00390625" style="569" customWidth="1"/>
    <col min="44" max="16384" width="9.00390625" style="569" customWidth="1"/>
  </cols>
  <sheetData>
    <row r="2" ht="14.25">
      <c r="B2" s="570" t="s">
        <v>187</v>
      </c>
    </row>
    <row r="3" spans="2:43" ht="12.75" thickBot="1"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5"/>
      <c r="M3" s="574"/>
      <c r="N3" s="574"/>
      <c r="O3" s="575"/>
      <c r="P3" s="576"/>
      <c r="Q3" s="574"/>
      <c r="R3" s="577"/>
      <c r="S3" s="575"/>
      <c r="T3" s="577"/>
      <c r="U3" s="574"/>
      <c r="V3" s="577"/>
      <c r="W3" s="574"/>
      <c r="X3" s="577"/>
      <c r="Y3" s="574"/>
      <c r="Z3" s="576"/>
      <c r="AA3" s="574"/>
      <c r="AB3" s="577"/>
      <c r="AC3" s="574"/>
      <c r="AD3" s="578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8" t="s">
        <v>1077</v>
      </c>
    </row>
    <row r="4" spans="2:43" ht="12.75" thickTop="1">
      <c r="B4" s="1482" t="s">
        <v>1078</v>
      </c>
      <c r="C4" s="1482"/>
      <c r="D4" s="1482" t="s">
        <v>1079</v>
      </c>
      <c r="E4" s="1482" t="s">
        <v>1080</v>
      </c>
      <c r="F4" s="1482" t="s">
        <v>1081</v>
      </c>
      <c r="G4" s="1480" t="s">
        <v>1082</v>
      </c>
      <c r="H4" s="1480" t="s">
        <v>1083</v>
      </c>
      <c r="I4" s="1482" t="s">
        <v>1084</v>
      </c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 t="s">
        <v>1085</v>
      </c>
      <c r="AK4" s="1482"/>
      <c r="AL4" s="1485" t="s">
        <v>1086</v>
      </c>
      <c r="AM4" s="1485"/>
      <c r="AN4" s="1480" t="s">
        <v>1087</v>
      </c>
      <c r="AO4" s="1482" t="s">
        <v>1088</v>
      </c>
      <c r="AP4" s="1482" t="s">
        <v>1089</v>
      </c>
      <c r="AQ4" s="1482"/>
    </row>
    <row r="5" spans="2:43" ht="12">
      <c r="B5" s="1483"/>
      <c r="C5" s="1483"/>
      <c r="D5" s="1483"/>
      <c r="E5" s="1483"/>
      <c r="F5" s="1483"/>
      <c r="G5" s="1483"/>
      <c r="H5" s="1481"/>
      <c r="I5" s="1483" t="s">
        <v>1090</v>
      </c>
      <c r="J5" s="1483"/>
      <c r="K5" s="1483"/>
      <c r="L5" s="1483"/>
      <c r="M5" s="1483" t="s">
        <v>1091</v>
      </c>
      <c r="N5" s="1483"/>
      <c r="O5" s="1483"/>
      <c r="P5" s="1483"/>
      <c r="Q5" s="1483"/>
      <c r="R5" s="1483"/>
      <c r="S5" s="1492" t="s">
        <v>1092</v>
      </c>
      <c r="T5" s="1492"/>
      <c r="U5" s="1492"/>
      <c r="V5" s="1492"/>
      <c r="W5" s="1492"/>
      <c r="X5" s="1492"/>
      <c r="Y5" s="1492"/>
      <c r="Z5" s="1492"/>
      <c r="AA5" s="1492"/>
      <c r="AB5" s="1484" t="s">
        <v>1093</v>
      </c>
      <c r="AC5" s="1484"/>
      <c r="AD5" s="1484"/>
      <c r="AE5" s="1484"/>
      <c r="AF5" s="1484"/>
      <c r="AG5" s="1484"/>
      <c r="AH5" s="1484"/>
      <c r="AI5" s="1484"/>
      <c r="AJ5" s="1483"/>
      <c r="AK5" s="1483"/>
      <c r="AL5" s="1486"/>
      <c r="AM5" s="1486"/>
      <c r="AN5" s="1481"/>
      <c r="AO5" s="1483"/>
      <c r="AP5" s="1483"/>
      <c r="AQ5" s="1483"/>
    </row>
    <row r="6" spans="2:43" ht="12">
      <c r="B6" s="1483"/>
      <c r="C6" s="1483"/>
      <c r="D6" s="1483"/>
      <c r="E6" s="1483"/>
      <c r="F6" s="1483"/>
      <c r="G6" s="1483"/>
      <c r="H6" s="1481"/>
      <c r="I6" s="1481" t="s">
        <v>1094</v>
      </c>
      <c r="J6" s="1481" t="s">
        <v>1095</v>
      </c>
      <c r="K6" s="1481" t="s">
        <v>1096</v>
      </c>
      <c r="L6" s="1493" t="s">
        <v>1097</v>
      </c>
      <c r="M6" s="1483" t="s">
        <v>1098</v>
      </c>
      <c r="N6" s="1481" t="s">
        <v>1099</v>
      </c>
      <c r="O6" s="1481"/>
      <c r="P6" s="1481"/>
      <c r="Q6" s="1481"/>
      <c r="R6" s="1491" t="s">
        <v>1100</v>
      </c>
      <c r="S6" s="1492" t="s">
        <v>1101</v>
      </c>
      <c r="T6" s="1484" t="s">
        <v>1102</v>
      </c>
      <c r="U6" s="1484"/>
      <c r="V6" s="1484"/>
      <c r="W6" s="1484"/>
      <c r="X6" s="1484"/>
      <c r="Y6" s="1484"/>
      <c r="Z6" s="1484" t="s">
        <v>1103</v>
      </c>
      <c r="AA6" s="1484"/>
      <c r="AB6" s="1484" t="s">
        <v>1104</v>
      </c>
      <c r="AC6" s="1484"/>
      <c r="AD6" s="1484"/>
      <c r="AE6" s="1484"/>
      <c r="AF6" s="1483" t="s">
        <v>1105</v>
      </c>
      <c r="AG6" s="1483"/>
      <c r="AH6" s="1483"/>
      <c r="AI6" s="1483"/>
      <c r="AJ6" s="1483" t="s">
        <v>1106</v>
      </c>
      <c r="AK6" s="1483" t="s">
        <v>1107</v>
      </c>
      <c r="AL6" s="1487" t="s">
        <v>1108</v>
      </c>
      <c r="AM6" s="1483" t="s">
        <v>1075</v>
      </c>
      <c r="AN6" s="1481"/>
      <c r="AO6" s="1483"/>
      <c r="AP6" s="1483"/>
      <c r="AQ6" s="1483"/>
    </row>
    <row r="7" spans="2:43" ht="12">
      <c r="B7" s="1483"/>
      <c r="C7" s="1483"/>
      <c r="D7" s="1483"/>
      <c r="E7" s="1483"/>
      <c r="F7" s="1483"/>
      <c r="G7" s="1483"/>
      <c r="H7" s="1481"/>
      <c r="I7" s="1481"/>
      <c r="J7" s="1483"/>
      <c r="K7" s="1481"/>
      <c r="L7" s="1493"/>
      <c r="M7" s="1483"/>
      <c r="N7" s="1481" t="s">
        <v>1109</v>
      </c>
      <c r="O7" s="1492" t="s">
        <v>1110</v>
      </c>
      <c r="P7" s="1484" t="s">
        <v>1111</v>
      </c>
      <c r="Q7" s="1484"/>
      <c r="R7" s="1484"/>
      <c r="S7" s="1492"/>
      <c r="T7" s="1484" t="s">
        <v>1112</v>
      </c>
      <c r="U7" s="1483" t="s">
        <v>1113</v>
      </c>
      <c r="V7" s="1484" t="s">
        <v>1114</v>
      </c>
      <c r="W7" s="1484"/>
      <c r="X7" s="1484"/>
      <c r="Y7" s="1484"/>
      <c r="Z7" s="1484" t="s">
        <v>1115</v>
      </c>
      <c r="AA7" s="1483" t="s">
        <v>1116</v>
      </c>
      <c r="AB7" s="1491" t="s">
        <v>1117</v>
      </c>
      <c r="AC7" s="1483" t="s">
        <v>1118</v>
      </c>
      <c r="AD7" s="1489" t="s">
        <v>1119</v>
      </c>
      <c r="AE7" s="1483" t="s">
        <v>1120</v>
      </c>
      <c r="AF7" s="1489" t="s">
        <v>1119</v>
      </c>
      <c r="AG7" s="1483" t="s">
        <v>1121</v>
      </c>
      <c r="AH7" s="1490" t="s">
        <v>1122</v>
      </c>
      <c r="AI7" s="581"/>
      <c r="AJ7" s="1483"/>
      <c r="AK7" s="1483"/>
      <c r="AL7" s="1488"/>
      <c r="AM7" s="1483"/>
      <c r="AN7" s="1481"/>
      <c r="AO7" s="1483"/>
      <c r="AP7" s="1483"/>
      <c r="AQ7" s="1483"/>
    </row>
    <row r="8" spans="2:43" ht="24">
      <c r="B8" s="1483"/>
      <c r="C8" s="1483"/>
      <c r="D8" s="1483"/>
      <c r="E8" s="1483"/>
      <c r="F8" s="1483"/>
      <c r="G8" s="1483"/>
      <c r="H8" s="1481"/>
      <c r="I8" s="1481"/>
      <c r="J8" s="1483"/>
      <c r="K8" s="1481"/>
      <c r="L8" s="1493"/>
      <c r="M8" s="1483"/>
      <c r="N8" s="1481"/>
      <c r="O8" s="1492"/>
      <c r="P8" s="580" t="s">
        <v>1123</v>
      </c>
      <c r="Q8" s="579" t="s">
        <v>1124</v>
      </c>
      <c r="R8" s="1484"/>
      <c r="S8" s="1492"/>
      <c r="T8" s="1484"/>
      <c r="U8" s="1483"/>
      <c r="V8" s="580" t="s">
        <v>1125</v>
      </c>
      <c r="W8" s="582" t="s">
        <v>1126</v>
      </c>
      <c r="X8" s="580" t="s">
        <v>1127</v>
      </c>
      <c r="Y8" s="583" t="s">
        <v>1126</v>
      </c>
      <c r="Z8" s="1484"/>
      <c r="AA8" s="1483"/>
      <c r="AB8" s="1484"/>
      <c r="AC8" s="1483"/>
      <c r="AD8" s="1489"/>
      <c r="AE8" s="1483"/>
      <c r="AF8" s="1489"/>
      <c r="AG8" s="1483"/>
      <c r="AH8" s="1483"/>
      <c r="AI8" s="584" t="s">
        <v>1128</v>
      </c>
      <c r="AJ8" s="1483"/>
      <c r="AK8" s="1483"/>
      <c r="AL8" s="1482"/>
      <c r="AM8" s="1483"/>
      <c r="AN8" s="1481"/>
      <c r="AO8" s="1483"/>
      <c r="AP8" s="1483"/>
      <c r="AQ8" s="1483"/>
    </row>
    <row r="9" spans="2:43" s="585" customFormat="1" ht="12">
      <c r="B9" s="586"/>
      <c r="C9" s="587"/>
      <c r="D9" s="586"/>
      <c r="E9" s="588"/>
      <c r="F9" s="588"/>
      <c r="G9" s="588"/>
      <c r="H9" s="589"/>
      <c r="I9" s="589"/>
      <c r="J9" s="588"/>
      <c r="K9" s="589"/>
      <c r="L9" s="590"/>
      <c r="M9" s="588"/>
      <c r="N9" s="589"/>
      <c r="O9" s="591"/>
      <c r="P9" s="592"/>
      <c r="Q9" s="588"/>
      <c r="R9" s="592"/>
      <c r="S9" s="591"/>
      <c r="T9" s="592"/>
      <c r="U9" s="588"/>
      <c r="V9" s="592"/>
      <c r="W9" s="593"/>
      <c r="X9" s="592"/>
      <c r="Y9" s="594"/>
      <c r="Z9" s="592"/>
      <c r="AA9" s="588"/>
      <c r="AB9" s="592"/>
      <c r="AC9" s="588"/>
      <c r="AD9" s="595"/>
      <c r="AE9" s="588"/>
      <c r="AF9" s="595"/>
      <c r="AG9" s="588"/>
      <c r="AH9" s="588"/>
      <c r="AI9" s="596"/>
      <c r="AJ9" s="588"/>
      <c r="AK9" s="588"/>
      <c r="AL9" s="597">
        <v>110</v>
      </c>
      <c r="AM9" s="588"/>
      <c r="AN9" s="598">
        <v>7</v>
      </c>
      <c r="AO9" s="591"/>
      <c r="AP9" s="586"/>
      <c r="AQ9" s="587"/>
    </row>
    <row r="10" spans="2:43" s="599" customFormat="1" ht="15.75" customHeight="1">
      <c r="B10" s="1478" t="s">
        <v>233</v>
      </c>
      <c r="C10" s="1479"/>
      <c r="D10" s="602">
        <f aca="true" t="shared" si="0" ref="D10:K10">SUM(D13,D20,D27)</f>
        <v>12288</v>
      </c>
      <c r="E10" s="603">
        <f t="shared" si="0"/>
        <v>12675.900000000001</v>
      </c>
      <c r="F10" s="603">
        <f t="shared" si="0"/>
        <v>724.6</v>
      </c>
      <c r="G10" s="603">
        <f t="shared" si="0"/>
        <v>70.30000000000001</v>
      </c>
      <c r="H10" s="603">
        <f t="shared" si="0"/>
        <v>11879.300000000001</v>
      </c>
      <c r="I10" s="603">
        <f t="shared" si="0"/>
        <v>4243.799999999999</v>
      </c>
      <c r="J10" s="603">
        <f t="shared" si="0"/>
        <v>7635.5</v>
      </c>
      <c r="K10" s="603">
        <f t="shared" si="0"/>
        <v>1182.9</v>
      </c>
      <c r="L10" s="603">
        <f>I10/H10*100</f>
        <v>35.72432719099609</v>
      </c>
      <c r="M10" s="603">
        <f>SUM(M13,M20,M27)</f>
        <v>7974.199999999999</v>
      </c>
      <c r="N10" s="603">
        <f>SUM(N13,N20,N27)</f>
        <v>3905</v>
      </c>
      <c r="O10" s="603">
        <f>SUM(O13,O20,O27)</f>
        <v>169.1</v>
      </c>
      <c r="P10" s="603">
        <f>SUM(P13,P20,P27)</f>
        <v>1429.1</v>
      </c>
      <c r="Q10" s="603">
        <f>SUM(Q13,Q20,Q27)</f>
        <v>2306.7</v>
      </c>
      <c r="R10" s="603">
        <f>N10/H10*100</f>
        <v>32.87230729083363</v>
      </c>
      <c r="S10" s="603">
        <f>SUM(S13,S20,S27)</f>
        <v>11757.6</v>
      </c>
      <c r="T10" s="604">
        <f>SUM(T13,T20,T27)</f>
        <v>7233</v>
      </c>
      <c r="U10" s="603">
        <f>SUM(U13,U20,U27)</f>
        <v>106.29999999999998</v>
      </c>
      <c r="V10" s="604" t="s">
        <v>1076</v>
      </c>
      <c r="W10" s="604" t="s">
        <v>1076</v>
      </c>
      <c r="X10" s="604" t="s">
        <v>1076</v>
      </c>
      <c r="Y10" s="604" t="s">
        <v>1076</v>
      </c>
      <c r="Z10" s="604">
        <f aca="true" t="shared" si="1" ref="Z10:AK10">SUM(Z13,Z20,Z27)</f>
        <v>60</v>
      </c>
      <c r="AA10" s="603">
        <f t="shared" si="1"/>
        <v>15.399999999999999</v>
      </c>
      <c r="AB10" s="603">
        <f t="shared" si="1"/>
        <v>0</v>
      </c>
      <c r="AC10" s="603">
        <f t="shared" si="1"/>
        <v>26.4</v>
      </c>
      <c r="AD10" s="603">
        <f t="shared" si="1"/>
        <v>2664.5</v>
      </c>
      <c r="AE10" s="603">
        <f t="shared" si="1"/>
        <v>1552.8000000000002</v>
      </c>
      <c r="AF10" s="603">
        <f t="shared" si="1"/>
        <v>235.40000000000003</v>
      </c>
      <c r="AG10" s="603">
        <f t="shared" si="1"/>
        <v>2465.9</v>
      </c>
      <c r="AH10" s="603">
        <f t="shared" si="1"/>
        <v>4934.2</v>
      </c>
      <c r="AI10" s="603">
        <f t="shared" si="1"/>
        <v>1182.9</v>
      </c>
      <c r="AJ10" s="604">
        <f t="shared" si="1"/>
        <v>13</v>
      </c>
      <c r="AK10" s="603">
        <f t="shared" si="1"/>
        <v>2</v>
      </c>
      <c r="AL10" s="605">
        <v>530</v>
      </c>
      <c r="AM10" s="604">
        <f>SUM(AM13,AM20,AM27)</f>
        <v>0</v>
      </c>
      <c r="AN10" s="604">
        <v>66</v>
      </c>
      <c r="AO10" s="603">
        <v>2116.6</v>
      </c>
      <c r="AP10" s="1478" t="s">
        <v>233</v>
      </c>
      <c r="AQ10" s="1479"/>
    </row>
    <row r="11" spans="2:43" s="599" customFormat="1" ht="15.75" customHeight="1">
      <c r="B11" s="600"/>
      <c r="C11" s="601"/>
      <c r="D11" s="602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4"/>
      <c r="U11" s="603"/>
      <c r="V11" s="604"/>
      <c r="W11" s="604"/>
      <c r="X11" s="604"/>
      <c r="Y11" s="604"/>
      <c r="Z11" s="604"/>
      <c r="AA11" s="603"/>
      <c r="AB11" s="603"/>
      <c r="AC11" s="603"/>
      <c r="AD11" s="603"/>
      <c r="AE11" s="603"/>
      <c r="AF11" s="603"/>
      <c r="AG11" s="603"/>
      <c r="AH11" s="603"/>
      <c r="AI11" s="603"/>
      <c r="AJ11" s="604"/>
      <c r="AK11" s="603"/>
      <c r="AL11" s="605"/>
      <c r="AM11" s="604"/>
      <c r="AN11" s="604"/>
      <c r="AO11" s="603"/>
      <c r="AP11" s="600"/>
      <c r="AQ11" s="601"/>
    </row>
    <row r="12" spans="2:43" s="606" customFormat="1" ht="11.25">
      <c r="B12" s="607"/>
      <c r="C12" s="608"/>
      <c r="D12" s="609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03"/>
      <c r="Q12" s="603"/>
      <c r="R12" s="603"/>
      <c r="S12" s="603"/>
      <c r="T12" s="604"/>
      <c r="U12" s="610"/>
      <c r="V12" s="604"/>
      <c r="W12" s="604"/>
      <c r="X12" s="604"/>
      <c r="Y12" s="604"/>
      <c r="Z12" s="604"/>
      <c r="AA12" s="603"/>
      <c r="AB12" s="611"/>
      <c r="AC12" s="611"/>
      <c r="AD12" s="611"/>
      <c r="AE12" s="611"/>
      <c r="AF12" s="611"/>
      <c r="AG12" s="611"/>
      <c r="AH12" s="611"/>
      <c r="AI12" s="611"/>
      <c r="AJ12" s="605"/>
      <c r="AK12" s="611"/>
      <c r="AL12" s="612">
        <v>38</v>
      </c>
      <c r="AM12" s="605"/>
      <c r="AN12" s="612">
        <v>6</v>
      </c>
      <c r="AO12" s="613"/>
      <c r="AP12" s="607"/>
      <c r="AQ12" s="608"/>
    </row>
    <row r="13" spans="2:43" s="599" customFormat="1" ht="11.25" customHeight="1">
      <c r="B13" s="1478" t="s">
        <v>1129</v>
      </c>
      <c r="C13" s="1479"/>
      <c r="D13" s="602">
        <f>SUM(D15,D17)</f>
        <v>15</v>
      </c>
      <c r="E13" s="603">
        <f>SUM(E15:E17)</f>
        <v>930.8</v>
      </c>
      <c r="F13" s="603">
        <f>SUM(F15:F17)</f>
        <v>66.2</v>
      </c>
      <c r="G13" s="603">
        <f>SUM(G15,G17)</f>
        <v>0</v>
      </c>
      <c r="H13" s="603">
        <f>SUM(H15,H17)</f>
        <v>864.8</v>
      </c>
      <c r="I13" s="603">
        <f>SUM(I15,I17)</f>
        <v>751.6</v>
      </c>
      <c r="J13" s="603">
        <f>SUM(J15,J17)</f>
        <v>113.3</v>
      </c>
      <c r="K13" s="603">
        <f>SUM(K15,K17)</f>
        <v>0</v>
      </c>
      <c r="L13" s="603">
        <f>I13/H13*100</f>
        <v>86.91026827012026</v>
      </c>
      <c r="M13" s="603">
        <f>SUM(M15,M17)</f>
        <v>133.6</v>
      </c>
      <c r="N13" s="603">
        <f>SUM(N15,N17)</f>
        <v>731.2</v>
      </c>
      <c r="O13" s="603">
        <f>SUM(O15,O17)</f>
        <v>89.7</v>
      </c>
      <c r="P13" s="603">
        <f>SUM(P15,P17)</f>
        <v>576.8</v>
      </c>
      <c r="Q13" s="603">
        <f>SUM(Q15,Q17)</f>
        <v>64.6</v>
      </c>
      <c r="R13" s="603">
        <f>N13/H13*100</f>
        <v>84.5513413506013</v>
      </c>
      <c r="S13" s="603">
        <f>SUM(S15,S17)</f>
        <v>829.8</v>
      </c>
      <c r="T13" s="604">
        <f>SUM(T15,T17)</f>
        <v>741</v>
      </c>
      <c r="U13" s="603">
        <f>SUM(U15,U17)</f>
        <v>23.599999999999998</v>
      </c>
      <c r="V13" s="604" t="s">
        <v>1130</v>
      </c>
      <c r="W13" s="604" t="s">
        <v>1130</v>
      </c>
      <c r="X13" s="604" t="s">
        <v>1130</v>
      </c>
      <c r="Y13" s="604" t="s">
        <v>1130</v>
      </c>
      <c r="Z13" s="604">
        <f aca="true" t="shared" si="2" ref="Z13:AK13">SUM(Z15,Z17)</f>
        <v>32</v>
      </c>
      <c r="AA13" s="603">
        <f t="shared" si="2"/>
        <v>11.2</v>
      </c>
      <c r="AB13" s="603">
        <f t="shared" si="2"/>
        <v>0</v>
      </c>
      <c r="AC13" s="603">
        <f t="shared" si="2"/>
        <v>9.8</v>
      </c>
      <c r="AD13" s="603">
        <f t="shared" si="2"/>
        <v>688.4000000000001</v>
      </c>
      <c r="AE13" s="603">
        <f t="shared" si="2"/>
        <v>53.3</v>
      </c>
      <c r="AF13" s="603">
        <f t="shared" si="2"/>
        <v>8.5</v>
      </c>
      <c r="AG13" s="603">
        <f t="shared" si="2"/>
        <v>79.1</v>
      </c>
      <c r="AH13" s="603">
        <f t="shared" si="2"/>
        <v>25.7</v>
      </c>
      <c r="AI13" s="603">
        <f t="shared" si="2"/>
        <v>0</v>
      </c>
      <c r="AJ13" s="603">
        <f t="shared" si="2"/>
        <v>0</v>
      </c>
      <c r="AK13" s="603">
        <f t="shared" si="2"/>
        <v>0</v>
      </c>
      <c r="AL13" s="605">
        <v>44</v>
      </c>
      <c r="AM13" s="604">
        <f>SUM(AM15,AM17)</f>
        <v>0</v>
      </c>
      <c r="AN13" s="604">
        <v>57</v>
      </c>
      <c r="AO13" s="603">
        <v>116.5</v>
      </c>
      <c r="AP13" s="1478" t="s">
        <v>1129</v>
      </c>
      <c r="AQ13" s="1479"/>
    </row>
    <row r="14" spans="2:43" s="599" customFormat="1" ht="11.25" customHeight="1">
      <c r="B14" s="600"/>
      <c r="C14" s="601"/>
      <c r="D14" s="602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4"/>
      <c r="U14" s="603"/>
      <c r="V14" s="604"/>
      <c r="W14" s="604"/>
      <c r="X14" s="604"/>
      <c r="Y14" s="604"/>
      <c r="Z14" s="604"/>
      <c r="AA14" s="603"/>
      <c r="AB14" s="603"/>
      <c r="AC14" s="603"/>
      <c r="AD14" s="603"/>
      <c r="AE14" s="603"/>
      <c r="AF14" s="603"/>
      <c r="AG14" s="603"/>
      <c r="AH14" s="603"/>
      <c r="AI14" s="603"/>
      <c r="AJ14" s="603"/>
      <c r="AK14" s="603"/>
      <c r="AL14" s="614">
        <v>35</v>
      </c>
      <c r="AM14" s="604"/>
      <c r="AN14" s="614">
        <v>6</v>
      </c>
      <c r="AO14" s="603"/>
      <c r="AP14" s="600"/>
      <c r="AQ14" s="601"/>
    </row>
    <row r="15" spans="2:43" ht="12">
      <c r="B15" s="615"/>
      <c r="C15" s="616" t="s">
        <v>1131</v>
      </c>
      <c r="D15" s="617">
        <v>6</v>
      </c>
      <c r="E15" s="618">
        <v>497.1</v>
      </c>
      <c r="F15" s="618">
        <v>26.1</v>
      </c>
      <c r="G15" s="618">
        <v>0</v>
      </c>
      <c r="H15" s="618">
        <v>471.1</v>
      </c>
      <c r="I15" s="618">
        <v>471.1</v>
      </c>
      <c r="J15" s="618">
        <v>0</v>
      </c>
      <c r="K15" s="618">
        <v>0</v>
      </c>
      <c r="L15" s="618">
        <f>I15/H15*100</f>
        <v>100</v>
      </c>
      <c r="M15" s="618">
        <v>0</v>
      </c>
      <c r="N15" s="618">
        <v>471.1</v>
      </c>
      <c r="O15" s="618">
        <v>83.3</v>
      </c>
      <c r="P15" s="618">
        <v>387.7</v>
      </c>
      <c r="Q15" s="618">
        <v>0</v>
      </c>
      <c r="R15" s="618">
        <f>N15/H15*100</f>
        <v>100</v>
      </c>
      <c r="S15" s="618">
        <v>444.1</v>
      </c>
      <c r="T15" s="619">
        <v>429</v>
      </c>
      <c r="U15" s="618">
        <v>16.9</v>
      </c>
      <c r="V15" s="619" t="s">
        <v>1132</v>
      </c>
      <c r="W15" s="619" t="s">
        <v>1132</v>
      </c>
      <c r="X15" s="619" t="s">
        <v>1132</v>
      </c>
      <c r="Y15" s="619" t="s">
        <v>1132</v>
      </c>
      <c r="Z15" s="619">
        <v>25</v>
      </c>
      <c r="AA15" s="618">
        <v>10</v>
      </c>
      <c r="AB15" s="620">
        <v>0</v>
      </c>
      <c r="AC15" s="620">
        <v>8.4</v>
      </c>
      <c r="AD15" s="620">
        <v>462.1</v>
      </c>
      <c r="AE15" s="620">
        <v>0.5</v>
      </c>
      <c r="AF15" s="620">
        <v>0</v>
      </c>
      <c r="AG15" s="620">
        <v>0</v>
      </c>
      <c r="AH15" s="620">
        <v>0</v>
      </c>
      <c r="AI15" s="620">
        <v>0</v>
      </c>
      <c r="AJ15" s="620">
        <v>0</v>
      </c>
      <c r="AK15" s="620">
        <v>0</v>
      </c>
      <c r="AL15" s="621">
        <v>35</v>
      </c>
      <c r="AM15" s="621">
        <v>0</v>
      </c>
      <c r="AN15" s="621">
        <v>53</v>
      </c>
      <c r="AO15" s="622">
        <v>4.6</v>
      </c>
      <c r="AP15" s="615"/>
      <c r="AQ15" s="616" t="s">
        <v>1131</v>
      </c>
    </row>
    <row r="16" spans="2:43" ht="12">
      <c r="B16" s="615"/>
      <c r="C16" s="616"/>
      <c r="D16" s="617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9"/>
      <c r="U16" s="618"/>
      <c r="V16" s="619"/>
      <c r="W16" s="619"/>
      <c r="X16" s="619"/>
      <c r="Y16" s="619"/>
      <c r="Z16" s="619"/>
      <c r="AA16" s="618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14">
        <v>3</v>
      </c>
      <c r="AM16" s="621"/>
      <c r="AN16" s="621"/>
      <c r="AO16" s="622"/>
      <c r="AP16" s="615"/>
      <c r="AQ16" s="616"/>
    </row>
    <row r="17" spans="2:43" ht="12">
      <c r="B17" s="615"/>
      <c r="C17" s="616" t="s">
        <v>1133</v>
      </c>
      <c r="D17" s="617">
        <v>9</v>
      </c>
      <c r="E17" s="618">
        <v>433.7</v>
      </c>
      <c r="F17" s="618">
        <v>40.1</v>
      </c>
      <c r="G17" s="618">
        <v>0</v>
      </c>
      <c r="H17" s="618">
        <v>393.7</v>
      </c>
      <c r="I17" s="618">
        <v>280.5</v>
      </c>
      <c r="J17" s="618">
        <v>113.3</v>
      </c>
      <c r="K17" s="618">
        <v>0</v>
      </c>
      <c r="L17" s="618">
        <f>I17/H17*100</f>
        <v>71.24714249428499</v>
      </c>
      <c r="M17" s="618">
        <v>133.6</v>
      </c>
      <c r="N17" s="618">
        <v>260.1</v>
      </c>
      <c r="O17" s="618">
        <v>6.4</v>
      </c>
      <c r="P17" s="618">
        <v>189.1</v>
      </c>
      <c r="Q17" s="618">
        <v>64.6</v>
      </c>
      <c r="R17" s="618">
        <f>N17/H17*100</f>
        <v>66.06553213106427</v>
      </c>
      <c r="S17" s="618">
        <v>385.7</v>
      </c>
      <c r="T17" s="619">
        <v>312</v>
      </c>
      <c r="U17" s="618">
        <v>6.7</v>
      </c>
      <c r="V17" s="619" t="s">
        <v>1134</v>
      </c>
      <c r="W17" s="619" t="s">
        <v>1134</v>
      </c>
      <c r="X17" s="619" t="s">
        <v>1134</v>
      </c>
      <c r="Y17" s="619" t="s">
        <v>1134</v>
      </c>
      <c r="Z17" s="619">
        <v>7</v>
      </c>
      <c r="AA17" s="618">
        <v>1.2</v>
      </c>
      <c r="AB17" s="620">
        <v>0</v>
      </c>
      <c r="AC17" s="620">
        <v>1.4</v>
      </c>
      <c r="AD17" s="620">
        <v>226.3</v>
      </c>
      <c r="AE17" s="620">
        <v>52.8</v>
      </c>
      <c r="AF17" s="620">
        <v>8.5</v>
      </c>
      <c r="AG17" s="620">
        <v>79.1</v>
      </c>
      <c r="AH17" s="620">
        <v>25.7</v>
      </c>
      <c r="AI17" s="620">
        <v>0</v>
      </c>
      <c r="AJ17" s="620">
        <v>0</v>
      </c>
      <c r="AK17" s="620">
        <v>0</v>
      </c>
      <c r="AL17" s="621">
        <v>9</v>
      </c>
      <c r="AM17" s="621">
        <v>0</v>
      </c>
      <c r="AN17" s="621">
        <v>4</v>
      </c>
      <c r="AO17" s="622">
        <v>111.9</v>
      </c>
      <c r="AP17" s="615"/>
      <c r="AQ17" s="616" t="s">
        <v>1133</v>
      </c>
    </row>
    <row r="18" spans="2:43" ht="12">
      <c r="B18" s="615"/>
      <c r="C18" s="616"/>
      <c r="D18" s="617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9"/>
      <c r="U18" s="618"/>
      <c r="V18" s="619"/>
      <c r="W18" s="619"/>
      <c r="X18" s="619"/>
      <c r="Y18" s="619"/>
      <c r="Z18" s="619"/>
      <c r="AA18" s="618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1"/>
      <c r="AM18" s="621"/>
      <c r="AN18" s="621"/>
      <c r="AO18" s="622"/>
      <c r="AP18" s="615"/>
      <c r="AQ18" s="616"/>
    </row>
    <row r="19" spans="2:43" s="623" customFormat="1" ht="12">
      <c r="B19" s="624"/>
      <c r="C19" s="625"/>
      <c r="D19" s="626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18"/>
      <c r="Q19" s="618"/>
      <c r="R19" s="618"/>
      <c r="S19" s="618"/>
      <c r="T19" s="619"/>
      <c r="U19" s="627"/>
      <c r="V19" s="619"/>
      <c r="W19" s="619"/>
      <c r="X19" s="619"/>
      <c r="Y19" s="619"/>
      <c r="Z19" s="619"/>
      <c r="AA19" s="618"/>
      <c r="AB19" s="620"/>
      <c r="AC19" s="620"/>
      <c r="AD19" s="620"/>
      <c r="AE19" s="620"/>
      <c r="AF19" s="620"/>
      <c r="AG19" s="620"/>
      <c r="AH19" s="620"/>
      <c r="AI19" s="620"/>
      <c r="AJ19" s="621"/>
      <c r="AK19" s="620"/>
      <c r="AL19" s="612">
        <v>32</v>
      </c>
      <c r="AM19" s="621"/>
      <c r="AN19" s="612">
        <v>1</v>
      </c>
      <c r="AO19" s="622"/>
      <c r="AP19" s="624"/>
      <c r="AQ19" s="625"/>
    </row>
    <row r="20" spans="2:43" s="599" customFormat="1" ht="11.25" customHeight="1">
      <c r="B20" s="1478" t="s">
        <v>1135</v>
      </c>
      <c r="C20" s="1479"/>
      <c r="D20" s="602">
        <f aca="true" t="shared" si="3" ref="D20:K20">SUM(D22,D24)</f>
        <v>261</v>
      </c>
      <c r="E20" s="603">
        <f t="shared" si="3"/>
        <v>2572.5</v>
      </c>
      <c r="F20" s="603">
        <f t="shared" si="3"/>
        <v>237.2</v>
      </c>
      <c r="G20" s="603">
        <f t="shared" si="3"/>
        <v>41.2</v>
      </c>
      <c r="H20" s="603">
        <f t="shared" si="3"/>
        <v>2293.3</v>
      </c>
      <c r="I20" s="603">
        <f t="shared" si="3"/>
        <v>1335.1999999999998</v>
      </c>
      <c r="J20" s="603">
        <f t="shared" si="3"/>
        <v>958</v>
      </c>
      <c r="K20" s="603">
        <f t="shared" si="3"/>
        <v>24.5</v>
      </c>
      <c r="L20" s="603">
        <f>I20/H20*100</f>
        <v>58.221776479309284</v>
      </c>
      <c r="M20" s="603">
        <f>SUM(M22,M24)</f>
        <v>1110.8</v>
      </c>
      <c r="N20" s="603">
        <f>SUM(N22,N24)</f>
        <v>1182.4</v>
      </c>
      <c r="O20" s="603">
        <f>SUM(O22,O24)</f>
        <v>36.9</v>
      </c>
      <c r="P20" s="603">
        <f>SUM(P22,P24)</f>
        <v>622.2</v>
      </c>
      <c r="Q20" s="603">
        <f>SUM(Q22,Q24)</f>
        <v>523.3</v>
      </c>
      <c r="R20" s="603">
        <f>N20/H20*100</f>
        <v>51.55888893733921</v>
      </c>
      <c r="S20" s="603">
        <f>SUM(S22,S24)</f>
        <v>2255.3</v>
      </c>
      <c r="T20" s="604">
        <f>SUM(T22,T24)</f>
        <v>1553</v>
      </c>
      <c r="U20" s="603">
        <f>SUM(U22,U24)</f>
        <v>35</v>
      </c>
      <c r="V20" s="619" t="s">
        <v>1136</v>
      </c>
      <c r="W20" s="619" t="s">
        <v>1136</v>
      </c>
      <c r="X20" s="619" t="s">
        <v>1136</v>
      </c>
      <c r="Y20" s="619" t="s">
        <v>1136</v>
      </c>
      <c r="Z20" s="604">
        <f aca="true" t="shared" si="4" ref="Z20:AK20">SUM(Z22,Z24)</f>
        <v>17</v>
      </c>
      <c r="AA20" s="603">
        <f t="shared" si="4"/>
        <v>3</v>
      </c>
      <c r="AB20" s="603">
        <f t="shared" si="4"/>
        <v>0</v>
      </c>
      <c r="AC20" s="603">
        <f t="shared" si="4"/>
        <v>2</v>
      </c>
      <c r="AD20" s="603">
        <f t="shared" si="4"/>
        <v>1127.4</v>
      </c>
      <c r="AE20" s="603">
        <f t="shared" si="4"/>
        <v>205.8</v>
      </c>
      <c r="AF20" s="603">
        <f t="shared" si="4"/>
        <v>49.8</v>
      </c>
      <c r="AG20" s="603">
        <f t="shared" si="4"/>
        <v>519.5</v>
      </c>
      <c r="AH20" s="603">
        <f t="shared" si="4"/>
        <v>388.70000000000005</v>
      </c>
      <c r="AI20" s="603">
        <f t="shared" si="4"/>
        <v>24.5</v>
      </c>
      <c r="AJ20" s="604">
        <f t="shared" si="4"/>
        <v>2</v>
      </c>
      <c r="AK20" s="603">
        <f t="shared" si="4"/>
        <v>0.7</v>
      </c>
      <c r="AL20" s="605">
        <v>120</v>
      </c>
      <c r="AM20" s="604">
        <f>SUM(AM22,AM24)</f>
        <v>0</v>
      </c>
      <c r="AN20" s="604">
        <v>8</v>
      </c>
      <c r="AO20" s="603">
        <v>564.5</v>
      </c>
      <c r="AP20" s="1478" t="s">
        <v>1135</v>
      </c>
      <c r="AQ20" s="1479"/>
    </row>
    <row r="21" spans="2:43" s="599" customFormat="1" ht="11.25" customHeight="1">
      <c r="B21" s="600"/>
      <c r="C21" s="601"/>
      <c r="D21" s="602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4"/>
      <c r="U21" s="603"/>
      <c r="V21" s="604"/>
      <c r="W21" s="604"/>
      <c r="X21" s="604"/>
      <c r="Y21" s="604"/>
      <c r="Z21" s="604"/>
      <c r="AA21" s="603"/>
      <c r="AB21" s="603"/>
      <c r="AC21" s="603"/>
      <c r="AD21" s="603"/>
      <c r="AE21" s="603"/>
      <c r="AF21" s="603"/>
      <c r="AG21" s="603"/>
      <c r="AH21" s="603"/>
      <c r="AI21" s="603"/>
      <c r="AJ21" s="604"/>
      <c r="AK21" s="603"/>
      <c r="AL21" s="614">
        <v>13</v>
      </c>
      <c r="AM21" s="604"/>
      <c r="AN21" s="627">
        <v>1</v>
      </c>
      <c r="AO21" s="603"/>
      <c r="AP21" s="600"/>
      <c r="AQ21" s="601"/>
    </row>
    <row r="22" spans="2:43" ht="12">
      <c r="B22" s="615"/>
      <c r="C22" s="616" t="s">
        <v>1137</v>
      </c>
      <c r="D22" s="617">
        <v>43</v>
      </c>
      <c r="E22" s="618">
        <v>971.3</v>
      </c>
      <c r="F22" s="618">
        <v>63.6</v>
      </c>
      <c r="G22" s="618">
        <v>13</v>
      </c>
      <c r="H22" s="618">
        <v>894.6</v>
      </c>
      <c r="I22" s="618">
        <v>610.9</v>
      </c>
      <c r="J22" s="618">
        <v>283.6</v>
      </c>
      <c r="K22" s="618">
        <v>5.5</v>
      </c>
      <c r="L22" s="618">
        <f>I22/H22*100</f>
        <v>68.28750279454503</v>
      </c>
      <c r="M22" s="618">
        <v>336.5</v>
      </c>
      <c r="N22" s="618">
        <v>558</v>
      </c>
      <c r="O22" s="618">
        <v>17.4</v>
      </c>
      <c r="P22" s="618">
        <v>354.7</v>
      </c>
      <c r="Q22" s="618">
        <v>185.9</v>
      </c>
      <c r="R22" s="618">
        <f>N22/H22*100</f>
        <v>62.37424547283702</v>
      </c>
      <c r="S22" s="618">
        <v>878.1</v>
      </c>
      <c r="T22" s="619">
        <v>602</v>
      </c>
      <c r="U22" s="618">
        <v>15.6</v>
      </c>
      <c r="V22" s="619" t="s">
        <v>1138</v>
      </c>
      <c r="W22" s="619" t="s">
        <v>1138</v>
      </c>
      <c r="X22" s="619" t="s">
        <v>1138</v>
      </c>
      <c r="Y22" s="619" t="s">
        <v>1138</v>
      </c>
      <c r="Z22" s="619">
        <v>6</v>
      </c>
      <c r="AA22" s="618">
        <v>0.9</v>
      </c>
      <c r="AB22" s="620">
        <v>0</v>
      </c>
      <c r="AC22" s="620">
        <v>1.7</v>
      </c>
      <c r="AD22" s="620">
        <v>540.2</v>
      </c>
      <c r="AE22" s="620">
        <v>69</v>
      </c>
      <c r="AF22" s="620">
        <v>11.2</v>
      </c>
      <c r="AG22" s="620">
        <v>151.8</v>
      </c>
      <c r="AH22" s="620">
        <v>120.6</v>
      </c>
      <c r="AI22" s="620">
        <v>5.5</v>
      </c>
      <c r="AJ22" s="621">
        <v>0</v>
      </c>
      <c r="AK22" s="620">
        <v>0</v>
      </c>
      <c r="AL22" s="621">
        <v>33</v>
      </c>
      <c r="AM22" s="621">
        <v>0</v>
      </c>
      <c r="AN22" s="621">
        <v>5</v>
      </c>
      <c r="AO22" s="622">
        <v>229</v>
      </c>
      <c r="AP22" s="615"/>
      <c r="AQ22" s="616" t="s">
        <v>1137</v>
      </c>
    </row>
    <row r="23" spans="2:43" ht="12">
      <c r="B23" s="615"/>
      <c r="C23" s="616"/>
      <c r="D23" s="617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9"/>
      <c r="U23" s="618"/>
      <c r="V23" s="619"/>
      <c r="W23" s="619"/>
      <c r="X23" s="619"/>
      <c r="Y23" s="619"/>
      <c r="Z23" s="619"/>
      <c r="AA23" s="618"/>
      <c r="AB23" s="620"/>
      <c r="AC23" s="620"/>
      <c r="AD23" s="620"/>
      <c r="AE23" s="620"/>
      <c r="AF23" s="620"/>
      <c r="AG23" s="620"/>
      <c r="AH23" s="620"/>
      <c r="AI23" s="620"/>
      <c r="AJ23" s="621"/>
      <c r="AK23" s="620"/>
      <c r="AL23" s="614">
        <v>19</v>
      </c>
      <c r="AM23" s="621"/>
      <c r="AN23" s="621"/>
      <c r="AO23" s="622"/>
      <c r="AP23" s="615"/>
      <c r="AQ23" s="616"/>
    </row>
    <row r="24" spans="2:43" ht="12">
      <c r="B24" s="615"/>
      <c r="C24" s="616" t="s">
        <v>1139</v>
      </c>
      <c r="D24" s="617">
        <v>218</v>
      </c>
      <c r="E24" s="618">
        <v>1601.2</v>
      </c>
      <c r="F24" s="618">
        <v>173.6</v>
      </c>
      <c r="G24" s="618">
        <v>28.2</v>
      </c>
      <c r="H24" s="618">
        <v>1398.7</v>
      </c>
      <c r="I24" s="618">
        <v>724.3</v>
      </c>
      <c r="J24" s="618">
        <v>674.4</v>
      </c>
      <c r="K24" s="618">
        <v>19</v>
      </c>
      <c r="L24" s="618">
        <f>I24/H24*100</f>
        <v>51.78379924215343</v>
      </c>
      <c r="M24" s="618">
        <v>774.3</v>
      </c>
      <c r="N24" s="618">
        <v>624.4</v>
      </c>
      <c r="O24" s="618">
        <v>19.5</v>
      </c>
      <c r="P24" s="618">
        <v>267.5</v>
      </c>
      <c r="Q24" s="618">
        <v>337.4</v>
      </c>
      <c r="R24" s="618">
        <f>N24/H24*100</f>
        <v>44.641452777579175</v>
      </c>
      <c r="S24" s="618">
        <v>1377.2</v>
      </c>
      <c r="T24" s="619">
        <v>951</v>
      </c>
      <c r="U24" s="618">
        <v>19.4</v>
      </c>
      <c r="V24" s="619" t="s">
        <v>1130</v>
      </c>
      <c r="W24" s="619" t="s">
        <v>1130</v>
      </c>
      <c r="X24" s="619" t="s">
        <v>1130</v>
      </c>
      <c r="Y24" s="619" t="s">
        <v>1130</v>
      </c>
      <c r="Z24" s="619">
        <v>11</v>
      </c>
      <c r="AA24" s="618">
        <v>2.1</v>
      </c>
      <c r="AB24" s="620">
        <v>0</v>
      </c>
      <c r="AC24" s="620">
        <v>0.3</v>
      </c>
      <c r="AD24" s="620">
        <v>587.2</v>
      </c>
      <c r="AE24" s="620">
        <v>136.8</v>
      </c>
      <c r="AF24" s="620">
        <v>38.6</v>
      </c>
      <c r="AG24" s="620">
        <v>367.7</v>
      </c>
      <c r="AH24" s="620">
        <v>268.1</v>
      </c>
      <c r="AI24" s="620">
        <v>19</v>
      </c>
      <c r="AJ24" s="621">
        <v>2</v>
      </c>
      <c r="AK24" s="620">
        <v>0.7</v>
      </c>
      <c r="AL24" s="621">
        <v>87</v>
      </c>
      <c r="AM24" s="621">
        <v>0</v>
      </c>
      <c r="AN24" s="621">
        <v>3</v>
      </c>
      <c r="AO24" s="622">
        <v>335.5</v>
      </c>
      <c r="AP24" s="615"/>
      <c r="AQ24" s="616" t="s">
        <v>1139</v>
      </c>
    </row>
    <row r="25" spans="2:43" ht="12">
      <c r="B25" s="615"/>
      <c r="C25" s="616"/>
      <c r="D25" s="617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9"/>
      <c r="U25" s="618"/>
      <c r="V25" s="619"/>
      <c r="W25" s="619"/>
      <c r="X25" s="619"/>
      <c r="Y25" s="619"/>
      <c r="Z25" s="619"/>
      <c r="AA25" s="618"/>
      <c r="AB25" s="620"/>
      <c r="AC25" s="620"/>
      <c r="AD25" s="620"/>
      <c r="AE25" s="620"/>
      <c r="AF25" s="620"/>
      <c r="AG25" s="620"/>
      <c r="AH25" s="620"/>
      <c r="AI25" s="620"/>
      <c r="AJ25" s="621"/>
      <c r="AK25" s="620"/>
      <c r="AL25" s="621"/>
      <c r="AM25" s="621"/>
      <c r="AN25" s="621"/>
      <c r="AO25" s="622"/>
      <c r="AP25" s="615"/>
      <c r="AQ25" s="616"/>
    </row>
    <row r="26" spans="2:43" s="623" customFormat="1" ht="12">
      <c r="B26" s="624"/>
      <c r="C26" s="625"/>
      <c r="D26" s="626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18"/>
      <c r="Q26" s="618"/>
      <c r="R26" s="618"/>
      <c r="S26" s="618"/>
      <c r="T26" s="619"/>
      <c r="U26" s="627"/>
      <c r="V26" s="619"/>
      <c r="W26" s="619"/>
      <c r="X26" s="619"/>
      <c r="Y26" s="619"/>
      <c r="Z26" s="619"/>
      <c r="AA26" s="618"/>
      <c r="AB26" s="620"/>
      <c r="AC26" s="620"/>
      <c r="AD26" s="620"/>
      <c r="AE26" s="620"/>
      <c r="AF26" s="620"/>
      <c r="AG26" s="620"/>
      <c r="AH26" s="620"/>
      <c r="AI26" s="620"/>
      <c r="AJ26" s="621"/>
      <c r="AK26" s="620"/>
      <c r="AL26" s="612">
        <v>40</v>
      </c>
      <c r="AM26" s="621"/>
      <c r="AN26" s="621"/>
      <c r="AO26" s="622"/>
      <c r="AP26" s="624"/>
      <c r="AQ26" s="625"/>
    </row>
    <row r="27" spans="2:43" s="628" customFormat="1" ht="11.25" customHeight="1">
      <c r="B27" s="1478" t="s">
        <v>1140</v>
      </c>
      <c r="C27" s="1479"/>
      <c r="D27" s="602">
        <f aca="true" t="shared" si="5" ref="D27:K27">SUM(D29,D35)</f>
        <v>12012</v>
      </c>
      <c r="E27" s="603">
        <f t="shared" si="5"/>
        <v>9172.6</v>
      </c>
      <c r="F27" s="603">
        <f t="shared" si="5"/>
        <v>421.20000000000005</v>
      </c>
      <c r="G27" s="603">
        <f t="shared" si="5"/>
        <v>29.1</v>
      </c>
      <c r="H27" s="603">
        <f t="shared" si="5"/>
        <v>8721.2</v>
      </c>
      <c r="I27" s="603">
        <f t="shared" si="5"/>
        <v>2157</v>
      </c>
      <c r="J27" s="603">
        <f t="shared" si="5"/>
        <v>6564.2</v>
      </c>
      <c r="K27" s="603">
        <f t="shared" si="5"/>
        <v>1158.4</v>
      </c>
      <c r="L27" s="603">
        <f>I27/H27*100</f>
        <v>24.7328349309728</v>
      </c>
      <c r="M27" s="603">
        <f>SUM(M29,M35)</f>
        <v>6729.799999999999</v>
      </c>
      <c r="N27" s="603">
        <f>SUM(N29,N35)</f>
        <v>1991.4</v>
      </c>
      <c r="O27" s="603">
        <f>SUM(O29,O35)</f>
        <v>42.5</v>
      </c>
      <c r="P27" s="603">
        <f>SUM(P29,P35)</f>
        <v>230.1</v>
      </c>
      <c r="Q27" s="603">
        <f>SUM(Q29,Q35)</f>
        <v>1718.8</v>
      </c>
      <c r="R27" s="603">
        <f>N27/H27*100</f>
        <v>22.834013667843873</v>
      </c>
      <c r="S27" s="603">
        <f>SUM(S29,S35)</f>
        <v>8672.5</v>
      </c>
      <c r="T27" s="604">
        <f>SUM(T29,T35)</f>
        <v>4939</v>
      </c>
      <c r="U27" s="603">
        <f>SUM(U29,U35)</f>
        <v>47.699999999999996</v>
      </c>
      <c r="V27" s="604" t="s">
        <v>1130</v>
      </c>
      <c r="W27" s="604" t="s">
        <v>1130</v>
      </c>
      <c r="X27" s="604" t="s">
        <v>1130</v>
      </c>
      <c r="Y27" s="604" t="s">
        <v>1130</v>
      </c>
      <c r="Z27" s="604">
        <f aca="true" t="shared" si="6" ref="Z27:AK27">SUM(Z29,Z35)</f>
        <v>11</v>
      </c>
      <c r="AA27" s="603">
        <f t="shared" si="6"/>
        <v>1.2</v>
      </c>
      <c r="AB27" s="603">
        <f t="shared" si="6"/>
        <v>0</v>
      </c>
      <c r="AC27" s="603">
        <f t="shared" si="6"/>
        <v>14.6</v>
      </c>
      <c r="AD27" s="603">
        <f t="shared" si="6"/>
        <v>848.7</v>
      </c>
      <c r="AE27" s="603">
        <f t="shared" si="6"/>
        <v>1293.7</v>
      </c>
      <c r="AF27" s="603">
        <f t="shared" si="6"/>
        <v>177.10000000000002</v>
      </c>
      <c r="AG27" s="603">
        <f t="shared" si="6"/>
        <v>1867.3</v>
      </c>
      <c r="AH27" s="603">
        <f t="shared" si="6"/>
        <v>4519.8</v>
      </c>
      <c r="AI27" s="603">
        <f t="shared" si="6"/>
        <v>1158.4</v>
      </c>
      <c r="AJ27" s="605">
        <f t="shared" si="6"/>
        <v>11</v>
      </c>
      <c r="AK27" s="603">
        <f t="shared" si="6"/>
        <v>1.3</v>
      </c>
      <c r="AL27" s="605">
        <v>366</v>
      </c>
      <c r="AM27" s="605">
        <v>0</v>
      </c>
      <c r="AN27" s="605">
        <v>1</v>
      </c>
      <c r="AO27" s="613">
        <v>1435.6</v>
      </c>
      <c r="AP27" s="1478" t="s">
        <v>1140</v>
      </c>
      <c r="AQ27" s="1479"/>
    </row>
    <row r="28" spans="2:43" s="628" customFormat="1" ht="11.25" customHeight="1">
      <c r="B28" s="600"/>
      <c r="C28" s="601"/>
      <c r="D28" s="604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4"/>
      <c r="U28" s="603"/>
      <c r="V28" s="604"/>
      <c r="W28" s="604"/>
      <c r="X28" s="604"/>
      <c r="Y28" s="604"/>
      <c r="Z28" s="604"/>
      <c r="AA28" s="603"/>
      <c r="AB28" s="611"/>
      <c r="AC28" s="611"/>
      <c r="AD28" s="603"/>
      <c r="AE28" s="603"/>
      <c r="AF28" s="611"/>
      <c r="AG28" s="603"/>
      <c r="AH28" s="603"/>
      <c r="AI28" s="603"/>
      <c r="AJ28" s="605"/>
      <c r="AK28" s="611"/>
      <c r="AL28" s="614">
        <v>16</v>
      </c>
      <c r="AM28" s="605"/>
      <c r="AN28" s="605"/>
      <c r="AO28" s="611"/>
      <c r="AP28" s="600"/>
      <c r="AQ28" s="601"/>
    </row>
    <row r="29" spans="2:43" ht="12">
      <c r="B29" s="629"/>
      <c r="C29" s="616" t="s">
        <v>1141</v>
      </c>
      <c r="D29" s="621">
        <f aca="true" t="shared" si="7" ref="D29:K29">SUM(D31:D33)</f>
        <v>1972</v>
      </c>
      <c r="E29" s="620">
        <f t="shared" si="7"/>
        <v>3172.6</v>
      </c>
      <c r="F29" s="620">
        <f t="shared" si="7"/>
        <v>103.6</v>
      </c>
      <c r="G29" s="620">
        <f t="shared" si="7"/>
        <v>17.5</v>
      </c>
      <c r="H29" s="620">
        <f t="shared" si="7"/>
        <v>3051.2</v>
      </c>
      <c r="I29" s="620">
        <f t="shared" si="7"/>
        <v>1121.6999999999998</v>
      </c>
      <c r="J29" s="620">
        <f t="shared" si="7"/>
        <v>1929.5</v>
      </c>
      <c r="K29" s="620">
        <f t="shared" si="7"/>
        <v>113.2</v>
      </c>
      <c r="L29" s="618">
        <f>I29/H29*100</f>
        <v>36.762585212375456</v>
      </c>
      <c r="M29" s="620">
        <f>SUM(M31:M33)</f>
        <v>2231.9</v>
      </c>
      <c r="N29" s="620">
        <f>SUM(N31:N33)</f>
        <v>819.2</v>
      </c>
      <c r="O29" s="620">
        <f>SUM(O31:O33)</f>
        <v>21.4</v>
      </c>
      <c r="P29" s="620">
        <v>123</v>
      </c>
      <c r="Q29" s="620">
        <f>SUM(Q31:Q33)</f>
        <v>674.8</v>
      </c>
      <c r="R29" s="618">
        <f>N29/H29*100</f>
        <v>26.848453067645515</v>
      </c>
      <c r="S29" s="620">
        <f>SUM(S31:S33)</f>
        <v>3026.7</v>
      </c>
      <c r="T29" s="621">
        <f>SUM(T31:T33)</f>
        <v>1952</v>
      </c>
      <c r="U29" s="620">
        <f>SUM(U31:U33)</f>
        <v>23.799999999999997</v>
      </c>
      <c r="V29" s="619" t="s">
        <v>1142</v>
      </c>
      <c r="W29" s="619" t="s">
        <v>1142</v>
      </c>
      <c r="X29" s="619" t="s">
        <v>1142</v>
      </c>
      <c r="Y29" s="619" t="s">
        <v>1142</v>
      </c>
      <c r="Z29" s="621">
        <f aca="true" t="shared" si="8" ref="Z29:AK29">SUM(Z31:Z33)</f>
        <v>7</v>
      </c>
      <c r="AA29" s="620">
        <f t="shared" si="8"/>
        <v>0.9</v>
      </c>
      <c r="AB29" s="620">
        <f t="shared" si="8"/>
        <v>0</v>
      </c>
      <c r="AC29" s="620">
        <f t="shared" si="8"/>
        <v>8</v>
      </c>
      <c r="AD29" s="620">
        <f t="shared" si="8"/>
        <v>448.2</v>
      </c>
      <c r="AE29" s="620">
        <f t="shared" si="8"/>
        <v>665.5</v>
      </c>
      <c r="AF29" s="620">
        <f t="shared" si="8"/>
        <v>45.7</v>
      </c>
      <c r="AG29" s="620">
        <f t="shared" si="8"/>
        <v>783.8</v>
      </c>
      <c r="AH29" s="620">
        <f t="shared" si="8"/>
        <v>1100</v>
      </c>
      <c r="AI29" s="620">
        <f t="shared" si="8"/>
        <v>113.2</v>
      </c>
      <c r="AJ29" s="621">
        <f t="shared" si="8"/>
        <v>3</v>
      </c>
      <c r="AK29" s="620">
        <f t="shared" si="8"/>
        <v>0.4</v>
      </c>
      <c r="AL29" s="585">
        <v>158</v>
      </c>
      <c r="AM29" s="621">
        <v>0</v>
      </c>
      <c r="AN29" s="621">
        <v>1</v>
      </c>
      <c r="AO29" s="620">
        <v>567.6</v>
      </c>
      <c r="AP29" s="629"/>
      <c r="AQ29" s="616" t="s">
        <v>1141</v>
      </c>
    </row>
    <row r="30" spans="2:43" ht="12">
      <c r="B30" s="629"/>
      <c r="C30" s="616"/>
      <c r="D30" s="621"/>
      <c r="E30" s="620"/>
      <c r="F30" s="620"/>
      <c r="G30" s="620"/>
      <c r="H30" s="620"/>
      <c r="I30" s="620"/>
      <c r="J30" s="620"/>
      <c r="K30" s="620"/>
      <c r="L30" s="618"/>
      <c r="M30" s="620"/>
      <c r="N30" s="620"/>
      <c r="O30" s="620"/>
      <c r="P30" s="620"/>
      <c r="Q30" s="620"/>
      <c r="R30" s="618"/>
      <c r="S30" s="620"/>
      <c r="T30" s="621"/>
      <c r="U30" s="620"/>
      <c r="V30" s="604"/>
      <c r="W30" s="604"/>
      <c r="X30" s="604"/>
      <c r="Y30" s="604"/>
      <c r="Z30" s="621"/>
      <c r="AA30" s="620"/>
      <c r="AB30" s="620"/>
      <c r="AC30" s="620"/>
      <c r="AD30" s="620"/>
      <c r="AE30" s="620"/>
      <c r="AF30" s="620"/>
      <c r="AG30" s="620"/>
      <c r="AH30" s="620"/>
      <c r="AI30" s="620"/>
      <c r="AJ30" s="621"/>
      <c r="AK30" s="620"/>
      <c r="AL30" s="614">
        <v>11</v>
      </c>
      <c r="AM30" s="621"/>
      <c r="AN30" s="621"/>
      <c r="AO30" s="620"/>
      <c r="AP30" s="629"/>
      <c r="AQ30" s="616"/>
    </row>
    <row r="31" spans="2:43" ht="12">
      <c r="B31" s="629"/>
      <c r="C31" s="616" t="s">
        <v>1143</v>
      </c>
      <c r="D31" s="621">
        <v>989</v>
      </c>
      <c r="E31" s="620">
        <v>1662.6</v>
      </c>
      <c r="F31" s="620">
        <v>37.4</v>
      </c>
      <c r="G31" s="620">
        <v>6.8</v>
      </c>
      <c r="H31" s="620">
        <v>1618.1</v>
      </c>
      <c r="I31" s="620">
        <v>735.8</v>
      </c>
      <c r="J31" s="620">
        <v>882.3</v>
      </c>
      <c r="K31" s="620">
        <v>48.3</v>
      </c>
      <c r="L31" s="618">
        <f>I31/H31*100</f>
        <v>45.47308571781719</v>
      </c>
      <c r="M31" s="620">
        <v>1062.2</v>
      </c>
      <c r="N31" s="620">
        <v>555.9</v>
      </c>
      <c r="O31" s="620">
        <v>12</v>
      </c>
      <c r="P31" s="618">
        <v>86</v>
      </c>
      <c r="Q31" s="620">
        <v>457.9</v>
      </c>
      <c r="R31" s="618">
        <f>N31/H31*100</f>
        <v>34.35510784253136</v>
      </c>
      <c r="S31" s="620">
        <v>1603.2</v>
      </c>
      <c r="T31" s="621">
        <v>1058</v>
      </c>
      <c r="U31" s="620">
        <v>14.2</v>
      </c>
      <c r="V31" s="619" t="s">
        <v>1136</v>
      </c>
      <c r="W31" s="619" t="s">
        <v>1136</v>
      </c>
      <c r="X31" s="619" t="s">
        <v>1136</v>
      </c>
      <c r="Y31" s="619" t="s">
        <v>1136</v>
      </c>
      <c r="Z31" s="619">
        <v>6</v>
      </c>
      <c r="AA31" s="620">
        <v>0.8</v>
      </c>
      <c r="AB31" s="620">
        <v>0</v>
      </c>
      <c r="AC31" s="620">
        <v>4.8</v>
      </c>
      <c r="AD31" s="620">
        <v>327.9</v>
      </c>
      <c r="AE31" s="620">
        <v>403.1</v>
      </c>
      <c r="AF31" s="620">
        <v>22.8</v>
      </c>
      <c r="AG31" s="620">
        <v>438.1</v>
      </c>
      <c r="AH31" s="620">
        <v>421.4</v>
      </c>
      <c r="AI31" s="620">
        <v>48.3</v>
      </c>
      <c r="AJ31" s="621">
        <v>2</v>
      </c>
      <c r="AK31" s="620">
        <v>0.3</v>
      </c>
      <c r="AL31" s="585">
        <v>102</v>
      </c>
      <c r="AM31" s="621">
        <v>0</v>
      </c>
      <c r="AN31" s="621">
        <v>1</v>
      </c>
      <c r="AO31" s="620">
        <v>321.5</v>
      </c>
      <c r="AP31" s="629"/>
      <c r="AQ31" s="616" t="s">
        <v>1143</v>
      </c>
    </row>
    <row r="32" spans="2:43" ht="12">
      <c r="B32" s="629"/>
      <c r="C32" s="616"/>
      <c r="D32" s="621"/>
      <c r="E32" s="620"/>
      <c r="F32" s="620"/>
      <c r="G32" s="620"/>
      <c r="H32" s="620"/>
      <c r="I32" s="620"/>
      <c r="J32" s="620"/>
      <c r="K32" s="620"/>
      <c r="L32" s="618"/>
      <c r="M32" s="620"/>
      <c r="N32" s="620"/>
      <c r="O32" s="620"/>
      <c r="P32" s="618"/>
      <c r="Q32" s="620"/>
      <c r="R32" s="618"/>
      <c r="S32" s="620"/>
      <c r="T32" s="621"/>
      <c r="U32" s="620"/>
      <c r="V32" s="619"/>
      <c r="W32" s="619"/>
      <c r="X32" s="619"/>
      <c r="Y32" s="619"/>
      <c r="Z32" s="619"/>
      <c r="AA32" s="620"/>
      <c r="AB32" s="620"/>
      <c r="AC32" s="620"/>
      <c r="AD32" s="620"/>
      <c r="AE32" s="620"/>
      <c r="AF32" s="620"/>
      <c r="AG32" s="620"/>
      <c r="AH32" s="620"/>
      <c r="AI32" s="620"/>
      <c r="AJ32" s="621"/>
      <c r="AK32" s="620"/>
      <c r="AL32" s="614">
        <v>5</v>
      </c>
      <c r="AM32" s="621"/>
      <c r="AN32" s="621"/>
      <c r="AO32" s="620"/>
      <c r="AP32" s="629"/>
      <c r="AQ32" s="616"/>
    </row>
    <row r="33" spans="2:43" ht="12">
      <c r="B33" s="629"/>
      <c r="C33" s="616" t="s">
        <v>1144</v>
      </c>
      <c r="D33" s="621">
        <v>983</v>
      </c>
      <c r="E33" s="620">
        <v>1510</v>
      </c>
      <c r="F33" s="620">
        <v>66.2</v>
      </c>
      <c r="G33" s="620">
        <v>10.7</v>
      </c>
      <c r="H33" s="620">
        <v>1433.1</v>
      </c>
      <c r="I33" s="620">
        <v>385.9</v>
      </c>
      <c r="J33" s="620">
        <v>1047.2</v>
      </c>
      <c r="K33" s="620">
        <v>64.9</v>
      </c>
      <c r="L33" s="618">
        <f>I33/H33*100</f>
        <v>26.927639383155398</v>
      </c>
      <c r="M33" s="620">
        <v>1169.7</v>
      </c>
      <c r="N33" s="620">
        <v>263.3</v>
      </c>
      <c r="O33" s="620">
        <v>9.4</v>
      </c>
      <c r="P33" s="618">
        <v>37</v>
      </c>
      <c r="Q33" s="620">
        <v>216.9</v>
      </c>
      <c r="R33" s="618">
        <f>N33/H33*100</f>
        <v>18.372758356011445</v>
      </c>
      <c r="S33" s="620">
        <v>1423.5</v>
      </c>
      <c r="T33" s="621">
        <v>894</v>
      </c>
      <c r="U33" s="620">
        <v>9.6</v>
      </c>
      <c r="V33" s="619" t="s">
        <v>1136</v>
      </c>
      <c r="W33" s="619" t="s">
        <v>1136</v>
      </c>
      <c r="X33" s="619" t="s">
        <v>1136</v>
      </c>
      <c r="Y33" s="619" t="s">
        <v>1136</v>
      </c>
      <c r="Z33" s="619">
        <v>1</v>
      </c>
      <c r="AA33" s="620">
        <v>0.1</v>
      </c>
      <c r="AB33" s="620">
        <v>0</v>
      </c>
      <c r="AC33" s="620">
        <v>3.2</v>
      </c>
      <c r="AD33" s="620">
        <v>120.3</v>
      </c>
      <c r="AE33" s="620">
        <v>262.4</v>
      </c>
      <c r="AF33" s="620">
        <v>22.9</v>
      </c>
      <c r="AG33" s="620">
        <v>345.7</v>
      </c>
      <c r="AH33" s="620">
        <v>678.6</v>
      </c>
      <c r="AI33" s="620">
        <v>64.9</v>
      </c>
      <c r="AJ33" s="621">
        <v>1</v>
      </c>
      <c r="AK33" s="620">
        <v>0.1</v>
      </c>
      <c r="AL33" s="585">
        <v>56</v>
      </c>
      <c r="AM33" s="621">
        <v>0</v>
      </c>
      <c r="AN33" s="621">
        <v>0</v>
      </c>
      <c r="AO33" s="620">
        <v>246.1</v>
      </c>
      <c r="AP33" s="629"/>
      <c r="AQ33" s="616" t="s">
        <v>1144</v>
      </c>
    </row>
    <row r="34" spans="2:43" ht="12">
      <c r="B34" s="629"/>
      <c r="C34" s="616"/>
      <c r="D34" s="621"/>
      <c r="E34" s="620"/>
      <c r="F34" s="620"/>
      <c r="G34" s="620"/>
      <c r="H34" s="620"/>
      <c r="I34" s="620"/>
      <c r="J34" s="620"/>
      <c r="K34" s="620"/>
      <c r="L34" s="618"/>
      <c r="M34" s="620"/>
      <c r="N34" s="620"/>
      <c r="O34" s="620"/>
      <c r="P34" s="618"/>
      <c r="Q34" s="620"/>
      <c r="R34" s="618"/>
      <c r="S34" s="620"/>
      <c r="T34" s="621"/>
      <c r="U34" s="620"/>
      <c r="V34" s="621"/>
      <c r="W34" s="621"/>
      <c r="X34" s="621"/>
      <c r="Y34" s="621"/>
      <c r="Z34" s="619"/>
      <c r="AA34" s="620"/>
      <c r="AB34" s="620"/>
      <c r="AC34" s="620"/>
      <c r="AD34" s="620"/>
      <c r="AE34" s="620"/>
      <c r="AF34" s="620"/>
      <c r="AG34" s="620"/>
      <c r="AH34" s="620"/>
      <c r="AI34" s="620"/>
      <c r="AJ34" s="621"/>
      <c r="AK34" s="620"/>
      <c r="AL34" s="614">
        <v>24</v>
      </c>
      <c r="AM34" s="621"/>
      <c r="AN34" s="621"/>
      <c r="AO34" s="620"/>
      <c r="AP34" s="629"/>
      <c r="AQ34" s="616"/>
    </row>
    <row r="35" spans="2:43" ht="12">
      <c r="B35" s="630"/>
      <c r="C35" s="631" t="s">
        <v>384</v>
      </c>
      <c r="D35" s="632">
        <v>10040</v>
      </c>
      <c r="E35" s="633">
        <v>6000</v>
      </c>
      <c r="F35" s="633">
        <v>317.6</v>
      </c>
      <c r="G35" s="633">
        <v>11.6</v>
      </c>
      <c r="H35" s="633">
        <v>5670</v>
      </c>
      <c r="I35" s="633">
        <v>1035.3</v>
      </c>
      <c r="J35" s="633">
        <v>4634.7</v>
      </c>
      <c r="K35" s="633">
        <v>1045.2</v>
      </c>
      <c r="L35" s="634">
        <f>I35/H35*100</f>
        <v>18.25925925925926</v>
      </c>
      <c r="M35" s="633">
        <v>4497.9</v>
      </c>
      <c r="N35" s="633">
        <v>1172.2</v>
      </c>
      <c r="O35" s="633">
        <v>21.1</v>
      </c>
      <c r="P35" s="634">
        <v>107.1</v>
      </c>
      <c r="Q35" s="633">
        <v>1044</v>
      </c>
      <c r="R35" s="634">
        <f>N35/H35*100</f>
        <v>20.673721340388006</v>
      </c>
      <c r="S35" s="633">
        <v>5645.8</v>
      </c>
      <c r="T35" s="632">
        <v>2987</v>
      </c>
      <c r="U35" s="633">
        <v>23.9</v>
      </c>
      <c r="V35" s="635" t="s">
        <v>1145</v>
      </c>
      <c r="W35" s="635" t="s">
        <v>1145</v>
      </c>
      <c r="X35" s="635" t="s">
        <v>1145</v>
      </c>
      <c r="Y35" s="635" t="s">
        <v>1145</v>
      </c>
      <c r="Z35" s="635">
        <v>4</v>
      </c>
      <c r="AA35" s="633">
        <v>0.3</v>
      </c>
      <c r="AB35" s="633">
        <v>0</v>
      </c>
      <c r="AC35" s="633">
        <v>6.6</v>
      </c>
      <c r="AD35" s="633">
        <v>400.5</v>
      </c>
      <c r="AE35" s="633">
        <v>628.2</v>
      </c>
      <c r="AF35" s="633">
        <v>131.4</v>
      </c>
      <c r="AG35" s="633">
        <v>1083.5</v>
      </c>
      <c r="AH35" s="633">
        <v>3419.8</v>
      </c>
      <c r="AI35" s="633">
        <v>1045.2</v>
      </c>
      <c r="AJ35" s="632">
        <v>8</v>
      </c>
      <c r="AK35" s="633">
        <v>0.9</v>
      </c>
      <c r="AL35" s="636">
        <v>208</v>
      </c>
      <c r="AM35" s="632">
        <v>0</v>
      </c>
      <c r="AN35" s="632">
        <v>0</v>
      </c>
      <c r="AO35" s="633">
        <v>868</v>
      </c>
      <c r="AP35" s="630"/>
      <c r="AQ35" s="631" t="s">
        <v>384</v>
      </c>
    </row>
    <row r="36" ht="12">
      <c r="B36" s="569" t="s">
        <v>1146</v>
      </c>
    </row>
    <row r="37" ht="12">
      <c r="B37" s="569" t="s">
        <v>1147</v>
      </c>
    </row>
    <row r="38" ht="12">
      <c r="B38" s="569" t="s">
        <v>1148</v>
      </c>
    </row>
  </sheetData>
  <mergeCells count="55">
    <mergeCell ref="B27:C27"/>
    <mergeCell ref="B10:C10"/>
    <mergeCell ref="B13:C13"/>
    <mergeCell ref="B20:C20"/>
    <mergeCell ref="B4:C8"/>
    <mergeCell ref="D4:D8"/>
    <mergeCell ref="E4:E8"/>
    <mergeCell ref="F4:F8"/>
    <mergeCell ref="G4:G8"/>
    <mergeCell ref="H4:H8"/>
    <mergeCell ref="I6:I8"/>
    <mergeCell ref="J6:J8"/>
    <mergeCell ref="K6:K8"/>
    <mergeCell ref="L6:L8"/>
    <mergeCell ref="M6:M8"/>
    <mergeCell ref="I5:L5"/>
    <mergeCell ref="R6:R8"/>
    <mergeCell ref="M5:R5"/>
    <mergeCell ref="S6:S8"/>
    <mergeCell ref="T7:T8"/>
    <mergeCell ref="N7:N8"/>
    <mergeCell ref="O7:O8"/>
    <mergeCell ref="P7:Q7"/>
    <mergeCell ref="N6:Q6"/>
    <mergeCell ref="U7:U8"/>
    <mergeCell ref="V7:Y7"/>
    <mergeCell ref="T6:Y6"/>
    <mergeCell ref="S5:AA5"/>
    <mergeCell ref="Z6:AA6"/>
    <mergeCell ref="Z7:Z8"/>
    <mergeCell ref="AA7:AA8"/>
    <mergeCell ref="AM6:AM8"/>
    <mergeCell ref="AB6:AE6"/>
    <mergeCell ref="AF7:AF8"/>
    <mergeCell ref="AG7:AG8"/>
    <mergeCell ref="AH7:AH8"/>
    <mergeCell ref="AF6:AI6"/>
    <mergeCell ref="AB7:AB8"/>
    <mergeCell ref="AC7:AC8"/>
    <mergeCell ref="AD7:AD8"/>
    <mergeCell ref="AE7:AE8"/>
    <mergeCell ref="AN4:AN8"/>
    <mergeCell ref="AO4:AO8"/>
    <mergeCell ref="I4:AI4"/>
    <mergeCell ref="AP4:AQ8"/>
    <mergeCell ref="AB5:AI5"/>
    <mergeCell ref="AJ4:AK5"/>
    <mergeCell ref="AL4:AM5"/>
    <mergeCell ref="AJ6:AJ8"/>
    <mergeCell ref="AK6:AK8"/>
    <mergeCell ref="AL6:AL8"/>
    <mergeCell ref="AP10:AQ10"/>
    <mergeCell ref="AP13:AQ13"/>
    <mergeCell ref="AP20:AQ20"/>
    <mergeCell ref="AP27:AQ27"/>
  </mergeCells>
  <printOptions/>
  <pageMargins left="0" right="0" top="0.984251968503937" bottom="0.3937007874015748" header="0.5118110236220472" footer="0.5118110236220472"/>
  <pageSetup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G24"/>
  <sheetViews>
    <sheetView workbookViewId="0" topLeftCell="A1">
      <selection activeCell="A1" sqref="A1"/>
    </sheetView>
  </sheetViews>
  <sheetFormatPr defaultColWidth="9.00390625" defaultRowHeight="13.5"/>
  <cols>
    <col min="1" max="1" width="2.625" style="637" customWidth="1"/>
    <col min="2" max="2" width="9.125" style="637" bestFit="1" customWidth="1"/>
    <col min="3" max="3" width="8.25390625" style="639" bestFit="1" customWidth="1"/>
    <col min="4" max="4" width="10.875" style="639" bestFit="1" customWidth="1"/>
    <col min="5" max="5" width="11.00390625" style="639" customWidth="1"/>
    <col min="6" max="6" width="6.00390625" style="637" customWidth="1"/>
    <col min="7" max="7" width="7.50390625" style="637" customWidth="1"/>
    <col min="8" max="8" width="10.25390625" style="637" customWidth="1"/>
    <col min="9" max="9" width="6.00390625" style="637" customWidth="1"/>
    <col min="10" max="10" width="8.25390625" style="637" bestFit="1" customWidth="1"/>
    <col min="11" max="11" width="9.125" style="637" bestFit="1" customWidth="1"/>
    <col min="12" max="12" width="5.625" style="637" bestFit="1" customWidth="1"/>
    <col min="13" max="13" width="9.125" style="637" bestFit="1" customWidth="1"/>
    <col min="14" max="14" width="10.875" style="637" bestFit="1" customWidth="1"/>
    <col min="15" max="15" width="7.375" style="639" bestFit="1" customWidth="1"/>
    <col min="16" max="16" width="9.125" style="639" bestFit="1" customWidth="1"/>
    <col min="17" max="17" width="10.75390625" style="639" customWidth="1"/>
    <col min="18" max="18" width="5.625" style="639" bestFit="1" customWidth="1"/>
    <col min="19" max="19" width="9.125" style="639" bestFit="1" customWidth="1"/>
    <col min="20" max="20" width="10.875" style="639" bestFit="1" customWidth="1"/>
    <col min="21" max="21" width="8.125" style="639" customWidth="1"/>
    <col min="22" max="22" width="10.875" style="639" bestFit="1" customWidth="1"/>
    <col min="23" max="23" width="11.625" style="639" customWidth="1"/>
    <col min="24" max="24" width="7.25390625" style="637" bestFit="1" customWidth="1"/>
    <col min="25" max="25" width="14.375" style="637" customWidth="1"/>
    <col min="26" max="26" width="10.75390625" style="637" bestFit="1" customWidth="1"/>
    <col min="27" max="28" width="9.125" style="637" bestFit="1" customWidth="1"/>
    <col min="29" max="29" width="5.75390625" style="637" bestFit="1" customWidth="1"/>
    <col min="30" max="30" width="7.375" style="637" bestFit="1" customWidth="1"/>
    <col min="31" max="31" width="8.125" style="637" bestFit="1" customWidth="1"/>
    <col min="32" max="32" width="8.875" style="637" customWidth="1"/>
    <col min="33" max="33" width="9.125" style="637" bestFit="1" customWidth="1"/>
    <col min="34" max="16384" width="9.00390625" style="637" customWidth="1"/>
  </cols>
  <sheetData>
    <row r="2" spans="2:23" ht="14.25">
      <c r="B2" s="638" t="s">
        <v>188</v>
      </c>
      <c r="F2" s="639"/>
      <c r="G2" s="639"/>
      <c r="H2" s="639"/>
      <c r="I2" s="639"/>
      <c r="J2" s="639"/>
      <c r="K2" s="639"/>
      <c r="L2" s="639"/>
      <c r="M2" s="639"/>
      <c r="N2" s="639"/>
      <c r="W2" s="637"/>
    </row>
    <row r="3" ht="14.25">
      <c r="B3" s="638"/>
    </row>
    <row r="4" spans="2:33" s="640" customFormat="1" ht="14.25" customHeight="1" thickBot="1">
      <c r="B4" s="637" t="s">
        <v>1150</v>
      </c>
      <c r="C4" s="641"/>
      <c r="D4" s="641"/>
      <c r="E4" s="641"/>
      <c r="O4" s="641"/>
      <c r="P4" s="641"/>
      <c r="Q4" s="641"/>
      <c r="R4" s="641"/>
      <c r="S4" s="641"/>
      <c r="T4" s="641"/>
      <c r="U4" s="641"/>
      <c r="V4" s="641"/>
      <c r="AG4" s="642" t="s">
        <v>1151</v>
      </c>
    </row>
    <row r="5" spans="2:33" s="643" customFormat="1" ht="12" thickTop="1">
      <c r="B5" s="1494" t="s">
        <v>1152</v>
      </c>
      <c r="C5" s="1500" t="s">
        <v>1153</v>
      </c>
      <c r="D5" s="1500"/>
      <c r="E5" s="1500"/>
      <c r="F5" s="1500"/>
      <c r="G5" s="1500"/>
      <c r="H5" s="1500"/>
      <c r="I5" s="1500"/>
      <c r="J5" s="1502" t="s">
        <v>1154</v>
      </c>
      <c r="K5" s="1502"/>
      <c r="L5" s="1502"/>
      <c r="M5" s="1502"/>
      <c r="N5" s="1503" t="s">
        <v>1155</v>
      </c>
      <c r="O5" s="1504"/>
      <c r="P5" s="1506" t="s">
        <v>1156</v>
      </c>
      <c r="Q5" s="1506" t="s">
        <v>1157</v>
      </c>
      <c r="R5" s="1505" t="s">
        <v>1158</v>
      </c>
      <c r="S5" s="1505"/>
      <c r="T5" s="1505" t="s">
        <v>1159</v>
      </c>
      <c r="U5" s="1505"/>
      <c r="V5" s="1505"/>
      <c r="W5" s="1505"/>
      <c r="X5" s="1507" t="s">
        <v>1160</v>
      </c>
      <c r="Y5" s="1503" t="s">
        <v>1161</v>
      </c>
      <c r="Z5" s="1509"/>
      <c r="AA5" s="1509"/>
      <c r="AB5" s="1509"/>
      <c r="AC5" s="1509"/>
      <c r="AD5" s="1509"/>
      <c r="AE5" s="1509"/>
      <c r="AF5" s="1509"/>
      <c r="AG5" s="1504"/>
    </row>
    <row r="6" spans="2:33" s="643" customFormat="1" ht="11.25">
      <c r="B6" s="1495"/>
      <c r="C6" s="1499" t="s">
        <v>233</v>
      </c>
      <c r="D6" s="1499" t="s">
        <v>1162</v>
      </c>
      <c r="E6" s="1498" t="s">
        <v>1163</v>
      </c>
      <c r="F6" s="1501" t="s">
        <v>1164</v>
      </c>
      <c r="G6" s="1501" t="s">
        <v>1165</v>
      </c>
      <c r="H6" s="1501" t="s">
        <v>1166</v>
      </c>
      <c r="I6" s="1501" t="s">
        <v>384</v>
      </c>
      <c r="J6" s="1501" t="s">
        <v>233</v>
      </c>
      <c r="K6" s="1501" t="s">
        <v>1167</v>
      </c>
      <c r="L6" s="1501" t="s">
        <v>1168</v>
      </c>
      <c r="M6" s="1501" t="s">
        <v>1169</v>
      </c>
      <c r="N6" s="1499" t="s">
        <v>1162</v>
      </c>
      <c r="O6" s="1498" t="s">
        <v>1163</v>
      </c>
      <c r="P6" s="1499"/>
      <c r="Q6" s="1499"/>
      <c r="R6" s="1499" t="s">
        <v>1170</v>
      </c>
      <c r="S6" s="1499" t="s">
        <v>1171</v>
      </c>
      <c r="T6" s="1499" t="s">
        <v>233</v>
      </c>
      <c r="U6" s="1499" t="s">
        <v>1172</v>
      </c>
      <c r="V6" s="1499" t="s">
        <v>1173</v>
      </c>
      <c r="W6" s="1501" t="s">
        <v>1174</v>
      </c>
      <c r="X6" s="1501"/>
      <c r="Y6" s="1501" t="s">
        <v>1175</v>
      </c>
      <c r="Z6" s="1501" t="s">
        <v>1176</v>
      </c>
      <c r="AA6" s="1501"/>
      <c r="AB6" s="1501"/>
      <c r="AC6" s="1508" t="s">
        <v>1177</v>
      </c>
      <c r="AD6" s="1508" t="s">
        <v>1178</v>
      </c>
      <c r="AE6" s="1508" t="s">
        <v>1179</v>
      </c>
      <c r="AF6" s="1496" t="s">
        <v>1180</v>
      </c>
      <c r="AG6" s="1501" t="s">
        <v>384</v>
      </c>
    </row>
    <row r="7" spans="2:33" s="643" customFormat="1" ht="22.5">
      <c r="B7" s="1495"/>
      <c r="C7" s="1499"/>
      <c r="D7" s="1499"/>
      <c r="E7" s="1498"/>
      <c r="F7" s="1501"/>
      <c r="G7" s="1501"/>
      <c r="H7" s="1501"/>
      <c r="I7" s="1501"/>
      <c r="J7" s="1501"/>
      <c r="K7" s="1501"/>
      <c r="L7" s="1501"/>
      <c r="M7" s="1501"/>
      <c r="N7" s="1499"/>
      <c r="O7" s="1498"/>
      <c r="P7" s="1499"/>
      <c r="Q7" s="1499"/>
      <c r="R7" s="1499"/>
      <c r="S7" s="1499"/>
      <c r="T7" s="1499"/>
      <c r="U7" s="1499"/>
      <c r="V7" s="1499"/>
      <c r="W7" s="1501"/>
      <c r="X7" s="1501"/>
      <c r="Y7" s="1501"/>
      <c r="Z7" s="644" t="s">
        <v>391</v>
      </c>
      <c r="AA7" s="644" t="s">
        <v>1162</v>
      </c>
      <c r="AB7" s="645" t="s">
        <v>1181</v>
      </c>
      <c r="AC7" s="1501"/>
      <c r="AD7" s="1508"/>
      <c r="AE7" s="1501"/>
      <c r="AF7" s="1497"/>
      <c r="AG7" s="1501"/>
    </row>
    <row r="8" spans="2:33" s="646" customFormat="1" ht="21" customHeight="1">
      <c r="B8" s="647" t="s">
        <v>1182</v>
      </c>
      <c r="C8" s="648">
        <f aca="true" t="shared" si="0" ref="C8:C23">SUM(D8:I8)</f>
        <v>631</v>
      </c>
      <c r="D8" s="649">
        <v>453</v>
      </c>
      <c r="E8" s="649">
        <v>72</v>
      </c>
      <c r="F8" s="650">
        <v>0</v>
      </c>
      <c r="G8" s="650">
        <v>2</v>
      </c>
      <c r="H8" s="650">
        <v>36</v>
      </c>
      <c r="I8" s="650">
        <v>68</v>
      </c>
      <c r="J8" s="650">
        <f aca="true" t="shared" si="1" ref="J8:J23">SUM(K8:M8)</f>
        <v>613</v>
      </c>
      <c r="K8" s="650">
        <v>223</v>
      </c>
      <c r="L8" s="650">
        <v>78</v>
      </c>
      <c r="M8" s="650">
        <v>312</v>
      </c>
      <c r="N8" s="650">
        <v>36115</v>
      </c>
      <c r="O8" s="651">
        <v>3387</v>
      </c>
      <c r="P8" s="651">
        <v>2</v>
      </c>
      <c r="Q8" s="651">
        <v>38</v>
      </c>
      <c r="R8" s="651">
        <v>17</v>
      </c>
      <c r="S8" s="651">
        <v>136</v>
      </c>
      <c r="T8" s="651">
        <f aca="true" t="shared" si="2" ref="T8:T23">SUM(U8:W8)</f>
        <v>358</v>
      </c>
      <c r="U8" s="651">
        <v>106</v>
      </c>
      <c r="V8" s="651">
        <v>47</v>
      </c>
      <c r="W8" s="651">
        <v>205</v>
      </c>
      <c r="X8" s="650">
        <v>1522</v>
      </c>
      <c r="Y8" s="650">
        <f>SUM(Z8,AC8:AG8)</f>
        <v>781359</v>
      </c>
      <c r="Z8" s="650">
        <f aca="true" t="shared" si="3" ref="Z8:Z23">SUM(AA8:AB8)</f>
        <v>770631</v>
      </c>
      <c r="AA8" s="650">
        <v>373315</v>
      </c>
      <c r="AB8" s="650">
        <v>397316</v>
      </c>
      <c r="AC8" s="650">
        <v>0</v>
      </c>
      <c r="AD8" s="650">
        <v>5054</v>
      </c>
      <c r="AE8" s="650">
        <v>0</v>
      </c>
      <c r="AF8" s="650">
        <v>4372</v>
      </c>
      <c r="AG8" s="652">
        <v>1302</v>
      </c>
    </row>
    <row r="9" spans="2:33" s="646" customFormat="1" ht="21" customHeight="1">
      <c r="B9" s="653" t="s">
        <v>1183</v>
      </c>
      <c r="C9" s="654">
        <f t="shared" si="0"/>
        <v>699</v>
      </c>
      <c r="D9" s="655">
        <v>486</v>
      </c>
      <c r="E9" s="655">
        <v>106</v>
      </c>
      <c r="F9" s="656">
        <v>0</v>
      </c>
      <c r="G9" s="656">
        <v>2</v>
      </c>
      <c r="H9" s="656">
        <v>28</v>
      </c>
      <c r="I9" s="656">
        <v>77</v>
      </c>
      <c r="J9" s="656">
        <f t="shared" si="1"/>
        <v>603</v>
      </c>
      <c r="K9" s="656">
        <v>223</v>
      </c>
      <c r="L9" s="656">
        <v>74</v>
      </c>
      <c r="M9" s="656">
        <v>306</v>
      </c>
      <c r="N9" s="656">
        <v>35138</v>
      </c>
      <c r="O9" s="657">
        <v>4793</v>
      </c>
      <c r="P9" s="657">
        <v>2</v>
      </c>
      <c r="Q9" s="657">
        <v>28</v>
      </c>
      <c r="R9" s="657">
        <v>23</v>
      </c>
      <c r="S9" s="657">
        <v>166</v>
      </c>
      <c r="T9" s="657">
        <f t="shared" si="2"/>
        <v>375</v>
      </c>
      <c r="U9" s="657">
        <v>120</v>
      </c>
      <c r="V9" s="657">
        <v>41</v>
      </c>
      <c r="W9" s="657">
        <v>214</v>
      </c>
      <c r="X9" s="656">
        <v>1621</v>
      </c>
      <c r="Y9" s="656">
        <v>1033426</v>
      </c>
      <c r="Z9" s="656">
        <f t="shared" si="3"/>
        <v>992876</v>
      </c>
      <c r="AA9" s="656">
        <v>364969</v>
      </c>
      <c r="AB9" s="656">
        <v>627907</v>
      </c>
      <c r="AC9" s="656">
        <v>0</v>
      </c>
      <c r="AD9" s="656">
        <v>9869</v>
      </c>
      <c r="AE9" s="656">
        <v>23571</v>
      </c>
      <c r="AF9" s="656">
        <v>4016</v>
      </c>
      <c r="AG9" s="652">
        <v>2223</v>
      </c>
    </row>
    <row r="10" spans="2:33" s="646" customFormat="1" ht="21" customHeight="1">
      <c r="B10" s="653" t="s">
        <v>1184</v>
      </c>
      <c r="C10" s="654">
        <f t="shared" si="0"/>
        <v>642</v>
      </c>
      <c r="D10" s="655">
        <v>485</v>
      </c>
      <c r="E10" s="655">
        <v>57</v>
      </c>
      <c r="F10" s="656">
        <v>0</v>
      </c>
      <c r="G10" s="656">
        <v>3</v>
      </c>
      <c r="H10" s="656">
        <v>37</v>
      </c>
      <c r="I10" s="656">
        <v>60</v>
      </c>
      <c r="J10" s="656">
        <f t="shared" si="1"/>
        <v>622</v>
      </c>
      <c r="K10" s="656">
        <v>224</v>
      </c>
      <c r="L10" s="656">
        <v>52</v>
      </c>
      <c r="M10" s="656">
        <v>346</v>
      </c>
      <c r="N10" s="656">
        <v>33069</v>
      </c>
      <c r="O10" s="657">
        <v>2221</v>
      </c>
      <c r="P10" s="657">
        <v>3</v>
      </c>
      <c r="Q10" s="657">
        <v>39</v>
      </c>
      <c r="R10" s="657">
        <v>10</v>
      </c>
      <c r="S10" s="657">
        <v>121</v>
      </c>
      <c r="T10" s="657">
        <f t="shared" si="2"/>
        <v>359</v>
      </c>
      <c r="U10" s="657">
        <v>99</v>
      </c>
      <c r="V10" s="657">
        <v>38</v>
      </c>
      <c r="W10" s="657">
        <v>222</v>
      </c>
      <c r="X10" s="656">
        <v>1446</v>
      </c>
      <c r="Y10" s="656">
        <f aca="true" t="shared" si="4" ref="Y10:Y23">SUM(Z10,AC10:AG10)</f>
        <v>1253380</v>
      </c>
      <c r="Z10" s="656">
        <f t="shared" si="3"/>
        <v>1239605</v>
      </c>
      <c r="AA10" s="656">
        <v>378301</v>
      </c>
      <c r="AB10" s="656">
        <v>861304</v>
      </c>
      <c r="AC10" s="656">
        <v>0</v>
      </c>
      <c r="AD10" s="656">
        <v>4050</v>
      </c>
      <c r="AE10" s="656">
        <v>1350</v>
      </c>
      <c r="AF10" s="656">
        <v>7463</v>
      </c>
      <c r="AG10" s="652">
        <v>912</v>
      </c>
    </row>
    <row r="11" spans="2:33" s="658" customFormat="1" ht="21" customHeight="1">
      <c r="B11" s="659" t="s">
        <v>1185</v>
      </c>
      <c r="C11" s="660">
        <f t="shared" si="0"/>
        <v>739</v>
      </c>
      <c r="D11" s="661">
        <f aca="true" t="shared" si="5" ref="D11:I11">SUM(D12:D23)</f>
        <v>527</v>
      </c>
      <c r="E11" s="661">
        <f t="shared" si="5"/>
        <v>89</v>
      </c>
      <c r="F11" s="661">
        <f t="shared" si="5"/>
        <v>0</v>
      </c>
      <c r="G11" s="661">
        <f t="shared" si="5"/>
        <v>2</v>
      </c>
      <c r="H11" s="661">
        <f t="shared" si="5"/>
        <v>32</v>
      </c>
      <c r="I11" s="661">
        <f t="shared" si="5"/>
        <v>89</v>
      </c>
      <c r="J11" s="662">
        <f t="shared" si="1"/>
        <v>647</v>
      </c>
      <c r="K11" s="661">
        <f aca="true" t="shared" si="6" ref="K11:S11">SUM(K12:K23)</f>
        <v>203</v>
      </c>
      <c r="L11" s="661">
        <f t="shared" si="6"/>
        <v>63</v>
      </c>
      <c r="M11" s="661">
        <f t="shared" si="6"/>
        <v>381</v>
      </c>
      <c r="N11" s="661">
        <f t="shared" si="6"/>
        <v>28574</v>
      </c>
      <c r="O11" s="661">
        <f t="shared" si="6"/>
        <v>2420</v>
      </c>
      <c r="P11" s="661">
        <f t="shared" si="6"/>
        <v>2</v>
      </c>
      <c r="Q11" s="661">
        <f t="shared" si="6"/>
        <v>32</v>
      </c>
      <c r="R11" s="661">
        <f t="shared" si="6"/>
        <v>28</v>
      </c>
      <c r="S11" s="661">
        <f t="shared" si="6"/>
        <v>152</v>
      </c>
      <c r="T11" s="663">
        <f t="shared" si="2"/>
        <v>386</v>
      </c>
      <c r="U11" s="661">
        <f>SUM(U12:U23)</f>
        <v>106</v>
      </c>
      <c r="V11" s="661">
        <f>SUM(V12:V23)</f>
        <v>40</v>
      </c>
      <c r="W11" s="661">
        <f>SUM(W12:W23)</f>
        <v>240</v>
      </c>
      <c r="X11" s="661">
        <f>SUM(X12:X23)</f>
        <v>1602</v>
      </c>
      <c r="Y11" s="662">
        <f t="shared" si="4"/>
        <v>1007061</v>
      </c>
      <c r="Z11" s="662">
        <f t="shared" si="3"/>
        <v>988265</v>
      </c>
      <c r="AA11" s="661">
        <f aca="true" t="shared" si="7" ref="AA11:AG11">SUM(AA12:AA23)</f>
        <v>401978</v>
      </c>
      <c r="AB11" s="661">
        <f t="shared" si="7"/>
        <v>586287</v>
      </c>
      <c r="AC11" s="661">
        <f t="shared" si="7"/>
        <v>0</v>
      </c>
      <c r="AD11" s="661">
        <f t="shared" si="7"/>
        <v>5668</v>
      </c>
      <c r="AE11" s="661">
        <f t="shared" si="7"/>
        <v>125</v>
      </c>
      <c r="AF11" s="661">
        <f t="shared" si="7"/>
        <v>10567</v>
      </c>
      <c r="AG11" s="664">
        <f t="shared" si="7"/>
        <v>2436</v>
      </c>
    </row>
    <row r="12" spans="2:33" s="646" customFormat="1" ht="15" customHeight="1">
      <c r="B12" s="665" t="s">
        <v>1149</v>
      </c>
      <c r="C12" s="654">
        <f t="shared" si="0"/>
        <v>53</v>
      </c>
      <c r="D12" s="655">
        <v>49</v>
      </c>
      <c r="E12" s="655">
        <v>0</v>
      </c>
      <c r="F12" s="666">
        <v>0</v>
      </c>
      <c r="G12" s="666">
        <v>0</v>
      </c>
      <c r="H12" s="666">
        <v>0</v>
      </c>
      <c r="I12" s="666">
        <v>4</v>
      </c>
      <c r="J12" s="656">
        <f t="shared" si="1"/>
        <v>55</v>
      </c>
      <c r="K12" s="666">
        <v>11</v>
      </c>
      <c r="L12" s="666">
        <v>7</v>
      </c>
      <c r="M12" s="666">
        <v>37</v>
      </c>
      <c r="N12" s="666">
        <v>2278</v>
      </c>
      <c r="O12" s="655">
        <v>0</v>
      </c>
      <c r="P12" s="655">
        <v>0</v>
      </c>
      <c r="Q12" s="655">
        <v>0</v>
      </c>
      <c r="R12" s="655">
        <v>2</v>
      </c>
      <c r="S12" s="655">
        <v>7</v>
      </c>
      <c r="T12" s="657">
        <f t="shared" si="2"/>
        <v>37</v>
      </c>
      <c r="U12" s="655">
        <v>8</v>
      </c>
      <c r="V12" s="655">
        <v>3</v>
      </c>
      <c r="W12" s="655">
        <v>26</v>
      </c>
      <c r="X12" s="656">
        <v>170</v>
      </c>
      <c r="Y12" s="656">
        <f t="shared" si="4"/>
        <v>72217</v>
      </c>
      <c r="Z12" s="656">
        <f t="shared" si="3"/>
        <v>72206</v>
      </c>
      <c r="AA12" s="656">
        <v>37629</v>
      </c>
      <c r="AB12" s="656">
        <v>34577</v>
      </c>
      <c r="AC12" s="656">
        <v>0</v>
      </c>
      <c r="AD12" s="656">
        <v>0</v>
      </c>
      <c r="AE12" s="656">
        <v>0</v>
      </c>
      <c r="AF12" s="656">
        <v>0</v>
      </c>
      <c r="AG12" s="652">
        <v>11</v>
      </c>
    </row>
    <row r="13" spans="2:33" s="646" customFormat="1" ht="15" customHeight="1">
      <c r="B13" s="667">
        <v>2</v>
      </c>
      <c r="C13" s="654">
        <f t="shared" si="0"/>
        <v>45</v>
      </c>
      <c r="D13" s="655">
        <v>42</v>
      </c>
      <c r="E13" s="655">
        <v>0</v>
      </c>
      <c r="F13" s="666">
        <v>0</v>
      </c>
      <c r="G13" s="666">
        <v>0</v>
      </c>
      <c r="H13" s="666">
        <v>1</v>
      </c>
      <c r="I13" s="666">
        <v>2</v>
      </c>
      <c r="J13" s="656">
        <f t="shared" si="1"/>
        <v>52</v>
      </c>
      <c r="K13" s="666">
        <v>17</v>
      </c>
      <c r="L13" s="666">
        <v>5</v>
      </c>
      <c r="M13" s="666">
        <v>30</v>
      </c>
      <c r="N13" s="666">
        <v>1989</v>
      </c>
      <c r="O13" s="655">
        <v>0</v>
      </c>
      <c r="P13" s="655">
        <v>0</v>
      </c>
      <c r="Q13" s="655">
        <v>1</v>
      </c>
      <c r="R13" s="655">
        <v>5</v>
      </c>
      <c r="S13" s="655">
        <v>11</v>
      </c>
      <c r="T13" s="657">
        <f t="shared" si="2"/>
        <v>33</v>
      </c>
      <c r="U13" s="655">
        <v>12</v>
      </c>
      <c r="V13" s="655">
        <v>2</v>
      </c>
      <c r="W13" s="655">
        <v>19</v>
      </c>
      <c r="X13" s="656">
        <v>152</v>
      </c>
      <c r="Y13" s="656">
        <f t="shared" si="4"/>
        <v>108706</v>
      </c>
      <c r="Z13" s="656">
        <f t="shared" si="3"/>
        <v>108110</v>
      </c>
      <c r="AA13" s="656">
        <v>35206</v>
      </c>
      <c r="AB13" s="656">
        <v>72904</v>
      </c>
      <c r="AC13" s="656">
        <v>0</v>
      </c>
      <c r="AD13" s="656">
        <v>0</v>
      </c>
      <c r="AE13" s="656">
        <v>0</v>
      </c>
      <c r="AF13" s="656">
        <v>68</v>
      </c>
      <c r="AG13" s="652">
        <v>528</v>
      </c>
    </row>
    <row r="14" spans="2:33" s="646" customFormat="1" ht="15" customHeight="1">
      <c r="B14" s="667">
        <v>3</v>
      </c>
      <c r="C14" s="654">
        <f t="shared" si="0"/>
        <v>66</v>
      </c>
      <c r="D14" s="655">
        <v>57</v>
      </c>
      <c r="E14" s="655">
        <v>1</v>
      </c>
      <c r="F14" s="666">
        <v>0</v>
      </c>
      <c r="G14" s="666">
        <v>0</v>
      </c>
      <c r="H14" s="666">
        <v>1</v>
      </c>
      <c r="I14" s="666">
        <v>7</v>
      </c>
      <c r="J14" s="656">
        <f t="shared" si="1"/>
        <v>67</v>
      </c>
      <c r="K14" s="666">
        <v>18</v>
      </c>
      <c r="L14" s="666">
        <v>6</v>
      </c>
      <c r="M14" s="666">
        <v>43</v>
      </c>
      <c r="N14" s="666">
        <v>2674</v>
      </c>
      <c r="O14" s="655">
        <v>3</v>
      </c>
      <c r="P14" s="655">
        <v>0</v>
      </c>
      <c r="Q14" s="655">
        <v>1</v>
      </c>
      <c r="R14" s="655">
        <v>3</v>
      </c>
      <c r="S14" s="655">
        <v>21</v>
      </c>
      <c r="T14" s="657">
        <f t="shared" si="2"/>
        <v>47</v>
      </c>
      <c r="U14" s="655">
        <v>11</v>
      </c>
      <c r="V14" s="655">
        <v>5</v>
      </c>
      <c r="W14" s="655">
        <v>31</v>
      </c>
      <c r="X14" s="656">
        <v>187</v>
      </c>
      <c r="Y14" s="656">
        <f t="shared" si="4"/>
        <v>68745</v>
      </c>
      <c r="Z14" s="656">
        <f t="shared" si="3"/>
        <v>62347</v>
      </c>
      <c r="AA14" s="656">
        <v>34979</v>
      </c>
      <c r="AB14" s="656">
        <v>27368</v>
      </c>
      <c r="AC14" s="656">
        <v>0</v>
      </c>
      <c r="AD14" s="656">
        <v>1</v>
      </c>
      <c r="AE14" s="656">
        <v>0</v>
      </c>
      <c r="AF14" s="656">
        <v>6308</v>
      </c>
      <c r="AG14" s="652">
        <v>89</v>
      </c>
    </row>
    <row r="15" spans="2:33" s="646" customFormat="1" ht="15" customHeight="1">
      <c r="B15" s="667">
        <v>4</v>
      </c>
      <c r="C15" s="654">
        <f t="shared" si="0"/>
        <v>110</v>
      </c>
      <c r="D15" s="655">
        <v>62</v>
      </c>
      <c r="E15" s="655">
        <v>26</v>
      </c>
      <c r="F15" s="666">
        <v>0</v>
      </c>
      <c r="G15" s="666">
        <v>1</v>
      </c>
      <c r="H15" s="666">
        <v>2</v>
      </c>
      <c r="I15" s="666">
        <v>19</v>
      </c>
      <c r="J15" s="656">
        <f t="shared" si="1"/>
        <v>77</v>
      </c>
      <c r="K15" s="666">
        <v>20</v>
      </c>
      <c r="L15" s="666">
        <v>8</v>
      </c>
      <c r="M15" s="666">
        <v>49</v>
      </c>
      <c r="N15" s="666">
        <v>1887</v>
      </c>
      <c r="O15" s="655">
        <v>1023</v>
      </c>
      <c r="P15" s="655">
        <v>1</v>
      </c>
      <c r="Q15" s="655">
        <v>2</v>
      </c>
      <c r="R15" s="655">
        <v>3</v>
      </c>
      <c r="S15" s="655">
        <v>10</v>
      </c>
      <c r="T15" s="657">
        <f t="shared" si="2"/>
        <v>41</v>
      </c>
      <c r="U15" s="655">
        <v>5</v>
      </c>
      <c r="V15" s="655">
        <v>5</v>
      </c>
      <c r="W15" s="655">
        <v>31</v>
      </c>
      <c r="X15" s="656">
        <v>185</v>
      </c>
      <c r="Y15" s="656">
        <f t="shared" si="4"/>
        <v>61076</v>
      </c>
      <c r="Z15" s="656">
        <f t="shared" si="3"/>
        <v>57030</v>
      </c>
      <c r="AA15" s="656">
        <v>33402</v>
      </c>
      <c r="AB15" s="656">
        <v>23628</v>
      </c>
      <c r="AC15" s="656">
        <v>0</v>
      </c>
      <c r="AD15" s="656">
        <v>2757</v>
      </c>
      <c r="AE15" s="656">
        <v>125</v>
      </c>
      <c r="AF15" s="656">
        <v>545</v>
      </c>
      <c r="AG15" s="652">
        <v>619</v>
      </c>
    </row>
    <row r="16" spans="2:33" s="646" customFormat="1" ht="15" customHeight="1">
      <c r="B16" s="667">
        <v>5</v>
      </c>
      <c r="C16" s="654">
        <f t="shared" si="0"/>
        <v>82</v>
      </c>
      <c r="D16" s="655">
        <v>46</v>
      </c>
      <c r="E16" s="655">
        <v>20</v>
      </c>
      <c r="F16" s="666">
        <v>0</v>
      </c>
      <c r="G16" s="666">
        <v>0</v>
      </c>
      <c r="H16" s="666">
        <v>4</v>
      </c>
      <c r="I16" s="666">
        <v>12</v>
      </c>
      <c r="J16" s="656">
        <f t="shared" si="1"/>
        <v>67</v>
      </c>
      <c r="K16" s="666">
        <v>31</v>
      </c>
      <c r="L16" s="666">
        <v>5</v>
      </c>
      <c r="M16" s="666">
        <v>31</v>
      </c>
      <c r="N16" s="666">
        <v>3243</v>
      </c>
      <c r="O16" s="655">
        <v>472</v>
      </c>
      <c r="P16" s="655">
        <v>0</v>
      </c>
      <c r="Q16" s="655">
        <v>4</v>
      </c>
      <c r="R16" s="655">
        <v>3</v>
      </c>
      <c r="S16" s="655">
        <v>9</v>
      </c>
      <c r="T16" s="657">
        <f t="shared" si="2"/>
        <v>36</v>
      </c>
      <c r="U16" s="655">
        <v>13</v>
      </c>
      <c r="V16" s="655">
        <v>4</v>
      </c>
      <c r="W16" s="655">
        <v>19</v>
      </c>
      <c r="X16" s="656">
        <v>130</v>
      </c>
      <c r="Y16" s="656">
        <f t="shared" si="4"/>
        <v>55516</v>
      </c>
      <c r="Z16" s="656">
        <f t="shared" si="3"/>
        <v>53706</v>
      </c>
      <c r="AA16" s="656">
        <v>32048</v>
      </c>
      <c r="AB16" s="656">
        <v>21658</v>
      </c>
      <c r="AC16" s="656">
        <v>0</v>
      </c>
      <c r="AD16" s="656">
        <v>747</v>
      </c>
      <c r="AE16" s="656">
        <v>0</v>
      </c>
      <c r="AF16" s="656">
        <v>501</v>
      </c>
      <c r="AG16" s="652">
        <v>562</v>
      </c>
    </row>
    <row r="17" spans="2:33" s="646" customFormat="1" ht="15" customHeight="1">
      <c r="B17" s="667">
        <v>6</v>
      </c>
      <c r="C17" s="654">
        <f t="shared" si="0"/>
        <v>38</v>
      </c>
      <c r="D17" s="655">
        <v>28</v>
      </c>
      <c r="E17" s="655">
        <v>2</v>
      </c>
      <c r="F17" s="666">
        <v>0</v>
      </c>
      <c r="G17" s="666">
        <v>0</v>
      </c>
      <c r="H17" s="666">
        <v>2</v>
      </c>
      <c r="I17" s="666">
        <v>6</v>
      </c>
      <c r="J17" s="656">
        <f t="shared" si="1"/>
        <v>31</v>
      </c>
      <c r="K17" s="666">
        <v>9</v>
      </c>
      <c r="L17" s="666">
        <v>3</v>
      </c>
      <c r="M17" s="666">
        <v>19</v>
      </c>
      <c r="N17" s="666">
        <v>1635</v>
      </c>
      <c r="O17" s="655">
        <v>7</v>
      </c>
      <c r="P17" s="655">
        <v>0</v>
      </c>
      <c r="Q17" s="655">
        <v>2</v>
      </c>
      <c r="R17" s="655">
        <v>1</v>
      </c>
      <c r="S17" s="655">
        <v>10</v>
      </c>
      <c r="T17" s="657">
        <f t="shared" si="2"/>
        <v>18</v>
      </c>
      <c r="U17" s="655">
        <v>3</v>
      </c>
      <c r="V17" s="655">
        <v>1</v>
      </c>
      <c r="W17" s="655">
        <v>14</v>
      </c>
      <c r="X17" s="656">
        <v>82</v>
      </c>
      <c r="Y17" s="656">
        <f t="shared" si="4"/>
        <v>64341</v>
      </c>
      <c r="Z17" s="656">
        <f t="shared" si="3"/>
        <v>64241</v>
      </c>
      <c r="AA17" s="656">
        <v>35175</v>
      </c>
      <c r="AB17" s="656">
        <v>29066</v>
      </c>
      <c r="AC17" s="656">
        <v>0</v>
      </c>
      <c r="AD17" s="656">
        <v>0</v>
      </c>
      <c r="AE17" s="656">
        <v>0</v>
      </c>
      <c r="AF17" s="656">
        <v>82</v>
      </c>
      <c r="AG17" s="652">
        <v>18</v>
      </c>
    </row>
    <row r="18" spans="2:33" s="646" customFormat="1" ht="15" customHeight="1">
      <c r="B18" s="667">
        <v>7</v>
      </c>
      <c r="C18" s="654">
        <f t="shared" si="0"/>
        <v>47</v>
      </c>
      <c r="D18" s="655">
        <v>34</v>
      </c>
      <c r="E18" s="655">
        <v>0</v>
      </c>
      <c r="F18" s="666">
        <v>0</v>
      </c>
      <c r="G18" s="666">
        <v>0</v>
      </c>
      <c r="H18" s="666">
        <v>6</v>
      </c>
      <c r="I18" s="666">
        <v>7</v>
      </c>
      <c r="J18" s="656">
        <f t="shared" si="1"/>
        <v>38</v>
      </c>
      <c r="K18" s="666">
        <v>8</v>
      </c>
      <c r="L18" s="666">
        <v>2</v>
      </c>
      <c r="M18" s="666">
        <v>28</v>
      </c>
      <c r="N18" s="666">
        <v>960</v>
      </c>
      <c r="O18" s="655">
        <v>10</v>
      </c>
      <c r="P18" s="655">
        <v>0</v>
      </c>
      <c r="Q18" s="655">
        <v>6</v>
      </c>
      <c r="R18" s="655">
        <v>0</v>
      </c>
      <c r="S18" s="655">
        <v>14</v>
      </c>
      <c r="T18" s="657">
        <f t="shared" si="2"/>
        <v>16</v>
      </c>
      <c r="U18" s="655">
        <v>3</v>
      </c>
      <c r="V18" s="655">
        <v>2</v>
      </c>
      <c r="W18" s="655">
        <v>11</v>
      </c>
      <c r="X18" s="656">
        <v>65</v>
      </c>
      <c r="Y18" s="656">
        <f t="shared" si="4"/>
        <v>62015</v>
      </c>
      <c r="Z18" s="656">
        <f t="shared" si="3"/>
        <v>61069</v>
      </c>
      <c r="AA18" s="656">
        <v>12016</v>
      </c>
      <c r="AB18" s="656">
        <v>49053</v>
      </c>
      <c r="AC18" s="656">
        <v>0</v>
      </c>
      <c r="AD18" s="656">
        <v>4</v>
      </c>
      <c r="AE18" s="656">
        <v>0</v>
      </c>
      <c r="AF18" s="656">
        <v>728</v>
      </c>
      <c r="AG18" s="652">
        <v>214</v>
      </c>
    </row>
    <row r="19" spans="2:33" s="646" customFormat="1" ht="15" customHeight="1">
      <c r="B19" s="667">
        <v>8</v>
      </c>
      <c r="C19" s="654">
        <f t="shared" si="0"/>
        <v>87</v>
      </c>
      <c r="D19" s="655">
        <v>53</v>
      </c>
      <c r="E19" s="655">
        <v>19</v>
      </c>
      <c r="F19" s="666">
        <v>0</v>
      </c>
      <c r="G19" s="666">
        <v>1</v>
      </c>
      <c r="H19" s="666">
        <v>1</v>
      </c>
      <c r="I19" s="666">
        <v>13</v>
      </c>
      <c r="J19" s="656">
        <f t="shared" si="1"/>
        <v>75</v>
      </c>
      <c r="K19" s="666">
        <v>25</v>
      </c>
      <c r="L19" s="666">
        <v>9</v>
      </c>
      <c r="M19" s="666">
        <v>41</v>
      </c>
      <c r="N19" s="666">
        <v>4143</v>
      </c>
      <c r="O19" s="655">
        <v>420</v>
      </c>
      <c r="P19" s="655">
        <v>1</v>
      </c>
      <c r="Q19" s="655">
        <v>1</v>
      </c>
      <c r="R19" s="655">
        <v>2</v>
      </c>
      <c r="S19" s="655">
        <v>24</v>
      </c>
      <c r="T19" s="657">
        <f t="shared" si="2"/>
        <v>41</v>
      </c>
      <c r="U19" s="655">
        <v>11</v>
      </c>
      <c r="V19" s="655">
        <v>7</v>
      </c>
      <c r="W19" s="655">
        <v>23</v>
      </c>
      <c r="X19" s="656">
        <v>164</v>
      </c>
      <c r="Y19" s="656">
        <f t="shared" si="4"/>
        <v>187472</v>
      </c>
      <c r="Z19" s="656">
        <f t="shared" si="3"/>
        <v>185965</v>
      </c>
      <c r="AA19" s="656">
        <v>58248</v>
      </c>
      <c r="AB19" s="656">
        <v>127717</v>
      </c>
      <c r="AC19" s="656">
        <v>0</v>
      </c>
      <c r="AD19" s="656">
        <v>1017</v>
      </c>
      <c r="AE19" s="656">
        <v>0</v>
      </c>
      <c r="AF19" s="656">
        <v>393</v>
      </c>
      <c r="AG19" s="652">
        <v>97</v>
      </c>
    </row>
    <row r="20" spans="2:33" s="646" customFormat="1" ht="15" customHeight="1">
      <c r="B20" s="667">
        <v>9</v>
      </c>
      <c r="C20" s="654">
        <f t="shared" si="0"/>
        <v>66</v>
      </c>
      <c r="D20" s="655">
        <v>35</v>
      </c>
      <c r="E20" s="655">
        <v>19</v>
      </c>
      <c r="F20" s="666">
        <v>0</v>
      </c>
      <c r="G20" s="666">
        <v>0</v>
      </c>
      <c r="H20" s="666">
        <v>3</v>
      </c>
      <c r="I20" s="666">
        <v>9</v>
      </c>
      <c r="J20" s="656">
        <f t="shared" si="1"/>
        <v>41</v>
      </c>
      <c r="K20" s="666">
        <v>13</v>
      </c>
      <c r="L20" s="666">
        <v>3</v>
      </c>
      <c r="M20" s="666">
        <v>25</v>
      </c>
      <c r="N20" s="666">
        <v>1982</v>
      </c>
      <c r="O20" s="655">
        <v>453</v>
      </c>
      <c r="P20" s="655">
        <v>0</v>
      </c>
      <c r="Q20" s="655">
        <v>3</v>
      </c>
      <c r="R20" s="655">
        <v>3</v>
      </c>
      <c r="S20" s="655">
        <v>18</v>
      </c>
      <c r="T20" s="657">
        <f t="shared" si="2"/>
        <v>30</v>
      </c>
      <c r="U20" s="655">
        <v>12</v>
      </c>
      <c r="V20" s="655">
        <v>3</v>
      </c>
      <c r="W20" s="655">
        <v>15</v>
      </c>
      <c r="X20" s="656">
        <v>110</v>
      </c>
      <c r="Y20" s="656">
        <f t="shared" si="4"/>
        <v>81508</v>
      </c>
      <c r="Z20" s="656">
        <f t="shared" si="3"/>
        <v>78860</v>
      </c>
      <c r="AA20" s="656">
        <v>28843</v>
      </c>
      <c r="AB20" s="656">
        <v>50017</v>
      </c>
      <c r="AC20" s="656">
        <v>0</v>
      </c>
      <c r="AD20" s="656">
        <v>1142</v>
      </c>
      <c r="AE20" s="656">
        <v>0</v>
      </c>
      <c r="AF20" s="656">
        <v>1366</v>
      </c>
      <c r="AG20" s="652">
        <v>140</v>
      </c>
    </row>
    <row r="21" spans="2:33" s="646" customFormat="1" ht="15" customHeight="1">
      <c r="B21" s="667">
        <v>10</v>
      </c>
      <c r="C21" s="654">
        <f t="shared" si="0"/>
        <v>48</v>
      </c>
      <c r="D21" s="655">
        <v>41</v>
      </c>
      <c r="E21" s="655">
        <v>1</v>
      </c>
      <c r="F21" s="666">
        <v>0</v>
      </c>
      <c r="G21" s="666">
        <v>0</v>
      </c>
      <c r="H21" s="666">
        <v>4</v>
      </c>
      <c r="I21" s="666">
        <v>2</v>
      </c>
      <c r="J21" s="656">
        <f t="shared" si="1"/>
        <v>48</v>
      </c>
      <c r="K21" s="666">
        <v>24</v>
      </c>
      <c r="L21" s="666">
        <v>4</v>
      </c>
      <c r="M21" s="666">
        <v>20</v>
      </c>
      <c r="N21" s="666">
        <v>3826</v>
      </c>
      <c r="O21" s="655">
        <v>2</v>
      </c>
      <c r="P21" s="655">
        <v>0</v>
      </c>
      <c r="Q21" s="655">
        <v>4</v>
      </c>
      <c r="R21" s="655">
        <v>2</v>
      </c>
      <c r="S21" s="655">
        <v>11</v>
      </c>
      <c r="T21" s="657">
        <f t="shared" si="2"/>
        <v>25</v>
      </c>
      <c r="U21" s="655">
        <v>11</v>
      </c>
      <c r="V21" s="655">
        <v>1</v>
      </c>
      <c r="W21" s="655">
        <v>13</v>
      </c>
      <c r="X21" s="656">
        <v>109</v>
      </c>
      <c r="Y21" s="656">
        <f t="shared" si="4"/>
        <v>117209</v>
      </c>
      <c r="Z21" s="656">
        <f t="shared" si="3"/>
        <v>117034</v>
      </c>
      <c r="AA21" s="656">
        <v>31770</v>
      </c>
      <c r="AB21" s="656">
        <v>85264</v>
      </c>
      <c r="AC21" s="656">
        <v>0</v>
      </c>
      <c r="AD21" s="656">
        <v>0</v>
      </c>
      <c r="AE21" s="656">
        <v>0</v>
      </c>
      <c r="AF21" s="656">
        <v>161</v>
      </c>
      <c r="AG21" s="652">
        <v>14</v>
      </c>
    </row>
    <row r="22" spans="2:33" s="646" customFormat="1" ht="15" customHeight="1">
      <c r="B22" s="667">
        <v>11</v>
      </c>
      <c r="C22" s="654">
        <f t="shared" si="0"/>
        <v>43</v>
      </c>
      <c r="D22" s="655">
        <v>34</v>
      </c>
      <c r="E22" s="655">
        <v>1</v>
      </c>
      <c r="F22" s="666">
        <v>0</v>
      </c>
      <c r="G22" s="666">
        <v>0</v>
      </c>
      <c r="H22" s="666">
        <v>5</v>
      </c>
      <c r="I22" s="666">
        <v>3</v>
      </c>
      <c r="J22" s="656">
        <f t="shared" si="1"/>
        <v>40</v>
      </c>
      <c r="K22" s="666">
        <v>13</v>
      </c>
      <c r="L22" s="666">
        <v>4</v>
      </c>
      <c r="M22" s="666">
        <v>23</v>
      </c>
      <c r="N22" s="666">
        <v>1190</v>
      </c>
      <c r="O22" s="655">
        <v>30</v>
      </c>
      <c r="P22" s="655">
        <v>0</v>
      </c>
      <c r="Q22" s="655">
        <v>5</v>
      </c>
      <c r="R22" s="655">
        <v>2</v>
      </c>
      <c r="S22" s="655">
        <v>4</v>
      </c>
      <c r="T22" s="657">
        <f t="shared" si="2"/>
        <v>25</v>
      </c>
      <c r="U22" s="655">
        <v>7</v>
      </c>
      <c r="V22" s="655">
        <v>2</v>
      </c>
      <c r="W22" s="655">
        <v>16</v>
      </c>
      <c r="X22" s="656">
        <v>106</v>
      </c>
      <c r="Y22" s="656">
        <f t="shared" si="4"/>
        <v>41515</v>
      </c>
      <c r="Z22" s="656">
        <f t="shared" si="3"/>
        <v>41259</v>
      </c>
      <c r="AA22" s="656">
        <v>12964</v>
      </c>
      <c r="AB22" s="656">
        <v>28295</v>
      </c>
      <c r="AC22" s="656">
        <v>0</v>
      </c>
      <c r="AD22" s="656">
        <v>0</v>
      </c>
      <c r="AE22" s="656">
        <v>0</v>
      </c>
      <c r="AF22" s="656">
        <v>256</v>
      </c>
      <c r="AG22" s="652">
        <v>0</v>
      </c>
    </row>
    <row r="23" spans="2:33" s="646" customFormat="1" ht="15" customHeight="1">
      <c r="B23" s="667">
        <v>12</v>
      </c>
      <c r="C23" s="654">
        <f t="shared" si="0"/>
        <v>54</v>
      </c>
      <c r="D23" s="655">
        <v>46</v>
      </c>
      <c r="E23" s="655">
        <v>0</v>
      </c>
      <c r="F23" s="666">
        <v>0</v>
      </c>
      <c r="G23" s="666">
        <v>0</v>
      </c>
      <c r="H23" s="666">
        <v>3</v>
      </c>
      <c r="I23" s="666">
        <v>5</v>
      </c>
      <c r="J23" s="656">
        <f t="shared" si="1"/>
        <v>56</v>
      </c>
      <c r="K23" s="666">
        <v>14</v>
      </c>
      <c r="L23" s="666">
        <v>7</v>
      </c>
      <c r="M23" s="666">
        <v>35</v>
      </c>
      <c r="N23" s="666">
        <v>2767</v>
      </c>
      <c r="O23" s="655">
        <v>0</v>
      </c>
      <c r="P23" s="655">
        <v>0</v>
      </c>
      <c r="Q23" s="655">
        <v>3</v>
      </c>
      <c r="R23" s="655">
        <v>2</v>
      </c>
      <c r="S23" s="655">
        <v>13</v>
      </c>
      <c r="T23" s="657">
        <f t="shared" si="2"/>
        <v>37</v>
      </c>
      <c r="U23" s="655">
        <v>10</v>
      </c>
      <c r="V23" s="655">
        <v>5</v>
      </c>
      <c r="W23" s="655">
        <v>22</v>
      </c>
      <c r="X23" s="656">
        <v>142</v>
      </c>
      <c r="Y23" s="656">
        <f t="shared" si="4"/>
        <v>86741</v>
      </c>
      <c r="Z23" s="656">
        <f t="shared" si="3"/>
        <v>86438</v>
      </c>
      <c r="AA23" s="656">
        <v>49698</v>
      </c>
      <c r="AB23" s="656">
        <v>36740</v>
      </c>
      <c r="AC23" s="656">
        <v>0</v>
      </c>
      <c r="AD23" s="656">
        <v>0</v>
      </c>
      <c r="AE23" s="656">
        <v>0</v>
      </c>
      <c r="AF23" s="656">
        <v>159</v>
      </c>
      <c r="AG23" s="652">
        <v>144</v>
      </c>
    </row>
    <row r="24" spans="2:33" s="646" customFormat="1" ht="12">
      <c r="B24" s="668"/>
      <c r="C24" s="669"/>
      <c r="D24" s="670"/>
      <c r="E24" s="670"/>
      <c r="F24" s="671"/>
      <c r="G24" s="671"/>
      <c r="H24" s="671"/>
      <c r="I24" s="671"/>
      <c r="J24" s="671"/>
      <c r="K24" s="671"/>
      <c r="L24" s="671"/>
      <c r="M24" s="671"/>
      <c r="N24" s="671"/>
      <c r="O24" s="670"/>
      <c r="P24" s="670"/>
      <c r="Q24" s="670"/>
      <c r="R24" s="670"/>
      <c r="S24" s="670"/>
      <c r="T24" s="670"/>
      <c r="U24" s="670"/>
      <c r="V24" s="670"/>
      <c r="W24" s="670"/>
      <c r="X24" s="672"/>
      <c r="Y24" s="672"/>
      <c r="Z24" s="672"/>
      <c r="AA24" s="672"/>
      <c r="AB24" s="672"/>
      <c r="AC24" s="672"/>
      <c r="AD24" s="672"/>
      <c r="AE24" s="672"/>
      <c r="AF24" s="672"/>
      <c r="AG24" s="673"/>
    </row>
  </sheetData>
  <mergeCells count="36">
    <mergeCell ref="AG6:AG7"/>
    <mergeCell ref="Y6:Y7"/>
    <mergeCell ref="X5:X7"/>
    <mergeCell ref="Z6:AB6"/>
    <mergeCell ref="AC6:AC7"/>
    <mergeCell ref="AD6:AD7"/>
    <mergeCell ref="AE6:AE7"/>
    <mergeCell ref="Y5:AG5"/>
    <mergeCell ref="U6:U7"/>
    <mergeCell ref="T6:T7"/>
    <mergeCell ref="S6:S7"/>
    <mergeCell ref="T5:W5"/>
    <mergeCell ref="W6:W7"/>
    <mergeCell ref="V6:V7"/>
    <mergeCell ref="R6:R7"/>
    <mergeCell ref="R5:S5"/>
    <mergeCell ref="Q5:Q7"/>
    <mergeCell ref="P5:P7"/>
    <mergeCell ref="O6:O7"/>
    <mergeCell ref="N6:N7"/>
    <mergeCell ref="N5:O5"/>
    <mergeCell ref="M6:M7"/>
    <mergeCell ref="L6:L7"/>
    <mergeCell ref="K6:K7"/>
    <mergeCell ref="J6:J7"/>
    <mergeCell ref="J5:M5"/>
    <mergeCell ref="B5:B7"/>
    <mergeCell ref="AF6:AF7"/>
    <mergeCell ref="E6:E7"/>
    <mergeCell ref="D6:D7"/>
    <mergeCell ref="C6:C7"/>
    <mergeCell ref="C5:I5"/>
    <mergeCell ref="I6:I7"/>
    <mergeCell ref="H6:H7"/>
    <mergeCell ref="G6:G7"/>
    <mergeCell ref="F6:F7"/>
  </mergeCells>
  <printOptions/>
  <pageMargins left="0" right="0" top="0.984251968503937" bottom="0.984251968503937" header="0.5118110236220472" footer="0.5118110236220472"/>
  <pageSetup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21"/>
  <sheetViews>
    <sheetView workbookViewId="0" topLeftCell="A1">
      <selection activeCell="A1" sqref="A1"/>
    </sheetView>
  </sheetViews>
  <sheetFormatPr defaultColWidth="9.00390625" defaultRowHeight="13.5"/>
  <cols>
    <col min="1" max="1" width="5.125" style="365" customWidth="1"/>
    <col min="2" max="3" width="3.625" style="365" customWidth="1"/>
    <col min="4" max="4" width="14.625" style="365" customWidth="1"/>
    <col min="5" max="7" width="13.125" style="365" customWidth="1"/>
    <col min="8" max="8" width="3.375" style="365" customWidth="1"/>
    <col min="9" max="9" width="17.75390625" style="365" customWidth="1"/>
    <col min="10" max="12" width="13.125" style="365" customWidth="1"/>
    <col min="13" max="16384" width="9.00390625" style="365" customWidth="1"/>
  </cols>
  <sheetData>
    <row r="1" ht="14.25">
      <c r="B1" s="366" t="s">
        <v>189</v>
      </c>
    </row>
    <row r="2" spans="9:12" ht="12.75" thickBot="1">
      <c r="I2" s="674"/>
      <c r="J2" s="674"/>
      <c r="L2" s="674" t="s">
        <v>1186</v>
      </c>
    </row>
    <row r="3" spans="2:12" ht="24" customHeight="1" thickTop="1">
      <c r="B3" s="1520" t="s">
        <v>1187</v>
      </c>
      <c r="C3" s="1521"/>
      <c r="D3" s="1522"/>
      <c r="E3" s="675" t="s">
        <v>1188</v>
      </c>
      <c r="F3" s="675">
        <v>49</v>
      </c>
      <c r="G3" s="676">
        <v>50</v>
      </c>
      <c r="H3" s="1523" t="s">
        <v>1187</v>
      </c>
      <c r="I3" s="1522"/>
      <c r="J3" s="675">
        <v>48</v>
      </c>
      <c r="K3" s="675">
        <v>49</v>
      </c>
      <c r="L3" s="675">
        <v>50</v>
      </c>
    </row>
    <row r="4" spans="2:12" ht="16.5" customHeight="1">
      <c r="B4" s="1524"/>
      <c r="C4" s="1525"/>
      <c r="D4" s="1526"/>
      <c r="E4" s="353"/>
      <c r="F4" s="677"/>
      <c r="G4" s="678"/>
      <c r="H4" s="679"/>
      <c r="I4" s="680"/>
      <c r="J4" s="353"/>
      <c r="K4" s="677"/>
      <c r="L4" s="681"/>
    </row>
    <row r="5" spans="2:12" s="682" customFormat="1" ht="15" customHeight="1">
      <c r="B5" s="1517" t="s">
        <v>233</v>
      </c>
      <c r="C5" s="1518"/>
      <c r="D5" s="1519"/>
      <c r="E5" s="683">
        <f>E7+J5</f>
        <v>2558208</v>
      </c>
      <c r="F5" s="684">
        <f>F7+K5</f>
        <v>2697814</v>
      </c>
      <c r="G5" s="685">
        <f>G7+L5</f>
        <v>2823855</v>
      </c>
      <c r="H5" s="1527" t="s">
        <v>1189</v>
      </c>
      <c r="I5" s="1519"/>
      <c r="J5" s="683">
        <f>SUM(J8:J18)</f>
        <v>685258</v>
      </c>
      <c r="K5" s="684">
        <f>SUM(K8:K18)</f>
        <v>712684</v>
      </c>
      <c r="L5" s="686">
        <f>SUM(L8:L18)</f>
        <v>778251</v>
      </c>
    </row>
    <row r="6" spans="2:12" s="682" customFormat="1" ht="15" customHeight="1">
      <c r="B6" s="1514"/>
      <c r="C6" s="1515"/>
      <c r="D6" s="1516"/>
      <c r="E6" s="683"/>
      <c r="F6" s="684"/>
      <c r="G6" s="685"/>
      <c r="H6" s="687"/>
      <c r="I6" s="688"/>
      <c r="J6" s="683"/>
      <c r="K6" s="684"/>
      <c r="L6" s="686"/>
    </row>
    <row r="7" spans="2:12" s="682" customFormat="1" ht="15" customHeight="1">
      <c r="B7" s="1517" t="s">
        <v>1190</v>
      </c>
      <c r="C7" s="1518"/>
      <c r="D7" s="1519"/>
      <c r="E7" s="683">
        <v>1872950</v>
      </c>
      <c r="F7" s="684">
        <v>1985130</v>
      </c>
      <c r="G7" s="685">
        <v>2045604</v>
      </c>
      <c r="H7" s="687"/>
      <c r="J7" s="683"/>
      <c r="K7" s="684"/>
      <c r="L7" s="686"/>
    </row>
    <row r="8" spans="2:12" s="16" customFormat="1" ht="15" customHeight="1">
      <c r="B8" s="37"/>
      <c r="C8" s="1510" t="s">
        <v>1191</v>
      </c>
      <c r="D8" s="1511"/>
      <c r="E8" s="689">
        <v>159233</v>
      </c>
      <c r="F8" s="690">
        <v>149885</v>
      </c>
      <c r="G8" s="691">
        <v>180111</v>
      </c>
      <c r="H8" s="692"/>
      <c r="I8" s="680" t="s">
        <v>1192</v>
      </c>
      <c r="J8" s="689">
        <v>547512</v>
      </c>
      <c r="K8" s="690">
        <v>596164</v>
      </c>
      <c r="L8" s="693">
        <v>651542</v>
      </c>
    </row>
    <row r="9" spans="2:12" s="16" customFormat="1" ht="15" customHeight="1">
      <c r="B9" s="37"/>
      <c r="C9" s="1510" t="s">
        <v>1193</v>
      </c>
      <c r="D9" s="1511"/>
      <c r="E9" s="689">
        <v>449856</v>
      </c>
      <c r="F9" s="690">
        <v>487915</v>
      </c>
      <c r="G9" s="691">
        <v>528721</v>
      </c>
      <c r="H9" s="692"/>
      <c r="I9" s="680"/>
      <c r="J9" s="689"/>
      <c r="K9" s="690"/>
      <c r="L9" s="693"/>
    </row>
    <row r="10" spans="2:12" s="16" customFormat="1" ht="15" customHeight="1">
      <c r="B10" s="37"/>
      <c r="C10" s="19"/>
      <c r="D10" s="680" t="s">
        <v>1194</v>
      </c>
      <c r="E10" s="689">
        <v>160385</v>
      </c>
      <c r="F10" s="690">
        <v>170326</v>
      </c>
      <c r="G10" s="691">
        <v>187651</v>
      </c>
      <c r="H10" s="692"/>
      <c r="I10" s="680" t="s">
        <v>1195</v>
      </c>
      <c r="J10" s="689">
        <v>115329</v>
      </c>
      <c r="K10" s="690">
        <v>92345</v>
      </c>
      <c r="L10" s="693">
        <v>97063</v>
      </c>
    </row>
    <row r="11" spans="2:12" s="16" customFormat="1" ht="15" customHeight="1">
      <c r="B11" s="37"/>
      <c r="C11" s="19"/>
      <c r="D11" s="680" t="s">
        <v>1196</v>
      </c>
      <c r="E11" s="689">
        <v>289471</v>
      </c>
      <c r="F11" s="690">
        <v>317589</v>
      </c>
      <c r="G11" s="691">
        <v>341070</v>
      </c>
      <c r="H11" s="692"/>
      <c r="I11" s="680"/>
      <c r="J11" s="689"/>
      <c r="K11" s="690"/>
      <c r="L11" s="693"/>
    </row>
    <row r="12" spans="2:12" s="16" customFormat="1" ht="15" customHeight="1">
      <c r="B12" s="37"/>
      <c r="C12" s="1510" t="s">
        <v>1197</v>
      </c>
      <c r="D12" s="1511"/>
      <c r="E12" s="689">
        <v>1122203</v>
      </c>
      <c r="F12" s="690">
        <v>1193680</v>
      </c>
      <c r="G12" s="691">
        <v>1142769</v>
      </c>
      <c r="H12" s="692"/>
      <c r="I12" s="680" t="s">
        <v>1198</v>
      </c>
      <c r="J12" s="689">
        <v>4318</v>
      </c>
      <c r="K12" s="690">
        <v>3039</v>
      </c>
      <c r="L12" s="693">
        <v>2334</v>
      </c>
    </row>
    <row r="13" spans="2:12" s="16" customFormat="1" ht="15" customHeight="1">
      <c r="B13" s="37"/>
      <c r="C13" s="19"/>
      <c r="D13" s="680" t="s">
        <v>1199</v>
      </c>
      <c r="E13" s="689">
        <v>362915</v>
      </c>
      <c r="F13" s="690">
        <v>310463</v>
      </c>
      <c r="G13" s="691">
        <v>353568</v>
      </c>
      <c r="H13" s="692"/>
      <c r="I13" s="29"/>
      <c r="K13" s="19"/>
      <c r="L13" s="29"/>
    </row>
    <row r="14" spans="2:12" s="16" customFormat="1" ht="15" customHeight="1">
      <c r="B14" s="37"/>
      <c r="C14" s="19"/>
      <c r="D14" s="694" t="s">
        <v>1200</v>
      </c>
      <c r="E14" s="689">
        <v>759288</v>
      </c>
      <c r="F14" s="690">
        <v>883217</v>
      </c>
      <c r="G14" s="691">
        <v>789201</v>
      </c>
      <c r="H14" s="692"/>
      <c r="I14" s="680" t="s">
        <v>1201</v>
      </c>
      <c r="J14" s="690">
        <v>18099</v>
      </c>
      <c r="K14" s="690">
        <v>9528</v>
      </c>
      <c r="L14" s="693">
        <v>3618</v>
      </c>
    </row>
    <row r="15" spans="2:12" s="16" customFormat="1" ht="15" customHeight="1">
      <c r="B15" s="37"/>
      <c r="C15" s="1510" t="s">
        <v>1202</v>
      </c>
      <c r="D15" s="1511"/>
      <c r="E15" s="689">
        <v>21543</v>
      </c>
      <c r="F15" s="690">
        <v>14817</v>
      </c>
      <c r="G15" s="691">
        <v>7785</v>
      </c>
      <c r="H15" s="692"/>
      <c r="I15" s="680"/>
      <c r="J15" s="690"/>
      <c r="K15" s="690"/>
      <c r="L15" s="693"/>
    </row>
    <row r="16" spans="2:12" s="16" customFormat="1" ht="15" customHeight="1">
      <c r="B16" s="37"/>
      <c r="C16" s="1510" t="s">
        <v>1203</v>
      </c>
      <c r="D16" s="1511"/>
      <c r="E16" s="689">
        <v>55626</v>
      </c>
      <c r="F16" s="690">
        <v>86756</v>
      </c>
      <c r="G16" s="691">
        <v>119563</v>
      </c>
      <c r="H16" s="692"/>
      <c r="I16" s="680" t="s">
        <v>1204</v>
      </c>
      <c r="J16" s="695" t="s">
        <v>1205</v>
      </c>
      <c r="K16" s="690">
        <v>11608</v>
      </c>
      <c r="L16" s="693">
        <v>23694</v>
      </c>
    </row>
    <row r="17" spans="2:12" s="16" customFormat="1" ht="15" customHeight="1">
      <c r="B17" s="37"/>
      <c r="C17" s="1510" t="s">
        <v>1206</v>
      </c>
      <c r="D17" s="1511"/>
      <c r="E17" s="689">
        <v>61657</v>
      </c>
      <c r="F17" s="690">
        <v>49665</v>
      </c>
      <c r="G17" s="691">
        <v>63303</v>
      </c>
      <c r="H17" s="692"/>
      <c r="I17" s="680"/>
      <c r="J17" s="690"/>
      <c r="K17" s="690"/>
      <c r="L17" s="693"/>
    </row>
    <row r="18" spans="2:12" s="16" customFormat="1" ht="15" customHeight="1">
      <c r="B18" s="37"/>
      <c r="C18" s="1510" t="s">
        <v>1207</v>
      </c>
      <c r="D18" s="1511"/>
      <c r="E18" s="689">
        <v>1</v>
      </c>
      <c r="F18" s="690">
        <v>19</v>
      </c>
      <c r="G18" s="691">
        <v>573</v>
      </c>
      <c r="H18" s="692"/>
      <c r="I18" s="680"/>
      <c r="J18" s="696"/>
      <c r="K18" s="696"/>
      <c r="L18" s="697"/>
    </row>
    <row r="19" spans="2:12" s="16" customFormat="1" ht="15" customHeight="1">
      <c r="B19" s="37"/>
      <c r="C19" s="1510" t="s">
        <v>1208</v>
      </c>
      <c r="D19" s="1511"/>
      <c r="E19" s="689">
        <v>2585</v>
      </c>
      <c r="F19" s="690">
        <v>2197</v>
      </c>
      <c r="G19" s="691">
        <v>2603</v>
      </c>
      <c r="H19" s="692"/>
      <c r="I19" s="29"/>
      <c r="L19" s="29"/>
    </row>
    <row r="20" spans="2:12" s="16" customFormat="1" ht="15" customHeight="1">
      <c r="B20" s="41"/>
      <c r="C20" s="1512" t="s">
        <v>1209</v>
      </c>
      <c r="D20" s="1513"/>
      <c r="E20" s="699">
        <v>246</v>
      </c>
      <c r="F20" s="700">
        <v>196</v>
      </c>
      <c r="G20" s="701">
        <v>176</v>
      </c>
      <c r="H20" s="702"/>
      <c r="I20" s="44"/>
      <c r="J20" s="41"/>
      <c r="K20" s="42"/>
      <c r="L20" s="44"/>
    </row>
    <row r="21" ht="15" customHeight="1">
      <c r="B21" s="365" t="s">
        <v>1210</v>
      </c>
    </row>
  </sheetData>
  <mergeCells count="16">
    <mergeCell ref="B3:D3"/>
    <mergeCell ref="H3:I3"/>
    <mergeCell ref="B4:D4"/>
    <mergeCell ref="B5:D5"/>
    <mergeCell ref="H5:I5"/>
    <mergeCell ref="B6:D6"/>
    <mergeCell ref="B7:D7"/>
    <mergeCell ref="C8:D8"/>
    <mergeCell ref="C9:D9"/>
    <mergeCell ref="C18:D18"/>
    <mergeCell ref="C19:D19"/>
    <mergeCell ref="C20:D20"/>
    <mergeCell ref="C12:D12"/>
    <mergeCell ref="C15:D15"/>
    <mergeCell ref="C16:D16"/>
    <mergeCell ref="C17:D17"/>
  </mergeCells>
  <printOptions/>
  <pageMargins left="0.75" right="0.75" top="1" bottom="1" header="0.512" footer="0.512"/>
  <pageSetup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" sqref="A1"/>
    </sheetView>
  </sheetViews>
  <sheetFormatPr defaultColWidth="9.00390625" defaultRowHeight="13.5"/>
  <cols>
    <col min="1" max="1" width="13.375" style="703" customWidth="1"/>
    <col min="2" max="3" width="12.625" style="703" customWidth="1"/>
    <col min="4" max="4" width="7.625" style="703" customWidth="1"/>
    <col min="5" max="5" width="12.625" style="703" customWidth="1"/>
    <col min="6" max="6" width="7.625" style="703" customWidth="1"/>
    <col min="7" max="7" width="12.625" style="703" customWidth="1"/>
    <col min="8" max="8" width="7.625" style="703" customWidth="1"/>
    <col min="9" max="16384" width="9.00390625" style="703" customWidth="1"/>
  </cols>
  <sheetData>
    <row r="1" spans="1:8" ht="14.25">
      <c r="A1" s="17" t="s">
        <v>190</v>
      </c>
      <c r="B1" s="16"/>
      <c r="C1" s="16"/>
      <c r="D1" s="16"/>
      <c r="E1" s="16"/>
      <c r="F1" s="16"/>
      <c r="G1" s="16"/>
      <c r="H1" s="16"/>
    </row>
    <row r="2" spans="2:8" ht="13.5">
      <c r="B2" s="16"/>
      <c r="C2" s="16"/>
      <c r="D2" s="16"/>
      <c r="E2" s="16"/>
      <c r="F2" s="16"/>
      <c r="G2" s="16"/>
      <c r="H2" s="16"/>
    </row>
    <row r="3" spans="1:8" ht="15" customHeight="1" thickBot="1">
      <c r="A3" s="16" t="s">
        <v>1211</v>
      </c>
      <c r="B3" s="16"/>
      <c r="C3" s="16"/>
      <c r="D3" s="16"/>
      <c r="E3" s="704"/>
      <c r="F3" s="16"/>
      <c r="G3" s="704"/>
      <c r="H3" s="705" t="s">
        <v>1212</v>
      </c>
    </row>
    <row r="4" spans="1:8" s="704" customFormat="1" ht="12.75" thickTop="1">
      <c r="A4" s="1532" t="s">
        <v>1213</v>
      </c>
      <c r="B4" s="1374" t="s">
        <v>1214</v>
      </c>
      <c r="C4" s="1374" t="s">
        <v>1215</v>
      </c>
      <c r="D4" s="1374" t="s">
        <v>1216</v>
      </c>
      <c r="E4" s="1528" t="s">
        <v>1217</v>
      </c>
      <c r="F4" s="1374" t="s">
        <v>1218</v>
      </c>
      <c r="G4" s="1528" t="s">
        <v>1219</v>
      </c>
      <c r="H4" s="1374" t="s">
        <v>1220</v>
      </c>
    </row>
    <row r="5" spans="1:8" s="704" customFormat="1" ht="16.5" customHeight="1">
      <c r="A5" s="1216"/>
      <c r="B5" s="1531"/>
      <c r="C5" s="1531"/>
      <c r="D5" s="1533"/>
      <c r="E5" s="1529"/>
      <c r="F5" s="1533"/>
      <c r="G5" s="1529"/>
      <c r="H5" s="1530"/>
    </row>
    <row r="6" spans="1:8" s="704" customFormat="1" ht="15.75" customHeight="1">
      <c r="A6" s="1217"/>
      <c r="B6" s="706" t="s">
        <v>1221</v>
      </c>
      <c r="C6" s="706" t="s">
        <v>1222</v>
      </c>
      <c r="D6" s="1375"/>
      <c r="E6" s="707" t="s">
        <v>1223</v>
      </c>
      <c r="F6" s="1375"/>
      <c r="G6" s="707" t="s">
        <v>1224</v>
      </c>
      <c r="H6" s="706" t="s">
        <v>1225</v>
      </c>
    </row>
    <row r="7" spans="1:9" s="704" customFormat="1" ht="15" customHeight="1">
      <c r="A7" s="708" t="s">
        <v>1226</v>
      </c>
      <c r="B7" s="709">
        <v>1213205</v>
      </c>
      <c r="C7" s="710">
        <v>1126199</v>
      </c>
      <c r="D7" s="711">
        <f>SUM(C7/B7*100)</f>
        <v>92.82841729138933</v>
      </c>
      <c r="E7" s="712">
        <v>1256558</v>
      </c>
      <c r="F7" s="713">
        <f>SUM(E7/B7*100)</f>
        <v>103.57342740921773</v>
      </c>
      <c r="G7" s="712">
        <v>984893</v>
      </c>
      <c r="H7" s="714">
        <f>SUM(G7/B7*100)</f>
        <v>81.18108646106799</v>
      </c>
      <c r="I7" s="715"/>
    </row>
    <row r="8" spans="1:9" s="723" customFormat="1" ht="14.25" customHeight="1">
      <c r="A8" s="716">
        <v>50</v>
      </c>
      <c r="B8" s="717">
        <f>SUM(B10,B17,B24,B30,B40,B44,B48,B54,B63)</f>
        <v>1219741</v>
      </c>
      <c r="C8" s="718">
        <f>SUM(C10,C17,C24,C30,C40,C44,C48,C54,C63)</f>
        <v>1144305</v>
      </c>
      <c r="D8" s="719">
        <f>SUM(C8/B8*100)</f>
        <v>93.81540835308479</v>
      </c>
      <c r="E8" s="718">
        <f>SUM(E10,E17,E24,E30,E40,E44,E48,E54,E63)</f>
        <v>1255819</v>
      </c>
      <c r="F8" s="720">
        <f>SUM(E8/B8*100)</f>
        <v>102.95784104986222</v>
      </c>
      <c r="G8" s="718">
        <f>SUM(G10,G17,G24,G30,G40,G44,G48,G54,G63)</f>
        <v>1009434</v>
      </c>
      <c r="H8" s="721">
        <f>SUM(G8/B8*100)</f>
        <v>82.75806093260782</v>
      </c>
      <c r="I8" s="722"/>
    </row>
    <row r="9" spans="1:9" ht="15" customHeight="1">
      <c r="A9" s="724"/>
      <c r="B9" s="725"/>
      <c r="C9" s="726"/>
      <c r="D9" s="727"/>
      <c r="E9" s="695"/>
      <c r="F9" s="718"/>
      <c r="G9" s="695"/>
      <c r="H9" s="721"/>
      <c r="I9" s="728"/>
    </row>
    <row r="10" spans="1:8" s="723" customFormat="1" ht="15" customHeight="1">
      <c r="A10" s="449" t="s">
        <v>1227</v>
      </c>
      <c r="B10" s="683">
        <f>SUM(B11:B15)</f>
        <v>332603</v>
      </c>
      <c r="C10" s="684">
        <f>SUM(C11:C15)</f>
        <v>318306</v>
      </c>
      <c r="D10" s="719">
        <f aca="true" t="shared" si="0" ref="D10:D15">SUM(C10/B10*100)</f>
        <v>95.70148194694575</v>
      </c>
      <c r="E10" s="684">
        <f>SUM(E11:E15)</f>
        <v>347638</v>
      </c>
      <c r="F10" s="720">
        <f aca="true" t="shared" si="1" ref="F10:F15">SUM(E10/B10*100)</f>
        <v>104.5204042056145</v>
      </c>
      <c r="G10" s="684">
        <f>SUM(G11:G15)</f>
        <v>299661</v>
      </c>
      <c r="H10" s="721">
        <f aca="true" t="shared" si="2" ref="H10:H15">SUM(G10/B10*100)</f>
        <v>90.09569967799449</v>
      </c>
    </row>
    <row r="11" spans="1:11" s="704" customFormat="1" ht="15" customHeight="1">
      <c r="A11" s="451" t="s">
        <v>69</v>
      </c>
      <c r="B11" s="725">
        <v>220758</v>
      </c>
      <c r="C11" s="695">
        <v>218437</v>
      </c>
      <c r="D11" s="727">
        <f t="shared" si="0"/>
        <v>98.94862247347774</v>
      </c>
      <c r="E11" s="695">
        <v>246012</v>
      </c>
      <c r="F11" s="729">
        <f t="shared" si="1"/>
        <v>111.43967602533091</v>
      </c>
      <c r="G11" s="730">
        <v>211139</v>
      </c>
      <c r="H11" s="731">
        <f t="shared" si="2"/>
        <v>95.64274001395194</v>
      </c>
      <c r="I11" s="732"/>
      <c r="J11" s="715"/>
      <c r="K11" s="715"/>
    </row>
    <row r="12" spans="1:11" s="704" customFormat="1" ht="15" customHeight="1">
      <c r="A12" s="451" t="s">
        <v>81</v>
      </c>
      <c r="B12" s="725">
        <v>37796</v>
      </c>
      <c r="C12" s="695">
        <v>26108</v>
      </c>
      <c r="D12" s="727">
        <f t="shared" si="0"/>
        <v>69.07609270822309</v>
      </c>
      <c r="E12" s="695">
        <v>23320</v>
      </c>
      <c r="F12" s="729">
        <f t="shared" si="1"/>
        <v>61.69965075669383</v>
      </c>
      <c r="G12" s="730">
        <v>21783</v>
      </c>
      <c r="H12" s="731">
        <f t="shared" si="2"/>
        <v>57.63308286591173</v>
      </c>
      <c r="I12" s="732"/>
      <c r="J12" s="732"/>
      <c r="K12" s="715"/>
    </row>
    <row r="13" spans="1:11" s="704" customFormat="1" ht="15" customHeight="1">
      <c r="A13" s="451" t="s">
        <v>86</v>
      </c>
      <c r="B13" s="725">
        <v>48477</v>
      </c>
      <c r="C13" s="695">
        <v>48477</v>
      </c>
      <c r="D13" s="727">
        <f t="shared" si="0"/>
        <v>100</v>
      </c>
      <c r="E13" s="695">
        <v>45670</v>
      </c>
      <c r="F13" s="729">
        <f t="shared" si="1"/>
        <v>94.20962518307651</v>
      </c>
      <c r="G13" s="730">
        <v>42340</v>
      </c>
      <c r="H13" s="731">
        <f t="shared" si="2"/>
        <v>87.34038822534399</v>
      </c>
      <c r="I13" s="732"/>
      <c r="J13" s="732"/>
      <c r="K13" s="715"/>
    </row>
    <row r="14" spans="1:11" s="704" customFormat="1" ht="15" customHeight="1">
      <c r="A14" s="451" t="s">
        <v>96</v>
      </c>
      <c r="B14" s="725">
        <v>14292</v>
      </c>
      <c r="C14" s="695">
        <v>14049</v>
      </c>
      <c r="D14" s="727">
        <f t="shared" si="0"/>
        <v>98.29974811083123</v>
      </c>
      <c r="E14" s="695">
        <v>16352</v>
      </c>
      <c r="F14" s="729">
        <f t="shared" si="1"/>
        <v>114.4136579904842</v>
      </c>
      <c r="G14" s="730">
        <v>13220</v>
      </c>
      <c r="H14" s="731">
        <f t="shared" si="2"/>
        <v>92.49930030786454</v>
      </c>
      <c r="I14" s="732"/>
      <c r="J14" s="732"/>
      <c r="K14" s="715"/>
    </row>
    <row r="15" spans="1:11" s="704" customFormat="1" ht="15" customHeight="1">
      <c r="A15" s="451" t="s">
        <v>98</v>
      </c>
      <c r="B15" s="725">
        <v>11280</v>
      </c>
      <c r="C15" s="695">
        <v>11235</v>
      </c>
      <c r="D15" s="727">
        <f t="shared" si="0"/>
        <v>99.60106382978722</v>
      </c>
      <c r="E15" s="695">
        <v>16284</v>
      </c>
      <c r="F15" s="729">
        <f t="shared" si="1"/>
        <v>144.36170212765958</v>
      </c>
      <c r="G15" s="730">
        <v>11179</v>
      </c>
      <c r="H15" s="731">
        <f t="shared" si="2"/>
        <v>99.10460992907801</v>
      </c>
      <c r="I15" s="732"/>
      <c r="J15" s="732"/>
      <c r="K15" s="715"/>
    </row>
    <row r="16" spans="1:8" ht="13.5">
      <c r="A16" s="733"/>
      <c r="B16" s="734"/>
      <c r="C16" s="735"/>
      <c r="D16" s="727"/>
      <c r="E16" s="735"/>
      <c r="F16" s="735"/>
      <c r="G16" s="730"/>
      <c r="H16" s="736"/>
    </row>
    <row r="17" spans="1:8" s="723" customFormat="1" ht="15" customHeight="1">
      <c r="A17" s="737" t="s">
        <v>1228</v>
      </c>
      <c r="B17" s="683">
        <f>SUM(B18:B22)</f>
        <v>94549</v>
      </c>
      <c r="C17" s="684">
        <f>SUM(C18:C22)</f>
        <v>87693</v>
      </c>
      <c r="D17" s="719">
        <f aca="true" t="shared" si="3" ref="D17:D22">SUM(C17/B17*100)</f>
        <v>92.74873346095676</v>
      </c>
      <c r="E17" s="684">
        <f>SUM(E18:E22)</f>
        <v>89124</v>
      </c>
      <c r="F17" s="720">
        <f aca="true" t="shared" si="4" ref="F17:F22">SUM(E17/B17*100)</f>
        <v>94.26223439697934</v>
      </c>
      <c r="G17" s="684">
        <f>SUM(G18:G22)</f>
        <v>79150</v>
      </c>
      <c r="H17" s="721">
        <f aca="true" t="shared" si="5" ref="H17:H22">SUM(G17/B17*100)</f>
        <v>83.71320690858708</v>
      </c>
    </row>
    <row r="18" spans="1:8" s="704" customFormat="1" ht="15" customHeight="1">
      <c r="A18" s="738" t="s">
        <v>1229</v>
      </c>
      <c r="B18" s="689">
        <v>39562</v>
      </c>
      <c r="C18" s="690">
        <v>38658</v>
      </c>
      <c r="D18" s="727">
        <f t="shared" si="3"/>
        <v>97.71497902027197</v>
      </c>
      <c r="E18" s="690">
        <v>38000</v>
      </c>
      <c r="F18" s="729">
        <f t="shared" si="4"/>
        <v>96.05176684697437</v>
      </c>
      <c r="G18" s="730">
        <v>33263</v>
      </c>
      <c r="H18" s="731">
        <f t="shared" si="5"/>
        <v>84.07815580607654</v>
      </c>
    </row>
    <row r="19" spans="1:8" s="704" customFormat="1" ht="15" customHeight="1">
      <c r="A19" s="738" t="s">
        <v>1072</v>
      </c>
      <c r="B19" s="689">
        <v>21873</v>
      </c>
      <c r="C19" s="690">
        <v>21823</v>
      </c>
      <c r="D19" s="727">
        <f t="shared" si="3"/>
        <v>99.77140767155855</v>
      </c>
      <c r="E19" s="690">
        <v>23000</v>
      </c>
      <c r="F19" s="729">
        <f t="shared" si="4"/>
        <v>105.15247108307044</v>
      </c>
      <c r="G19" s="730">
        <v>21692</v>
      </c>
      <c r="H19" s="731">
        <f t="shared" si="5"/>
        <v>99.17249577104192</v>
      </c>
    </row>
    <row r="20" spans="1:8" s="704" customFormat="1" ht="15" customHeight="1">
      <c r="A20" s="738" t="s">
        <v>1230</v>
      </c>
      <c r="B20" s="689">
        <v>9834</v>
      </c>
      <c r="C20" s="690">
        <v>8108</v>
      </c>
      <c r="D20" s="727">
        <f t="shared" si="3"/>
        <v>82.4486475493187</v>
      </c>
      <c r="E20" s="690">
        <v>8930</v>
      </c>
      <c r="F20" s="729">
        <f t="shared" si="4"/>
        <v>90.8074028879398</v>
      </c>
      <c r="G20" s="730">
        <v>7466</v>
      </c>
      <c r="H20" s="731">
        <f t="shared" si="5"/>
        <v>75.92027659141753</v>
      </c>
    </row>
    <row r="21" spans="1:8" s="704" customFormat="1" ht="15" customHeight="1">
      <c r="A21" s="738" t="s">
        <v>952</v>
      </c>
      <c r="B21" s="689">
        <v>11608</v>
      </c>
      <c r="C21" s="690">
        <v>10525</v>
      </c>
      <c r="D21" s="727">
        <f t="shared" si="3"/>
        <v>90.67022742935906</v>
      </c>
      <c r="E21" s="690">
        <v>10864</v>
      </c>
      <c r="F21" s="729">
        <f t="shared" si="4"/>
        <v>93.59062715368711</v>
      </c>
      <c r="G21" s="730">
        <v>9817</v>
      </c>
      <c r="H21" s="731">
        <f t="shared" si="5"/>
        <v>84.5709855272226</v>
      </c>
    </row>
    <row r="22" spans="1:8" s="704" customFormat="1" ht="15" customHeight="1">
      <c r="A22" s="738" t="s">
        <v>1231</v>
      </c>
      <c r="B22" s="689">
        <v>11672</v>
      </c>
      <c r="C22" s="690">
        <v>8579</v>
      </c>
      <c r="D22" s="727">
        <f t="shared" si="3"/>
        <v>73.50068540095957</v>
      </c>
      <c r="E22" s="690">
        <v>8330</v>
      </c>
      <c r="F22" s="729">
        <f t="shared" si="4"/>
        <v>71.36737491432487</v>
      </c>
      <c r="G22" s="730">
        <v>6912</v>
      </c>
      <c r="H22" s="731">
        <f t="shared" si="5"/>
        <v>59.21864290610007</v>
      </c>
    </row>
    <row r="23" spans="1:8" s="704" customFormat="1" ht="15" customHeight="1">
      <c r="A23" s="738"/>
      <c r="B23" s="689"/>
      <c r="C23" s="735"/>
      <c r="D23" s="735"/>
      <c r="E23" s="735"/>
      <c r="F23" s="739"/>
      <c r="G23" s="730"/>
      <c r="H23" s="740"/>
    </row>
    <row r="24" spans="1:8" s="741" customFormat="1" ht="15" customHeight="1">
      <c r="A24" s="360" t="s">
        <v>1232</v>
      </c>
      <c r="B24" s="683">
        <f>SUM(B25:B29)</f>
        <v>107890</v>
      </c>
      <c r="C24" s="684">
        <f>SUM(C25:C29)</f>
        <v>103821</v>
      </c>
      <c r="D24" s="719">
        <f>SUM(C24/B24*100)</f>
        <v>96.22856613217165</v>
      </c>
      <c r="E24" s="684">
        <f>SUM(E25:E29)</f>
        <v>116490</v>
      </c>
      <c r="F24" s="720">
        <f>SUM(E24/B24*100)</f>
        <v>107.9710816572435</v>
      </c>
      <c r="G24" s="684">
        <f>SUM(G25:G29)</f>
        <v>89527</v>
      </c>
      <c r="H24" s="721">
        <f>SUM(G24/B24*100)</f>
        <v>82.97988692186486</v>
      </c>
    </row>
    <row r="25" spans="1:11" ht="14.25" customHeight="1">
      <c r="A25" s="451" t="s">
        <v>82</v>
      </c>
      <c r="B25" s="742">
        <v>32586</v>
      </c>
      <c r="C25" s="743">
        <v>31608</v>
      </c>
      <c r="D25" s="727">
        <f>SUM(C25/B25*100)</f>
        <v>96.99871110292764</v>
      </c>
      <c r="E25" s="743">
        <v>35220</v>
      </c>
      <c r="F25" s="729">
        <f>SUM(E25/B25*100)</f>
        <v>108.08322592524398</v>
      </c>
      <c r="G25" s="744">
        <v>29658</v>
      </c>
      <c r="H25" s="731">
        <f>SUM(G25/B25*100)</f>
        <v>91.01454612410238</v>
      </c>
      <c r="I25" s="732"/>
      <c r="J25" s="732"/>
      <c r="K25" s="728"/>
    </row>
    <row r="26" spans="1:11" ht="15" customHeight="1">
      <c r="A26" s="451" t="s">
        <v>88</v>
      </c>
      <c r="B26" s="742">
        <v>39131</v>
      </c>
      <c r="C26" s="743">
        <v>37252</v>
      </c>
      <c r="D26" s="727">
        <f>SUM(C26/B26*100)</f>
        <v>95.19818047072654</v>
      </c>
      <c r="E26" s="743">
        <v>44720</v>
      </c>
      <c r="F26" s="729">
        <f>SUM(E26/B26*100)</f>
        <v>114.28279369298</v>
      </c>
      <c r="G26" s="744">
        <v>31359</v>
      </c>
      <c r="H26" s="731">
        <f>SUM(G26/B26*100)</f>
        <v>80.13850911042397</v>
      </c>
      <c r="I26" s="732"/>
      <c r="J26" s="732"/>
      <c r="K26" s="728"/>
    </row>
    <row r="27" spans="1:11" ht="15" customHeight="1">
      <c r="A27" s="451" t="s">
        <v>89</v>
      </c>
      <c r="B27" s="742">
        <v>25286</v>
      </c>
      <c r="C27" s="743">
        <v>24123</v>
      </c>
      <c r="D27" s="727">
        <f>SUM(C27/B27*100)</f>
        <v>95.40061694218144</v>
      </c>
      <c r="E27" s="743">
        <v>25220</v>
      </c>
      <c r="F27" s="729">
        <f>SUM(E27/B27*100)</f>
        <v>99.73898600015819</v>
      </c>
      <c r="G27" s="744">
        <v>18037</v>
      </c>
      <c r="H27" s="731">
        <f>SUM(G27/B27*100)</f>
        <v>71.3319623507079</v>
      </c>
      <c r="I27" s="732"/>
      <c r="J27" s="732"/>
      <c r="K27" s="728"/>
    </row>
    <row r="28" spans="1:8" ht="13.5">
      <c r="A28" s="451" t="s">
        <v>1233</v>
      </c>
      <c r="B28" s="742">
        <v>10887</v>
      </c>
      <c r="C28" s="743">
        <v>10838</v>
      </c>
      <c r="D28" s="727">
        <f>SUM(C28/B28*100)</f>
        <v>99.54992192523193</v>
      </c>
      <c r="E28" s="743">
        <v>11330</v>
      </c>
      <c r="F28" s="729">
        <f>SUM(E28/B28*100)</f>
        <v>104.06907320657666</v>
      </c>
      <c r="G28" s="744">
        <v>10473</v>
      </c>
      <c r="H28" s="731">
        <f>SUM(G28/B28*100)</f>
        <v>96.1972995315514</v>
      </c>
    </row>
    <row r="29" spans="1:8" ht="13.5">
      <c r="A29" s="451"/>
      <c r="B29" s="734"/>
      <c r="C29" s="735"/>
      <c r="D29" s="735"/>
      <c r="E29" s="735"/>
      <c r="F29" s="739"/>
      <c r="G29" s="730"/>
      <c r="H29" s="740"/>
    </row>
    <row r="30" spans="1:8" s="723" customFormat="1" ht="15" customHeight="1">
      <c r="A30" s="449" t="s">
        <v>1234</v>
      </c>
      <c r="B30" s="745">
        <f>SUM(B31:B38)</f>
        <v>104861</v>
      </c>
      <c r="C30" s="746">
        <f>SUM(C31:C38)</f>
        <v>80349</v>
      </c>
      <c r="D30" s="719">
        <f aca="true" t="shared" si="6" ref="D30:D38">SUM(C30/B30*100)</f>
        <v>76.62429311183377</v>
      </c>
      <c r="E30" s="746">
        <f>SUM(E31:E38)</f>
        <v>83762</v>
      </c>
      <c r="F30" s="720">
        <f aca="true" t="shared" si="7" ref="F30:F38">SUM(E30/B30*100)</f>
        <v>79.8790780175661</v>
      </c>
      <c r="G30" s="746">
        <f>SUM(G31:G38)</f>
        <v>68773</v>
      </c>
      <c r="H30" s="721">
        <f aca="true" t="shared" si="8" ref="H30:H38">SUM(G30/B30*100)</f>
        <v>65.58491717607117</v>
      </c>
    </row>
    <row r="31" spans="1:11" ht="15" customHeight="1">
      <c r="A31" s="451" t="s">
        <v>78</v>
      </c>
      <c r="B31" s="725">
        <v>42225</v>
      </c>
      <c r="C31" s="695">
        <v>27800</v>
      </c>
      <c r="D31" s="727">
        <f t="shared" si="6"/>
        <v>65.83777383066904</v>
      </c>
      <c r="E31" s="695">
        <v>27000</v>
      </c>
      <c r="F31" s="729">
        <f t="shared" si="7"/>
        <v>63.94316163410302</v>
      </c>
      <c r="G31" s="730">
        <v>25969</v>
      </c>
      <c r="H31" s="731">
        <f t="shared" si="8"/>
        <v>61.50148016577857</v>
      </c>
      <c r="I31" s="732"/>
      <c r="J31" s="728"/>
      <c r="K31" s="728"/>
    </row>
    <row r="32" spans="1:11" ht="15" customHeight="1">
      <c r="A32" s="451" t="s">
        <v>67</v>
      </c>
      <c r="B32" s="725">
        <v>7940</v>
      </c>
      <c r="C32" s="695">
        <v>7766</v>
      </c>
      <c r="D32" s="727">
        <f t="shared" si="6"/>
        <v>97.80856423173803</v>
      </c>
      <c r="E32" s="695">
        <v>8000</v>
      </c>
      <c r="F32" s="729">
        <f t="shared" si="7"/>
        <v>100.75566750629723</v>
      </c>
      <c r="G32" s="730">
        <v>7618</v>
      </c>
      <c r="H32" s="731">
        <f t="shared" si="8"/>
        <v>95.94458438287154</v>
      </c>
      <c r="I32" s="732"/>
      <c r="J32" s="728"/>
      <c r="K32" s="728"/>
    </row>
    <row r="33" spans="1:11" ht="15" customHeight="1">
      <c r="A33" s="451" t="s">
        <v>68</v>
      </c>
      <c r="B33" s="725">
        <v>13389</v>
      </c>
      <c r="C33" s="695">
        <v>12908</v>
      </c>
      <c r="D33" s="727">
        <f t="shared" si="6"/>
        <v>96.4074986929569</v>
      </c>
      <c r="E33" s="695">
        <v>14200</v>
      </c>
      <c r="F33" s="729">
        <f t="shared" si="7"/>
        <v>106.057211143476</v>
      </c>
      <c r="G33" s="730">
        <v>12033</v>
      </c>
      <c r="H33" s="731">
        <f t="shared" si="8"/>
        <v>89.87228321756666</v>
      </c>
      <c r="I33" s="732"/>
      <c r="J33" s="728"/>
      <c r="K33" s="728"/>
    </row>
    <row r="34" spans="1:11" ht="15" customHeight="1">
      <c r="A34" s="451" t="s">
        <v>70</v>
      </c>
      <c r="B34" s="725">
        <v>8027</v>
      </c>
      <c r="C34" s="695">
        <v>7672</v>
      </c>
      <c r="D34" s="727">
        <f t="shared" si="6"/>
        <v>95.57742618662016</v>
      </c>
      <c r="E34" s="695">
        <v>7950</v>
      </c>
      <c r="F34" s="729">
        <f t="shared" si="7"/>
        <v>99.04073751090071</v>
      </c>
      <c r="G34" s="730">
        <v>6640</v>
      </c>
      <c r="H34" s="731">
        <f t="shared" si="8"/>
        <v>82.7208172418089</v>
      </c>
      <c r="I34" s="732"/>
      <c r="J34" s="728"/>
      <c r="K34" s="728"/>
    </row>
    <row r="35" spans="1:11" ht="15" customHeight="1">
      <c r="A35" s="451" t="s">
        <v>72</v>
      </c>
      <c r="B35" s="725">
        <v>13141</v>
      </c>
      <c r="C35" s="695">
        <v>8947</v>
      </c>
      <c r="D35" s="727">
        <f t="shared" si="6"/>
        <v>68.08462065291835</v>
      </c>
      <c r="E35" s="695">
        <v>9150</v>
      </c>
      <c r="F35" s="729">
        <f t="shared" si="7"/>
        <v>69.62940415493493</v>
      </c>
      <c r="G35" s="730">
        <v>7315</v>
      </c>
      <c r="H35" s="731">
        <f t="shared" si="8"/>
        <v>55.66547446921848</v>
      </c>
      <c r="I35" s="732"/>
      <c r="J35" s="728"/>
      <c r="K35" s="728"/>
    </row>
    <row r="36" spans="1:11" ht="15" customHeight="1">
      <c r="A36" s="451" t="s">
        <v>74</v>
      </c>
      <c r="B36" s="725">
        <v>5569</v>
      </c>
      <c r="C36" s="695">
        <v>3921</v>
      </c>
      <c r="D36" s="727">
        <f t="shared" si="6"/>
        <v>70.40761357514815</v>
      </c>
      <c r="E36" s="695">
        <v>5100</v>
      </c>
      <c r="F36" s="729">
        <f t="shared" si="7"/>
        <v>91.5783803196265</v>
      </c>
      <c r="G36" s="730">
        <v>2520</v>
      </c>
      <c r="H36" s="731">
        <f t="shared" si="8"/>
        <v>45.25049380499192</v>
      </c>
      <c r="I36" s="732"/>
      <c r="J36" s="728"/>
      <c r="K36" s="728"/>
    </row>
    <row r="37" spans="1:11" ht="15" customHeight="1">
      <c r="A37" s="451" t="s">
        <v>76</v>
      </c>
      <c r="B37" s="725">
        <v>6675</v>
      </c>
      <c r="C37" s="695">
        <v>4937</v>
      </c>
      <c r="D37" s="727">
        <f t="shared" si="6"/>
        <v>73.9625468164794</v>
      </c>
      <c r="E37" s="695">
        <v>5562</v>
      </c>
      <c r="F37" s="729">
        <f t="shared" si="7"/>
        <v>83.32584269662921</v>
      </c>
      <c r="G37" s="730">
        <v>600</v>
      </c>
      <c r="H37" s="731">
        <f t="shared" si="8"/>
        <v>8.98876404494382</v>
      </c>
      <c r="I37" s="732"/>
      <c r="J37" s="728"/>
      <c r="K37" s="728"/>
    </row>
    <row r="38" spans="1:11" ht="15" customHeight="1">
      <c r="A38" s="451" t="s">
        <v>77</v>
      </c>
      <c r="B38" s="725">
        <v>7895</v>
      </c>
      <c r="C38" s="726">
        <v>6398</v>
      </c>
      <c r="D38" s="727">
        <f t="shared" si="6"/>
        <v>81.03863204559848</v>
      </c>
      <c r="E38" s="695">
        <v>6800</v>
      </c>
      <c r="F38" s="729">
        <f t="shared" si="7"/>
        <v>86.13046231792273</v>
      </c>
      <c r="G38" s="730">
        <v>6078</v>
      </c>
      <c r="H38" s="731">
        <f t="shared" si="8"/>
        <v>76.9854338188727</v>
      </c>
      <c r="I38" s="732"/>
      <c r="J38" s="728"/>
      <c r="K38" s="728"/>
    </row>
    <row r="39" spans="1:11" ht="15" customHeight="1">
      <c r="A39" s="451"/>
      <c r="B39" s="725"/>
      <c r="C39" s="726"/>
      <c r="D39" s="727"/>
      <c r="E39" s="695"/>
      <c r="F39" s="739"/>
      <c r="G39" s="730"/>
      <c r="H39" s="731"/>
      <c r="I39" s="732"/>
      <c r="J39" s="728"/>
      <c r="K39" s="728"/>
    </row>
    <row r="40" spans="1:11" s="723" customFormat="1" ht="15" customHeight="1">
      <c r="A40" s="449" t="s">
        <v>1235</v>
      </c>
      <c r="B40" s="717">
        <f>SUM(B41:B42)</f>
        <v>113983</v>
      </c>
      <c r="C40" s="718">
        <f>SUM(C41:C42)</f>
        <v>109946</v>
      </c>
      <c r="D40" s="719">
        <f>SUM(C40/B40*100)</f>
        <v>96.45824377319425</v>
      </c>
      <c r="E40" s="718">
        <f>SUM(E41:E42)</f>
        <v>99131</v>
      </c>
      <c r="F40" s="720">
        <f>SUM(E40/B40*100)</f>
        <v>86.96998675241045</v>
      </c>
      <c r="G40" s="718">
        <f>SUM(G41:G42)</f>
        <v>77292</v>
      </c>
      <c r="H40" s="721">
        <f>SUM(G40/B40*100)</f>
        <v>67.81011203425072</v>
      </c>
      <c r="I40" s="747"/>
      <c r="J40" s="722"/>
      <c r="K40" s="722"/>
    </row>
    <row r="41" spans="1:11" s="704" customFormat="1" ht="15" customHeight="1">
      <c r="A41" s="451" t="s">
        <v>71</v>
      </c>
      <c r="B41" s="725">
        <v>91573</v>
      </c>
      <c r="C41" s="695">
        <v>88276</v>
      </c>
      <c r="D41" s="727">
        <f>SUM(C41/B41*100)</f>
        <v>96.39959376672164</v>
      </c>
      <c r="E41" s="695">
        <v>78281</v>
      </c>
      <c r="F41" s="729">
        <f>SUM(E41/B41*100)</f>
        <v>85.48480447293416</v>
      </c>
      <c r="G41" s="730">
        <v>59239</v>
      </c>
      <c r="H41" s="731">
        <f>SUM(G41/B41*100)</f>
        <v>64.69046553023271</v>
      </c>
      <c r="I41" s="732"/>
      <c r="J41" s="732"/>
      <c r="K41" s="715"/>
    </row>
    <row r="42" spans="1:11" s="704" customFormat="1" ht="15" customHeight="1">
      <c r="A42" s="451" t="s">
        <v>224</v>
      </c>
      <c r="B42" s="725">
        <v>22410</v>
      </c>
      <c r="C42" s="695">
        <v>21670</v>
      </c>
      <c r="D42" s="727">
        <f>SUM(C42/B42*100)</f>
        <v>96.69790272199911</v>
      </c>
      <c r="E42" s="695">
        <v>20850</v>
      </c>
      <c r="F42" s="729">
        <f>SUM(E42/B42*100)</f>
        <v>93.0388219544846</v>
      </c>
      <c r="G42" s="730">
        <v>18053</v>
      </c>
      <c r="H42" s="731">
        <f>SUM(G42/B42*100)</f>
        <v>80.55778670236502</v>
      </c>
      <c r="I42" s="732"/>
      <c r="J42" s="732"/>
      <c r="K42" s="715"/>
    </row>
    <row r="43" spans="1:11" ht="15" customHeight="1">
      <c r="A43" s="451"/>
      <c r="B43" s="725"/>
      <c r="C43" s="695"/>
      <c r="D43" s="719"/>
      <c r="E43" s="695"/>
      <c r="F43" s="739"/>
      <c r="G43" s="730"/>
      <c r="H43" s="731"/>
      <c r="I43" s="732"/>
      <c r="J43" s="732"/>
      <c r="K43" s="728"/>
    </row>
    <row r="44" spans="1:11" s="723" customFormat="1" ht="15" customHeight="1">
      <c r="A44" s="449" t="s">
        <v>1236</v>
      </c>
      <c r="B44" s="717">
        <f>SUM(B45:B46)</f>
        <v>63134</v>
      </c>
      <c r="C44" s="718">
        <f>SUM(C45:C46)</f>
        <v>55623</v>
      </c>
      <c r="D44" s="719">
        <f>SUM(C44/B44*100)</f>
        <v>88.10308233281592</v>
      </c>
      <c r="E44" s="718">
        <f>SUM(E45:E46)</f>
        <v>50950</v>
      </c>
      <c r="F44" s="720">
        <f>SUM(E44/B44*100)</f>
        <v>80.70136534989071</v>
      </c>
      <c r="G44" s="718">
        <f>SUM(G45:G46)</f>
        <v>43719</v>
      </c>
      <c r="H44" s="721">
        <f>SUM(G44/B44*100)</f>
        <v>69.24794880729877</v>
      </c>
      <c r="I44" s="747"/>
      <c r="J44" s="747"/>
      <c r="K44" s="722"/>
    </row>
    <row r="45" spans="1:11" s="704" customFormat="1" ht="15" customHeight="1">
      <c r="A45" s="451" t="s">
        <v>91</v>
      </c>
      <c r="B45" s="725">
        <v>36291</v>
      </c>
      <c r="C45" s="695">
        <v>34341</v>
      </c>
      <c r="D45" s="727">
        <f>SUM(C45/B45*100)</f>
        <v>94.62676696701662</v>
      </c>
      <c r="E45" s="695">
        <v>30550</v>
      </c>
      <c r="F45" s="729">
        <f>SUM(E45/B45*100)</f>
        <v>84.18065085007302</v>
      </c>
      <c r="G45" s="730">
        <v>26297</v>
      </c>
      <c r="H45" s="731">
        <f>SUM(G45/B45*100)</f>
        <v>72.4614918299303</v>
      </c>
      <c r="I45" s="732"/>
      <c r="J45" s="732"/>
      <c r="K45" s="715"/>
    </row>
    <row r="46" spans="1:11" s="704" customFormat="1" ht="15" customHeight="1">
      <c r="A46" s="451" t="s">
        <v>80</v>
      </c>
      <c r="B46" s="725">
        <v>26843</v>
      </c>
      <c r="C46" s="726">
        <v>21282</v>
      </c>
      <c r="D46" s="727">
        <f>SUM(C46/B46*100)</f>
        <v>79.28323957828857</v>
      </c>
      <c r="E46" s="695">
        <v>20400</v>
      </c>
      <c r="F46" s="729">
        <f>SUM(E46/B46*100)</f>
        <v>75.9974667511083</v>
      </c>
      <c r="G46" s="730">
        <v>17422</v>
      </c>
      <c r="H46" s="731">
        <f>SUM(G46/B46*100)</f>
        <v>64.90332675185337</v>
      </c>
      <c r="I46" s="732"/>
      <c r="J46" s="732"/>
      <c r="K46" s="715"/>
    </row>
    <row r="47" spans="1:11" ht="15" customHeight="1">
      <c r="A47" s="451"/>
      <c r="B47" s="725"/>
      <c r="C47" s="695"/>
      <c r="D47" s="727"/>
      <c r="E47" s="695"/>
      <c r="F47" s="719"/>
      <c r="G47" s="730"/>
      <c r="H47" s="731"/>
      <c r="I47" s="732"/>
      <c r="J47" s="732"/>
      <c r="K47" s="728"/>
    </row>
    <row r="48" spans="1:11" s="723" customFormat="1" ht="15" customHeight="1">
      <c r="A48" s="449" t="s">
        <v>1237</v>
      </c>
      <c r="B48" s="717">
        <f>SUM(B49:B52)</f>
        <v>75019</v>
      </c>
      <c r="C48" s="718">
        <f>SUM(C49:C52)</f>
        <v>66387</v>
      </c>
      <c r="D48" s="719">
        <f>SUM(C48/B48*100)</f>
        <v>88.49358162598809</v>
      </c>
      <c r="E48" s="718">
        <f>SUM(E49:E52)</f>
        <v>70580</v>
      </c>
      <c r="F48" s="720">
        <f>SUM(E48/B48*100)</f>
        <v>94.08283234913823</v>
      </c>
      <c r="G48" s="718">
        <f>SUM(G49:G52)</f>
        <v>51735</v>
      </c>
      <c r="H48" s="721">
        <f>SUM(G48/B48*100)</f>
        <v>68.96252949252856</v>
      </c>
      <c r="I48" s="747"/>
      <c r="J48" s="747"/>
      <c r="K48" s="722"/>
    </row>
    <row r="49" spans="1:11" s="704" customFormat="1" ht="15" customHeight="1">
      <c r="A49" s="451" t="s">
        <v>84</v>
      </c>
      <c r="B49" s="725">
        <v>32944</v>
      </c>
      <c r="C49" s="695">
        <v>27802</v>
      </c>
      <c r="D49" s="727">
        <f>SUM(C49/B49*100)</f>
        <v>84.39169499757163</v>
      </c>
      <c r="E49" s="695">
        <v>29780</v>
      </c>
      <c r="F49" s="729">
        <f>SUM(E49/B49*100)</f>
        <v>90.39582321515299</v>
      </c>
      <c r="G49" s="730">
        <v>19772</v>
      </c>
      <c r="H49" s="731">
        <f>SUM(G49/B49*100)</f>
        <v>60.01699854298202</v>
      </c>
      <c r="I49" s="732"/>
      <c r="J49" s="732"/>
      <c r="K49" s="715"/>
    </row>
    <row r="50" spans="1:11" s="704" customFormat="1" ht="15" customHeight="1">
      <c r="A50" s="451" t="s">
        <v>83</v>
      </c>
      <c r="B50" s="725">
        <v>12497</v>
      </c>
      <c r="C50" s="695">
        <v>9835</v>
      </c>
      <c r="D50" s="727">
        <f>SUM(C50/B50*100)</f>
        <v>78.69888773305593</v>
      </c>
      <c r="E50" s="695">
        <v>11270</v>
      </c>
      <c r="F50" s="729">
        <f>SUM(E50/B50*100)</f>
        <v>90.18164359446267</v>
      </c>
      <c r="G50" s="730">
        <v>7147</v>
      </c>
      <c r="H50" s="731">
        <f>SUM(G50/B50*100)</f>
        <v>57.189725534128186</v>
      </c>
      <c r="I50" s="732"/>
      <c r="J50" s="715"/>
      <c r="K50" s="715"/>
    </row>
    <row r="51" spans="1:11" s="704" customFormat="1" ht="15" customHeight="1">
      <c r="A51" s="451" t="s">
        <v>85</v>
      </c>
      <c r="B51" s="725">
        <v>18936</v>
      </c>
      <c r="C51" s="695">
        <v>18462</v>
      </c>
      <c r="D51" s="727">
        <f>SUM(C51/B51*100)</f>
        <v>97.49683143219265</v>
      </c>
      <c r="E51" s="695">
        <v>18800</v>
      </c>
      <c r="F51" s="729">
        <f>SUM(E51/B51*100)</f>
        <v>99.28179129700042</v>
      </c>
      <c r="G51" s="730">
        <v>16140</v>
      </c>
      <c r="H51" s="731">
        <f>SUM(G51/B51*100)</f>
        <v>85.23447401774398</v>
      </c>
      <c r="I51" s="732"/>
      <c r="J51" s="715"/>
      <c r="K51" s="715"/>
    </row>
    <row r="52" spans="1:11" s="704" customFormat="1" ht="15" customHeight="1">
      <c r="A52" s="451" t="s">
        <v>87</v>
      </c>
      <c r="B52" s="725">
        <v>10642</v>
      </c>
      <c r="C52" s="695">
        <v>10288</v>
      </c>
      <c r="D52" s="727">
        <f>SUM(C52/B52*100)</f>
        <v>96.67355760195451</v>
      </c>
      <c r="E52" s="695">
        <v>10730</v>
      </c>
      <c r="F52" s="729">
        <f>SUM(E52/B52*100)</f>
        <v>100.82691223454239</v>
      </c>
      <c r="G52" s="730">
        <v>8676</v>
      </c>
      <c r="H52" s="731">
        <f>SUM(G52/B52*100)</f>
        <v>81.5260289419282</v>
      </c>
      <c r="I52" s="732"/>
      <c r="J52" s="715"/>
      <c r="K52" s="715"/>
    </row>
    <row r="53" spans="1:11" ht="15" customHeight="1">
      <c r="A53" s="451"/>
      <c r="B53" s="725"/>
      <c r="C53" s="695"/>
      <c r="D53" s="727"/>
      <c r="E53" s="695"/>
      <c r="F53" s="739"/>
      <c r="G53" s="730"/>
      <c r="H53" s="731"/>
      <c r="I53" s="732"/>
      <c r="J53" s="728"/>
      <c r="K53" s="728"/>
    </row>
    <row r="54" spans="1:11" s="723" customFormat="1" ht="15" customHeight="1">
      <c r="A54" s="449" t="s">
        <v>1238</v>
      </c>
      <c r="B54" s="717">
        <f>SUM(B55:B61)</f>
        <v>158365</v>
      </c>
      <c r="C54" s="718">
        <f>SUM(C55:C61)</f>
        <v>154244</v>
      </c>
      <c r="D54" s="719">
        <f aca="true" t="shared" si="9" ref="D54:D61">SUM(C54/B54*100)</f>
        <v>97.39778360117451</v>
      </c>
      <c r="E54" s="718">
        <f>SUM(E55:E61)</f>
        <v>197945</v>
      </c>
      <c r="F54" s="720">
        <f aca="true" t="shared" si="10" ref="F54:F61">SUM(E54/B54*100)</f>
        <v>124.99289615761057</v>
      </c>
      <c r="G54" s="718">
        <f>SUM(G55:G61)</f>
        <v>144526</v>
      </c>
      <c r="H54" s="721">
        <f>SUM(G54/B54*100)</f>
        <v>91.26132668203202</v>
      </c>
      <c r="I54" s="747"/>
      <c r="J54" s="722"/>
      <c r="K54" s="722"/>
    </row>
    <row r="55" spans="1:11" ht="15" customHeight="1">
      <c r="A55" s="451" t="s">
        <v>73</v>
      </c>
      <c r="B55" s="725">
        <v>96027</v>
      </c>
      <c r="C55" s="726">
        <v>93934</v>
      </c>
      <c r="D55" s="727">
        <f t="shared" si="9"/>
        <v>97.82040467785103</v>
      </c>
      <c r="E55" s="695">
        <v>128350</v>
      </c>
      <c r="F55" s="729">
        <f t="shared" si="10"/>
        <v>133.6603247003447</v>
      </c>
      <c r="G55" s="730">
        <v>85085</v>
      </c>
      <c r="H55" s="731">
        <f>SUM(G55/B55*100)</f>
        <v>88.60528809605633</v>
      </c>
      <c r="I55" s="732"/>
      <c r="J55" s="728"/>
      <c r="K55" s="728"/>
    </row>
    <row r="56" spans="1:11" ht="15" customHeight="1">
      <c r="A56" s="451" t="s">
        <v>1239</v>
      </c>
      <c r="B56" s="725">
        <v>7244</v>
      </c>
      <c r="C56" s="726">
        <v>6818</v>
      </c>
      <c r="D56" s="727">
        <f t="shared" si="9"/>
        <v>94.11927112092766</v>
      </c>
      <c r="E56" s="695">
        <v>8200</v>
      </c>
      <c r="F56" s="729">
        <f t="shared" si="10"/>
        <v>113.19712865819989</v>
      </c>
      <c r="G56" s="730">
        <v>6444</v>
      </c>
      <c r="H56" s="731">
        <f>SUM(G56/B56*100)</f>
        <v>88.95637769188293</v>
      </c>
      <c r="I56" s="732"/>
      <c r="J56" s="728"/>
      <c r="K56" s="728"/>
    </row>
    <row r="57" spans="1:11" ht="15" customHeight="1">
      <c r="A57" s="451" t="s">
        <v>95</v>
      </c>
      <c r="B57" s="725">
        <v>8525</v>
      </c>
      <c r="C57" s="695">
        <v>8133</v>
      </c>
      <c r="D57" s="727">
        <f t="shared" si="9"/>
        <v>95.40175953079178</v>
      </c>
      <c r="E57" s="695">
        <v>8780</v>
      </c>
      <c r="F57" s="729">
        <f t="shared" si="10"/>
        <v>102.99120234604106</v>
      </c>
      <c r="G57" s="730">
        <v>8018</v>
      </c>
      <c r="H57" s="731">
        <v>94</v>
      </c>
      <c r="I57" s="732"/>
      <c r="J57" s="728"/>
      <c r="K57" s="728"/>
    </row>
    <row r="58" spans="1:11" ht="15" customHeight="1">
      <c r="A58" s="451" t="s">
        <v>1074</v>
      </c>
      <c r="B58" s="725">
        <v>8343</v>
      </c>
      <c r="C58" s="695">
        <v>8343</v>
      </c>
      <c r="D58" s="727">
        <f t="shared" si="9"/>
        <v>100</v>
      </c>
      <c r="E58" s="695">
        <v>9631</v>
      </c>
      <c r="F58" s="729">
        <f t="shared" si="10"/>
        <v>115.43809181349633</v>
      </c>
      <c r="G58" s="730">
        <v>8318</v>
      </c>
      <c r="H58" s="731">
        <f>SUM(G58/B58*100)</f>
        <v>99.70034759678774</v>
      </c>
      <c r="I58" s="732"/>
      <c r="J58" s="728"/>
      <c r="K58" s="728"/>
    </row>
    <row r="59" spans="1:11" ht="15" customHeight="1">
      <c r="A59" s="451" t="s">
        <v>979</v>
      </c>
      <c r="B59" s="725">
        <v>14284</v>
      </c>
      <c r="C59" s="726">
        <v>13434</v>
      </c>
      <c r="D59" s="727">
        <f t="shared" si="9"/>
        <v>94.04928591430972</v>
      </c>
      <c r="E59" s="695">
        <v>16475</v>
      </c>
      <c r="F59" s="729">
        <f t="shared" si="10"/>
        <v>115.33884066087931</v>
      </c>
      <c r="G59" s="730">
        <v>13263</v>
      </c>
      <c r="H59" s="731">
        <f>SUM(G59/B59*100)</f>
        <v>92.85214225707085</v>
      </c>
      <c r="I59" s="732"/>
      <c r="J59" s="728"/>
      <c r="K59" s="728"/>
    </row>
    <row r="60" spans="1:11" ht="15" customHeight="1">
      <c r="A60" s="451" t="s">
        <v>1240</v>
      </c>
      <c r="B60" s="725">
        <v>13416</v>
      </c>
      <c r="C60" s="695">
        <v>13366</v>
      </c>
      <c r="D60" s="727">
        <f t="shared" si="9"/>
        <v>99.6273106738223</v>
      </c>
      <c r="E60" s="695">
        <v>15569</v>
      </c>
      <c r="F60" s="729">
        <f t="shared" si="10"/>
        <v>116.04800238521169</v>
      </c>
      <c r="G60" s="730">
        <v>13277</v>
      </c>
      <c r="H60" s="731">
        <f>SUM(G60/B60*100)</f>
        <v>98.96392367322599</v>
      </c>
      <c r="I60" s="732"/>
      <c r="J60" s="728"/>
      <c r="K60" s="728"/>
    </row>
    <row r="61" spans="1:11" ht="15" customHeight="1">
      <c r="A61" s="451" t="s">
        <v>975</v>
      </c>
      <c r="B61" s="725">
        <v>10526</v>
      </c>
      <c r="C61" s="695">
        <v>10216</v>
      </c>
      <c r="D61" s="727">
        <f t="shared" si="9"/>
        <v>97.05491164734941</v>
      </c>
      <c r="E61" s="695">
        <v>10940</v>
      </c>
      <c r="F61" s="729">
        <f t="shared" si="10"/>
        <v>103.93311799353981</v>
      </c>
      <c r="G61" s="730">
        <v>10121</v>
      </c>
      <c r="H61" s="731">
        <f>SUM(G61/B61*100)</f>
        <v>96.15238457153714</v>
      </c>
      <c r="I61" s="732"/>
      <c r="J61" s="728"/>
      <c r="K61" s="728"/>
    </row>
    <row r="62" spans="1:11" ht="15" customHeight="1">
      <c r="A62" s="451"/>
      <c r="B62" s="748"/>
      <c r="C62" s="695"/>
      <c r="D62" s="727"/>
      <c r="E62" s="695"/>
      <c r="F62" s="739"/>
      <c r="G62" s="730"/>
      <c r="H62" s="736"/>
      <c r="I62" s="732"/>
      <c r="J62" s="728"/>
      <c r="K62" s="728"/>
    </row>
    <row r="63" spans="1:8" s="723" customFormat="1" ht="15" customHeight="1">
      <c r="A63" s="449" t="s">
        <v>1241</v>
      </c>
      <c r="B63" s="745">
        <f>SUM(B64:B70)</f>
        <v>169337</v>
      </c>
      <c r="C63" s="746">
        <f>SUM(C64:C70)</f>
        <v>167936</v>
      </c>
      <c r="D63" s="719">
        <f>SUM(C63/B63*100)</f>
        <v>99.172655710211</v>
      </c>
      <c r="E63" s="718">
        <f>SUM(E64:E70)</f>
        <v>200199</v>
      </c>
      <c r="F63" s="720">
        <f aca="true" t="shared" si="11" ref="F63:F70">SUM(E63/B63*100)</f>
        <v>118.22519591111215</v>
      </c>
      <c r="G63" s="718">
        <f>SUM(G64:G70)</f>
        <v>155051</v>
      </c>
      <c r="H63" s="721">
        <f aca="true" t="shared" si="12" ref="H63:H70">SUM(G63/B63*100)</f>
        <v>91.56356850540638</v>
      </c>
    </row>
    <row r="64" spans="1:11" s="704" customFormat="1" ht="15" customHeight="1">
      <c r="A64" s="451" t="s">
        <v>1242</v>
      </c>
      <c r="B64" s="725">
        <v>98439</v>
      </c>
      <c r="C64" s="695">
        <v>98307</v>
      </c>
      <c r="D64" s="727">
        <v>99.8</v>
      </c>
      <c r="E64" s="695">
        <v>115420</v>
      </c>
      <c r="F64" s="729">
        <f t="shared" si="11"/>
        <v>117.25027682117859</v>
      </c>
      <c r="G64" s="730">
        <v>92812</v>
      </c>
      <c r="H64" s="731">
        <f t="shared" si="12"/>
        <v>94.28376964414511</v>
      </c>
      <c r="I64" s="732"/>
      <c r="J64" s="715"/>
      <c r="K64" s="715"/>
    </row>
    <row r="65" spans="1:11" s="704" customFormat="1" ht="15" customHeight="1">
      <c r="A65" s="451" t="s">
        <v>1243</v>
      </c>
      <c r="B65" s="725">
        <v>20359</v>
      </c>
      <c r="C65" s="695">
        <v>19969</v>
      </c>
      <c r="D65" s="727">
        <f aca="true" t="shared" si="13" ref="D65:D70">SUM(C65/B65*100)</f>
        <v>98.0843852841495</v>
      </c>
      <c r="E65" s="695">
        <v>21706</v>
      </c>
      <c r="F65" s="729">
        <f t="shared" si="11"/>
        <v>106.61623851859127</v>
      </c>
      <c r="G65" s="730">
        <v>17815</v>
      </c>
      <c r="H65" s="731">
        <f t="shared" si="12"/>
        <v>87.50429785352915</v>
      </c>
      <c r="I65" s="732"/>
      <c r="J65" s="715"/>
      <c r="K65" s="715"/>
    </row>
    <row r="66" spans="1:11" s="704" customFormat="1" ht="15" customHeight="1">
      <c r="A66" s="451" t="s">
        <v>1244</v>
      </c>
      <c r="B66" s="725">
        <v>8291</v>
      </c>
      <c r="C66" s="695">
        <v>8163</v>
      </c>
      <c r="D66" s="727">
        <f t="shared" si="13"/>
        <v>98.4561572789772</v>
      </c>
      <c r="E66" s="695">
        <v>8610</v>
      </c>
      <c r="F66" s="729">
        <f t="shared" si="11"/>
        <v>103.847545531299</v>
      </c>
      <c r="G66" s="730">
        <v>5590</v>
      </c>
      <c r="H66" s="731">
        <f t="shared" si="12"/>
        <v>67.42250633216742</v>
      </c>
      <c r="I66" s="732"/>
      <c r="J66" s="715"/>
      <c r="K66" s="715"/>
    </row>
    <row r="67" spans="1:11" s="704" customFormat="1" ht="15" customHeight="1">
      <c r="A67" s="451" t="s">
        <v>982</v>
      </c>
      <c r="B67" s="725">
        <v>6487</v>
      </c>
      <c r="C67" s="695">
        <v>6457</v>
      </c>
      <c r="D67" s="727">
        <f t="shared" si="13"/>
        <v>99.53753661168491</v>
      </c>
      <c r="E67" s="695">
        <v>6870</v>
      </c>
      <c r="F67" s="729">
        <f t="shared" si="11"/>
        <v>105.904115924156</v>
      </c>
      <c r="G67" s="730">
        <v>5761</v>
      </c>
      <c r="H67" s="731">
        <f t="shared" si="12"/>
        <v>88.80838600277478</v>
      </c>
      <c r="I67" s="732"/>
      <c r="J67" s="715"/>
      <c r="K67" s="715"/>
    </row>
    <row r="68" spans="1:11" s="704" customFormat="1" ht="15" customHeight="1">
      <c r="A68" s="451" t="s">
        <v>1245</v>
      </c>
      <c r="B68" s="725">
        <v>8013</v>
      </c>
      <c r="C68" s="726">
        <v>8013</v>
      </c>
      <c r="D68" s="727">
        <f t="shared" si="13"/>
        <v>100</v>
      </c>
      <c r="E68" s="695">
        <v>13680</v>
      </c>
      <c r="F68" s="729">
        <f t="shared" si="11"/>
        <v>170.72257581430176</v>
      </c>
      <c r="G68" s="730">
        <v>7858</v>
      </c>
      <c r="H68" s="731">
        <f t="shared" si="12"/>
        <v>98.06564332958942</v>
      </c>
      <c r="I68" s="732"/>
      <c r="J68" s="715"/>
      <c r="K68" s="715"/>
    </row>
    <row r="69" spans="1:11" s="704" customFormat="1" ht="15" customHeight="1">
      <c r="A69" s="451" t="s">
        <v>1246</v>
      </c>
      <c r="B69" s="725">
        <v>8523</v>
      </c>
      <c r="C69" s="695">
        <v>7802</v>
      </c>
      <c r="D69" s="727">
        <f t="shared" si="13"/>
        <v>91.54053736947084</v>
      </c>
      <c r="E69" s="695">
        <v>9563</v>
      </c>
      <c r="F69" s="729">
        <f t="shared" si="11"/>
        <v>112.20227619382845</v>
      </c>
      <c r="G69" s="730">
        <v>7286</v>
      </c>
      <c r="H69" s="731">
        <f t="shared" si="12"/>
        <v>85.48633110407134</v>
      </c>
      <c r="I69" s="732"/>
      <c r="J69" s="715"/>
      <c r="K69" s="715"/>
    </row>
    <row r="70" spans="1:11" s="704" customFormat="1" ht="15" customHeight="1">
      <c r="A70" s="139" t="s">
        <v>1247</v>
      </c>
      <c r="B70" s="749">
        <v>19225</v>
      </c>
      <c r="C70" s="750">
        <v>19225</v>
      </c>
      <c r="D70" s="751">
        <f t="shared" si="13"/>
        <v>100</v>
      </c>
      <c r="E70" s="750">
        <v>24350</v>
      </c>
      <c r="F70" s="752">
        <f t="shared" si="11"/>
        <v>126.65799739921977</v>
      </c>
      <c r="G70" s="753">
        <v>17929</v>
      </c>
      <c r="H70" s="754">
        <f t="shared" si="12"/>
        <v>93.25877763329</v>
      </c>
      <c r="I70" s="732"/>
      <c r="J70" s="715"/>
      <c r="K70" s="715"/>
    </row>
    <row r="71" spans="1:8" ht="13.5">
      <c r="A71" s="16" t="s">
        <v>1248</v>
      </c>
      <c r="B71" s="16"/>
      <c r="C71" s="16"/>
      <c r="D71" s="704"/>
      <c r="E71" s="704"/>
      <c r="F71" s="704"/>
      <c r="G71" s="704"/>
      <c r="H71" s="704"/>
    </row>
    <row r="72" spans="1:8" ht="13.5">
      <c r="A72" s="704"/>
      <c r="B72" s="704"/>
      <c r="C72" s="704"/>
      <c r="D72" s="704"/>
      <c r="E72" s="704"/>
      <c r="F72" s="704"/>
      <c r="G72" s="704"/>
      <c r="H72" s="704"/>
    </row>
    <row r="73" spans="1:8" ht="13.5">
      <c r="A73" s="704"/>
      <c r="B73" s="704"/>
      <c r="C73" s="704"/>
      <c r="D73" s="704"/>
      <c r="E73" s="704"/>
      <c r="F73" s="704"/>
      <c r="G73" s="704"/>
      <c r="H73" s="704"/>
    </row>
    <row r="74" spans="1:8" ht="13.5">
      <c r="A74" s="704"/>
      <c r="B74" s="704"/>
      <c r="C74" s="704"/>
      <c r="D74" s="704"/>
      <c r="E74" s="704"/>
      <c r="F74" s="704"/>
      <c r="G74" s="704"/>
      <c r="H74" s="704"/>
    </row>
    <row r="77" spans="4:8" ht="13.5">
      <c r="D77" s="16"/>
      <c r="E77" s="16"/>
      <c r="F77" s="16"/>
      <c r="G77" s="16"/>
      <c r="H77" s="16"/>
    </row>
  </sheetData>
  <mergeCells count="8">
    <mergeCell ref="A4:A6"/>
    <mergeCell ref="D4:D6"/>
    <mergeCell ref="F4:F6"/>
    <mergeCell ref="E4:E5"/>
    <mergeCell ref="G4:G5"/>
    <mergeCell ref="H4:H5"/>
    <mergeCell ref="B4:B5"/>
    <mergeCell ref="C4:C5"/>
  </mergeCells>
  <printOptions/>
  <pageMargins left="0.75" right="0.75" top="1" bottom="1" header="0.512" footer="0.512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5"/>
  <sheetViews>
    <sheetView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10" width="9.625" style="16" customWidth="1"/>
    <col min="11" max="13" width="9.125" style="16" customWidth="1"/>
    <col min="14" max="16384" width="9.00390625" style="16" customWidth="1"/>
  </cols>
  <sheetData>
    <row r="2" spans="2:7" ht="14.25">
      <c r="B2" s="17" t="s">
        <v>211</v>
      </c>
      <c r="C2" s="17"/>
      <c r="D2" s="17"/>
      <c r="E2" s="17"/>
      <c r="F2" s="17"/>
      <c r="G2" s="17"/>
    </row>
    <row r="4" ht="12.75" thickBot="1">
      <c r="M4" s="18"/>
    </row>
    <row r="5" spans="1:13" ht="20.25" customHeight="1" thickTop="1">
      <c r="A5" s="19"/>
      <c r="B5" s="20" t="s">
        <v>110</v>
      </c>
      <c r="C5" s="21" t="s">
        <v>111</v>
      </c>
      <c r="D5" s="22">
        <v>47</v>
      </c>
      <c r="E5" s="22">
        <v>48</v>
      </c>
      <c r="F5" s="22">
        <v>49</v>
      </c>
      <c r="G5" s="21">
        <v>50</v>
      </c>
      <c r="H5" s="23" t="s">
        <v>110</v>
      </c>
      <c r="I5" s="21" t="s">
        <v>111</v>
      </c>
      <c r="J5" s="22">
        <v>47</v>
      </c>
      <c r="K5" s="22">
        <v>48</v>
      </c>
      <c r="L5" s="22">
        <v>49</v>
      </c>
      <c r="M5" s="21">
        <v>50</v>
      </c>
    </row>
    <row r="6" spans="1:13" ht="13.5" customHeight="1">
      <c r="A6" s="19"/>
      <c r="B6" s="24" t="s">
        <v>66</v>
      </c>
      <c r="C6" s="25">
        <f>SUM(C8,C26)</f>
        <v>1225618</v>
      </c>
      <c r="D6" s="26">
        <f>SUM(D8,D26)</f>
        <v>1215010</v>
      </c>
      <c r="E6" s="26">
        <f>SUM(E8,E26)</f>
        <v>1214154</v>
      </c>
      <c r="F6" s="26">
        <f>SUM(F8,F26)</f>
        <v>1215902</v>
      </c>
      <c r="G6" s="27">
        <f>SUM(G8,G26)</f>
        <v>1220302</v>
      </c>
      <c r="H6" s="28"/>
      <c r="I6" s="19"/>
      <c r="J6" s="19"/>
      <c r="K6" s="19"/>
      <c r="L6" s="19"/>
      <c r="M6" s="29"/>
    </row>
    <row r="7" spans="1:13" ht="6" customHeight="1">
      <c r="A7" s="19"/>
      <c r="B7" s="30"/>
      <c r="C7" s="31"/>
      <c r="D7" s="32"/>
      <c r="E7" s="32"/>
      <c r="F7" s="32"/>
      <c r="G7" s="32"/>
      <c r="H7" s="33"/>
      <c r="I7" s="19"/>
      <c r="J7" s="19"/>
      <c r="K7" s="19"/>
      <c r="L7" s="19"/>
      <c r="M7" s="29"/>
    </row>
    <row r="8" spans="1:13" ht="13.5" customHeight="1">
      <c r="A8" s="19"/>
      <c r="B8" s="24" t="s">
        <v>112</v>
      </c>
      <c r="C8" s="31">
        <f>SUM(C10:C24)</f>
        <v>822805</v>
      </c>
      <c r="D8" s="34">
        <f>SUM(D10:D24)</f>
        <v>824909</v>
      </c>
      <c r="E8" s="34">
        <f>SUM(E10:E24)</f>
        <v>828412</v>
      </c>
      <c r="F8" s="34">
        <f>SUM(F10:F24)</f>
        <v>833193</v>
      </c>
      <c r="G8" s="35">
        <f>SUM(G10:G24)</f>
        <v>839527</v>
      </c>
      <c r="H8" s="36" t="s">
        <v>67</v>
      </c>
      <c r="I8" s="19">
        <v>8430</v>
      </c>
      <c r="J8" s="19">
        <v>8173</v>
      </c>
      <c r="K8" s="19">
        <v>8031</v>
      </c>
      <c r="L8" s="19">
        <v>7961</v>
      </c>
      <c r="M8" s="29">
        <v>7959</v>
      </c>
    </row>
    <row r="9" spans="1:13" ht="13.5" customHeight="1">
      <c r="A9" s="19"/>
      <c r="B9" s="37"/>
      <c r="C9" s="31"/>
      <c r="D9" s="34"/>
      <c r="E9" s="34"/>
      <c r="F9" s="34"/>
      <c r="G9" s="34"/>
      <c r="H9" s="36" t="s">
        <v>68</v>
      </c>
      <c r="I9" s="19">
        <v>14015</v>
      </c>
      <c r="J9" s="19">
        <v>13744</v>
      </c>
      <c r="K9" s="19">
        <v>13616</v>
      </c>
      <c r="L9" s="19">
        <v>13572</v>
      </c>
      <c r="M9" s="29">
        <v>13520</v>
      </c>
    </row>
    <row r="10" spans="1:13" ht="13.5" customHeight="1">
      <c r="A10" s="19"/>
      <c r="B10" s="38" t="s">
        <v>69</v>
      </c>
      <c r="C10" s="37">
        <v>204127</v>
      </c>
      <c r="D10" s="19">
        <v>209598</v>
      </c>
      <c r="E10" s="19">
        <v>212544</v>
      </c>
      <c r="F10" s="19">
        <v>216084</v>
      </c>
      <c r="G10" s="19">
        <v>219773</v>
      </c>
      <c r="H10" s="36" t="s">
        <v>70</v>
      </c>
      <c r="I10" s="19">
        <v>8397</v>
      </c>
      <c r="J10" s="19">
        <v>8142</v>
      </c>
      <c r="K10" s="19">
        <v>8053</v>
      </c>
      <c r="L10" s="19">
        <v>8013</v>
      </c>
      <c r="M10" s="29">
        <v>8033</v>
      </c>
    </row>
    <row r="11" spans="1:13" ht="13.5" customHeight="1">
      <c r="A11" s="19"/>
      <c r="B11" s="38" t="s">
        <v>71</v>
      </c>
      <c r="C11" s="37">
        <v>92764</v>
      </c>
      <c r="D11" s="19">
        <v>92383</v>
      </c>
      <c r="E11" s="19">
        <v>92179</v>
      </c>
      <c r="F11" s="19">
        <v>92040</v>
      </c>
      <c r="G11" s="19">
        <v>91974</v>
      </c>
      <c r="H11" s="36" t="s">
        <v>72</v>
      </c>
      <c r="I11" s="19">
        <v>13976</v>
      </c>
      <c r="J11" s="19">
        <v>13577</v>
      </c>
      <c r="K11" s="19">
        <v>13388</v>
      </c>
      <c r="L11" s="19">
        <v>13264</v>
      </c>
      <c r="M11" s="29">
        <v>13253</v>
      </c>
    </row>
    <row r="12" spans="1:13" ht="13.5" customHeight="1">
      <c r="A12" s="19"/>
      <c r="B12" s="38" t="s">
        <v>73</v>
      </c>
      <c r="C12" s="37">
        <v>95136</v>
      </c>
      <c r="D12" s="19">
        <v>94530</v>
      </c>
      <c r="E12" s="19">
        <v>94810</v>
      </c>
      <c r="F12" s="19">
        <v>95455</v>
      </c>
      <c r="G12" s="19">
        <v>95932</v>
      </c>
      <c r="H12" s="36" t="s">
        <v>74</v>
      </c>
      <c r="I12" s="19">
        <v>6080</v>
      </c>
      <c r="J12" s="19">
        <v>5837</v>
      </c>
      <c r="K12" s="19">
        <v>5775</v>
      </c>
      <c r="L12" s="19">
        <v>5685</v>
      </c>
      <c r="M12" s="29">
        <v>5598</v>
      </c>
    </row>
    <row r="13" spans="1:13" ht="13.5" customHeight="1">
      <c r="A13" s="19"/>
      <c r="B13" s="38" t="s">
        <v>75</v>
      </c>
      <c r="C13" s="37">
        <v>96072</v>
      </c>
      <c r="D13" s="19">
        <v>95485</v>
      </c>
      <c r="E13" s="19">
        <v>95887</v>
      </c>
      <c r="F13" s="19">
        <v>96453</v>
      </c>
      <c r="G13" s="19">
        <v>97723</v>
      </c>
      <c r="H13" s="36" t="s">
        <v>76</v>
      </c>
      <c r="I13" s="19">
        <v>7059</v>
      </c>
      <c r="J13" s="19">
        <v>6824</v>
      </c>
      <c r="K13" s="19">
        <v>6795</v>
      </c>
      <c r="L13" s="19">
        <v>6740</v>
      </c>
      <c r="M13" s="29">
        <v>6724</v>
      </c>
    </row>
    <row r="14" spans="1:13" ht="13.5" customHeight="1">
      <c r="A14" s="19"/>
      <c r="B14" s="37"/>
      <c r="C14" s="37"/>
      <c r="D14" s="19"/>
      <c r="E14" s="19"/>
      <c r="F14" s="19"/>
      <c r="G14" s="19"/>
      <c r="H14" s="36" t="s">
        <v>77</v>
      </c>
      <c r="I14" s="19">
        <v>8600</v>
      </c>
      <c r="J14" s="19">
        <v>8254</v>
      </c>
      <c r="K14" s="19">
        <v>8142</v>
      </c>
      <c r="L14" s="19">
        <v>8065</v>
      </c>
      <c r="M14" s="29">
        <v>7939</v>
      </c>
    </row>
    <row r="15" spans="1:13" ht="13.5" customHeight="1">
      <c r="A15" s="19"/>
      <c r="B15" s="38" t="s">
        <v>78</v>
      </c>
      <c r="C15" s="37">
        <v>42120</v>
      </c>
      <c r="D15" s="19">
        <v>41939</v>
      </c>
      <c r="E15" s="19">
        <v>41998</v>
      </c>
      <c r="F15" s="19">
        <v>41937</v>
      </c>
      <c r="G15" s="19">
        <v>42227</v>
      </c>
      <c r="H15" s="33"/>
      <c r="I15" s="19"/>
      <c r="J15" s="19"/>
      <c r="K15" s="19"/>
      <c r="L15" s="19"/>
      <c r="M15" s="29"/>
    </row>
    <row r="16" spans="1:13" ht="13.5" customHeight="1">
      <c r="A16" s="19"/>
      <c r="B16" s="38" t="s">
        <v>79</v>
      </c>
      <c r="C16" s="37">
        <v>38558</v>
      </c>
      <c r="D16" s="19">
        <v>38738</v>
      </c>
      <c r="E16" s="19">
        <v>38879</v>
      </c>
      <c r="F16" s="19">
        <v>39084</v>
      </c>
      <c r="G16" s="19">
        <v>39311</v>
      </c>
      <c r="H16" s="36" t="s">
        <v>80</v>
      </c>
      <c r="I16" s="19">
        <v>27760</v>
      </c>
      <c r="J16" s="19">
        <v>27094</v>
      </c>
      <c r="K16" s="19">
        <v>27011</v>
      </c>
      <c r="L16" s="19">
        <v>26964</v>
      </c>
      <c r="M16" s="29">
        <v>26868</v>
      </c>
    </row>
    <row r="17" spans="1:13" ht="13.5" customHeight="1">
      <c r="A17" s="19"/>
      <c r="B17" s="38" t="s">
        <v>81</v>
      </c>
      <c r="C17" s="37">
        <v>38357</v>
      </c>
      <c r="D17" s="19">
        <v>38014</v>
      </c>
      <c r="E17" s="19">
        <v>37968</v>
      </c>
      <c r="F17" s="19">
        <v>37848</v>
      </c>
      <c r="G17" s="19">
        <v>37858</v>
      </c>
      <c r="H17" s="36" t="s">
        <v>113</v>
      </c>
      <c r="I17" s="19">
        <v>23764</v>
      </c>
      <c r="J17" s="19">
        <v>23011</v>
      </c>
      <c r="K17" s="19">
        <v>22724</v>
      </c>
      <c r="L17" s="19">
        <v>22512</v>
      </c>
      <c r="M17" s="29">
        <v>22539</v>
      </c>
    </row>
    <row r="18" spans="1:13" ht="13.5" customHeight="1">
      <c r="A18" s="19"/>
      <c r="B18" s="38" t="s">
        <v>82</v>
      </c>
      <c r="C18" s="37">
        <v>34130</v>
      </c>
      <c r="D18" s="19">
        <v>33313</v>
      </c>
      <c r="E18" s="19">
        <v>33157</v>
      </c>
      <c r="F18" s="19">
        <v>32996</v>
      </c>
      <c r="G18" s="19">
        <v>32670</v>
      </c>
      <c r="H18" s="33"/>
      <c r="I18" s="19"/>
      <c r="J18" s="19"/>
      <c r="K18" s="19"/>
      <c r="L18" s="19"/>
      <c r="M18" s="29"/>
    </row>
    <row r="19" spans="1:13" ht="13.5" customHeight="1">
      <c r="A19" s="19"/>
      <c r="B19" s="37"/>
      <c r="C19" s="37"/>
      <c r="D19" s="19"/>
      <c r="E19" s="19"/>
      <c r="F19" s="19"/>
      <c r="G19" s="19"/>
      <c r="H19" s="36" t="s">
        <v>83</v>
      </c>
      <c r="I19" s="19">
        <v>13999</v>
      </c>
      <c r="J19" s="19">
        <v>13298</v>
      </c>
      <c r="K19" s="19">
        <v>12996</v>
      </c>
      <c r="L19" s="19">
        <v>12821</v>
      </c>
      <c r="M19" s="29">
        <v>12649</v>
      </c>
    </row>
    <row r="20" spans="1:13" ht="13.5" customHeight="1">
      <c r="A20" s="19"/>
      <c r="B20" s="38" t="s">
        <v>84</v>
      </c>
      <c r="C20" s="37">
        <v>33226</v>
      </c>
      <c r="D20" s="19">
        <v>33164</v>
      </c>
      <c r="E20" s="19">
        <v>33162</v>
      </c>
      <c r="F20" s="19">
        <v>33149</v>
      </c>
      <c r="G20" s="19">
        <v>33023</v>
      </c>
      <c r="H20" s="36" t="s">
        <v>85</v>
      </c>
      <c r="I20" s="19">
        <v>20183</v>
      </c>
      <c r="J20" s="19">
        <v>19570</v>
      </c>
      <c r="K20" s="19">
        <v>19311</v>
      </c>
      <c r="L20" s="19">
        <v>19096</v>
      </c>
      <c r="M20" s="29">
        <v>18977</v>
      </c>
    </row>
    <row r="21" spans="1:13" ht="13.5" customHeight="1">
      <c r="A21" s="19"/>
      <c r="B21" s="38" t="s">
        <v>86</v>
      </c>
      <c r="C21" s="37">
        <v>44758</v>
      </c>
      <c r="D21" s="19">
        <v>45885</v>
      </c>
      <c r="E21" s="19">
        <v>46385</v>
      </c>
      <c r="F21" s="19">
        <v>46973</v>
      </c>
      <c r="G21" s="19">
        <v>48082</v>
      </c>
      <c r="H21" s="36" t="s">
        <v>87</v>
      </c>
      <c r="I21" s="19">
        <v>12129</v>
      </c>
      <c r="J21" s="19">
        <v>11097</v>
      </c>
      <c r="K21" s="19">
        <v>10935</v>
      </c>
      <c r="L21" s="19">
        <v>10834</v>
      </c>
      <c r="M21" s="29">
        <v>10764</v>
      </c>
    </row>
    <row r="22" spans="1:13" ht="13.5" customHeight="1">
      <c r="A22" s="19"/>
      <c r="B22" s="38" t="s">
        <v>88</v>
      </c>
      <c r="C22" s="37">
        <v>39113</v>
      </c>
      <c r="D22" s="19">
        <v>39141</v>
      </c>
      <c r="E22" s="19">
        <v>39142</v>
      </c>
      <c r="F22" s="19">
        <v>39252</v>
      </c>
      <c r="G22" s="19">
        <v>39266</v>
      </c>
      <c r="H22" s="33"/>
      <c r="I22" s="19"/>
      <c r="J22" s="19"/>
      <c r="K22" s="19"/>
      <c r="L22" s="19"/>
      <c r="M22" s="29"/>
    </row>
    <row r="23" spans="1:13" ht="13.5" customHeight="1">
      <c r="A23" s="19"/>
      <c r="B23" s="38" t="s">
        <v>89</v>
      </c>
      <c r="C23" s="37">
        <v>27173</v>
      </c>
      <c r="D23" s="19">
        <v>26196</v>
      </c>
      <c r="E23" s="19">
        <v>25817</v>
      </c>
      <c r="F23" s="19">
        <v>25611</v>
      </c>
      <c r="G23" s="19">
        <v>25377</v>
      </c>
      <c r="H23" s="36" t="s">
        <v>90</v>
      </c>
      <c r="I23" s="19">
        <v>9232</v>
      </c>
      <c r="J23" s="19">
        <v>8909</v>
      </c>
      <c r="K23" s="19">
        <v>8739</v>
      </c>
      <c r="L23" s="19">
        <v>8632</v>
      </c>
      <c r="M23" s="29">
        <v>8533</v>
      </c>
    </row>
    <row r="24" spans="1:13" ht="13.5" customHeight="1">
      <c r="A24" s="19"/>
      <c r="B24" s="38" t="s">
        <v>91</v>
      </c>
      <c r="C24" s="37">
        <v>37271</v>
      </c>
      <c r="D24" s="19">
        <v>36523</v>
      </c>
      <c r="E24" s="19">
        <v>36484</v>
      </c>
      <c r="F24" s="19">
        <v>36311</v>
      </c>
      <c r="G24" s="19">
        <v>36311</v>
      </c>
      <c r="H24" s="36" t="s">
        <v>92</v>
      </c>
      <c r="I24" s="19">
        <v>19693</v>
      </c>
      <c r="J24" s="19">
        <v>19264</v>
      </c>
      <c r="K24" s="19">
        <v>19188</v>
      </c>
      <c r="L24" s="19">
        <v>19284</v>
      </c>
      <c r="M24" s="29">
        <v>19242</v>
      </c>
    </row>
    <row r="25" spans="1:13" ht="13.5" customHeight="1">
      <c r="A25" s="19"/>
      <c r="B25" s="38"/>
      <c r="C25" s="37"/>
      <c r="D25" s="19"/>
      <c r="E25" s="19"/>
      <c r="F25" s="19"/>
      <c r="G25" s="19"/>
      <c r="H25" s="36" t="s">
        <v>93</v>
      </c>
      <c r="I25" s="19">
        <v>14052</v>
      </c>
      <c r="J25" s="19">
        <v>13748</v>
      </c>
      <c r="K25" s="19">
        <v>13605</v>
      </c>
      <c r="L25" s="19">
        <v>13509</v>
      </c>
      <c r="M25" s="29">
        <v>13454</v>
      </c>
    </row>
    <row r="26" spans="1:13" ht="13.5" customHeight="1">
      <c r="A26" s="19"/>
      <c r="B26" s="24" t="s">
        <v>114</v>
      </c>
      <c r="C26" s="31">
        <f>SUM(C28:C36,I8:I36)</f>
        <v>402813</v>
      </c>
      <c r="D26" s="34">
        <f>SUM(D28:D36,J8:J36)</f>
        <v>390101</v>
      </c>
      <c r="E26" s="34">
        <f>SUM(E28:E36,K8:K36)</f>
        <v>385742</v>
      </c>
      <c r="F26" s="34">
        <f>SUM(F28:F36,L8:L36)</f>
        <v>382709</v>
      </c>
      <c r="G26" s="34">
        <f>SUM(G28:G36,M8:M36)</f>
        <v>380775</v>
      </c>
      <c r="H26" s="36" t="s">
        <v>94</v>
      </c>
      <c r="I26" s="19">
        <v>11251</v>
      </c>
      <c r="J26" s="19">
        <v>10825</v>
      </c>
      <c r="K26" s="19">
        <v>10653</v>
      </c>
      <c r="L26" s="19">
        <v>10590</v>
      </c>
      <c r="M26" s="29">
        <v>10593</v>
      </c>
    </row>
    <row r="27" spans="1:13" ht="13.5" customHeight="1">
      <c r="A27" s="19"/>
      <c r="B27" s="37"/>
      <c r="C27" s="37"/>
      <c r="D27" s="19"/>
      <c r="E27" s="19"/>
      <c r="F27" s="19"/>
      <c r="G27" s="19"/>
      <c r="H27" s="36" t="s">
        <v>95</v>
      </c>
      <c r="I27" s="19">
        <v>9069</v>
      </c>
      <c r="J27" s="19">
        <v>8724</v>
      </c>
      <c r="K27" s="19">
        <v>8681</v>
      </c>
      <c r="L27" s="19">
        <v>8610</v>
      </c>
      <c r="M27" s="29">
        <v>8545</v>
      </c>
    </row>
    <row r="28" spans="1:13" ht="13.5" customHeight="1">
      <c r="A28" s="19"/>
      <c r="B28" s="38" t="s">
        <v>96</v>
      </c>
      <c r="C28" s="37">
        <v>14825</v>
      </c>
      <c r="D28" s="19">
        <v>14582</v>
      </c>
      <c r="E28" s="19">
        <v>14470</v>
      </c>
      <c r="F28" s="19">
        <v>14444</v>
      </c>
      <c r="G28" s="19">
        <v>14363</v>
      </c>
      <c r="H28" s="36" t="s">
        <v>97</v>
      </c>
      <c r="I28" s="19">
        <v>8864</v>
      </c>
      <c r="J28" s="19">
        <v>8621</v>
      </c>
      <c r="K28" s="19">
        <v>8484</v>
      </c>
      <c r="L28" s="19">
        <v>8395</v>
      </c>
      <c r="M28" s="29">
        <v>8383</v>
      </c>
    </row>
    <row r="29" spans="1:13" ht="13.5" customHeight="1">
      <c r="A29" s="19"/>
      <c r="B29" s="38" t="s">
        <v>98</v>
      </c>
      <c r="C29" s="37">
        <v>11597</v>
      </c>
      <c r="D29" s="19">
        <v>11461</v>
      </c>
      <c r="E29" s="19">
        <v>11367</v>
      </c>
      <c r="F29" s="19">
        <v>11345</v>
      </c>
      <c r="G29" s="19">
        <v>11281</v>
      </c>
      <c r="H29" s="36" t="s">
        <v>99</v>
      </c>
      <c r="I29" s="19">
        <v>8206</v>
      </c>
      <c r="J29" s="19">
        <v>7799</v>
      </c>
      <c r="K29" s="19">
        <v>7630</v>
      </c>
      <c r="L29" s="19">
        <v>7493</v>
      </c>
      <c r="M29" s="29">
        <v>7386</v>
      </c>
    </row>
    <row r="30" spans="1:13" ht="13.5" customHeight="1">
      <c r="A30" s="19"/>
      <c r="B30" s="37"/>
      <c r="C30" s="37"/>
      <c r="D30" s="19"/>
      <c r="E30" s="19"/>
      <c r="F30" s="19"/>
      <c r="G30" s="19"/>
      <c r="H30" s="33"/>
      <c r="I30" s="19"/>
      <c r="J30" s="19"/>
      <c r="K30" s="19"/>
      <c r="L30" s="19"/>
      <c r="M30" s="29"/>
    </row>
    <row r="31" spans="1:13" ht="13.5" customHeight="1">
      <c r="A31" s="19"/>
      <c r="B31" s="38" t="s">
        <v>100</v>
      </c>
      <c r="C31" s="37">
        <v>22643</v>
      </c>
      <c r="D31" s="19">
        <v>22346</v>
      </c>
      <c r="E31" s="19">
        <v>22127</v>
      </c>
      <c r="F31" s="19">
        <v>22005</v>
      </c>
      <c r="G31" s="19">
        <v>21947</v>
      </c>
      <c r="H31" s="36" t="s">
        <v>101</v>
      </c>
      <c r="I31" s="19">
        <v>15459</v>
      </c>
      <c r="J31" s="19">
        <v>14928</v>
      </c>
      <c r="K31" s="19">
        <v>14740</v>
      </c>
      <c r="L31" s="19">
        <v>14518</v>
      </c>
      <c r="M31" s="29">
        <v>14438</v>
      </c>
    </row>
    <row r="32" spans="1:13" ht="13.5" customHeight="1">
      <c r="A32" s="19"/>
      <c r="B32" s="38" t="s">
        <v>102</v>
      </c>
      <c r="C32" s="37">
        <v>10740</v>
      </c>
      <c r="D32" s="19">
        <v>10261</v>
      </c>
      <c r="E32" s="19">
        <v>10216</v>
      </c>
      <c r="F32" s="19">
        <v>10070</v>
      </c>
      <c r="G32" s="19">
        <v>10016</v>
      </c>
      <c r="H32" s="33"/>
      <c r="I32" s="19"/>
      <c r="J32" s="19"/>
      <c r="K32" s="19"/>
      <c r="L32" s="19"/>
      <c r="M32" s="29"/>
    </row>
    <row r="33" spans="1:13" ht="13.5" customHeight="1">
      <c r="A33" s="19"/>
      <c r="B33" s="38" t="s">
        <v>103</v>
      </c>
      <c r="C33" s="37">
        <v>12501</v>
      </c>
      <c r="D33" s="19">
        <v>11943</v>
      </c>
      <c r="E33" s="19">
        <v>11772</v>
      </c>
      <c r="F33" s="19">
        <v>11713</v>
      </c>
      <c r="G33" s="19">
        <v>11646</v>
      </c>
      <c r="H33" s="36" t="s">
        <v>104</v>
      </c>
      <c r="I33" s="19">
        <v>21224</v>
      </c>
      <c r="J33" s="19">
        <v>20892</v>
      </c>
      <c r="K33" s="19">
        <v>20644</v>
      </c>
      <c r="L33" s="19">
        <v>20502</v>
      </c>
      <c r="M33" s="29">
        <v>20481</v>
      </c>
    </row>
    <row r="34" spans="1:13" ht="13.5" customHeight="1">
      <c r="A34" s="19"/>
      <c r="B34" s="39" t="s">
        <v>105</v>
      </c>
      <c r="C34" s="37">
        <v>13126</v>
      </c>
      <c r="D34" s="19">
        <v>12389</v>
      </c>
      <c r="E34" s="19">
        <v>12203</v>
      </c>
      <c r="F34" s="19">
        <v>12007</v>
      </c>
      <c r="G34" s="19">
        <v>11801</v>
      </c>
      <c r="H34" s="36" t="s">
        <v>106</v>
      </c>
      <c r="I34" s="19">
        <v>8878</v>
      </c>
      <c r="J34" s="19">
        <v>8646</v>
      </c>
      <c r="K34" s="19">
        <v>8509</v>
      </c>
      <c r="L34" s="19">
        <v>8435</v>
      </c>
      <c r="M34" s="29">
        <v>8356</v>
      </c>
    </row>
    <row r="35" spans="1:13" ht="13.5" customHeight="1">
      <c r="A35" s="19"/>
      <c r="B35" s="39"/>
      <c r="C35" s="37"/>
      <c r="D35" s="19"/>
      <c r="E35" s="19"/>
      <c r="F35" s="19"/>
      <c r="G35" s="19"/>
      <c r="H35" s="36" t="s">
        <v>107</v>
      </c>
      <c r="I35" s="19">
        <v>6828</v>
      </c>
      <c r="J35" s="19">
        <v>6658</v>
      </c>
      <c r="K35" s="19">
        <v>6620</v>
      </c>
      <c r="L35" s="19">
        <v>6586</v>
      </c>
      <c r="M35" s="29">
        <v>6524</v>
      </c>
    </row>
    <row r="36" spans="1:13" ht="13.5" customHeight="1">
      <c r="A36" s="19"/>
      <c r="B36" s="40" t="s">
        <v>108</v>
      </c>
      <c r="C36" s="41">
        <v>11799</v>
      </c>
      <c r="D36" s="42">
        <v>11348</v>
      </c>
      <c r="E36" s="42">
        <v>11257</v>
      </c>
      <c r="F36" s="42">
        <v>11050</v>
      </c>
      <c r="G36" s="42">
        <v>10952</v>
      </c>
      <c r="H36" s="43" t="s">
        <v>109</v>
      </c>
      <c r="I36" s="42">
        <v>8434</v>
      </c>
      <c r="J36" s="42">
        <v>8136</v>
      </c>
      <c r="K36" s="42">
        <v>8060</v>
      </c>
      <c r="L36" s="42">
        <v>7994</v>
      </c>
      <c r="M36" s="44">
        <v>8011</v>
      </c>
    </row>
    <row r="37" spans="1:2" ht="13.5" customHeight="1">
      <c r="A37" s="19"/>
      <c r="B37" s="45" t="s">
        <v>209</v>
      </c>
    </row>
    <row r="38" spans="1:2" ht="13.5" customHeight="1">
      <c r="A38" s="19"/>
      <c r="B38" s="16" t="s">
        <v>210</v>
      </c>
    </row>
    <row r="39" ht="13.5" customHeight="1">
      <c r="A39" s="19"/>
    </row>
    <row r="40" ht="13.5" customHeight="1">
      <c r="A40" s="19"/>
    </row>
    <row r="41" ht="13.5" customHeight="1">
      <c r="A41" s="19"/>
    </row>
    <row r="42" spans="1:7" ht="13.5" customHeight="1">
      <c r="A42" s="19"/>
      <c r="C42" s="45"/>
      <c r="D42" s="19"/>
      <c r="E42" s="19"/>
      <c r="F42" s="19"/>
      <c r="G42" s="19"/>
    </row>
    <row r="43" ht="13.5" customHeight="1">
      <c r="A43" s="19"/>
    </row>
    <row r="44" ht="13.5" customHeight="1">
      <c r="A44" s="19"/>
    </row>
    <row r="45" ht="13.5" customHeight="1">
      <c r="A45" s="19"/>
    </row>
    <row r="46" ht="13.5" customHeight="1">
      <c r="A46" s="19"/>
    </row>
    <row r="47" ht="13.5" customHeight="1">
      <c r="A47" s="19"/>
    </row>
    <row r="48" ht="13.5" customHeight="1">
      <c r="A48" s="19"/>
    </row>
    <row r="49" ht="13.5" customHeight="1">
      <c r="A49" s="19"/>
    </row>
    <row r="50" ht="13.5" customHeight="1">
      <c r="A50" s="19"/>
    </row>
    <row r="51" ht="13.5" customHeight="1">
      <c r="A51" s="19"/>
    </row>
    <row r="52" ht="12">
      <c r="A52" s="19"/>
    </row>
    <row r="53" ht="12">
      <c r="A53" s="19"/>
    </row>
    <row r="54" ht="12">
      <c r="A54" s="19"/>
    </row>
    <row r="55" ht="12">
      <c r="A55" s="19"/>
    </row>
    <row r="56" ht="12">
      <c r="A56" s="19"/>
    </row>
    <row r="57" ht="12">
      <c r="A57" s="19"/>
    </row>
    <row r="58" ht="12">
      <c r="A58" s="19"/>
    </row>
    <row r="59" ht="12">
      <c r="A59" s="19"/>
    </row>
    <row r="60" ht="12">
      <c r="A60" s="19"/>
    </row>
    <row r="61" ht="12">
      <c r="A61" s="19"/>
    </row>
    <row r="62" ht="12">
      <c r="A62" s="19"/>
    </row>
    <row r="63" ht="12">
      <c r="A63" s="19"/>
    </row>
    <row r="64" spans="2:7" ht="12">
      <c r="B64" s="45"/>
      <c r="C64" s="45"/>
      <c r="D64" s="45"/>
      <c r="E64" s="45"/>
      <c r="F64" s="45"/>
      <c r="G64" s="45"/>
    </row>
    <row r="65" spans="2:7" ht="12">
      <c r="B65" s="45"/>
      <c r="C65" s="45"/>
      <c r="D65" s="45"/>
      <c r="E65" s="45"/>
      <c r="F65" s="45"/>
      <c r="G65" s="45"/>
    </row>
  </sheetData>
  <printOptions/>
  <pageMargins left="0.75" right="0.75" top="1" bottom="1" header="0.512" footer="0.51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T41"/>
  <sheetViews>
    <sheetView workbookViewId="0" topLeftCell="A1">
      <selection activeCell="A1" sqref="A1"/>
    </sheetView>
  </sheetViews>
  <sheetFormatPr defaultColWidth="9.00390625" defaultRowHeight="13.5"/>
  <cols>
    <col min="1" max="1" width="2.625" style="91" customWidth="1"/>
    <col min="2" max="2" width="4.75390625" style="91" customWidth="1"/>
    <col min="3" max="3" width="3.25390625" style="91" customWidth="1"/>
    <col min="4" max="4" width="4.375" style="91" customWidth="1"/>
    <col min="5" max="5" width="11.875" style="91" customWidth="1"/>
    <col min="6" max="6" width="10.125" style="91" bestFit="1" customWidth="1"/>
    <col min="7" max="7" width="8.625" style="91" customWidth="1"/>
    <col min="8" max="9" width="7.625" style="91" customWidth="1"/>
    <col min="10" max="10" width="10.625" style="91" customWidth="1"/>
    <col min="11" max="11" width="8.625" style="91" customWidth="1"/>
    <col min="12" max="12" width="6.25390625" style="91" customWidth="1"/>
    <col min="13" max="13" width="7.50390625" style="91" customWidth="1"/>
    <col min="14" max="14" width="8.625" style="91" customWidth="1"/>
    <col min="15" max="15" width="6.00390625" style="91" customWidth="1"/>
    <col min="16" max="16" width="6.375" style="91" customWidth="1"/>
    <col min="17" max="17" width="8.25390625" style="91" customWidth="1"/>
    <col min="18" max="18" width="8.875" style="91" customWidth="1"/>
    <col min="19" max="20" width="8.625" style="91" customWidth="1"/>
    <col min="21" max="21" width="4.375" style="91" customWidth="1"/>
    <col min="22" max="22" width="10.00390625" style="91" customWidth="1"/>
    <col min="23" max="23" width="4.875" style="91" customWidth="1"/>
    <col min="24" max="24" width="5.125" style="91" customWidth="1"/>
    <col min="25" max="25" width="5.875" style="91" customWidth="1"/>
    <col min="26" max="26" width="5.75390625" style="91" customWidth="1"/>
    <col min="27" max="27" width="4.625" style="91" customWidth="1"/>
    <col min="28" max="28" width="4.875" style="91" customWidth="1"/>
    <col min="29" max="29" width="10.625" style="91" customWidth="1"/>
    <col min="30" max="30" width="5.875" style="91" customWidth="1"/>
    <col min="31" max="31" width="8.75390625" style="91" customWidth="1"/>
    <col min="32" max="32" width="7.125" style="91" customWidth="1"/>
    <col min="33" max="33" width="7.625" style="91" customWidth="1"/>
    <col min="34" max="34" width="10.00390625" style="91" customWidth="1"/>
    <col min="35" max="35" width="7.125" style="91" customWidth="1"/>
    <col min="36" max="36" width="6.25390625" style="91" customWidth="1"/>
    <col min="37" max="37" width="5.625" style="91" customWidth="1"/>
    <col min="38" max="38" width="5.75390625" style="91" customWidth="1"/>
    <col min="39" max="39" width="5.625" style="91" customWidth="1"/>
    <col min="40" max="40" width="5.875" style="91" customWidth="1"/>
    <col min="41" max="41" width="7.25390625" style="91" customWidth="1"/>
    <col min="42" max="42" width="4.25390625" style="91" customWidth="1"/>
    <col min="43" max="43" width="7.125" style="91" customWidth="1"/>
    <col min="44" max="44" width="4.875" style="91" customWidth="1"/>
    <col min="45" max="45" width="8.00390625" style="91" customWidth="1"/>
    <col min="46" max="16384" width="9.00390625" style="91" customWidth="1"/>
  </cols>
  <sheetData>
    <row r="2" spans="2:8" ht="14.25">
      <c r="B2" s="755" t="s">
        <v>191</v>
      </c>
      <c r="C2" s="756"/>
      <c r="D2" s="756"/>
      <c r="F2" s="757"/>
      <c r="G2" s="757"/>
      <c r="H2" s="757"/>
    </row>
    <row r="3" spans="6:18" ht="12"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</row>
    <row r="4" spans="2:45" s="759" customFormat="1" ht="12.75" thickBot="1">
      <c r="B4" s="760" t="s">
        <v>429</v>
      </c>
      <c r="C4" s="761"/>
      <c r="D4" s="761"/>
      <c r="E4" s="761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3"/>
      <c r="W4" s="763"/>
      <c r="X4" s="763"/>
      <c r="Y4" s="763"/>
      <c r="Z4" s="763"/>
      <c r="AB4" s="763"/>
      <c r="AC4" s="763"/>
      <c r="AD4" s="763"/>
      <c r="AE4" s="763"/>
      <c r="AG4" s="764"/>
      <c r="AH4" s="764"/>
      <c r="AI4" s="764"/>
      <c r="AO4" s="764"/>
      <c r="AP4" s="764"/>
      <c r="AQ4" s="764"/>
      <c r="AR4" s="764"/>
      <c r="AS4" s="765" t="s">
        <v>430</v>
      </c>
    </row>
    <row r="5" spans="1:45" ht="13.5" customHeight="1" thickTop="1">
      <c r="A5" s="766"/>
      <c r="B5" s="1280" t="s">
        <v>431</v>
      </c>
      <c r="C5" s="1541"/>
      <c r="D5" s="1280" t="s">
        <v>426</v>
      </c>
      <c r="E5" s="1541"/>
      <c r="F5" s="1563" t="s">
        <v>432</v>
      </c>
      <c r="G5" s="1564"/>
      <c r="H5" s="1564"/>
      <c r="I5" s="1564"/>
      <c r="J5" s="1564"/>
      <c r="K5" s="1564"/>
      <c r="L5" s="1564"/>
      <c r="M5" s="1564"/>
      <c r="N5" s="1564"/>
      <c r="O5" s="1564"/>
      <c r="P5" s="1565"/>
      <c r="Q5" s="1572" t="s">
        <v>433</v>
      </c>
      <c r="R5" s="1573"/>
      <c r="S5" s="1573"/>
      <c r="T5" s="1574"/>
      <c r="U5" s="1566" t="s">
        <v>434</v>
      </c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8"/>
      <c r="AG5" s="769" t="s">
        <v>435</v>
      </c>
      <c r="AH5" s="767"/>
      <c r="AI5" s="767"/>
      <c r="AJ5" s="767"/>
      <c r="AK5" s="767"/>
      <c r="AL5" s="767"/>
      <c r="AM5" s="767"/>
      <c r="AN5" s="768"/>
      <c r="AO5" s="1560" t="s">
        <v>436</v>
      </c>
      <c r="AP5" s="1548" t="s">
        <v>427</v>
      </c>
      <c r="AQ5" s="1549"/>
      <c r="AR5" s="1548" t="s">
        <v>437</v>
      </c>
      <c r="AS5" s="1549"/>
    </row>
    <row r="6" spans="1:45" ht="13.5" customHeight="1">
      <c r="A6" s="766"/>
      <c r="B6" s="1542"/>
      <c r="C6" s="1543"/>
      <c r="D6" s="1542"/>
      <c r="E6" s="1543"/>
      <c r="F6" s="1546" t="s">
        <v>233</v>
      </c>
      <c r="G6" s="1538" t="s">
        <v>428</v>
      </c>
      <c r="H6" s="1539"/>
      <c r="I6" s="1540"/>
      <c r="J6" s="1538" t="s">
        <v>438</v>
      </c>
      <c r="K6" s="1539"/>
      <c r="L6" s="1540"/>
      <c r="M6" s="1538" t="s">
        <v>439</v>
      </c>
      <c r="N6" s="1539"/>
      <c r="O6" s="1540"/>
      <c r="P6" s="1569" t="s">
        <v>440</v>
      </c>
      <c r="Q6" s="1571" t="s">
        <v>401</v>
      </c>
      <c r="R6" s="1538" t="s">
        <v>441</v>
      </c>
      <c r="S6" s="1540"/>
      <c r="T6" s="1569" t="s">
        <v>440</v>
      </c>
      <c r="U6" s="1558" t="s">
        <v>426</v>
      </c>
      <c r="V6" s="1559"/>
      <c r="W6" s="1538" t="s">
        <v>442</v>
      </c>
      <c r="X6" s="1539"/>
      <c r="Y6" s="1539"/>
      <c r="Z6" s="1539"/>
      <c r="AA6" s="1540"/>
      <c r="AB6" s="1538" t="s">
        <v>443</v>
      </c>
      <c r="AC6" s="1539"/>
      <c r="AD6" s="1539"/>
      <c r="AE6" s="1539"/>
      <c r="AF6" s="1540"/>
      <c r="AG6" s="1554" t="s">
        <v>444</v>
      </c>
      <c r="AH6" s="1538" t="s">
        <v>445</v>
      </c>
      <c r="AI6" s="1539"/>
      <c r="AJ6" s="1540"/>
      <c r="AK6" s="1538" t="s">
        <v>446</v>
      </c>
      <c r="AL6" s="1539"/>
      <c r="AM6" s="1540"/>
      <c r="AN6" s="1562" t="s">
        <v>447</v>
      </c>
      <c r="AO6" s="1560"/>
      <c r="AP6" s="1550"/>
      <c r="AQ6" s="1551"/>
      <c r="AR6" s="1550"/>
      <c r="AS6" s="1551"/>
    </row>
    <row r="7" spans="1:45" ht="37.5" customHeight="1">
      <c r="A7" s="766"/>
      <c r="B7" s="1544"/>
      <c r="C7" s="1545"/>
      <c r="D7" s="1544"/>
      <c r="E7" s="1545"/>
      <c r="F7" s="1547"/>
      <c r="G7" s="770" t="s">
        <v>391</v>
      </c>
      <c r="H7" s="771" t="s">
        <v>448</v>
      </c>
      <c r="I7" s="771" t="s">
        <v>449</v>
      </c>
      <c r="J7" s="770" t="s">
        <v>391</v>
      </c>
      <c r="K7" s="771" t="s">
        <v>448</v>
      </c>
      <c r="L7" s="771" t="s">
        <v>449</v>
      </c>
      <c r="M7" s="770" t="s">
        <v>391</v>
      </c>
      <c r="N7" s="771" t="s">
        <v>448</v>
      </c>
      <c r="O7" s="771" t="s">
        <v>449</v>
      </c>
      <c r="P7" s="1570"/>
      <c r="Q7" s="1555"/>
      <c r="R7" s="771" t="s">
        <v>448</v>
      </c>
      <c r="S7" s="771" t="s">
        <v>449</v>
      </c>
      <c r="T7" s="1570"/>
      <c r="U7" s="1544"/>
      <c r="V7" s="1545"/>
      <c r="W7" s="1544" t="s">
        <v>391</v>
      </c>
      <c r="X7" s="1545"/>
      <c r="Y7" s="1556" t="s">
        <v>448</v>
      </c>
      <c r="Z7" s="1557"/>
      <c r="AA7" s="771" t="s">
        <v>449</v>
      </c>
      <c r="AB7" s="1544" t="s">
        <v>391</v>
      </c>
      <c r="AC7" s="1545"/>
      <c r="AD7" s="1556" t="s">
        <v>448</v>
      </c>
      <c r="AE7" s="1557"/>
      <c r="AF7" s="771" t="s">
        <v>449</v>
      </c>
      <c r="AG7" s="1555"/>
      <c r="AH7" s="772" t="s">
        <v>391</v>
      </c>
      <c r="AI7" s="771" t="s">
        <v>448</v>
      </c>
      <c r="AJ7" s="771" t="s">
        <v>449</v>
      </c>
      <c r="AK7" s="772" t="s">
        <v>391</v>
      </c>
      <c r="AL7" s="771" t="s">
        <v>448</v>
      </c>
      <c r="AM7" s="771" t="s">
        <v>449</v>
      </c>
      <c r="AN7" s="1561"/>
      <c r="AO7" s="1561"/>
      <c r="AP7" s="1552"/>
      <c r="AQ7" s="1553"/>
      <c r="AR7" s="1552"/>
      <c r="AS7" s="1553"/>
    </row>
    <row r="8" spans="1:45" ht="13.5">
      <c r="A8" s="766"/>
      <c r="B8" s="1536"/>
      <c r="C8" s="1537"/>
      <c r="D8" s="773"/>
      <c r="E8" s="561"/>
      <c r="F8" s="774"/>
      <c r="G8" s="774"/>
      <c r="H8" s="774"/>
      <c r="I8" s="565"/>
      <c r="J8" s="565"/>
      <c r="K8" s="565"/>
      <c r="L8" s="565"/>
      <c r="M8" s="565"/>
      <c r="N8" s="565"/>
      <c r="O8" s="565"/>
      <c r="P8" s="775"/>
      <c r="Q8" s="565"/>
      <c r="R8" s="565"/>
      <c r="S8" s="568"/>
      <c r="T8" s="568"/>
      <c r="U8" s="568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776"/>
      <c r="AO8" s="565"/>
      <c r="AP8" s="565"/>
      <c r="AQ8" s="775"/>
      <c r="AR8" s="775"/>
      <c r="AS8" s="777"/>
    </row>
    <row r="9" spans="1:46" ht="13.5">
      <c r="A9" s="766"/>
      <c r="B9" s="1536" t="s">
        <v>450</v>
      </c>
      <c r="C9" s="1537"/>
      <c r="D9" s="778"/>
      <c r="E9" s="258">
        <f>SUM(F9,Q9,V9,AG9,AO9:AS9)</f>
        <v>18433</v>
      </c>
      <c r="F9" s="258">
        <f aca="true" t="shared" si="0" ref="F9:F27">SUM(G9+J9+M9+P9)</f>
        <v>9611</v>
      </c>
      <c r="G9" s="258">
        <f>SUM(H9:I9)</f>
        <v>1897</v>
      </c>
      <c r="H9" s="258">
        <v>1315</v>
      </c>
      <c r="I9" s="258">
        <v>582</v>
      </c>
      <c r="J9" s="258">
        <f aca="true" t="shared" si="1" ref="J9:J27">SUM(K9:L9)</f>
        <v>2208</v>
      </c>
      <c r="K9" s="258">
        <v>2149</v>
      </c>
      <c r="L9" s="258">
        <v>59</v>
      </c>
      <c r="M9" s="258">
        <f aca="true" t="shared" si="2" ref="M9:M27">SUM(N9:O9)</f>
        <v>5419</v>
      </c>
      <c r="N9" s="258">
        <v>5186</v>
      </c>
      <c r="O9" s="258">
        <v>233</v>
      </c>
      <c r="P9" s="258">
        <v>87</v>
      </c>
      <c r="Q9" s="258">
        <f aca="true" t="shared" si="3" ref="Q9:Q27">SUM(R9:T9)</f>
        <v>597</v>
      </c>
      <c r="R9" s="258">
        <v>9</v>
      </c>
      <c r="S9" s="258">
        <v>584</v>
      </c>
      <c r="T9" s="258">
        <v>4</v>
      </c>
      <c r="U9" s="779">
        <f>SUM(W9+AB9)</f>
        <v>14</v>
      </c>
      <c r="V9" s="258">
        <v>1061</v>
      </c>
      <c r="W9" s="779">
        <f>SUM(Y9)</f>
        <v>14</v>
      </c>
      <c r="X9" s="258">
        <f aca="true" t="shared" si="4" ref="X9:X21">SUM(Z9:AA9)</f>
        <v>263</v>
      </c>
      <c r="Y9" s="779">
        <v>14</v>
      </c>
      <c r="Z9" s="258">
        <v>195</v>
      </c>
      <c r="AA9" s="258">
        <v>68</v>
      </c>
      <c r="AB9" s="779"/>
      <c r="AC9" s="258">
        <f aca="true" t="shared" si="5" ref="AC9:AC27">SUM(AE9:AF9)</f>
        <v>795</v>
      </c>
      <c r="AD9" s="779"/>
      <c r="AE9" s="258">
        <v>343</v>
      </c>
      <c r="AF9" s="258">
        <v>452</v>
      </c>
      <c r="AG9" s="258">
        <f aca="true" t="shared" si="6" ref="AG9:AG27">SUM(AH9+AK9+AN9)</f>
        <v>573</v>
      </c>
      <c r="AH9" s="258">
        <f aca="true" t="shared" si="7" ref="AH9:AH27">SUM(AI9:AJ9)</f>
        <v>440</v>
      </c>
      <c r="AI9" s="258">
        <v>424</v>
      </c>
      <c r="AJ9" s="258">
        <v>16</v>
      </c>
      <c r="AK9" s="258">
        <f aca="true" t="shared" si="8" ref="AK9:AK26">SUM(AL9:AM9)</f>
        <v>133</v>
      </c>
      <c r="AL9" s="258">
        <v>132</v>
      </c>
      <c r="AM9" s="258">
        <v>1</v>
      </c>
      <c r="AN9" s="258">
        <v>0</v>
      </c>
      <c r="AO9" s="258">
        <v>77</v>
      </c>
      <c r="AP9" s="258"/>
      <c r="AQ9" s="258">
        <v>582</v>
      </c>
      <c r="AR9" s="258"/>
      <c r="AS9" s="458">
        <v>5932</v>
      </c>
      <c r="AT9" s="778"/>
    </row>
    <row r="10" spans="1:46" ht="13.5">
      <c r="A10" s="766"/>
      <c r="B10" s="1536">
        <v>34</v>
      </c>
      <c r="C10" s="1537"/>
      <c r="D10" s="778"/>
      <c r="E10" s="258">
        <f>SUM(F10,Q10,V10,AG10,AO10:AS10)</f>
        <v>21364</v>
      </c>
      <c r="F10" s="258">
        <f t="shared" si="0"/>
        <v>10882</v>
      </c>
      <c r="G10" s="258">
        <f>SUM(H10:I10)</f>
        <v>2003</v>
      </c>
      <c r="H10" s="258">
        <v>1447</v>
      </c>
      <c r="I10" s="258">
        <v>556</v>
      </c>
      <c r="J10" s="258">
        <f t="shared" si="1"/>
        <v>3051</v>
      </c>
      <c r="K10" s="258">
        <v>2955</v>
      </c>
      <c r="L10" s="258">
        <v>96</v>
      </c>
      <c r="M10" s="258">
        <f t="shared" si="2"/>
        <v>5733</v>
      </c>
      <c r="N10" s="258">
        <v>5400</v>
      </c>
      <c r="O10" s="258">
        <v>333</v>
      </c>
      <c r="P10" s="258">
        <v>95</v>
      </c>
      <c r="Q10" s="258">
        <f t="shared" si="3"/>
        <v>663</v>
      </c>
      <c r="R10" s="258">
        <v>11</v>
      </c>
      <c r="S10" s="258">
        <v>648</v>
      </c>
      <c r="T10" s="258">
        <v>4</v>
      </c>
      <c r="U10" s="779">
        <f>SUM(W10+AB10)</f>
        <v>17</v>
      </c>
      <c r="V10" s="258">
        <v>1210</v>
      </c>
      <c r="W10" s="779">
        <f>SUM(Y10)</f>
        <v>17</v>
      </c>
      <c r="X10" s="258">
        <f t="shared" si="4"/>
        <v>228</v>
      </c>
      <c r="Y10" s="779">
        <v>17</v>
      </c>
      <c r="Z10" s="258">
        <v>176</v>
      </c>
      <c r="AA10" s="258">
        <v>52</v>
      </c>
      <c r="AB10" s="779"/>
      <c r="AC10" s="258">
        <f t="shared" si="5"/>
        <v>979</v>
      </c>
      <c r="AD10" s="779"/>
      <c r="AE10" s="258">
        <v>428</v>
      </c>
      <c r="AF10" s="258">
        <v>551</v>
      </c>
      <c r="AG10" s="258">
        <f t="shared" si="6"/>
        <v>590</v>
      </c>
      <c r="AH10" s="258">
        <f t="shared" si="7"/>
        <v>449</v>
      </c>
      <c r="AI10" s="258">
        <v>432</v>
      </c>
      <c r="AJ10" s="258">
        <v>17</v>
      </c>
      <c r="AK10" s="258">
        <f t="shared" si="8"/>
        <v>141</v>
      </c>
      <c r="AL10" s="258">
        <v>140</v>
      </c>
      <c r="AM10" s="258">
        <v>1</v>
      </c>
      <c r="AN10" s="258">
        <v>0</v>
      </c>
      <c r="AO10" s="258">
        <v>97</v>
      </c>
      <c r="AP10" s="258"/>
      <c r="AQ10" s="258">
        <v>555</v>
      </c>
      <c r="AR10" s="258"/>
      <c r="AS10" s="458">
        <v>7367</v>
      </c>
      <c r="AT10" s="778"/>
    </row>
    <row r="11" spans="1:46" ht="13.5">
      <c r="A11" s="766"/>
      <c r="B11" s="1536">
        <v>35</v>
      </c>
      <c r="C11" s="1537"/>
      <c r="D11" s="778"/>
      <c r="E11" s="258">
        <v>25076</v>
      </c>
      <c r="F11" s="258">
        <f t="shared" si="0"/>
        <v>11987</v>
      </c>
      <c r="G11" s="258">
        <f>SUM(H11:I11)</f>
        <v>2076</v>
      </c>
      <c r="H11" s="258">
        <v>1504</v>
      </c>
      <c r="I11" s="258">
        <v>572</v>
      </c>
      <c r="J11" s="258">
        <f t="shared" si="1"/>
        <v>4071</v>
      </c>
      <c r="K11" s="258">
        <v>3934</v>
      </c>
      <c r="L11" s="258">
        <v>137</v>
      </c>
      <c r="M11" s="258">
        <f t="shared" si="2"/>
        <v>5751</v>
      </c>
      <c r="N11" s="258">
        <v>5430</v>
      </c>
      <c r="O11" s="258">
        <v>321</v>
      </c>
      <c r="P11" s="258">
        <v>89</v>
      </c>
      <c r="Q11" s="258">
        <f t="shared" si="3"/>
        <v>722</v>
      </c>
      <c r="R11" s="258">
        <v>11</v>
      </c>
      <c r="S11" s="258">
        <v>711</v>
      </c>
      <c r="T11" s="258">
        <v>0</v>
      </c>
      <c r="U11" s="779">
        <f>SUM(W11+AB11)</f>
        <v>16</v>
      </c>
      <c r="V11" s="258">
        <v>1442</v>
      </c>
      <c r="W11" s="779">
        <f>SUM(Y11)</f>
        <v>14</v>
      </c>
      <c r="X11" s="258">
        <f t="shared" si="4"/>
        <v>197</v>
      </c>
      <c r="Y11" s="779">
        <v>14</v>
      </c>
      <c r="Z11" s="258">
        <v>162</v>
      </c>
      <c r="AA11" s="258">
        <v>35</v>
      </c>
      <c r="AB11" s="779">
        <f>SUM(AD11)</f>
        <v>2</v>
      </c>
      <c r="AC11" s="258">
        <f t="shared" si="5"/>
        <v>1242</v>
      </c>
      <c r="AD11" s="779">
        <v>2</v>
      </c>
      <c r="AE11" s="258">
        <v>688</v>
      </c>
      <c r="AF11" s="258">
        <v>554</v>
      </c>
      <c r="AG11" s="258">
        <f t="shared" si="6"/>
        <v>678</v>
      </c>
      <c r="AH11" s="258">
        <f t="shared" si="7"/>
        <v>467</v>
      </c>
      <c r="AI11" s="258">
        <v>450</v>
      </c>
      <c r="AJ11" s="258">
        <v>17</v>
      </c>
      <c r="AK11" s="258">
        <f t="shared" si="8"/>
        <v>211</v>
      </c>
      <c r="AL11" s="258">
        <v>209</v>
      </c>
      <c r="AM11" s="258">
        <v>2</v>
      </c>
      <c r="AN11" s="258">
        <v>0</v>
      </c>
      <c r="AO11" s="258">
        <v>126</v>
      </c>
      <c r="AP11" s="779">
        <v>4</v>
      </c>
      <c r="AQ11" s="258">
        <v>505</v>
      </c>
      <c r="AR11" s="779">
        <v>10</v>
      </c>
      <c r="AS11" s="458">
        <v>9615</v>
      </c>
      <c r="AT11" s="778"/>
    </row>
    <row r="12" spans="1:46" ht="13.5">
      <c r="A12" s="766"/>
      <c r="B12" s="1536">
        <v>36</v>
      </c>
      <c r="C12" s="1537"/>
      <c r="D12" s="779">
        <v>35</v>
      </c>
      <c r="E12" s="258">
        <v>31932</v>
      </c>
      <c r="F12" s="258">
        <f t="shared" si="0"/>
        <v>13357</v>
      </c>
      <c r="G12" s="258">
        <f>SUM(H12:I12)</f>
        <v>2301</v>
      </c>
      <c r="H12" s="258">
        <v>1670</v>
      </c>
      <c r="I12" s="258">
        <v>631</v>
      </c>
      <c r="J12" s="258">
        <f t="shared" si="1"/>
        <v>5370</v>
      </c>
      <c r="K12" s="258">
        <v>5185</v>
      </c>
      <c r="L12" s="258">
        <v>185</v>
      </c>
      <c r="M12" s="258">
        <f t="shared" si="2"/>
        <v>5628</v>
      </c>
      <c r="N12" s="258">
        <v>5259</v>
      </c>
      <c r="O12" s="258">
        <v>369</v>
      </c>
      <c r="P12" s="258">
        <v>58</v>
      </c>
      <c r="Q12" s="258">
        <f t="shared" si="3"/>
        <v>758</v>
      </c>
      <c r="R12" s="258">
        <v>18</v>
      </c>
      <c r="S12" s="258">
        <v>740</v>
      </c>
      <c r="T12" s="258">
        <v>0</v>
      </c>
      <c r="U12" s="779">
        <f>SUM(W12+AB12)</f>
        <v>11</v>
      </c>
      <c r="V12" s="258">
        <v>1776</v>
      </c>
      <c r="W12" s="779">
        <f>SUM(Y12)</f>
        <v>10</v>
      </c>
      <c r="X12" s="258">
        <f t="shared" si="4"/>
        <v>171</v>
      </c>
      <c r="Y12" s="779">
        <v>10</v>
      </c>
      <c r="Z12" s="258">
        <v>146</v>
      </c>
      <c r="AA12" s="258">
        <v>25</v>
      </c>
      <c r="AB12" s="779">
        <f>SUM(AD12)</f>
        <v>1</v>
      </c>
      <c r="AC12" s="258">
        <f t="shared" si="5"/>
        <v>1604</v>
      </c>
      <c r="AD12" s="779">
        <v>1</v>
      </c>
      <c r="AE12" s="258">
        <v>992</v>
      </c>
      <c r="AF12" s="258">
        <v>612</v>
      </c>
      <c r="AG12" s="258">
        <f t="shared" si="6"/>
        <v>763</v>
      </c>
      <c r="AH12" s="258">
        <f t="shared" si="7"/>
        <v>519</v>
      </c>
      <c r="AI12" s="258">
        <v>501</v>
      </c>
      <c r="AJ12" s="258">
        <v>18</v>
      </c>
      <c r="AK12" s="258">
        <f t="shared" si="8"/>
        <v>244</v>
      </c>
      <c r="AL12" s="258">
        <v>233</v>
      </c>
      <c r="AM12" s="258">
        <v>11</v>
      </c>
      <c r="AN12" s="258">
        <v>0</v>
      </c>
      <c r="AO12" s="258">
        <v>147</v>
      </c>
      <c r="AP12" s="779">
        <v>5</v>
      </c>
      <c r="AQ12" s="258">
        <v>419</v>
      </c>
      <c r="AR12" s="779">
        <v>19</v>
      </c>
      <c r="AS12" s="458">
        <v>14712</v>
      </c>
      <c r="AT12" s="778"/>
    </row>
    <row r="13" spans="1:46" ht="13.5">
      <c r="A13" s="766"/>
      <c r="B13" s="1536">
        <v>37</v>
      </c>
      <c r="C13" s="1537"/>
      <c r="D13" s="778"/>
      <c r="E13" s="258">
        <f aca="true" t="shared" si="9" ref="E13:E20">SUM(F13,Q13,V13,AG13,AO13:AS13)</f>
        <v>42921</v>
      </c>
      <c r="F13" s="258">
        <f t="shared" si="0"/>
        <v>16051</v>
      </c>
      <c r="G13" s="258">
        <f>SUM(H13:I13)</f>
        <v>2751</v>
      </c>
      <c r="H13" s="258">
        <v>2047</v>
      </c>
      <c r="I13" s="258">
        <v>704</v>
      </c>
      <c r="J13" s="258">
        <f t="shared" si="1"/>
        <v>7909</v>
      </c>
      <c r="K13" s="258">
        <v>7647</v>
      </c>
      <c r="L13" s="258">
        <v>262</v>
      </c>
      <c r="M13" s="258">
        <f t="shared" si="2"/>
        <v>5317</v>
      </c>
      <c r="N13" s="258">
        <v>4963</v>
      </c>
      <c r="O13" s="258">
        <v>354</v>
      </c>
      <c r="P13" s="258">
        <v>74</v>
      </c>
      <c r="Q13" s="258">
        <f t="shared" si="3"/>
        <v>799</v>
      </c>
      <c r="R13" s="258">
        <v>25</v>
      </c>
      <c r="S13" s="258">
        <v>774</v>
      </c>
      <c r="T13" s="258">
        <v>0</v>
      </c>
      <c r="U13" s="258"/>
      <c r="V13" s="258">
        <v>2376</v>
      </c>
      <c r="W13" s="258"/>
      <c r="X13" s="258">
        <f t="shared" si="4"/>
        <v>157</v>
      </c>
      <c r="Y13" s="258"/>
      <c r="Z13" s="258">
        <v>139</v>
      </c>
      <c r="AA13" s="258">
        <v>18</v>
      </c>
      <c r="AB13" s="258"/>
      <c r="AC13" s="258">
        <f t="shared" si="5"/>
        <v>2218</v>
      </c>
      <c r="AD13" s="258"/>
      <c r="AE13" s="258">
        <v>1558</v>
      </c>
      <c r="AF13" s="258">
        <v>660</v>
      </c>
      <c r="AG13" s="258">
        <f t="shared" si="6"/>
        <v>826</v>
      </c>
      <c r="AH13" s="258">
        <f t="shared" si="7"/>
        <v>559</v>
      </c>
      <c r="AI13" s="258">
        <v>540</v>
      </c>
      <c r="AJ13" s="258">
        <v>19</v>
      </c>
      <c r="AK13" s="258">
        <f t="shared" si="8"/>
        <v>267</v>
      </c>
      <c r="AL13" s="258">
        <v>257</v>
      </c>
      <c r="AM13" s="258">
        <v>10</v>
      </c>
      <c r="AN13" s="258">
        <v>0</v>
      </c>
      <c r="AO13" s="258">
        <v>207</v>
      </c>
      <c r="AP13" s="258"/>
      <c r="AQ13" s="258">
        <v>348</v>
      </c>
      <c r="AR13" s="258"/>
      <c r="AS13" s="458">
        <v>22314</v>
      </c>
      <c r="AT13" s="778"/>
    </row>
    <row r="14" spans="1:46" ht="13.5">
      <c r="A14" s="766"/>
      <c r="B14" s="1536">
        <v>38</v>
      </c>
      <c r="C14" s="1537"/>
      <c r="D14" s="778"/>
      <c r="E14" s="258">
        <f t="shared" si="9"/>
        <v>56230</v>
      </c>
      <c r="F14" s="258">
        <f t="shared" si="0"/>
        <v>19338</v>
      </c>
      <c r="G14" s="258">
        <v>3357</v>
      </c>
      <c r="H14" s="258">
        <v>2681</v>
      </c>
      <c r="I14" s="258">
        <v>776</v>
      </c>
      <c r="J14" s="258">
        <f t="shared" si="1"/>
        <v>11351</v>
      </c>
      <c r="K14" s="258">
        <v>10992</v>
      </c>
      <c r="L14" s="258">
        <v>359</v>
      </c>
      <c r="M14" s="258">
        <f t="shared" si="2"/>
        <v>4523</v>
      </c>
      <c r="N14" s="258">
        <v>4233</v>
      </c>
      <c r="O14" s="258">
        <v>290</v>
      </c>
      <c r="P14" s="258">
        <v>107</v>
      </c>
      <c r="Q14" s="258">
        <f t="shared" si="3"/>
        <v>890</v>
      </c>
      <c r="R14" s="258">
        <v>54</v>
      </c>
      <c r="S14" s="258">
        <v>836</v>
      </c>
      <c r="T14" s="258">
        <v>0</v>
      </c>
      <c r="U14" s="258"/>
      <c r="V14" s="258">
        <v>3493</v>
      </c>
      <c r="W14" s="258"/>
      <c r="X14" s="258">
        <f t="shared" si="4"/>
        <v>125</v>
      </c>
      <c r="Y14" s="258"/>
      <c r="Z14" s="258">
        <v>109</v>
      </c>
      <c r="AA14" s="258">
        <v>16</v>
      </c>
      <c r="AB14" s="258"/>
      <c r="AC14" s="258">
        <f t="shared" si="5"/>
        <v>3367</v>
      </c>
      <c r="AD14" s="258"/>
      <c r="AE14" s="258">
        <v>2640</v>
      </c>
      <c r="AF14" s="258">
        <v>727</v>
      </c>
      <c r="AG14" s="258">
        <f t="shared" si="6"/>
        <v>936</v>
      </c>
      <c r="AH14" s="258">
        <f t="shared" si="7"/>
        <v>641</v>
      </c>
      <c r="AI14" s="258">
        <v>607</v>
      </c>
      <c r="AJ14" s="258">
        <v>34</v>
      </c>
      <c r="AK14" s="258">
        <f t="shared" si="8"/>
        <v>295</v>
      </c>
      <c r="AL14" s="258">
        <v>281</v>
      </c>
      <c r="AM14" s="258">
        <v>14</v>
      </c>
      <c r="AN14" s="258">
        <v>0</v>
      </c>
      <c r="AO14" s="258">
        <v>274</v>
      </c>
      <c r="AP14" s="258"/>
      <c r="AQ14" s="258">
        <v>297</v>
      </c>
      <c r="AR14" s="258"/>
      <c r="AS14" s="458">
        <v>31002</v>
      </c>
      <c r="AT14" s="778"/>
    </row>
    <row r="15" spans="1:46" ht="13.5">
      <c r="A15" s="766"/>
      <c r="B15" s="1536">
        <v>39</v>
      </c>
      <c r="C15" s="1537"/>
      <c r="D15" s="778"/>
      <c r="E15" s="258">
        <f t="shared" si="9"/>
        <v>48977</v>
      </c>
      <c r="F15" s="258">
        <f t="shared" si="0"/>
        <v>24542</v>
      </c>
      <c r="G15" s="258">
        <f aca="true" t="shared" si="10" ref="G15:G27">SUM(H15:I15)</f>
        <v>3979</v>
      </c>
      <c r="H15" s="258">
        <v>3090</v>
      </c>
      <c r="I15" s="258">
        <v>889</v>
      </c>
      <c r="J15" s="258">
        <f t="shared" si="1"/>
        <v>16680</v>
      </c>
      <c r="K15" s="258">
        <v>16221</v>
      </c>
      <c r="L15" s="258">
        <v>459</v>
      </c>
      <c r="M15" s="258">
        <f t="shared" si="2"/>
        <v>3761</v>
      </c>
      <c r="N15" s="258">
        <v>3542</v>
      </c>
      <c r="O15" s="258">
        <v>219</v>
      </c>
      <c r="P15" s="258">
        <v>122</v>
      </c>
      <c r="Q15" s="258">
        <f t="shared" si="3"/>
        <v>1050</v>
      </c>
      <c r="R15" s="258">
        <v>104</v>
      </c>
      <c r="S15" s="258">
        <v>946</v>
      </c>
      <c r="T15" s="258">
        <v>0</v>
      </c>
      <c r="U15" s="258"/>
      <c r="V15" s="258">
        <v>5606</v>
      </c>
      <c r="W15" s="258"/>
      <c r="X15" s="258">
        <f t="shared" si="4"/>
        <v>131</v>
      </c>
      <c r="Y15" s="258"/>
      <c r="Z15" s="258">
        <v>117</v>
      </c>
      <c r="AA15" s="258">
        <v>14</v>
      </c>
      <c r="AB15" s="258"/>
      <c r="AC15" s="258">
        <f t="shared" si="5"/>
        <v>5474</v>
      </c>
      <c r="AD15" s="258"/>
      <c r="AE15" s="258">
        <v>4637</v>
      </c>
      <c r="AF15" s="258">
        <v>837</v>
      </c>
      <c r="AG15" s="258">
        <f t="shared" si="6"/>
        <v>1032</v>
      </c>
      <c r="AH15" s="258">
        <f t="shared" si="7"/>
        <v>701</v>
      </c>
      <c r="AI15" s="258">
        <v>659</v>
      </c>
      <c r="AJ15" s="258">
        <v>42</v>
      </c>
      <c r="AK15" s="258">
        <f t="shared" si="8"/>
        <v>331</v>
      </c>
      <c r="AL15" s="258">
        <v>314</v>
      </c>
      <c r="AM15" s="258">
        <v>17</v>
      </c>
      <c r="AN15" s="258">
        <v>0</v>
      </c>
      <c r="AO15" s="258">
        <v>399</v>
      </c>
      <c r="AP15" s="258"/>
      <c r="AQ15" s="258">
        <v>320</v>
      </c>
      <c r="AR15" s="258"/>
      <c r="AS15" s="458">
        <v>16028</v>
      </c>
      <c r="AT15" s="778"/>
    </row>
    <row r="16" spans="1:46" ht="13.5">
      <c r="A16" s="766"/>
      <c r="B16" s="1536">
        <v>40</v>
      </c>
      <c r="C16" s="1537"/>
      <c r="D16" s="778"/>
      <c r="E16" s="258">
        <f t="shared" si="9"/>
        <v>60335</v>
      </c>
      <c r="F16" s="258">
        <f t="shared" si="0"/>
        <v>30009</v>
      </c>
      <c r="G16" s="258">
        <f t="shared" si="10"/>
        <v>4354</v>
      </c>
      <c r="H16" s="258">
        <v>3403</v>
      </c>
      <c r="I16" s="258">
        <v>951</v>
      </c>
      <c r="J16" s="258">
        <f t="shared" si="1"/>
        <v>22815</v>
      </c>
      <c r="K16" s="258">
        <v>22293</v>
      </c>
      <c r="L16" s="258">
        <v>522</v>
      </c>
      <c r="M16" s="258">
        <f t="shared" si="2"/>
        <v>2736</v>
      </c>
      <c r="N16" s="258">
        <v>2591</v>
      </c>
      <c r="O16" s="258">
        <v>145</v>
      </c>
      <c r="P16" s="258">
        <v>104</v>
      </c>
      <c r="Q16" s="258">
        <f t="shared" si="3"/>
        <v>1149</v>
      </c>
      <c r="R16" s="258">
        <v>180</v>
      </c>
      <c r="S16" s="258">
        <v>969</v>
      </c>
      <c r="T16" s="258">
        <v>0</v>
      </c>
      <c r="U16" s="258"/>
      <c r="V16" s="258">
        <f aca="true" t="shared" si="11" ref="V16:V27">SUM(X16+AC16)</f>
        <v>8465</v>
      </c>
      <c r="W16" s="258"/>
      <c r="X16" s="258">
        <f t="shared" si="4"/>
        <v>159</v>
      </c>
      <c r="Y16" s="258"/>
      <c r="Z16" s="258">
        <v>143</v>
      </c>
      <c r="AA16" s="258">
        <v>16</v>
      </c>
      <c r="AB16" s="258"/>
      <c r="AC16" s="258">
        <f t="shared" si="5"/>
        <v>8306</v>
      </c>
      <c r="AD16" s="258"/>
      <c r="AE16" s="258">
        <v>7390</v>
      </c>
      <c r="AF16" s="258">
        <v>916</v>
      </c>
      <c r="AG16" s="258">
        <f t="shared" si="6"/>
        <v>1168</v>
      </c>
      <c r="AH16" s="258">
        <f t="shared" si="7"/>
        <v>779</v>
      </c>
      <c r="AI16" s="258">
        <v>715</v>
      </c>
      <c r="AJ16" s="258">
        <v>64</v>
      </c>
      <c r="AK16" s="258">
        <f t="shared" si="8"/>
        <v>389</v>
      </c>
      <c r="AL16" s="258">
        <v>371</v>
      </c>
      <c r="AM16" s="258">
        <v>18</v>
      </c>
      <c r="AN16" s="258">
        <v>0</v>
      </c>
      <c r="AO16" s="258">
        <v>559</v>
      </c>
      <c r="AP16" s="258"/>
      <c r="AQ16" s="258">
        <v>313</v>
      </c>
      <c r="AR16" s="258"/>
      <c r="AS16" s="458">
        <v>18672</v>
      </c>
      <c r="AT16" s="778"/>
    </row>
    <row r="17" spans="1:46" ht="13.5">
      <c r="A17" s="766"/>
      <c r="B17" s="1536">
        <v>41</v>
      </c>
      <c r="C17" s="1537"/>
      <c r="D17" s="778"/>
      <c r="E17" s="258">
        <f t="shared" si="9"/>
        <v>73756</v>
      </c>
      <c r="F17" s="258">
        <f t="shared" si="0"/>
        <v>36697</v>
      </c>
      <c r="G17" s="258">
        <f t="shared" si="10"/>
        <v>4680</v>
      </c>
      <c r="H17" s="258">
        <v>3699</v>
      </c>
      <c r="I17" s="258">
        <v>981</v>
      </c>
      <c r="J17" s="258">
        <f t="shared" si="1"/>
        <v>29958</v>
      </c>
      <c r="K17" s="258">
        <v>29373</v>
      </c>
      <c r="L17" s="258">
        <v>585</v>
      </c>
      <c r="M17" s="258">
        <f t="shared" si="2"/>
        <v>1954</v>
      </c>
      <c r="N17" s="258">
        <v>1862</v>
      </c>
      <c r="O17" s="258">
        <v>92</v>
      </c>
      <c r="P17" s="258">
        <v>105</v>
      </c>
      <c r="Q17" s="258">
        <f t="shared" si="3"/>
        <v>1305</v>
      </c>
      <c r="R17" s="258">
        <v>286</v>
      </c>
      <c r="S17" s="258">
        <v>1019</v>
      </c>
      <c r="T17" s="258">
        <v>0</v>
      </c>
      <c r="U17" s="258"/>
      <c r="V17" s="258">
        <f t="shared" si="11"/>
        <v>11285</v>
      </c>
      <c r="W17" s="258"/>
      <c r="X17" s="258">
        <f t="shared" si="4"/>
        <v>189</v>
      </c>
      <c r="Y17" s="258"/>
      <c r="Z17" s="258">
        <v>173</v>
      </c>
      <c r="AA17" s="258">
        <v>16</v>
      </c>
      <c r="AB17" s="258"/>
      <c r="AC17" s="258">
        <f t="shared" si="5"/>
        <v>11096</v>
      </c>
      <c r="AD17" s="258"/>
      <c r="AE17" s="258">
        <v>10128</v>
      </c>
      <c r="AF17" s="258">
        <v>968</v>
      </c>
      <c r="AG17" s="258">
        <f t="shared" si="6"/>
        <v>1224</v>
      </c>
      <c r="AH17" s="258">
        <f t="shared" si="7"/>
        <v>778</v>
      </c>
      <c r="AI17" s="258">
        <v>711</v>
      </c>
      <c r="AJ17" s="258">
        <v>67</v>
      </c>
      <c r="AK17" s="258">
        <f t="shared" si="8"/>
        <v>446</v>
      </c>
      <c r="AL17" s="258">
        <v>423</v>
      </c>
      <c r="AM17" s="258">
        <v>23</v>
      </c>
      <c r="AN17" s="258">
        <v>0</v>
      </c>
      <c r="AO17" s="258">
        <v>686</v>
      </c>
      <c r="AP17" s="258"/>
      <c r="AQ17" s="258">
        <v>318</v>
      </c>
      <c r="AR17" s="258"/>
      <c r="AS17" s="458">
        <v>22241</v>
      </c>
      <c r="AT17" s="778"/>
    </row>
    <row r="18" spans="1:46" ht="13.5">
      <c r="A18" s="766"/>
      <c r="B18" s="1536">
        <v>42</v>
      </c>
      <c r="C18" s="1537"/>
      <c r="D18" s="778"/>
      <c r="E18" s="258">
        <f t="shared" si="9"/>
        <v>93111</v>
      </c>
      <c r="F18" s="258">
        <f t="shared" si="0"/>
        <v>46209</v>
      </c>
      <c r="G18" s="258">
        <f t="shared" si="10"/>
        <v>5567</v>
      </c>
      <c r="H18" s="258">
        <v>4427</v>
      </c>
      <c r="I18" s="258">
        <v>1140</v>
      </c>
      <c r="J18" s="258">
        <f t="shared" si="1"/>
        <v>39132</v>
      </c>
      <c r="K18" s="258">
        <v>38530</v>
      </c>
      <c r="L18" s="258">
        <v>602</v>
      </c>
      <c r="M18" s="258">
        <f t="shared" si="2"/>
        <v>1390</v>
      </c>
      <c r="N18" s="258">
        <v>1314</v>
      </c>
      <c r="O18" s="258">
        <v>76</v>
      </c>
      <c r="P18" s="258">
        <v>120</v>
      </c>
      <c r="Q18" s="258">
        <f t="shared" si="3"/>
        <v>1460</v>
      </c>
      <c r="R18" s="258">
        <v>431</v>
      </c>
      <c r="S18" s="258">
        <v>1029</v>
      </c>
      <c r="T18" s="258">
        <v>0</v>
      </c>
      <c r="U18" s="258"/>
      <c r="V18" s="258">
        <f t="shared" si="11"/>
        <v>16562</v>
      </c>
      <c r="W18" s="258"/>
      <c r="X18" s="258">
        <f t="shared" si="4"/>
        <v>224</v>
      </c>
      <c r="Y18" s="258"/>
      <c r="Z18" s="258">
        <v>208</v>
      </c>
      <c r="AA18" s="258">
        <v>16</v>
      </c>
      <c r="AB18" s="258"/>
      <c r="AC18" s="258">
        <f t="shared" si="5"/>
        <v>16338</v>
      </c>
      <c r="AD18" s="258"/>
      <c r="AE18" s="258">
        <v>15233</v>
      </c>
      <c r="AF18" s="258">
        <v>1105</v>
      </c>
      <c r="AG18" s="258">
        <f t="shared" si="6"/>
        <v>1294</v>
      </c>
      <c r="AH18" s="258">
        <f t="shared" si="7"/>
        <v>817</v>
      </c>
      <c r="AI18" s="258">
        <v>731</v>
      </c>
      <c r="AJ18" s="258">
        <v>86</v>
      </c>
      <c r="AK18" s="258">
        <f t="shared" si="8"/>
        <v>477</v>
      </c>
      <c r="AL18" s="258">
        <v>452</v>
      </c>
      <c r="AM18" s="258">
        <v>25</v>
      </c>
      <c r="AN18" s="258">
        <v>0</v>
      </c>
      <c r="AO18" s="258">
        <v>875</v>
      </c>
      <c r="AP18" s="258"/>
      <c r="AQ18" s="258">
        <v>378</v>
      </c>
      <c r="AR18" s="258"/>
      <c r="AS18" s="458">
        <v>26333</v>
      </c>
      <c r="AT18" s="778"/>
    </row>
    <row r="19" spans="1:46" ht="13.5">
      <c r="A19" s="766"/>
      <c r="B19" s="1536">
        <v>43</v>
      </c>
      <c r="C19" s="1537"/>
      <c r="D19" s="778"/>
      <c r="E19" s="258">
        <f t="shared" si="9"/>
        <v>119203</v>
      </c>
      <c r="F19" s="258">
        <f t="shared" si="0"/>
        <v>58077</v>
      </c>
      <c r="G19" s="258">
        <f t="shared" si="10"/>
        <v>6488</v>
      </c>
      <c r="H19" s="258">
        <v>5261</v>
      </c>
      <c r="I19" s="258">
        <v>1227</v>
      </c>
      <c r="J19" s="258">
        <f t="shared" si="1"/>
        <v>50460</v>
      </c>
      <c r="K19" s="258">
        <v>49863</v>
      </c>
      <c r="L19" s="258">
        <v>597</v>
      </c>
      <c r="M19" s="258">
        <f t="shared" si="2"/>
        <v>973</v>
      </c>
      <c r="N19" s="258">
        <v>909</v>
      </c>
      <c r="O19" s="258">
        <v>64</v>
      </c>
      <c r="P19" s="258">
        <v>156</v>
      </c>
      <c r="Q19" s="258">
        <f t="shared" si="3"/>
        <v>1645</v>
      </c>
      <c r="R19" s="258">
        <v>613</v>
      </c>
      <c r="S19" s="258">
        <v>1032</v>
      </c>
      <c r="T19" s="258">
        <v>0</v>
      </c>
      <c r="U19" s="258"/>
      <c r="V19" s="258">
        <f t="shared" si="11"/>
        <v>24370</v>
      </c>
      <c r="W19" s="258"/>
      <c r="X19" s="258">
        <f t="shared" si="4"/>
        <v>265</v>
      </c>
      <c r="Y19" s="258"/>
      <c r="Z19" s="258">
        <v>252</v>
      </c>
      <c r="AA19" s="258">
        <v>13</v>
      </c>
      <c r="AB19" s="258"/>
      <c r="AC19" s="258">
        <f t="shared" si="5"/>
        <v>24105</v>
      </c>
      <c r="AD19" s="258"/>
      <c r="AE19" s="258">
        <v>22850</v>
      </c>
      <c r="AF19" s="258">
        <v>1255</v>
      </c>
      <c r="AG19" s="258">
        <f t="shared" si="6"/>
        <v>1494</v>
      </c>
      <c r="AH19" s="258">
        <f t="shared" si="7"/>
        <v>968</v>
      </c>
      <c r="AI19" s="258">
        <v>840</v>
      </c>
      <c r="AJ19" s="258">
        <v>128</v>
      </c>
      <c r="AK19" s="258">
        <f t="shared" si="8"/>
        <v>526</v>
      </c>
      <c r="AL19" s="258">
        <v>499</v>
      </c>
      <c r="AM19" s="258">
        <v>27</v>
      </c>
      <c r="AN19" s="258">
        <v>0</v>
      </c>
      <c r="AO19" s="258">
        <v>1117</v>
      </c>
      <c r="AP19" s="258"/>
      <c r="AQ19" s="258">
        <v>451</v>
      </c>
      <c r="AR19" s="258"/>
      <c r="AS19" s="458">
        <v>32049</v>
      </c>
      <c r="AT19" s="778"/>
    </row>
    <row r="20" spans="1:46" ht="13.5">
      <c r="A20" s="766"/>
      <c r="B20" s="1536">
        <v>44</v>
      </c>
      <c r="C20" s="1537"/>
      <c r="D20" s="778"/>
      <c r="E20" s="258">
        <f t="shared" si="9"/>
        <v>146643</v>
      </c>
      <c r="F20" s="258">
        <f t="shared" si="0"/>
        <v>70702</v>
      </c>
      <c r="G20" s="258">
        <f t="shared" si="10"/>
        <v>7480</v>
      </c>
      <c r="H20" s="258">
        <v>6022</v>
      </c>
      <c r="I20" s="258">
        <v>1458</v>
      </c>
      <c r="J20" s="258">
        <f t="shared" si="1"/>
        <v>62373</v>
      </c>
      <c r="K20" s="258">
        <v>61811</v>
      </c>
      <c r="L20" s="258">
        <v>562</v>
      </c>
      <c r="M20" s="258">
        <f t="shared" si="2"/>
        <v>684</v>
      </c>
      <c r="N20" s="258">
        <v>642</v>
      </c>
      <c r="O20" s="258">
        <v>42</v>
      </c>
      <c r="P20" s="258">
        <v>165</v>
      </c>
      <c r="Q20" s="258">
        <f t="shared" si="3"/>
        <v>1878</v>
      </c>
      <c r="R20" s="258">
        <v>884</v>
      </c>
      <c r="S20" s="258">
        <v>994</v>
      </c>
      <c r="T20" s="258">
        <v>0</v>
      </c>
      <c r="U20" s="258"/>
      <c r="V20" s="258">
        <f t="shared" si="11"/>
        <v>35887</v>
      </c>
      <c r="W20" s="258"/>
      <c r="X20" s="258">
        <f t="shared" si="4"/>
        <v>272</v>
      </c>
      <c r="Y20" s="258"/>
      <c r="Z20" s="258">
        <v>259</v>
      </c>
      <c r="AA20" s="258">
        <v>13</v>
      </c>
      <c r="AB20" s="258"/>
      <c r="AC20" s="258">
        <f t="shared" si="5"/>
        <v>35615</v>
      </c>
      <c r="AD20" s="258"/>
      <c r="AE20" s="258">
        <v>34256</v>
      </c>
      <c r="AF20" s="258">
        <v>1359</v>
      </c>
      <c r="AG20" s="258">
        <f t="shared" si="6"/>
        <v>1659</v>
      </c>
      <c r="AH20" s="258">
        <f t="shared" si="7"/>
        <v>1131</v>
      </c>
      <c r="AI20" s="258">
        <v>950</v>
      </c>
      <c r="AJ20" s="258">
        <v>181</v>
      </c>
      <c r="AK20" s="258">
        <f t="shared" si="8"/>
        <v>528</v>
      </c>
      <c r="AL20" s="258">
        <v>496</v>
      </c>
      <c r="AM20" s="258">
        <v>32</v>
      </c>
      <c r="AN20" s="258">
        <v>0</v>
      </c>
      <c r="AO20" s="258">
        <v>1520</v>
      </c>
      <c r="AP20" s="258"/>
      <c r="AQ20" s="258">
        <v>595</v>
      </c>
      <c r="AR20" s="258"/>
      <c r="AS20" s="458">
        <v>34402</v>
      </c>
      <c r="AT20" s="778"/>
    </row>
    <row r="21" spans="1:46" ht="13.5">
      <c r="A21" s="766"/>
      <c r="B21" s="1536">
        <v>45</v>
      </c>
      <c r="C21" s="1537"/>
      <c r="D21" s="778"/>
      <c r="E21" s="258">
        <v>181327</v>
      </c>
      <c r="F21" s="258">
        <f t="shared" si="0"/>
        <v>78678</v>
      </c>
      <c r="G21" s="258">
        <f t="shared" si="10"/>
        <v>7935</v>
      </c>
      <c r="H21" s="258">
        <v>6378</v>
      </c>
      <c r="I21" s="258">
        <v>1557</v>
      </c>
      <c r="J21" s="258">
        <f t="shared" si="1"/>
        <v>70105</v>
      </c>
      <c r="K21" s="258">
        <v>69564</v>
      </c>
      <c r="L21" s="258">
        <v>541</v>
      </c>
      <c r="M21" s="258">
        <f t="shared" si="2"/>
        <v>445</v>
      </c>
      <c r="N21" s="258">
        <v>427</v>
      </c>
      <c r="O21" s="258">
        <v>18</v>
      </c>
      <c r="P21" s="258">
        <v>193</v>
      </c>
      <c r="Q21" s="258">
        <f t="shared" si="3"/>
        <v>2175</v>
      </c>
      <c r="R21" s="258">
        <v>1194</v>
      </c>
      <c r="S21" s="258">
        <v>981</v>
      </c>
      <c r="T21" s="258">
        <v>0</v>
      </c>
      <c r="U21" s="258"/>
      <c r="V21" s="258">
        <f t="shared" si="11"/>
        <v>49904</v>
      </c>
      <c r="W21" s="258"/>
      <c r="X21" s="258">
        <f t="shared" si="4"/>
        <v>289</v>
      </c>
      <c r="Y21" s="258"/>
      <c r="Z21" s="258">
        <v>277</v>
      </c>
      <c r="AA21" s="258">
        <v>12</v>
      </c>
      <c r="AB21" s="258"/>
      <c r="AC21" s="258">
        <f t="shared" si="5"/>
        <v>49615</v>
      </c>
      <c r="AD21" s="258"/>
      <c r="AE21" s="258">
        <v>48175</v>
      </c>
      <c r="AF21" s="258">
        <v>1440</v>
      </c>
      <c r="AG21" s="258">
        <f t="shared" si="6"/>
        <v>1888</v>
      </c>
      <c r="AH21" s="258">
        <f t="shared" si="7"/>
        <v>1331</v>
      </c>
      <c r="AI21" s="258">
        <v>1110</v>
      </c>
      <c r="AJ21" s="258">
        <v>221</v>
      </c>
      <c r="AK21" s="258">
        <f t="shared" si="8"/>
        <v>497</v>
      </c>
      <c r="AL21" s="258">
        <v>464</v>
      </c>
      <c r="AM21" s="258">
        <v>33</v>
      </c>
      <c r="AN21" s="258">
        <v>60</v>
      </c>
      <c r="AO21" s="258">
        <v>1855</v>
      </c>
      <c r="AP21" s="258"/>
      <c r="AQ21" s="258">
        <v>840</v>
      </c>
      <c r="AR21" s="258"/>
      <c r="AS21" s="458">
        <v>45997</v>
      </c>
      <c r="AT21" s="778"/>
    </row>
    <row r="22" spans="1:46" ht="13.5">
      <c r="A22" s="766"/>
      <c r="B22" s="1536">
        <v>46</v>
      </c>
      <c r="C22" s="1537"/>
      <c r="D22" s="778"/>
      <c r="E22" s="258">
        <f aca="true" t="shared" si="12" ref="E22:E27">SUM(F22,Q22,V22,AG22,AO22:AS22)</f>
        <v>210064</v>
      </c>
      <c r="F22" s="258">
        <f t="shared" si="0"/>
        <v>82315</v>
      </c>
      <c r="G22" s="258">
        <f t="shared" si="10"/>
        <v>8152</v>
      </c>
      <c r="H22" s="258">
        <v>6568</v>
      </c>
      <c r="I22" s="258">
        <v>1584</v>
      </c>
      <c r="J22" s="258">
        <f t="shared" si="1"/>
        <v>73648</v>
      </c>
      <c r="K22" s="258">
        <v>73139</v>
      </c>
      <c r="L22" s="258">
        <v>509</v>
      </c>
      <c r="M22" s="258">
        <f t="shared" si="2"/>
        <v>305</v>
      </c>
      <c r="N22" s="258">
        <v>301</v>
      </c>
      <c r="O22" s="258">
        <v>4</v>
      </c>
      <c r="P22" s="258">
        <v>210</v>
      </c>
      <c r="Q22" s="258">
        <f t="shared" si="3"/>
        <v>2279</v>
      </c>
      <c r="R22" s="258">
        <v>1328</v>
      </c>
      <c r="S22" s="258">
        <v>951</v>
      </c>
      <c r="T22" s="258">
        <v>0</v>
      </c>
      <c r="U22" s="258"/>
      <c r="V22" s="258">
        <f t="shared" si="11"/>
        <v>64768</v>
      </c>
      <c r="W22" s="258"/>
      <c r="X22" s="258">
        <v>294</v>
      </c>
      <c r="Y22" s="258"/>
      <c r="Z22" s="258">
        <v>228</v>
      </c>
      <c r="AA22" s="258">
        <v>6</v>
      </c>
      <c r="AB22" s="258"/>
      <c r="AC22" s="258">
        <f t="shared" si="5"/>
        <v>64474</v>
      </c>
      <c r="AD22" s="258"/>
      <c r="AE22" s="258">
        <v>63006</v>
      </c>
      <c r="AF22" s="258">
        <v>1468</v>
      </c>
      <c r="AG22" s="258">
        <f t="shared" si="6"/>
        <v>2099</v>
      </c>
      <c r="AH22" s="258">
        <f t="shared" si="7"/>
        <v>1485</v>
      </c>
      <c r="AI22" s="258">
        <v>1231</v>
      </c>
      <c r="AJ22" s="258">
        <v>254</v>
      </c>
      <c r="AK22" s="258">
        <f t="shared" si="8"/>
        <v>528</v>
      </c>
      <c r="AL22" s="258">
        <v>495</v>
      </c>
      <c r="AM22" s="258">
        <v>33</v>
      </c>
      <c r="AN22" s="258">
        <v>86</v>
      </c>
      <c r="AO22" s="258">
        <v>2177</v>
      </c>
      <c r="AP22" s="258"/>
      <c r="AQ22" s="258">
        <v>1363</v>
      </c>
      <c r="AR22" s="258"/>
      <c r="AS22" s="458">
        <v>55063</v>
      </c>
      <c r="AT22" s="778"/>
    </row>
    <row r="23" spans="1:46" ht="13.5">
      <c r="A23" s="766"/>
      <c r="B23" s="1536">
        <v>47</v>
      </c>
      <c r="C23" s="1537"/>
      <c r="D23" s="778"/>
      <c r="E23" s="258">
        <f t="shared" si="12"/>
        <v>240050</v>
      </c>
      <c r="F23" s="258">
        <f t="shared" si="0"/>
        <v>87023</v>
      </c>
      <c r="G23" s="258">
        <f t="shared" si="10"/>
        <v>8890</v>
      </c>
      <c r="H23" s="258">
        <v>7207</v>
      </c>
      <c r="I23" s="258">
        <v>1683</v>
      </c>
      <c r="J23" s="258">
        <f t="shared" si="1"/>
        <v>77736</v>
      </c>
      <c r="K23" s="258">
        <v>77294</v>
      </c>
      <c r="L23" s="258">
        <v>442</v>
      </c>
      <c r="M23" s="258">
        <f t="shared" si="2"/>
        <v>230</v>
      </c>
      <c r="N23" s="258">
        <v>228</v>
      </c>
      <c r="O23" s="258">
        <v>2</v>
      </c>
      <c r="P23" s="258">
        <v>167</v>
      </c>
      <c r="Q23" s="258">
        <f t="shared" si="3"/>
        <v>2639</v>
      </c>
      <c r="R23" s="258">
        <v>1715</v>
      </c>
      <c r="S23" s="258">
        <v>924</v>
      </c>
      <c r="T23" s="258">
        <v>0</v>
      </c>
      <c r="U23" s="258"/>
      <c r="V23" s="258">
        <f t="shared" si="11"/>
        <v>81875</v>
      </c>
      <c r="W23" s="258"/>
      <c r="X23" s="258">
        <f>SUM(Z23:AA23)</f>
        <v>290</v>
      </c>
      <c r="Y23" s="258"/>
      <c r="Z23" s="258">
        <v>276</v>
      </c>
      <c r="AA23" s="258">
        <v>14</v>
      </c>
      <c r="AB23" s="258"/>
      <c r="AC23" s="258">
        <f t="shared" si="5"/>
        <v>81585</v>
      </c>
      <c r="AD23" s="258"/>
      <c r="AE23" s="258">
        <v>80108</v>
      </c>
      <c r="AF23" s="258">
        <v>1477</v>
      </c>
      <c r="AG23" s="258">
        <f t="shared" si="6"/>
        <v>2480</v>
      </c>
      <c r="AH23" s="258">
        <f t="shared" si="7"/>
        <v>1804</v>
      </c>
      <c r="AI23" s="258">
        <v>1497</v>
      </c>
      <c r="AJ23" s="258">
        <v>307</v>
      </c>
      <c r="AK23" s="258">
        <f t="shared" si="8"/>
        <v>576</v>
      </c>
      <c r="AL23" s="258">
        <v>564</v>
      </c>
      <c r="AM23" s="258">
        <v>12</v>
      </c>
      <c r="AN23" s="258">
        <v>100</v>
      </c>
      <c r="AO23" s="258">
        <v>2439</v>
      </c>
      <c r="AP23" s="258"/>
      <c r="AQ23" s="258">
        <v>2037</v>
      </c>
      <c r="AR23" s="258"/>
      <c r="AS23" s="458">
        <v>61557</v>
      </c>
      <c r="AT23" s="778"/>
    </row>
    <row r="24" spans="1:46" ht="13.5">
      <c r="A24" s="766"/>
      <c r="B24" s="1536">
        <v>48</v>
      </c>
      <c r="C24" s="1537"/>
      <c r="D24" s="778"/>
      <c r="E24" s="258">
        <f t="shared" si="12"/>
        <v>273702</v>
      </c>
      <c r="F24" s="258">
        <f t="shared" si="0"/>
        <v>92858</v>
      </c>
      <c r="G24" s="258">
        <f t="shared" si="10"/>
        <v>9793</v>
      </c>
      <c r="H24" s="258">
        <v>7992</v>
      </c>
      <c r="I24" s="258">
        <v>1801</v>
      </c>
      <c r="J24" s="258">
        <f t="shared" si="1"/>
        <v>82669</v>
      </c>
      <c r="K24" s="258">
        <v>82341</v>
      </c>
      <c r="L24" s="258">
        <v>328</v>
      </c>
      <c r="M24" s="258">
        <f t="shared" si="2"/>
        <v>178</v>
      </c>
      <c r="N24" s="258">
        <v>177</v>
      </c>
      <c r="O24" s="258">
        <v>1</v>
      </c>
      <c r="P24" s="258">
        <v>218</v>
      </c>
      <c r="Q24" s="258">
        <f t="shared" si="3"/>
        <v>2898</v>
      </c>
      <c r="R24" s="258">
        <v>1941</v>
      </c>
      <c r="S24" s="258">
        <v>957</v>
      </c>
      <c r="T24" s="258">
        <v>0</v>
      </c>
      <c r="U24" s="258"/>
      <c r="V24" s="258">
        <f t="shared" si="11"/>
        <v>103226</v>
      </c>
      <c r="W24" s="258"/>
      <c r="X24" s="258">
        <f>SUM(Z24:AA24)</f>
        <v>317</v>
      </c>
      <c r="Y24" s="258"/>
      <c r="Z24" s="258">
        <v>302</v>
      </c>
      <c r="AA24" s="258">
        <v>15</v>
      </c>
      <c r="AB24" s="258"/>
      <c r="AC24" s="258">
        <f t="shared" si="5"/>
        <v>102909</v>
      </c>
      <c r="AD24" s="258"/>
      <c r="AE24" s="258">
        <v>101396</v>
      </c>
      <c r="AF24" s="258">
        <v>1513</v>
      </c>
      <c r="AG24" s="258">
        <f t="shared" si="6"/>
        <v>2831</v>
      </c>
      <c r="AH24" s="258">
        <f t="shared" si="7"/>
        <v>2018</v>
      </c>
      <c r="AI24" s="258">
        <v>1663</v>
      </c>
      <c r="AJ24" s="258">
        <v>355</v>
      </c>
      <c r="AK24" s="258">
        <f t="shared" si="8"/>
        <v>699</v>
      </c>
      <c r="AL24" s="258">
        <v>685</v>
      </c>
      <c r="AM24" s="258">
        <v>14</v>
      </c>
      <c r="AN24" s="258">
        <v>114</v>
      </c>
      <c r="AO24" s="258">
        <v>2756</v>
      </c>
      <c r="AP24" s="258"/>
      <c r="AQ24" s="258">
        <v>2356</v>
      </c>
      <c r="AR24" s="258"/>
      <c r="AS24" s="458">
        <v>66777</v>
      </c>
      <c r="AT24" s="778"/>
    </row>
    <row r="25" spans="1:46" ht="13.5">
      <c r="A25" s="766"/>
      <c r="B25" s="1536">
        <v>49</v>
      </c>
      <c r="C25" s="1537"/>
      <c r="D25" s="778"/>
      <c r="E25" s="258">
        <f t="shared" si="12"/>
        <v>304865</v>
      </c>
      <c r="F25" s="258">
        <f t="shared" si="0"/>
        <v>98918</v>
      </c>
      <c r="G25" s="258">
        <f t="shared" si="10"/>
        <v>11206</v>
      </c>
      <c r="H25" s="258">
        <v>9195</v>
      </c>
      <c r="I25" s="258">
        <v>2011</v>
      </c>
      <c r="J25" s="258">
        <f t="shared" si="1"/>
        <v>87317</v>
      </c>
      <c r="K25" s="258">
        <v>87013</v>
      </c>
      <c r="L25" s="258">
        <v>304</v>
      </c>
      <c r="M25" s="258">
        <f t="shared" si="2"/>
        <v>137</v>
      </c>
      <c r="N25" s="258">
        <v>136</v>
      </c>
      <c r="O25" s="258">
        <v>1</v>
      </c>
      <c r="P25" s="258">
        <v>258</v>
      </c>
      <c r="Q25" s="258">
        <f t="shared" si="3"/>
        <v>3158</v>
      </c>
      <c r="R25" s="258">
        <v>2210</v>
      </c>
      <c r="S25" s="258">
        <v>948</v>
      </c>
      <c r="T25" s="258">
        <v>0</v>
      </c>
      <c r="U25" s="258"/>
      <c r="V25" s="258">
        <f t="shared" si="11"/>
        <v>124592</v>
      </c>
      <c r="W25" s="258"/>
      <c r="X25" s="258">
        <f>SUM(Z25:AA25)</f>
        <v>408</v>
      </c>
      <c r="Y25" s="258"/>
      <c r="Z25" s="258">
        <v>394</v>
      </c>
      <c r="AA25" s="258">
        <v>14</v>
      </c>
      <c r="AB25" s="258"/>
      <c r="AC25" s="258">
        <f t="shared" si="5"/>
        <v>124184</v>
      </c>
      <c r="AD25" s="258"/>
      <c r="AE25" s="258">
        <v>122649</v>
      </c>
      <c r="AF25" s="258">
        <v>1535</v>
      </c>
      <c r="AG25" s="258">
        <f t="shared" si="6"/>
        <v>3286</v>
      </c>
      <c r="AH25" s="258">
        <f t="shared" si="7"/>
        <v>2366</v>
      </c>
      <c r="AI25" s="258">
        <v>1937</v>
      </c>
      <c r="AJ25" s="258">
        <v>429</v>
      </c>
      <c r="AK25" s="258">
        <f t="shared" si="8"/>
        <v>792</v>
      </c>
      <c r="AL25" s="258">
        <v>776</v>
      </c>
      <c r="AM25" s="258">
        <v>16</v>
      </c>
      <c r="AN25" s="258">
        <v>128</v>
      </c>
      <c r="AO25" s="258">
        <v>3077</v>
      </c>
      <c r="AP25" s="258"/>
      <c r="AQ25" s="258">
        <v>2658</v>
      </c>
      <c r="AR25" s="258"/>
      <c r="AS25" s="458">
        <v>69176</v>
      </c>
      <c r="AT25" s="778"/>
    </row>
    <row r="26" spans="1:46" ht="13.5">
      <c r="A26" s="766"/>
      <c r="B26" s="1536">
        <v>50</v>
      </c>
      <c r="C26" s="1537"/>
      <c r="D26" s="778"/>
      <c r="E26" s="258">
        <f t="shared" si="12"/>
        <v>331009</v>
      </c>
      <c r="F26" s="258">
        <f t="shared" si="0"/>
        <v>103259</v>
      </c>
      <c r="G26" s="258">
        <f t="shared" si="10"/>
        <v>12037</v>
      </c>
      <c r="H26" s="258">
        <v>9892</v>
      </c>
      <c r="I26" s="258">
        <v>2145</v>
      </c>
      <c r="J26" s="258">
        <f t="shared" si="1"/>
        <v>90824</v>
      </c>
      <c r="K26" s="258">
        <v>90542</v>
      </c>
      <c r="L26" s="258">
        <v>282</v>
      </c>
      <c r="M26" s="258">
        <f t="shared" si="2"/>
        <v>105</v>
      </c>
      <c r="N26" s="258">
        <v>104</v>
      </c>
      <c r="O26" s="258">
        <v>1</v>
      </c>
      <c r="P26" s="258">
        <v>293</v>
      </c>
      <c r="Q26" s="258">
        <f t="shared" si="3"/>
        <v>3242</v>
      </c>
      <c r="R26" s="258">
        <v>2295</v>
      </c>
      <c r="S26" s="258">
        <v>947</v>
      </c>
      <c r="T26" s="258">
        <v>0</v>
      </c>
      <c r="U26" s="258"/>
      <c r="V26" s="258">
        <f t="shared" si="11"/>
        <v>144220</v>
      </c>
      <c r="W26" s="258"/>
      <c r="X26" s="258">
        <f>SUM(Z26:AA26)</f>
        <v>520</v>
      </c>
      <c r="Y26" s="258"/>
      <c r="Z26" s="258">
        <v>506</v>
      </c>
      <c r="AA26" s="258">
        <v>14</v>
      </c>
      <c r="AB26" s="258"/>
      <c r="AC26" s="258">
        <f t="shared" si="5"/>
        <v>143700</v>
      </c>
      <c r="AD26" s="258"/>
      <c r="AE26" s="258">
        <v>142177</v>
      </c>
      <c r="AF26" s="258">
        <v>1523</v>
      </c>
      <c r="AG26" s="258">
        <f t="shared" si="6"/>
        <v>3726</v>
      </c>
      <c r="AH26" s="258">
        <f t="shared" si="7"/>
        <v>2701</v>
      </c>
      <c r="AI26" s="258">
        <v>2212</v>
      </c>
      <c r="AJ26" s="258">
        <v>489</v>
      </c>
      <c r="AK26" s="258">
        <f t="shared" si="8"/>
        <v>889</v>
      </c>
      <c r="AL26" s="258">
        <v>871</v>
      </c>
      <c r="AM26" s="258">
        <v>18</v>
      </c>
      <c r="AN26" s="258">
        <v>136</v>
      </c>
      <c r="AO26" s="258">
        <v>3373</v>
      </c>
      <c r="AP26" s="258"/>
      <c r="AQ26" s="258">
        <v>2899</v>
      </c>
      <c r="AR26" s="258"/>
      <c r="AS26" s="458">
        <v>70290</v>
      </c>
      <c r="AT26" s="778"/>
    </row>
    <row r="27" spans="1:46" s="501" customFormat="1" ht="11.25">
      <c r="A27" s="780"/>
      <c r="B27" s="1534">
        <v>51</v>
      </c>
      <c r="C27" s="1535"/>
      <c r="D27" s="781"/>
      <c r="E27" s="782">
        <f t="shared" si="12"/>
        <v>356289</v>
      </c>
      <c r="F27" s="782">
        <f t="shared" si="0"/>
        <v>108259</v>
      </c>
      <c r="G27" s="782">
        <f t="shared" si="10"/>
        <v>12594</v>
      </c>
      <c r="H27" s="782">
        <v>10317</v>
      </c>
      <c r="I27" s="782">
        <v>2277</v>
      </c>
      <c r="J27" s="782">
        <f t="shared" si="1"/>
        <v>95241</v>
      </c>
      <c r="K27" s="782">
        <v>94979</v>
      </c>
      <c r="L27" s="782">
        <v>262</v>
      </c>
      <c r="M27" s="782">
        <f t="shared" si="2"/>
        <v>91</v>
      </c>
      <c r="N27" s="782">
        <v>90</v>
      </c>
      <c r="O27" s="782">
        <v>1</v>
      </c>
      <c r="P27" s="782">
        <v>333</v>
      </c>
      <c r="Q27" s="782">
        <f t="shared" si="3"/>
        <v>3227</v>
      </c>
      <c r="R27" s="782">
        <v>2335</v>
      </c>
      <c r="S27" s="782">
        <v>892</v>
      </c>
      <c r="T27" s="782">
        <v>0</v>
      </c>
      <c r="U27" s="782"/>
      <c r="V27" s="782">
        <f t="shared" si="11"/>
        <v>166627</v>
      </c>
      <c r="W27" s="782"/>
      <c r="X27" s="782">
        <f>SUM(Z27:AA27)</f>
        <v>758</v>
      </c>
      <c r="Y27" s="782"/>
      <c r="Z27" s="782">
        <v>746</v>
      </c>
      <c r="AA27" s="782">
        <v>12</v>
      </c>
      <c r="AB27" s="782"/>
      <c r="AC27" s="782">
        <f t="shared" si="5"/>
        <v>165869</v>
      </c>
      <c r="AD27" s="782"/>
      <c r="AE27" s="782">
        <v>164413</v>
      </c>
      <c r="AF27" s="782">
        <v>1456</v>
      </c>
      <c r="AG27" s="782">
        <f t="shared" si="6"/>
        <v>3984</v>
      </c>
      <c r="AH27" s="782">
        <f t="shared" si="7"/>
        <v>3984</v>
      </c>
      <c r="AI27" s="782">
        <v>3465</v>
      </c>
      <c r="AJ27" s="782">
        <v>519</v>
      </c>
      <c r="AK27" s="782">
        <v>0</v>
      </c>
      <c r="AL27" s="782">
        <v>0</v>
      </c>
      <c r="AM27" s="782">
        <v>0</v>
      </c>
      <c r="AN27" s="782">
        <v>0</v>
      </c>
      <c r="AO27" s="782">
        <v>3671</v>
      </c>
      <c r="AP27" s="782"/>
      <c r="AQ27" s="782">
        <v>2741</v>
      </c>
      <c r="AR27" s="782"/>
      <c r="AS27" s="783">
        <v>67780</v>
      </c>
      <c r="AT27" s="784"/>
    </row>
    <row r="28" spans="1:31" ht="13.5" customHeight="1">
      <c r="A28" s="561"/>
      <c r="B28" s="91" t="s">
        <v>451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B28" s="561"/>
      <c r="AC28" s="561"/>
      <c r="AD28" s="561"/>
      <c r="AE28" s="561"/>
    </row>
    <row r="29" spans="1:31" ht="13.5" customHeight="1">
      <c r="A29" s="561"/>
      <c r="B29" s="91" t="s">
        <v>452</v>
      </c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B29" s="561"/>
      <c r="AC29" s="561"/>
      <c r="AD29" s="561"/>
      <c r="AE29" s="561"/>
    </row>
    <row r="30" spans="1:31" ht="12" customHeight="1">
      <c r="A30" s="561"/>
      <c r="B30" s="561" t="s">
        <v>453</v>
      </c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B30" s="561"/>
      <c r="AC30" s="561"/>
      <c r="AD30" s="561"/>
      <c r="AE30" s="561"/>
    </row>
    <row r="31" spans="1:31" ht="12">
      <c r="A31" s="561"/>
      <c r="B31" s="762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B31" s="561"/>
      <c r="AC31" s="561"/>
      <c r="AD31" s="561"/>
      <c r="AE31" s="561"/>
    </row>
    <row r="32" spans="1:31" ht="12">
      <c r="A32" s="561"/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B32" s="561"/>
      <c r="AC32" s="561"/>
      <c r="AD32" s="561"/>
      <c r="AE32" s="561"/>
    </row>
    <row r="33" spans="1:31" ht="12">
      <c r="A33" s="561"/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B33" s="561"/>
      <c r="AC33" s="561"/>
      <c r="AD33" s="561"/>
      <c r="AE33" s="561"/>
    </row>
    <row r="34" spans="1:45" ht="12">
      <c r="A34" s="561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B34" s="561"/>
      <c r="AC34" s="561"/>
      <c r="AD34" s="561"/>
      <c r="AE34" s="561"/>
      <c r="AS34" s="785"/>
    </row>
    <row r="35" spans="1:31" s="501" customFormat="1" ht="11.25">
      <c r="A35" s="549"/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B35" s="549"/>
      <c r="AC35" s="549"/>
      <c r="AD35" s="549"/>
      <c r="AE35" s="549"/>
    </row>
    <row r="36" spans="1:31" ht="12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B36" s="561"/>
      <c r="AC36" s="561"/>
      <c r="AD36" s="561"/>
      <c r="AE36" s="561"/>
    </row>
    <row r="37" spans="1:31" ht="12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B37" s="561"/>
      <c r="AC37" s="561"/>
      <c r="AD37" s="561"/>
      <c r="AE37" s="561"/>
    </row>
    <row r="38" spans="1:31" ht="15" customHeight="1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B38" s="561"/>
      <c r="AC38" s="561"/>
      <c r="AD38" s="561"/>
      <c r="AE38" s="561"/>
    </row>
    <row r="41" ht="13.5" customHeight="1">
      <c r="B41" s="759"/>
    </row>
  </sheetData>
  <mergeCells count="47">
    <mergeCell ref="M6:O6"/>
    <mergeCell ref="F5:P5"/>
    <mergeCell ref="J6:L6"/>
    <mergeCell ref="U5:AF5"/>
    <mergeCell ref="R6:S6"/>
    <mergeCell ref="AB6:AF6"/>
    <mergeCell ref="P6:P7"/>
    <mergeCell ref="T6:T7"/>
    <mergeCell ref="Q6:Q7"/>
    <mergeCell ref="Q5:T5"/>
    <mergeCell ref="AP5:AQ7"/>
    <mergeCell ref="W7:X7"/>
    <mergeCell ref="Y7:Z7"/>
    <mergeCell ref="U6:V7"/>
    <mergeCell ref="W6:AA6"/>
    <mergeCell ref="AH6:AJ6"/>
    <mergeCell ref="AK6:AM6"/>
    <mergeCell ref="AO5:AO7"/>
    <mergeCell ref="AD7:AE7"/>
    <mergeCell ref="AN6:AN7"/>
    <mergeCell ref="AR5:AS7"/>
    <mergeCell ref="B17:C17"/>
    <mergeCell ref="B9:C9"/>
    <mergeCell ref="B10:C10"/>
    <mergeCell ref="B11:C11"/>
    <mergeCell ref="B12:C12"/>
    <mergeCell ref="B13:C13"/>
    <mergeCell ref="B14:C14"/>
    <mergeCell ref="AG6:AG7"/>
    <mergeCell ref="AB7:AC7"/>
    <mergeCell ref="B8:C8"/>
    <mergeCell ref="B20:C20"/>
    <mergeCell ref="G6:I6"/>
    <mergeCell ref="B18:C18"/>
    <mergeCell ref="B15:C15"/>
    <mergeCell ref="B16:C16"/>
    <mergeCell ref="B5:C7"/>
    <mergeCell ref="D5:E7"/>
    <mergeCell ref="F6:F7"/>
    <mergeCell ref="B27:C27"/>
    <mergeCell ref="B21:C21"/>
    <mergeCell ref="B22:C22"/>
    <mergeCell ref="B19:C19"/>
    <mergeCell ref="B26:C26"/>
    <mergeCell ref="B25:C25"/>
    <mergeCell ref="B23:C23"/>
    <mergeCell ref="B24:C24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1">
      <selection activeCell="A1" sqref="A1"/>
    </sheetView>
  </sheetViews>
  <sheetFormatPr defaultColWidth="9.00390625" defaultRowHeight="13.5"/>
  <cols>
    <col min="1" max="1" width="2.625" style="786" customWidth="1"/>
    <col min="2" max="2" width="10.625" style="786" customWidth="1"/>
    <col min="3" max="3" width="8.125" style="786" customWidth="1"/>
    <col min="4" max="4" width="8.75390625" style="786" customWidth="1"/>
    <col min="5" max="5" width="12.625" style="786" customWidth="1"/>
    <col min="6" max="6" width="7.625" style="786" customWidth="1"/>
    <col min="7" max="7" width="9.00390625" style="786" customWidth="1"/>
    <col min="8" max="8" width="12.75390625" style="786" customWidth="1"/>
    <col min="9" max="10" width="7.625" style="786" customWidth="1"/>
    <col min="11" max="11" width="11.625" style="786" customWidth="1"/>
    <col min="12" max="13" width="7.625" style="786" customWidth="1"/>
    <col min="14" max="14" width="11.50390625" style="786" customWidth="1"/>
    <col min="15" max="16384" width="9.00390625" style="786" customWidth="1"/>
  </cols>
  <sheetData>
    <row r="1" ht="6.75" customHeight="1"/>
    <row r="2" spans="2:14" ht="15" customHeight="1">
      <c r="B2" s="787" t="s">
        <v>192</v>
      </c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2:14" ht="13.5" customHeight="1" thickBot="1">
      <c r="B3" s="789"/>
      <c r="C3" s="789"/>
      <c r="D3" s="789"/>
      <c r="E3" s="789"/>
      <c r="F3" s="790"/>
      <c r="G3" s="790"/>
      <c r="H3" s="791"/>
      <c r="I3" s="790"/>
      <c r="J3" s="790"/>
      <c r="K3" s="791"/>
      <c r="L3" s="790"/>
      <c r="M3" s="790"/>
      <c r="N3" s="791" t="s">
        <v>460</v>
      </c>
    </row>
    <row r="4" spans="1:14" s="793" customFormat="1" ht="13.5" customHeight="1" thickTop="1">
      <c r="A4" s="792"/>
      <c r="B4" s="1575" t="s">
        <v>461</v>
      </c>
      <c r="C4" s="1585" t="s">
        <v>454</v>
      </c>
      <c r="D4" s="1586"/>
      <c r="E4" s="1586"/>
      <c r="F4" s="1582" t="s">
        <v>462</v>
      </c>
      <c r="G4" s="1583"/>
      <c r="H4" s="1584"/>
      <c r="I4" s="1582" t="s">
        <v>463</v>
      </c>
      <c r="J4" s="1583"/>
      <c r="K4" s="1584"/>
      <c r="L4" s="1582" t="s">
        <v>464</v>
      </c>
      <c r="M4" s="1583"/>
      <c r="N4" s="1584"/>
    </row>
    <row r="5" spans="1:14" s="793" customFormat="1" ht="13.5" customHeight="1">
      <c r="A5" s="792"/>
      <c r="B5" s="1576"/>
      <c r="C5" s="1580" t="s">
        <v>455</v>
      </c>
      <c r="D5" s="1580" t="s">
        <v>456</v>
      </c>
      <c r="E5" s="794" t="s">
        <v>457</v>
      </c>
      <c r="F5" s="1580" t="s">
        <v>455</v>
      </c>
      <c r="G5" s="1578" t="s">
        <v>456</v>
      </c>
      <c r="H5" s="795" t="s">
        <v>457</v>
      </c>
      <c r="I5" s="1580" t="s">
        <v>455</v>
      </c>
      <c r="J5" s="1578" t="s">
        <v>456</v>
      </c>
      <c r="K5" s="795" t="s">
        <v>457</v>
      </c>
      <c r="L5" s="1580" t="s">
        <v>455</v>
      </c>
      <c r="M5" s="1578" t="s">
        <v>456</v>
      </c>
      <c r="N5" s="795" t="s">
        <v>457</v>
      </c>
    </row>
    <row r="6" spans="1:14" s="793" customFormat="1" ht="13.5" customHeight="1">
      <c r="A6" s="792"/>
      <c r="B6" s="1577"/>
      <c r="C6" s="1581"/>
      <c r="D6" s="1581"/>
      <c r="E6" s="796" t="s">
        <v>458</v>
      </c>
      <c r="F6" s="1581"/>
      <c r="G6" s="1579"/>
      <c r="H6" s="797" t="s">
        <v>458</v>
      </c>
      <c r="I6" s="1581"/>
      <c r="J6" s="1579"/>
      <c r="K6" s="797" t="s">
        <v>458</v>
      </c>
      <c r="L6" s="1581"/>
      <c r="M6" s="1579"/>
      <c r="N6" s="797" t="s">
        <v>458</v>
      </c>
    </row>
    <row r="7" spans="1:14" s="793" customFormat="1" ht="9.75" customHeight="1">
      <c r="A7" s="792"/>
      <c r="B7" s="798"/>
      <c r="C7" s="799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1"/>
    </row>
    <row r="8" spans="1:14" s="807" customFormat="1" ht="13.5" customHeight="1">
      <c r="A8" s="802"/>
      <c r="B8" s="803" t="s">
        <v>233</v>
      </c>
      <c r="C8" s="804">
        <f>SUM(C16:C59)</f>
        <v>28755</v>
      </c>
      <c r="D8" s="805">
        <f>SUM(D16:D59)</f>
        <v>109926</v>
      </c>
      <c r="E8" s="805">
        <f>SUM(E16:E59)</f>
        <v>165128703</v>
      </c>
      <c r="F8" s="805">
        <f>SUM(F16:F59)</f>
        <v>4947</v>
      </c>
      <c r="G8" s="805">
        <v>50670</v>
      </c>
      <c r="H8" s="805">
        <v>134345735</v>
      </c>
      <c r="I8" s="805">
        <f aca="true" t="shared" si="0" ref="I8:N8">SUM(I16:I59)</f>
        <v>18585</v>
      </c>
      <c r="J8" s="805">
        <f t="shared" si="0"/>
        <v>43121</v>
      </c>
      <c r="K8" s="805">
        <f t="shared" si="0"/>
        <v>26459410</v>
      </c>
      <c r="L8" s="805">
        <f t="shared" si="0"/>
        <v>5223</v>
      </c>
      <c r="M8" s="805">
        <f t="shared" si="0"/>
        <v>16135</v>
      </c>
      <c r="N8" s="806">
        <f t="shared" si="0"/>
        <v>4323558</v>
      </c>
    </row>
    <row r="9" spans="1:14" s="793" customFormat="1" ht="9.75" customHeight="1">
      <c r="A9" s="792"/>
      <c r="B9" s="808"/>
      <c r="C9" s="799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9"/>
    </row>
    <row r="10" spans="1:14" s="807" customFormat="1" ht="9.75" customHeight="1">
      <c r="A10" s="802"/>
      <c r="B10" s="810"/>
      <c r="C10" s="804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6"/>
    </row>
    <row r="11" spans="1:14" s="807" customFormat="1" ht="13.5" customHeight="1">
      <c r="A11" s="802"/>
      <c r="B11" s="810" t="s">
        <v>279</v>
      </c>
      <c r="C11" s="804">
        <f aca="true" t="shared" si="1" ref="C11:N11">+C16+C21+C22+C23+C25+C26+C27+C29+C30+C31+C32+C33+C34+C35</f>
        <v>12104</v>
      </c>
      <c r="D11" s="805">
        <f t="shared" si="1"/>
        <v>49638</v>
      </c>
      <c r="E11" s="805">
        <f t="shared" si="1"/>
        <v>80066916</v>
      </c>
      <c r="F11" s="805">
        <f t="shared" si="1"/>
        <v>2372</v>
      </c>
      <c r="G11" s="805">
        <f t="shared" si="1"/>
        <v>25165</v>
      </c>
      <c r="H11" s="805">
        <f t="shared" si="1"/>
        <v>67818173</v>
      </c>
      <c r="I11" s="805">
        <f t="shared" si="1"/>
        <v>7441</v>
      </c>
      <c r="J11" s="805">
        <f t="shared" si="1"/>
        <v>17083</v>
      </c>
      <c r="K11" s="805">
        <f t="shared" si="1"/>
        <v>10227401</v>
      </c>
      <c r="L11" s="805">
        <f t="shared" si="1"/>
        <v>2291</v>
      </c>
      <c r="M11" s="805">
        <f t="shared" si="1"/>
        <v>7390</v>
      </c>
      <c r="N11" s="806">
        <f t="shared" si="1"/>
        <v>2021342</v>
      </c>
    </row>
    <row r="12" spans="1:14" s="807" customFormat="1" ht="13.5" customHeight="1">
      <c r="A12" s="802"/>
      <c r="B12" s="810" t="s">
        <v>280</v>
      </c>
      <c r="C12" s="804">
        <f>+C20+C36+C37+C38+C39+C40+C41+C42</f>
        <v>2280</v>
      </c>
      <c r="D12" s="805">
        <f>+D20+D36+D37+D38+D39+D40+D41+D42</f>
        <v>7387</v>
      </c>
      <c r="E12" s="805">
        <f>+E20+E36+E37+E38+E39+E40+E41+E42</f>
        <v>9590739</v>
      </c>
      <c r="F12" s="805">
        <f>+F20+F36+F37+F38+F39+F40+F41+F42</f>
        <v>280</v>
      </c>
      <c r="G12" s="805">
        <v>2701</v>
      </c>
      <c r="H12" s="805">
        <v>6934090</v>
      </c>
      <c r="I12" s="805">
        <f aca="true" t="shared" si="2" ref="I12:N12">+I20+I36+I37+I38+I39+I40+I41+I42</f>
        <v>1626</v>
      </c>
      <c r="J12" s="805">
        <f t="shared" si="2"/>
        <v>3661</v>
      </c>
      <c r="K12" s="805">
        <f t="shared" si="2"/>
        <v>2425154</v>
      </c>
      <c r="L12" s="805">
        <f t="shared" si="2"/>
        <v>374</v>
      </c>
      <c r="M12" s="805">
        <f t="shared" si="2"/>
        <v>1025</v>
      </c>
      <c r="N12" s="806">
        <f t="shared" si="2"/>
        <v>231495</v>
      </c>
    </row>
    <row r="13" spans="1:14" s="807" customFormat="1" ht="13.5" customHeight="1">
      <c r="A13" s="802"/>
      <c r="B13" s="810" t="s">
        <v>281</v>
      </c>
      <c r="C13" s="804">
        <f aca="true" t="shared" si="3" ref="C13:N13">+C17+C24+C28+C43+C44+C45+C46+C47</f>
        <v>5854</v>
      </c>
      <c r="D13" s="805">
        <f t="shared" si="3"/>
        <v>20446</v>
      </c>
      <c r="E13" s="805">
        <f t="shared" si="3"/>
        <v>27750408</v>
      </c>
      <c r="F13" s="805">
        <f t="shared" si="3"/>
        <v>864</v>
      </c>
      <c r="G13" s="805">
        <f t="shared" si="3"/>
        <v>7645</v>
      </c>
      <c r="H13" s="805">
        <f t="shared" si="3"/>
        <v>20712039</v>
      </c>
      <c r="I13" s="805">
        <f t="shared" si="3"/>
        <v>4016</v>
      </c>
      <c r="J13" s="805">
        <f t="shared" si="3"/>
        <v>9869</v>
      </c>
      <c r="K13" s="805">
        <f t="shared" si="3"/>
        <v>6231330</v>
      </c>
      <c r="L13" s="805">
        <f t="shared" si="3"/>
        <v>974</v>
      </c>
      <c r="M13" s="805">
        <f t="shared" si="3"/>
        <v>2932</v>
      </c>
      <c r="N13" s="806">
        <f t="shared" si="3"/>
        <v>807039</v>
      </c>
    </row>
    <row r="14" spans="1:14" s="807" customFormat="1" ht="13.5" customHeight="1">
      <c r="A14" s="802"/>
      <c r="B14" s="810" t="s">
        <v>282</v>
      </c>
      <c r="C14" s="804">
        <f aca="true" t="shared" si="4" ref="C14:N14">+C18+C19+C48+C49+C50+C51+C52+C53+C54+C55+C56+C57+C58+C59</f>
        <v>8517</v>
      </c>
      <c r="D14" s="805">
        <f t="shared" si="4"/>
        <v>32455</v>
      </c>
      <c r="E14" s="805">
        <f t="shared" si="4"/>
        <v>47720640</v>
      </c>
      <c r="F14" s="805">
        <f t="shared" si="4"/>
        <v>1431</v>
      </c>
      <c r="G14" s="805">
        <f t="shared" si="4"/>
        <v>15159</v>
      </c>
      <c r="H14" s="805">
        <f t="shared" si="4"/>
        <v>38881433</v>
      </c>
      <c r="I14" s="805">
        <f t="shared" si="4"/>
        <v>5502</v>
      </c>
      <c r="J14" s="805">
        <f t="shared" si="4"/>
        <v>12508</v>
      </c>
      <c r="K14" s="805">
        <f t="shared" si="4"/>
        <v>7575525</v>
      </c>
      <c r="L14" s="805">
        <f t="shared" si="4"/>
        <v>1584</v>
      </c>
      <c r="M14" s="805">
        <f t="shared" si="4"/>
        <v>4788</v>
      </c>
      <c r="N14" s="806">
        <f t="shared" si="4"/>
        <v>1263682</v>
      </c>
    </row>
    <row r="15" spans="1:14" s="793" customFormat="1" ht="9.75" customHeight="1">
      <c r="A15" s="792"/>
      <c r="B15" s="811" t="s">
        <v>459</v>
      </c>
      <c r="C15" s="799"/>
      <c r="D15" s="800"/>
      <c r="E15" s="812"/>
      <c r="F15" s="800"/>
      <c r="G15" s="800"/>
      <c r="H15" s="800"/>
      <c r="I15" s="800"/>
      <c r="J15" s="800"/>
      <c r="K15" s="800"/>
      <c r="L15" s="800"/>
      <c r="M15" s="800"/>
      <c r="N15" s="809"/>
    </row>
    <row r="16" spans="1:14" s="793" customFormat="1" ht="12" customHeight="1">
      <c r="A16" s="792"/>
      <c r="B16" s="798" t="s">
        <v>69</v>
      </c>
      <c r="C16" s="813">
        <f aca="true" t="shared" si="5" ref="C16:C39">SUM(F16,I16,L16)</f>
        <v>5650</v>
      </c>
      <c r="D16" s="814">
        <f aca="true" t="shared" si="6" ref="D16:D39">SUM(G16,J16,M16)</f>
        <v>29907</v>
      </c>
      <c r="E16" s="814">
        <f aca="true" t="shared" si="7" ref="E16:E39">SUM(H16,K16,N16)</f>
        <v>59790994</v>
      </c>
      <c r="F16" s="814">
        <v>1568</v>
      </c>
      <c r="G16" s="814">
        <v>18757</v>
      </c>
      <c r="H16" s="814">
        <v>54535883</v>
      </c>
      <c r="I16" s="814">
        <v>2651</v>
      </c>
      <c r="J16" s="814">
        <v>6141</v>
      </c>
      <c r="K16" s="814">
        <v>3796063</v>
      </c>
      <c r="L16" s="814">
        <v>1431</v>
      </c>
      <c r="M16" s="814">
        <v>5009</v>
      </c>
      <c r="N16" s="815">
        <v>1459048</v>
      </c>
    </row>
    <row r="17" spans="1:14" s="793" customFormat="1" ht="12" customHeight="1">
      <c r="A17" s="792"/>
      <c r="B17" s="798" t="s">
        <v>71</v>
      </c>
      <c r="C17" s="813">
        <f t="shared" si="5"/>
        <v>2262</v>
      </c>
      <c r="D17" s="814">
        <f t="shared" si="6"/>
        <v>9947</v>
      </c>
      <c r="E17" s="814">
        <f t="shared" si="7"/>
        <v>14257262</v>
      </c>
      <c r="F17" s="814">
        <v>473</v>
      </c>
      <c r="G17" s="814">
        <v>4747</v>
      </c>
      <c r="H17" s="814">
        <v>11300238</v>
      </c>
      <c r="I17" s="814">
        <v>1354</v>
      </c>
      <c r="J17" s="814">
        <v>3767</v>
      </c>
      <c r="K17" s="814">
        <v>2559117</v>
      </c>
      <c r="L17" s="814">
        <v>435</v>
      </c>
      <c r="M17" s="814">
        <v>1433</v>
      </c>
      <c r="N17" s="815">
        <v>397907</v>
      </c>
    </row>
    <row r="18" spans="1:14" s="793" customFormat="1" ht="12" customHeight="1">
      <c r="A18" s="792"/>
      <c r="B18" s="798" t="s">
        <v>73</v>
      </c>
      <c r="C18" s="813">
        <f t="shared" si="5"/>
        <v>2738</v>
      </c>
      <c r="D18" s="814">
        <f t="shared" si="6"/>
        <v>11155</v>
      </c>
      <c r="E18" s="814">
        <f t="shared" si="7"/>
        <v>17985646</v>
      </c>
      <c r="F18" s="814">
        <v>511</v>
      </c>
      <c r="G18" s="814">
        <v>5319</v>
      </c>
      <c r="H18" s="814">
        <v>14704556</v>
      </c>
      <c r="I18" s="814">
        <v>1659</v>
      </c>
      <c r="J18" s="814">
        <v>4160</v>
      </c>
      <c r="K18" s="814">
        <v>2792826</v>
      </c>
      <c r="L18" s="814">
        <v>568</v>
      </c>
      <c r="M18" s="814">
        <v>1676</v>
      </c>
      <c r="N18" s="815">
        <v>488264</v>
      </c>
    </row>
    <row r="19" spans="1:14" s="793" customFormat="1" ht="12" customHeight="1">
      <c r="A19" s="792"/>
      <c r="B19" s="798" t="s">
        <v>75</v>
      </c>
      <c r="C19" s="813">
        <f t="shared" si="5"/>
        <v>3171</v>
      </c>
      <c r="D19" s="814">
        <f t="shared" si="6"/>
        <v>14652</v>
      </c>
      <c r="E19" s="814">
        <f t="shared" si="7"/>
        <v>23844483</v>
      </c>
      <c r="F19" s="814">
        <v>700</v>
      </c>
      <c r="G19" s="814">
        <v>8246</v>
      </c>
      <c r="H19" s="814">
        <v>20855028</v>
      </c>
      <c r="I19" s="814">
        <v>1754</v>
      </c>
      <c r="J19" s="814">
        <v>4023</v>
      </c>
      <c r="K19" s="814">
        <v>2384187</v>
      </c>
      <c r="L19" s="814">
        <v>717</v>
      </c>
      <c r="M19" s="814">
        <v>2383</v>
      </c>
      <c r="N19" s="815">
        <v>605268</v>
      </c>
    </row>
    <row r="20" spans="1:14" s="793" customFormat="1" ht="12" customHeight="1">
      <c r="A20" s="792"/>
      <c r="B20" s="798" t="s">
        <v>78</v>
      </c>
      <c r="C20" s="813">
        <f t="shared" si="5"/>
        <v>1229</v>
      </c>
      <c r="D20" s="814">
        <f t="shared" si="6"/>
        <v>4946</v>
      </c>
      <c r="E20" s="814">
        <f t="shared" si="7"/>
        <v>7837853</v>
      </c>
      <c r="F20" s="814">
        <v>222</v>
      </c>
      <c r="G20" s="814">
        <v>2355</v>
      </c>
      <c r="H20" s="814">
        <v>6293021</v>
      </c>
      <c r="I20" s="814">
        <v>738</v>
      </c>
      <c r="J20" s="814">
        <v>1819</v>
      </c>
      <c r="K20" s="814">
        <v>1368508</v>
      </c>
      <c r="L20" s="814">
        <v>269</v>
      </c>
      <c r="M20" s="814">
        <v>772</v>
      </c>
      <c r="N20" s="815">
        <v>176324</v>
      </c>
    </row>
    <row r="21" spans="1:14" s="793" customFormat="1" ht="12" customHeight="1">
      <c r="A21" s="792"/>
      <c r="B21" s="798" t="s">
        <v>79</v>
      </c>
      <c r="C21" s="813">
        <f t="shared" si="5"/>
        <v>836</v>
      </c>
      <c r="D21" s="814">
        <f t="shared" si="6"/>
        <v>2835</v>
      </c>
      <c r="E21" s="814">
        <f t="shared" si="7"/>
        <v>2980337</v>
      </c>
      <c r="F21" s="814">
        <v>125</v>
      </c>
      <c r="G21" s="814">
        <v>1186</v>
      </c>
      <c r="H21" s="814">
        <v>1930897</v>
      </c>
      <c r="I21" s="814">
        <v>618</v>
      </c>
      <c r="J21" s="814">
        <v>1398</v>
      </c>
      <c r="K21" s="814">
        <v>983775</v>
      </c>
      <c r="L21" s="814">
        <v>93</v>
      </c>
      <c r="M21" s="814">
        <v>251</v>
      </c>
      <c r="N21" s="815">
        <v>65665</v>
      </c>
    </row>
    <row r="22" spans="1:14" s="793" customFormat="1" ht="12" customHeight="1">
      <c r="A22" s="792"/>
      <c r="B22" s="798" t="s">
        <v>81</v>
      </c>
      <c r="C22" s="813">
        <f t="shared" si="5"/>
        <v>789</v>
      </c>
      <c r="D22" s="814">
        <f t="shared" si="6"/>
        <v>2359</v>
      </c>
      <c r="E22" s="814">
        <f t="shared" si="7"/>
        <v>1887445</v>
      </c>
      <c r="F22" s="814">
        <v>103</v>
      </c>
      <c r="G22" s="814">
        <v>725</v>
      </c>
      <c r="H22" s="814">
        <v>1131557</v>
      </c>
      <c r="I22" s="814">
        <v>535</v>
      </c>
      <c r="J22" s="814">
        <v>1247</v>
      </c>
      <c r="K22" s="814">
        <v>677899</v>
      </c>
      <c r="L22" s="814">
        <v>151</v>
      </c>
      <c r="M22" s="814">
        <v>387</v>
      </c>
      <c r="N22" s="815">
        <v>77989</v>
      </c>
    </row>
    <row r="23" spans="1:14" s="793" customFormat="1" ht="12" customHeight="1">
      <c r="A23" s="792"/>
      <c r="B23" s="798" t="s">
        <v>82</v>
      </c>
      <c r="C23" s="813">
        <f t="shared" si="5"/>
        <v>660</v>
      </c>
      <c r="D23" s="814">
        <f t="shared" si="6"/>
        <v>1941</v>
      </c>
      <c r="E23" s="814">
        <f t="shared" si="7"/>
        <v>2372990</v>
      </c>
      <c r="F23" s="814">
        <v>77</v>
      </c>
      <c r="G23" s="814">
        <v>595</v>
      </c>
      <c r="H23" s="814">
        <v>1587981</v>
      </c>
      <c r="I23" s="814">
        <v>514</v>
      </c>
      <c r="J23" s="814">
        <v>1153</v>
      </c>
      <c r="K23" s="814">
        <v>737876</v>
      </c>
      <c r="L23" s="814">
        <v>69</v>
      </c>
      <c r="M23" s="814">
        <v>193</v>
      </c>
      <c r="N23" s="815">
        <v>47133</v>
      </c>
    </row>
    <row r="24" spans="1:14" s="793" customFormat="1" ht="12" customHeight="1">
      <c r="A24" s="792"/>
      <c r="B24" s="798" t="s">
        <v>84</v>
      </c>
      <c r="C24" s="813">
        <f t="shared" si="5"/>
        <v>850</v>
      </c>
      <c r="D24" s="814">
        <f t="shared" si="6"/>
        <v>2987</v>
      </c>
      <c r="E24" s="814">
        <f t="shared" si="7"/>
        <v>2982991</v>
      </c>
      <c r="F24" s="814">
        <v>109</v>
      </c>
      <c r="G24" s="814">
        <v>1014</v>
      </c>
      <c r="H24" s="814">
        <v>1839145</v>
      </c>
      <c r="I24" s="814">
        <v>586</v>
      </c>
      <c r="J24" s="814">
        <v>1480</v>
      </c>
      <c r="K24" s="814">
        <v>999468</v>
      </c>
      <c r="L24" s="814">
        <v>155</v>
      </c>
      <c r="M24" s="814">
        <v>493</v>
      </c>
      <c r="N24" s="815">
        <v>144378</v>
      </c>
    </row>
    <row r="25" spans="1:14" s="793" customFormat="1" ht="12" customHeight="1">
      <c r="A25" s="792"/>
      <c r="B25" s="798" t="s">
        <v>86</v>
      </c>
      <c r="C25" s="813">
        <f t="shared" si="5"/>
        <v>1123</v>
      </c>
      <c r="D25" s="814">
        <f t="shared" si="6"/>
        <v>3964</v>
      </c>
      <c r="E25" s="814">
        <f t="shared" si="7"/>
        <v>5797887</v>
      </c>
      <c r="F25" s="814">
        <v>185</v>
      </c>
      <c r="G25" s="814">
        <v>1704</v>
      </c>
      <c r="H25" s="814">
        <v>4639424</v>
      </c>
      <c r="I25" s="814">
        <v>736</v>
      </c>
      <c r="J25" s="814">
        <v>1639</v>
      </c>
      <c r="K25" s="814">
        <v>1011976</v>
      </c>
      <c r="L25" s="814">
        <v>202</v>
      </c>
      <c r="M25" s="814">
        <v>621</v>
      </c>
      <c r="N25" s="815">
        <v>146487</v>
      </c>
    </row>
    <row r="26" spans="1:14" s="793" customFormat="1" ht="12" customHeight="1">
      <c r="A26" s="792"/>
      <c r="B26" s="798" t="s">
        <v>88</v>
      </c>
      <c r="C26" s="813">
        <f t="shared" si="5"/>
        <v>720</v>
      </c>
      <c r="D26" s="814">
        <f t="shared" si="6"/>
        <v>2283</v>
      </c>
      <c r="E26" s="814">
        <f t="shared" si="7"/>
        <v>1918654</v>
      </c>
      <c r="F26" s="814">
        <v>76</v>
      </c>
      <c r="G26" s="814">
        <v>655</v>
      </c>
      <c r="H26" s="814">
        <v>1173525</v>
      </c>
      <c r="I26" s="814">
        <v>483</v>
      </c>
      <c r="J26" s="814">
        <v>1206</v>
      </c>
      <c r="K26" s="814">
        <v>659139</v>
      </c>
      <c r="L26" s="814">
        <v>161</v>
      </c>
      <c r="M26" s="814">
        <v>422</v>
      </c>
      <c r="N26" s="815">
        <v>85990</v>
      </c>
    </row>
    <row r="27" spans="1:14" s="793" customFormat="1" ht="12" customHeight="1">
      <c r="A27" s="792"/>
      <c r="B27" s="798" t="s">
        <v>89</v>
      </c>
      <c r="C27" s="813">
        <f t="shared" si="5"/>
        <v>504</v>
      </c>
      <c r="D27" s="814">
        <f t="shared" si="6"/>
        <v>1302</v>
      </c>
      <c r="E27" s="814">
        <f t="shared" si="7"/>
        <v>957825</v>
      </c>
      <c r="F27" s="814">
        <v>51</v>
      </c>
      <c r="G27" s="814">
        <v>283</v>
      </c>
      <c r="H27" s="814">
        <v>439948</v>
      </c>
      <c r="I27" s="814">
        <v>393</v>
      </c>
      <c r="J27" s="814">
        <v>845</v>
      </c>
      <c r="K27" s="814">
        <v>463874</v>
      </c>
      <c r="L27" s="814">
        <v>60</v>
      </c>
      <c r="M27" s="814">
        <v>174</v>
      </c>
      <c r="N27" s="815">
        <v>54003</v>
      </c>
    </row>
    <row r="28" spans="1:14" s="793" customFormat="1" ht="12" customHeight="1">
      <c r="A28" s="792"/>
      <c r="B28" s="798" t="s">
        <v>91</v>
      </c>
      <c r="C28" s="813">
        <f t="shared" si="5"/>
        <v>947</v>
      </c>
      <c r="D28" s="814">
        <f t="shared" si="6"/>
        <v>2881</v>
      </c>
      <c r="E28" s="814">
        <f t="shared" si="7"/>
        <v>7053881</v>
      </c>
      <c r="F28" s="814">
        <v>136</v>
      </c>
      <c r="G28" s="814">
        <v>973</v>
      </c>
      <c r="H28" s="814">
        <v>6085157</v>
      </c>
      <c r="I28" s="814">
        <v>633</v>
      </c>
      <c r="J28" s="814">
        <v>1421</v>
      </c>
      <c r="K28" s="814">
        <v>830419</v>
      </c>
      <c r="L28" s="814">
        <v>178</v>
      </c>
      <c r="M28" s="814">
        <v>487</v>
      </c>
      <c r="N28" s="815">
        <v>138305</v>
      </c>
    </row>
    <row r="29" spans="1:14" s="793" customFormat="1" ht="12" customHeight="1">
      <c r="A29" s="792"/>
      <c r="B29" s="798" t="s">
        <v>96</v>
      </c>
      <c r="C29" s="813">
        <f t="shared" si="5"/>
        <v>257</v>
      </c>
      <c r="D29" s="814">
        <f t="shared" si="6"/>
        <v>742</v>
      </c>
      <c r="E29" s="814">
        <f t="shared" si="7"/>
        <v>1121578</v>
      </c>
      <c r="F29" s="814">
        <v>27</v>
      </c>
      <c r="G29" s="814">
        <v>167</v>
      </c>
      <c r="H29" s="814">
        <v>828222</v>
      </c>
      <c r="I29" s="814">
        <v>216</v>
      </c>
      <c r="J29" s="814">
        <v>537</v>
      </c>
      <c r="K29" s="814">
        <v>284549</v>
      </c>
      <c r="L29" s="814">
        <v>14</v>
      </c>
      <c r="M29" s="814">
        <v>38</v>
      </c>
      <c r="N29" s="815">
        <v>8807</v>
      </c>
    </row>
    <row r="30" spans="1:14" s="793" customFormat="1" ht="12" customHeight="1">
      <c r="A30" s="792"/>
      <c r="B30" s="798" t="s">
        <v>98</v>
      </c>
      <c r="C30" s="813">
        <f t="shared" si="5"/>
        <v>217</v>
      </c>
      <c r="D30" s="814">
        <f t="shared" si="6"/>
        <v>598</v>
      </c>
      <c r="E30" s="814">
        <f t="shared" si="7"/>
        <v>497408</v>
      </c>
      <c r="F30" s="814">
        <v>22</v>
      </c>
      <c r="G30" s="814">
        <v>163</v>
      </c>
      <c r="H30" s="814">
        <v>252212</v>
      </c>
      <c r="I30" s="814">
        <v>187</v>
      </c>
      <c r="J30" s="814">
        <v>407</v>
      </c>
      <c r="K30" s="814">
        <v>238636</v>
      </c>
      <c r="L30" s="814">
        <v>8</v>
      </c>
      <c r="M30" s="814">
        <v>28</v>
      </c>
      <c r="N30" s="815">
        <v>6560</v>
      </c>
    </row>
    <row r="31" spans="1:14" s="793" customFormat="1" ht="12" customHeight="1">
      <c r="A31" s="792"/>
      <c r="B31" s="798" t="s">
        <v>100</v>
      </c>
      <c r="C31" s="813">
        <f t="shared" si="5"/>
        <v>528</v>
      </c>
      <c r="D31" s="814">
        <f t="shared" si="6"/>
        <v>1570</v>
      </c>
      <c r="E31" s="814">
        <f t="shared" si="7"/>
        <v>1174425</v>
      </c>
      <c r="F31" s="814">
        <v>70</v>
      </c>
      <c r="G31" s="814">
        <v>476</v>
      </c>
      <c r="H31" s="814">
        <v>640092</v>
      </c>
      <c r="I31" s="814">
        <v>417</v>
      </c>
      <c r="J31" s="814">
        <v>976</v>
      </c>
      <c r="K31" s="814">
        <v>502654</v>
      </c>
      <c r="L31" s="814">
        <v>41</v>
      </c>
      <c r="M31" s="814">
        <v>118</v>
      </c>
      <c r="N31" s="815">
        <v>31679</v>
      </c>
    </row>
    <row r="32" spans="1:14" s="793" customFormat="1" ht="12" customHeight="1">
      <c r="A32" s="792"/>
      <c r="B32" s="798" t="s">
        <v>102</v>
      </c>
      <c r="C32" s="813">
        <f t="shared" si="5"/>
        <v>150</v>
      </c>
      <c r="D32" s="814">
        <f t="shared" si="6"/>
        <v>389</v>
      </c>
      <c r="E32" s="814">
        <f t="shared" si="7"/>
        <v>311291</v>
      </c>
      <c r="F32" s="814">
        <v>17</v>
      </c>
      <c r="G32" s="814">
        <v>103</v>
      </c>
      <c r="H32" s="814">
        <v>163927</v>
      </c>
      <c r="I32" s="814">
        <v>115</v>
      </c>
      <c r="J32" s="814">
        <v>240</v>
      </c>
      <c r="K32" s="814">
        <v>137133</v>
      </c>
      <c r="L32" s="814">
        <v>18</v>
      </c>
      <c r="M32" s="814">
        <v>46</v>
      </c>
      <c r="N32" s="815">
        <v>10231</v>
      </c>
    </row>
    <row r="33" spans="1:14" s="793" customFormat="1" ht="12" customHeight="1">
      <c r="A33" s="792"/>
      <c r="B33" s="798" t="s">
        <v>103</v>
      </c>
      <c r="C33" s="813">
        <f t="shared" si="5"/>
        <v>215</v>
      </c>
      <c r="D33" s="814">
        <f t="shared" si="6"/>
        <v>563</v>
      </c>
      <c r="E33" s="814">
        <f t="shared" si="7"/>
        <v>434536</v>
      </c>
      <c r="F33" s="814">
        <v>17</v>
      </c>
      <c r="G33" s="814">
        <v>99</v>
      </c>
      <c r="H33" s="814">
        <v>208430</v>
      </c>
      <c r="I33" s="814">
        <v>186</v>
      </c>
      <c r="J33" s="814">
        <v>433</v>
      </c>
      <c r="K33" s="814">
        <v>218142</v>
      </c>
      <c r="L33" s="814">
        <v>12</v>
      </c>
      <c r="M33" s="814">
        <v>31</v>
      </c>
      <c r="N33" s="815">
        <v>7964</v>
      </c>
    </row>
    <row r="34" spans="1:14" s="793" customFormat="1" ht="12" customHeight="1">
      <c r="A34" s="792"/>
      <c r="B34" s="798" t="s">
        <v>105</v>
      </c>
      <c r="C34" s="813">
        <f t="shared" si="5"/>
        <v>277</v>
      </c>
      <c r="D34" s="814">
        <f t="shared" si="6"/>
        <v>713</v>
      </c>
      <c r="E34" s="814">
        <f t="shared" si="7"/>
        <v>514390</v>
      </c>
      <c r="F34" s="814">
        <v>23</v>
      </c>
      <c r="G34" s="814">
        <v>165</v>
      </c>
      <c r="H34" s="814">
        <v>212074</v>
      </c>
      <c r="I34" s="814">
        <v>236</v>
      </c>
      <c r="J34" s="814">
        <v>501</v>
      </c>
      <c r="K34" s="814">
        <v>287793</v>
      </c>
      <c r="L34" s="814">
        <v>18</v>
      </c>
      <c r="M34" s="814">
        <v>47</v>
      </c>
      <c r="N34" s="815">
        <v>14523</v>
      </c>
    </row>
    <row r="35" spans="1:14" s="793" customFormat="1" ht="12" customHeight="1">
      <c r="A35" s="792"/>
      <c r="B35" s="798" t="s">
        <v>108</v>
      </c>
      <c r="C35" s="813">
        <f t="shared" si="5"/>
        <v>178</v>
      </c>
      <c r="D35" s="814">
        <f t="shared" si="6"/>
        <v>472</v>
      </c>
      <c r="E35" s="814">
        <f t="shared" si="7"/>
        <v>307156</v>
      </c>
      <c r="F35" s="814">
        <v>11</v>
      </c>
      <c r="G35" s="814">
        <v>87</v>
      </c>
      <c r="H35" s="814">
        <v>74001</v>
      </c>
      <c r="I35" s="814">
        <v>154</v>
      </c>
      <c r="J35" s="814">
        <v>360</v>
      </c>
      <c r="K35" s="814">
        <v>227892</v>
      </c>
      <c r="L35" s="814">
        <v>13</v>
      </c>
      <c r="M35" s="814">
        <v>25</v>
      </c>
      <c r="N35" s="815">
        <v>5263</v>
      </c>
    </row>
    <row r="36" spans="1:14" s="793" customFormat="1" ht="12" customHeight="1">
      <c r="A36" s="792"/>
      <c r="B36" s="798" t="s">
        <v>67</v>
      </c>
      <c r="C36" s="813">
        <f t="shared" si="5"/>
        <v>129</v>
      </c>
      <c r="D36" s="814">
        <f t="shared" si="6"/>
        <v>324</v>
      </c>
      <c r="E36" s="814">
        <f t="shared" si="7"/>
        <v>208883</v>
      </c>
      <c r="F36" s="814">
        <v>8</v>
      </c>
      <c r="G36" s="814">
        <v>45</v>
      </c>
      <c r="H36" s="814">
        <v>57044</v>
      </c>
      <c r="I36" s="814">
        <v>106</v>
      </c>
      <c r="J36" s="814">
        <v>250</v>
      </c>
      <c r="K36" s="814">
        <v>146985</v>
      </c>
      <c r="L36" s="814">
        <v>15</v>
      </c>
      <c r="M36" s="814">
        <v>29</v>
      </c>
      <c r="N36" s="815">
        <v>4854</v>
      </c>
    </row>
    <row r="37" spans="1:14" s="793" customFormat="1" ht="12" customHeight="1">
      <c r="A37" s="792"/>
      <c r="B37" s="798" t="s">
        <v>68</v>
      </c>
      <c r="C37" s="813">
        <f t="shared" si="5"/>
        <v>287</v>
      </c>
      <c r="D37" s="814">
        <f t="shared" si="6"/>
        <v>686</v>
      </c>
      <c r="E37" s="814">
        <f t="shared" si="7"/>
        <v>436138</v>
      </c>
      <c r="F37" s="814">
        <v>20</v>
      </c>
      <c r="G37" s="814">
        <v>136</v>
      </c>
      <c r="H37" s="814">
        <v>221893</v>
      </c>
      <c r="I37" s="814">
        <v>230</v>
      </c>
      <c r="J37" s="814">
        <v>462</v>
      </c>
      <c r="K37" s="814">
        <v>198376</v>
      </c>
      <c r="L37" s="814">
        <v>37</v>
      </c>
      <c r="M37" s="814">
        <v>88</v>
      </c>
      <c r="N37" s="815">
        <v>15869</v>
      </c>
    </row>
    <row r="38" spans="1:14" s="793" customFormat="1" ht="12.75" customHeight="1">
      <c r="A38" s="792"/>
      <c r="B38" s="798" t="s">
        <v>70</v>
      </c>
      <c r="C38" s="813">
        <f t="shared" si="5"/>
        <v>118</v>
      </c>
      <c r="D38" s="814">
        <f t="shared" si="6"/>
        <v>242</v>
      </c>
      <c r="E38" s="814">
        <f t="shared" si="7"/>
        <v>197054</v>
      </c>
      <c r="F38" s="814">
        <v>5</v>
      </c>
      <c r="G38" s="814">
        <v>23</v>
      </c>
      <c r="H38" s="814">
        <v>56308</v>
      </c>
      <c r="I38" s="814">
        <v>104</v>
      </c>
      <c r="J38" s="814">
        <v>203</v>
      </c>
      <c r="K38" s="814">
        <v>137445</v>
      </c>
      <c r="L38" s="814">
        <v>9</v>
      </c>
      <c r="M38" s="814">
        <v>16</v>
      </c>
      <c r="N38" s="815">
        <v>3301</v>
      </c>
    </row>
    <row r="39" spans="1:14" s="793" customFormat="1" ht="12" customHeight="1">
      <c r="A39" s="792"/>
      <c r="B39" s="798" t="s">
        <v>72</v>
      </c>
      <c r="C39" s="813">
        <f t="shared" si="5"/>
        <v>210</v>
      </c>
      <c r="D39" s="814">
        <f t="shared" si="6"/>
        <v>500</v>
      </c>
      <c r="E39" s="814">
        <f t="shared" si="7"/>
        <v>392906</v>
      </c>
      <c r="F39" s="814">
        <v>11</v>
      </c>
      <c r="G39" s="814">
        <v>63</v>
      </c>
      <c r="H39" s="814">
        <v>102190</v>
      </c>
      <c r="I39" s="814">
        <v>178</v>
      </c>
      <c r="J39" s="814">
        <v>387</v>
      </c>
      <c r="K39" s="814">
        <v>282609</v>
      </c>
      <c r="L39" s="814">
        <v>21</v>
      </c>
      <c r="M39" s="814">
        <v>50</v>
      </c>
      <c r="N39" s="815">
        <v>8107</v>
      </c>
    </row>
    <row r="40" spans="1:14" s="793" customFormat="1" ht="12" customHeight="1">
      <c r="A40" s="792"/>
      <c r="B40" s="798" t="s">
        <v>74</v>
      </c>
      <c r="C40" s="813">
        <f aca="true" t="shared" si="8" ref="C40:C59">SUM(F40,I40,L40)</f>
        <v>115</v>
      </c>
      <c r="D40" s="814">
        <v>248</v>
      </c>
      <c r="E40" s="814">
        <v>177601</v>
      </c>
      <c r="F40" s="814">
        <v>2</v>
      </c>
      <c r="G40" s="814">
        <v>0</v>
      </c>
      <c r="H40" s="814">
        <v>0</v>
      </c>
      <c r="I40" s="814">
        <v>101</v>
      </c>
      <c r="J40" s="814">
        <v>212</v>
      </c>
      <c r="K40" s="814">
        <v>123285</v>
      </c>
      <c r="L40" s="814">
        <v>12</v>
      </c>
      <c r="M40" s="814">
        <v>23</v>
      </c>
      <c r="N40" s="815">
        <v>2974</v>
      </c>
    </row>
    <row r="41" spans="1:14" s="793" customFormat="1" ht="12" customHeight="1">
      <c r="A41" s="792"/>
      <c r="B41" s="798" t="s">
        <v>76</v>
      </c>
      <c r="C41" s="813">
        <f t="shared" si="8"/>
        <v>93</v>
      </c>
      <c r="D41" s="814">
        <f aca="true" t="shared" si="9" ref="D41:D59">SUM(G41,J41,M41)</f>
        <v>187</v>
      </c>
      <c r="E41" s="814">
        <f aca="true" t="shared" si="10" ref="E41:E59">SUM(H41,K41,N41)</f>
        <v>153389</v>
      </c>
      <c r="F41" s="814">
        <v>4</v>
      </c>
      <c r="G41" s="816">
        <v>24</v>
      </c>
      <c r="H41" s="816">
        <v>60821</v>
      </c>
      <c r="I41" s="814">
        <v>84</v>
      </c>
      <c r="J41" s="816">
        <v>155</v>
      </c>
      <c r="K41" s="816">
        <v>90810</v>
      </c>
      <c r="L41" s="814">
        <v>5</v>
      </c>
      <c r="M41" s="816">
        <v>8</v>
      </c>
      <c r="N41" s="817">
        <v>1758</v>
      </c>
    </row>
    <row r="42" spans="1:14" s="793" customFormat="1" ht="12" customHeight="1">
      <c r="A42" s="792"/>
      <c r="B42" s="798" t="s">
        <v>77</v>
      </c>
      <c r="C42" s="813">
        <f t="shared" si="8"/>
        <v>99</v>
      </c>
      <c r="D42" s="814">
        <f t="shared" si="9"/>
        <v>254</v>
      </c>
      <c r="E42" s="814">
        <f t="shared" si="10"/>
        <v>186915</v>
      </c>
      <c r="F42" s="814">
        <v>8</v>
      </c>
      <c r="G42" s="816">
        <v>42</v>
      </c>
      <c r="H42" s="816">
        <v>91471</v>
      </c>
      <c r="I42" s="814">
        <v>85</v>
      </c>
      <c r="J42" s="816">
        <v>173</v>
      </c>
      <c r="K42" s="816">
        <v>77136</v>
      </c>
      <c r="L42" s="814">
        <v>6</v>
      </c>
      <c r="M42" s="816">
        <v>39</v>
      </c>
      <c r="N42" s="817">
        <v>18308</v>
      </c>
    </row>
    <row r="43" spans="1:14" s="793" customFormat="1" ht="12" customHeight="1">
      <c r="A43" s="792"/>
      <c r="B43" s="798" t="s">
        <v>80</v>
      </c>
      <c r="C43" s="813">
        <f t="shared" si="8"/>
        <v>556</v>
      </c>
      <c r="D43" s="814">
        <f t="shared" si="9"/>
        <v>1489</v>
      </c>
      <c r="E43" s="814">
        <f t="shared" si="10"/>
        <v>1213134</v>
      </c>
      <c r="F43" s="814">
        <v>51</v>
      </c>
      <c r="G43" s="814">
        <v>353</v>
      </c>
      <c r="H43" s="814">
        <v>703024</v>
      </c>
      <c r="I43" s="814">
        <v>424</v>
      </c>
      <c r="J43" s="814">
        <v>936</v>
      </c>
      <c r="K43" s="814">
        <v>462199</v>
      </c>
      <c r="L43" s="814">
        <v>81</v>
      </c>
      <c r="M43" s="814">
        <v>200</v>
      </c>
      <c r="N43" s="815">
        <v>47911</v>
      </c>
    </row>
    <row r="44" spans="1:14" s="793" customFormat="1" ht="12" customHeight="1">
      <c r="A44" s="792"/>
      <c r="B44" s="798" t="s">
        <v>224</v>
      </c>
      <c r="C44" s="813">
        <f t="shared" si="8"/>
        <v>403</v>
      </c>
      <c r="D44" s="814">
        <f t="shared" si="9"/>
        <v>1077</v>
      </c>
      <c r="E44" s="814">
        <f t="shared" si="10"/>
        <v>776514</v>
      </c>
      <c r="F44" s="814">
        <v>36</v>
      </c>
      <c r="G44" s="814">
        <v>220</v>
      </c>
      <c r="H44" s="814">
        <v>338609</v>
      </c>
      <c r="I44" s="814">
        <v>330</v>
      </c>
      <c r="J44" s="814">
        <v>755</v>
      </c>
      <c r="K44" s="814">
        <v>415582</v>
      </c>
      <c r="L44" s="814">
        <v>37</v>
      </c>
      <c r="M44" s="814">
        <v>102</v>
      </c>
      <c r="N44" s="815">
        <v>22323</v>
      </c>
    </row>
    <row r="45" spans="1:14" s="793" customFormat="1" ht="12" customHeight="1">
      <c r="A45" s="792"/>
      <c r="B45" s="798" t="s">
        <v>83</v>
      </c>
      <c r="C45" s="813">
        <f t="shared" si="8"/>
        <v>271</v>
      </c>
      <c r="D45" s="814">
        <f t="shared" si="9"/>
        <v>708</v>
      </c>
      <c r="E45" s="814">
        <f t="shared" si="10"/>
        <v>500441</v>
      </c>
      <c r="F45" s="814">
        <v>34</v>
      </c>
      <c r="G45" s="814">
        <v>213</v>
      </c>
      <c r="H45" s="814">
        <v>267836</v>
      </c>
      <c r="I45" s="814">
        <v>198</v>
      </c>
      <c r="J45" s="814">
        <v>397</v>
      </c>
      <c r="K45" s="814">
        <v>209851</v>
      </c>
      <c r="L45" s="814">
        <v>39</v>
      </c>
      <c r="M45" s="814">
        <v>98</v>
      </c>
      <c r="N45" s="815">
        <v>22754</v>
      </c>
    </row>
    <row r="46" spans="1:14" s="793" customFormat="1" ht="12" customHeight="1">
      <c r="A46" s="792"/>
      <c r="B46" s="798" t="s">
        <v>85</v>
      </c>
      <c r="C46" s="813">
        <f t="shared" si="8"/>
        <v>373</v>
      </c>
      <c r="D46" s="814">
        <f t="shared" si="9"/>
        <v>938</v>
      </c>
      <c r="E46" s="814">
        <f t="shared" si="10"/>
        <v>677313</v>
      </c>
      <c r="F46" s="814">
        <v>17</v>
      </c>
      <c r="G46" s="814">
        <v>83</v>
      </c>
      <c r="H46" s="814">
        <v>126087</v>
      </c>
      <c r="I46" s="814">
        <v>320</v>
      </c>
      <c r="J46" s="814">
        <v>772</v>
      </c>
      <c r="K46" s="814">
        <v>525705</v>
      </c>
      <c r="L46" s="814">
        <v>36</v>
      </c>
      <c r="M46" s="814">
        <v>83</v>
      </c>
      <c r="N46" s="815">
        <v>25521</v>
      </c>
    </row>
    <row r="47" spans="1:14" s="793" customFormat="1" ht="12" customHeight="1">
      <c r="A47" s="792"/>
      <c r="B47" s="798" t="s">
        <v>87</v>
      </c>
      <c r="C47" s="813">
        <f t="shared" si="8"/>
        <v>192</v>
      </c>
      <c r="D47" s="814">
        <f t="shared" si="9"/>
        <v>419</v>
      </c>
      <c r="E47" s="814">
        <f t="shared" si="10"/>
        <v>288872</v>
      </c>
      <c r="F47" s="814">
        <v>8</v>
      </c>
      <c r="G47" s="814">
        <v>42</v>
      </c>
      <c r="H47" s="814">
        <v>51943</v>
      </c>
      <c r="I47" s="814">
        <v>171</v>
      </c>
      <c r="J47" s="814">
        <v>341</v>
      </c>
      <c r="K47" s="814">
        <v>228989</v>
      </c>
      <c r="L47" s="814">
        <v>13</v>
      </c>
      <c r="M47" s="814">
        <v>36</v>
      </c>
      <c r="N47" s="815">
        <v>7940</v>
      </c>
    </row>
    <row r="48" spans="1:14" s="793" customFormat="1" ht="12" customHeight="1">
      <c r="A48" s="792"/>
      <c r="B48" s="798" t="s">
        <v>90</v>
      </c>
      <c r="C48" s="813">
        <f t="shared" si="8"/>
        <v>171</v>
      </c>
      <c r="D48" s="814">
        <f t="shared" si="9"/>
        <v>440</v>
      </c>
      <c r="E48" s="814">
        <f t="shared" si="10"/>
        <v>372309</v>
      </c>
      <c r="F48" s="814">
        <v>18</v>
      </c>
      <c r="G48" s="814">
        <v>107</v>
      </c>
      <c r="H48" s="814">
        <v>207576</v>
      </c>
      <c r="I48" s="814">
        <v>132</v>
      </c>
      <c r="J48" s="814">
        <v>285</v>
      </c>
      <c r="K48" s="814">
        <v>153728</v>
      </c>
      <c r="L48" s="814">
        <v>21</v>
      </c>
      <c r="M48" s="814">
        <v>48</v>
      </c>
      <c r="N48" s="815">
        <v>11005</v>
      </c>
    </row>
    <row r="49" spans="1:14" s="793" customFormat="1" ht="12" customHeight="1">
      <c r="A49" s="792"/>
      <c r="B49" s="798" t="s">
        <v>92</v>
      </c>
      <c r="C49" s="813">
        <f t="shared" si="8"/>
        <v>442</v>
      </c>
      <c r="D49" s="814">
        <f t="shared" si="9"/>
        <v>1236</v>
      </c>
      <c r="E49" s="814">
        <f t="shared" si="10"/>
        <v>1055938</v>
      </c>
      <c r="F49" s="814">
        <v>48</v>
      </c>
      <c r="G49" s="814">
        <v>328</v>
      </c>
      <c r="H49" s="814">
        <v>538903</v>
      </c>
      <c r="I49" s="814">
        <v>333</v>
      </c>
      <c r="J49" s="814">
        <v>777</v>
      </c>
      <c r="K49" s="814">
        <v>492679</v>
      </c>
      <c r="L49" s="814">
        <v>61</v>
      </c>
      <c r="M49" s="814">
        <v>131</v>
      </c>
      <c r="N49" s="815">
        <v>24356</v>
      </c>
    </row>
    <row r="50" spans="1:14" s="793" customFormat="1" ht="12" customHeight="1">
      <c r="A50" s="792"/>
      <c r="B50" s="798" t="s">
        <v>93</v>
      </c>
      <c r="C50" s="813">
        <f t="shared" si="8"/>
        <v>214</v>
      </c>
      <c r="D50" s="814">
        <f t="shared" si="9"/>
        <v>525</v>
      </c>
      <c r="E50" s="814">
        <f t="shared" si="10"/>
        <v>415560</v>
      </c>
      <c r="F50" s="814">
        <v>17</v>
      </c>
      <c r="G50" s="814">
        <v>124</v>
      </c>
      <c r="H50" s="814">
        <v>210035</v>
      </c>
      <c r="I50" s="814">
        <v>177</v>
      </c>
      <c r="J50" s="814">
        <v>354</v>
      </c>
      <c r="K50" s="814">
        <v>195545</v>
      </c>
      <c r="L50" s="814">
        <v>20</v>
      </c>
      <c r="M50" s="814">
        <v>47</v>
      </c>
      <c r="N50" s="815">
        <v>9980</v>
      </c>
    </row>
    <row r="51" spans="1:14" s="793" customFormat="1" ht="12" customHeight="1">
      <c r="A51" s="792"/>
      <c r="B51" s="798" t="s">
        <v>94</v>
      </c>
      <c r="C51" s="813">
        <f t="shared" si="8"/>
        <v>138</v>
      </c>
      <c r="D51" s="814">
        <f t="shared" si="9"/>
        <v>342</v>
      </c>
      <c r="E51" s="814">
        <f t="shared" si="10"/>
        <v>401018</v>
      </c>
      <c r="F51" s="814">
        <v>4</v>
      </c>
      <c r="G51" s="814">
        <v>103</v>
      </c>
      <c r="H51" s="814">
        <v>279335</v>
      </c>
      <c r="I51" s="814">
        <v>127</v>
      </c>
      <c r="J51" s="814">
        <v>224</v>
      </c>
      <c r="K51" s="814">
        <v>118622</v>
      </c>
      <c r="L51" s="814">
        <v>7</v>
      </c>
      <c r="M51" s="814">
        <v>15</v>
      </c>
      <c r="N51" s="815">
        <v>3061</v>
      </c>
    </row>
    <row r="52" spans="1:14" s="793" customFormat="1" ht="12" customHeight="1">
      <c r="A52" s="792"/>
      <c r="B52" s="798" t="s">
        <v>95</v>
      </c>
      <c r="C52" s="813">
        <f t="shared" si="8"/>
        <v>131</v>
      </c>
      <c r="D52" s="814">
        <f t="shared" si="9"/>
        <v>290</v>
      </c>
      <c r="E52" s="814">
        <f t="shared" si="10"/>
        <v>202386</v>
      </c>
      <c r="F52" s="814">
        <v>12</v>
      </c>
      <c r="G52" s="814">
        <v>61</v>
      </c>
      <c r="H52" s="814">
        <v>78866</v>
      </c>
      <c r="I52" s="814">
        <v>111</v>
      </c>
      <c r="J52" s="814">
        <v>205</v>
      </c>
      <c r="K52" s="814">
        <v>118091</v>
      </c>
      <c r="L52" s="814">
        <v>8</v>
      </c>
      <c r="M52" s="814">
        <v>24</v>
      </c>
      <c r="N52" s="815">
        <v>5429</v>
      </c>
    </row>
    <row r="53" spans="1:14" s="793" customFormat="1" ht="12" customHeight="1">
      <c r="A53" s="792"/>
      <c r="B53" s="798" t="s">
        <v>97</v>
      </c>
      <c r="C53" s="813">
        <f t="shared" si="8"/>
        <v>149</v>
      </c>
      <c r="D53" s="814">
        <f t="shared" si="9"/>
        <v>499</v>
      </c>
      <c r="E53" s="814">
        <f t="shared" si="10"/>
        <v>1080087</v>
      </c>
      <c r="F53" s="814">
        <v>22</v>
      </c>
      <c r="G53" s="814">
        <v>257</v>
      </c>
      <c r="H53" s="814">
        <v>948123</v>
      </c>
      <c r="I53" s="814">
        <v>110</v>
      </c>
      <c r="J53" s="814">
        <v>199</v>
      </c>
      <c r="K53" s="814">
        <v>120385</v>
      </c>
      <c r="L53" s="814">
        <v>17</v>
      </c>
      <c r="M53" s="814">
        <v>43</v>
      </c>
      <c r="N53" s="815">
        <v>11579</v>
      </c>
    </row>
    <row r="54" spans="1:14" s="793" customFormat="1" ht="12" customHeight="1">
      <c r="A54" s="792"/>
      <c r="B54" s="798" t="s">
        <v>99</v>
      </c>
      <c r="C54" s="813">
        <f t="shared" si="8"/>
        <v>97</v>
      </c>
      <c r="D54" s="814">
        <f t="shared" si="9"/>
        <v>208</v>
      </c>
      <c r="E54" s="814">
        <f t="shared" si="10"/>
        <v>166878</v>
      </c>
      <c r="F54" s="814">
        <v>5</v>
      </c>
      <c r="G54" s="814">
        <v>37</v>
      </c>
      <c r="H54" s="814">
        <v>83887</v>
      </c>
      <c r="I54" s="814">
        <v>83</v>
      </c>
      <c r="J54" s="814">
        <v>148</v>
      </c>
      <c r="K54" s="814">
        <v>72777</v>
      </c>
      <c r="L54" s="814">
        <v>9</v>
      </c>
      <c r="M54" s="814">
        <v>23</v>
      </c>
      <c r="N54" s="815">
        <v>10214</v>
      </c>
    </row>
    <row r="55" spans="1:14" s="793" customFormat="1" ht="12" customHeight="1">
      <c r="A55" s="792"/>
      <c r="B55" s="798" t="s">
        <v>101</v>
      </c>
      <c r="C55" s="813">
        <f t="shared" si="8"/>
        <v>369</v>
      </c>
      <c r="D55" s="814">
        <f t="shared" si="9"/>
        <v>934</v>
      </c>
      <c r="E55" s="814">
        <f t="shared" si="10"/>
        <v>574481</v>
      </c>
      <c r="F55" s="814">
        <v>23</v>
      </c>
      <c r="G55" s="814">
        <v>91</v>
      </c>
      <c r="H55" s="814">
        <v>135037</v>
      </c>
      <c r="I55" s="814">
        <v>285</v>
      </c>
      <c r="J55" s="814">
        <v>670</v>
      </c>
      <c r="K55" s="814">
        <v>395566</v>
      </c>
      <c r="L55" s="814">
        <v>61</v>
      </c>
      <c r="M55" s="814">
        <v>173</v>
      </c>
      <c r="N55" s="815">
        <v>43878</v>
      </c>
    </row>
    <row r="56" spans="1:14" s="793" customFormat="1" ht="12" customHeight="1">
      <c r="A56" s="792"/>
      <c r="B56" s="798" t="s">
        <v>104</v>
      </c>
      <c r="C56" s="813">
        <f t="shared" si="8"/>
        <v>444</v>
      </c>
      <c r="D56" s="814">
        <f t="shared" si="9"/>
        <v>1134</v>
      </c>
      <c r="E56" s="814">
        <f t="shared" si="10"/>
        <v>857256</v>
      </c>
      <c r="F56" s="814">
        <v>39</v>
      </c>
      <c r="G56" s="814">
        <v>293</v>
      </c>
      <c r="H56" s="814">
        <v>485890</v>
      </c>
      <c r="I56" s="814">
        <v>353</v>
      </c>
      <c r="J56" s="814">
        <v>709</v>
      </c>
      <c r="K56" s="814">
        <v>339017</v>
      </c>
      <c r="L56" s="814">
        <v>52</v>
      </c>
      <c r="M56" s="814">
        <v>132</v>
      </c>
      <c r="N56" s="815">
        <v>32349</v>
      </c>
    </row>
    <row r="57" spans="1:14" s="793" customFormat="1" ht="12" customHeight="1">
      <c r="A57" s="792"/>
      <c r="B57" s="798" t="s">
        <v>106</v>
      </c>
      <c r="C57" s="813">
        <f t="shared" si="8"/>
        <v>179</v>
      </c>
      <c r="D57" s="814">
        <f t="shared" si="9"/>
        <v>426</v>
      </c>
      <c r="E57" s="814">
        <f t="shared" si="10"/>
        <v>345040</v>
      </c>
      <c r="F57" s="814">
        <v>20</v>
      </c>
      <c r="G57" s="814">
        <v>122</v>
      </c>
      <c r="H57" s="814">
        <v>219092</v>
      </c>
      <c r="I57" s="814">
        <v>141</v>
      </c>
      <c r="J57" s="814">
        <v>263</v>
      </c>
      <c r="K57" s="814">
        <v>116343</v>
      </c>
      <c r="L57" s="814">
        <v>18</v>
      </c>
      <c r="M57" s="814">
        <v>41</v>
      </c>
      <c r="N57" s="815">
        <v>9605</v>
      </c>
    </row>
    <row r="58" spans="1:14" s="793" customFormat="1" ht="12" customHeight="1">
      <c r="A58" s="792"/>
      <c r="B58" s="798" t="s">
        <v>107</v>
      </c>
      <c r="C58" s="813">
        <f t="shared" si="8"/>
        <v>142</v>
      </c>
      <c r="D58" s="814">
        <f t="shared" si="9"/>
        <v>346</v>
      </c>
      <c r="E58" s="814">
        <f t="shared" si="10"/>
        <v>211451</v>
      </c>
      <c r="F58" s="814">
        <v>6</v>
      </c>
      <c r="G58" s="814">
        <v>29</v>
      </c>
      <c r="H58" s="814">
        <v>37401</v>
      </c>
      <c r="I58" s="814">
        <v>129</v>
      </c>
      <c r="J58" s="814">
        <v>301</v>
      </c>
      <c r="K58" s="814">
        <v>170362</v>
      </c>
      <c r="L58" s="814">
        <v>7</v>
      </c>
      <c r="M58" s="814">
        <v>16</v>
      </c>
      <c r="N58" s="815">
        <v>3688</v>
      </c>
    </row>
    <row r="59" spans="1:14" s="793" customFormat="1" ht="12" customHeight="1">
      <c r="A59" s="792"/>
      <c r="B59" s="818" t="s">
        <v>109</v>
      </c>
      <c r="C59" s="819">
        <f t="shared" si="8"/>
        <v>132</v>
      </c>
      <c r="D59" s="820">
        <f t="shared" si="9"/>
        <v>268</v>
      </c>
      <c r="E59" s="820">
        <f t="shared" si="10"/>
        <v>208107</v>
      </c>
      <c r="F59" s="820">
        <v>6</v>
      </c>
      <c r="G59" s="820">
        <v>42</v>
      </c>
      <c r="H59" s="820">
        <v>97704</v>
      </c>
      <c r="I59" s="820">
        <v>108</v>
      </c>
      <c r="J59" s="820">
        <v>190</v>
      </c>
      <c r="K59" s="820">
        <v>105397</v>
      </c>
      <c r="L59" s="820">
        <v>18</v>
      </c>
      <c r="M59" s="820">
        <v>36</v>
      </c>
      <c r="N59" s="821">
        <v>5006</v>
      </c>
    </row>
    <row r="60" ht="12">
      <c r="B60" s="786" t="s">
        <v>465</v>
      </c>
    </row>
    <row r="61" ht="12">
      <c r="B61" s="786" t="s">
        <v>466</v>
      </c>
    </row>
  </sheetData>
  <mergeCells count="13">
    <mergeCell ref="M5:M6"/>
    <mergeCell ref="I5:I6"/>
    <mergeCell ref="L5:L6"/>
    <mergeCell ref="I4:K4"/>
    <mergeCell ref="J5:J6"/>
    <mergeCell ref="L4:N4"/>
    <mergeCell ref="B4:B6"/>
    <mergeCell ref="G5:G6"/>
    <mergeCell ref="F5:F6"/>
    <mergeCell ref="F4:H4"/>
    <mergeCell ref="C4:E4"/>
    <mergeCell ref="C5:C6"/>
    <mergeCell ref="D5:D6"/>
  </mergeCells>
  <printOptions/>
  <pageMargins left="0" right="0" top="0" bottom="0" header="0" footer="0"/>
  <pageSetup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13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822" customWidth="1"/>
    <col min="2" max="2" width="3.125" style="822" customWidth="1"/>
    <col min="3" max="3" width="22.625" style="822" customWidth="1"/>
    <col min="4" max="4" width="12.625" style="822" customWidth="1"/>
    <col min="5" max="5" width="9.125" style="822" customWidth="1"/>
    <col min="6" max="6" width="12.625" style="822" customWidth="1"/>
    <col min="7" max="7" width="9.125" style="822" customWidth="1"/>
    <col min="8" max="8" width="13.625" style="822" customWidth="1"/>
    <col min="9" max="9" width="9.125" style="822" customWidth="1"/>
    <col min="10" max="16384" width="9.00390625" style="822" customWidth="1"/>
  </cols>
  <sheetData>
    <row r="1" ht="12" customHeight="1">
      <c r="B1" s="823" t="s">
        <v>193</v>
      </c>
    </row>
    <row r="3" ht="12" customHeight="1" thickBot="1">
      <c r="I3" s="824" t="s">
        <v>469</v>
      </c>
    </row>
    <row r="4" spans="2:13" ht="12" customHeight="1" thickTop="1">
      <c r="B4" s="1587" t="s">
        <v>470</v>
      </c>
      <c r="C4" s="1588"/>
      <c r="D4" s="1593" t="s">
        <v>471</v>
      </c>
      <c r="E4" s="1594"/>
      <c r="F4" s="1593">
        <v>50</v>
      </c>
      <c r="G4" s="1594"/>
      <c r="H4" s="1593" t="s">
        <v>472</v>
      </c>
      <c r="I4" s="1594"/>
      <c r="J4" s="825"/>
      <c r="K4" s="825"/>
      <c r="L4" s="825"/>
      <c r="M4" s="825"/>
    </row>
    <row r="5" spans="2:13" ht="12" customHeight="1">
      <c r="B5" s="1589"/>
      <c r="C5" s="1590"/>
      <c r="D5" s="1595" t="s">
        <v>473</v>
      </c>
      <c r="E5" s="1597" t="s">
        <v>261</v>
      </c>
      <c r="F5" s="1595" t="s">
        <v>473</v>
      </c>
      <c r="G5" s="1597" t="s">
        <v>261</v>
      </c>
      <c r="H5" s="1595" t="s">
        <v>473</v>
      </c>
      <c r="I5" s="1597" t="s">
        <v>474</v>
      </c>
      <c r="J5" s="825"/>
      <c r="K5" s="825"/>
      <c r="L5" s="825"/>
      <c r="M5" s="825"/>
    </row>
    <row r="6" spans="2:13" ht="12" customHeight="1">
      <c r="B6" s="1591"/>
      <c r="C6" s="1592"/>
      <c r="D6" s="1596"/>
      <c r="E6" s="1597"/>
      <c r="F6" s="1596"/>
      <c r="G6" s="1597"/>
      <c r="H6" s="1596"/>
      <c r="I6" s="1597"/>
      <c r="J6" s="825"/>
      <c r="K6" s="825"/>
      <c r="L6" s="825"/>
      <c r="M6" s="825"/>
    </row>
    <row r="7" spans="2:9" s="826" customFormat="1" ht="12" customHeight="1">
      <c r="B7" s="1600" t="s">
        <v>467</v>
      </c>
      <c r="C7" s="1601"/>
      <c r="D7" s="827">
        <f>SUM(D9+D13+D31+D33+D45+D50+D58+D62)</f>
        <v>30036232</v>
      </c>
      <c r="E7" s="828">
        <v>100</v>
      </c>
      <c r="F7" s="829">
        <f>SUM(F9+F13+F31+F33+F45+F50+F58+F62)</f>
        <v>36915277</v>
      </c>
      <c r="G7" s="828">
        <v>100</v>
      </c>
      <c r="H7" s="830">
        <f>D7-F7</f>
        <v>-6879045</v>
      </c>
      <c r="I7" s="831">
        <v>22.9</v>
      </c>
    </row>
    <row r="8" spans="2:9" ht="12" customHeight="1">
      <c r="B8" s="832"/>
      <c r="C8" s="833"/>
      <c r="D8" s="834"/>
      <c r="E8" s="835"/>
      <c r="F8" s="836"/>
      <c r="G8" s="835"/>
      <c r="H8" s="837"/>
      <c r="I8" s="838"/>
    </row>
    <row r="9" spans="2:9" ht="12" customHeight="1">
      <c r="B9" s="1598" t="s">
        <v>468</v>
      </c>
      <c r="C9" s="1602"/>
      <c r="D9" s="836">
        <f>SUM(D10:D11)</f>
        <v>610339</v>
      </c>
      <c r="E9" s="841">
        <f>D9/D$7*100</f>
        <v>2.0320092080790957</v>
      </c>
      <c r="F9" s="836">
        <f>SUM(F10:F11)</f>
        <v>432388</v>
      </c>
      <c r="G9" s="841">
        <f>F9/F$7*100</f>
        <v>1.1712982676521702</v>
      </c>
      <c r="H9" s="837">
        <f>F9-D9</f>
        <v>-177951</v>
      </c>
      <c r="I9" s="838">
        <v>-29.2</v>
      </c>
    </row>
    <row r="10" spans="2:9" ht="12" customHeight="1">
      <c r="B10" s="832"/>
      <c r="C10" s="840" t="s">
        <v>475</v>
      </c>
      <c r="D10" s="836">
        <v>580921</v>
      </c>
      <c r="E10" s="841"/>
      <c r="F10" s="836">
        <v>401245</v>
      </c>
      <c r="G10" s="841"/>
      <c r="H10" s="837"/>
      <c r="I10" s="838"/>
    </row>
    <row r="11" spans="2:9" ht="12" customHeight="1">
      <c r="B11" s="832"/>
      <c r="C11" s="840" t="s">
        <v>476</v>
      </c>
      <c r="D11" s="836">
        <v>29418</v>
      </c>
      <c r="E11" s="841"/>
      <c r="F11" s="836">
        <v>31143</v>
      </c>
      <c r="G11" s="841"/>
      <c r="H11" s="837"/>
      <c r="I11" s="838"/>
    </row>
    <row r="12" spans="2:9" ht="12" customHeight="1">
      <c r="B12" s="832"/>
      <c r="C12" s="840"/>
      <c r="D12" s="836"/>
      <c r="E12" s="841"/>
      <c r="F12" s="836"/>
      <c r="G12" s="841"/>
      <c r="H12" s="837"/>
      <c r="I12" s="838"/>
    </row>
    <row r="13" spans="2:9" ht="12" customHeight="1">
      <c r="B13" s="1598" t="s">
        <v>477</v>
      </c>
      <c r="C13" s="1602"/>
      <c r="D13" s="836">
        <f>SUM(D14:D29)</f>
        <v>18180204</v>
      </c>
      <c r="E13" s="841">
        <f>+D13/D$7*100</f>
        <v>60.52757882546652</v>
      </c>
      <c r="F13" s="836">
        <f>SUM(F14:F29)</f>
        <v>26700605</v>
      </c>
      <c r="G13" s="841">
        <f>+F13/F$7*100</f>
        <v>72.32941798052876</v>
      </c>
      <c r="H13" s="837">
        <f>F13-D13</f>
        <v>8520401</v>
      </c>
      <c r="I13" s="838">
        <v>46.9</v>
      </c>
    </row>
    <row r="14" spans="2:9" ht="12" customHeight="1">
      <c r="B14" s="832"/>
      <c r="C14" s="840" t="s">
        <v>478</v>
      </c>
      <c r="D14" s="836">
        <v>4065305</v>
      </c>
      <c r="E14" s="841"/>
      <c r="F14" s="836">
        <v>2314219</v>
      </c>
      <c r="G14" s="841"/>
      <c r="H14" s="837"/>
      <c r="I14" s="838"/>
    </row>
    <row r="15" spans="2:9" ht="12" customHeight="1">
      <c r="B15" s="832"/>
      <c r="C15" s="840" t="s">
        <v>479</v>
      </c>
      <c r="D15" s="836">
        <v>748668</v>
      </c>
      <c r="E15" s="841"/>
      <c r="F15" s="836">
        <v>246816</v>
      </c>
      <c r="G15" s="841"/>
      <c r="H15" s="837"/>
      <c r="I15" s="838"/>
    </row>
    <row r="16" spans="2:9" ht="12" customHeight="1">
      <c r="B16" s="832"/>
      <c r="C16" s="840" t="s">
        <v>480</v>
      </c>
      <c r="D16" s="836">
        <v>666460</v>
      </c>
      <c r="E16" s="841"/>
      <c r="F16" s="836">
        <v>51700</v>
      </c>
      <c r="G16" s="841"/>
      <c r="H16" s="837"/>
      <c r="I16" s="838"/>
    </row>
    <row r="17" spans="2:9" ht="12" customHeight="1">
      <c r="B17" s="832"/>
      <c r="C17" s="840" t="s">
        <v>481</v>
      </c>
      <c r="D17" s="836">
        <v>494989</v>
      </c>
      <c r="E17" s="841"/>
      <c r="F17" s="836">
        <v>1687000</v>
      </c>
      <c r="G17" s="841"/>
      <c r="H17" s="837"/>
      <c r="I17" s="838"/>
    </row>
    <row r="18" spans="2:9" ht="12" customHeight="1">
      <c r="B18" s="832"/>
      <c r="C18" s="840" t="s">
        <v>482</v>
      </c>
      <c r="D18" s="836">
        <v>9854072</v>
      </c>
      <c r="E18" s="841"/>
      <c r="F18" s="836">
        <v>8756572</v>
      </c>
      <c r="G18" s="841"/>
      <c r="H18" s="837"/>
      <c r="I18" s="838"/>
    </row>
    <row r="19" spans="2:9" ht="12" customHeight="1">
      <c r="B19" s="832"/>
      <c r="C19" s="840" t="s">
        <v>483</v>
      </c>
      <c r="D19" s="836">
        <v>248530</v>
      </c>
      <c r="E19" s="841"/>
      <c r="F19" s="836">
        <v>0</v>
      </c>
      <c r="G19" s="841"/>
      <c r="H19" s="837"/>
      <c r="I19" s="838"/>
    </row>
    <row r="20" spans="2:9" ht="12" customHeight="1">
      <c r="B20" s="832"/>
      <c r="C20" s="840" t="s">
        <v>484</v>
      </c>
      <c r="D20" s="836">
        <v>76506</v>
      </c>
      <c r="E20" s="841"/>
      <c r="F20" s="836">
        <v>86653</v>
      </c>
      <c r="G20" s="841"/>
      <c r="H20" s="837"/>
      <c r="I20" s="838"/>
    </row>
    <row r="21" spans="2:9" ht="12" customHeight="1">
      <c r="B21" s="832"/>
      <c r="C21" s="840" t="s">
        <v>485</v>
      </c>
      <c r="D21" s="836">
        <v>1300434</v>
      </c>
      <c r="E21" s="841"/>
      <c r="F21" s="836">
        <v>4730699</v>
      </c>
      <c r="G21" s="841"/>
      <c r="H21" s="837"/>
      <c r="I21" s="838"/>
    </row>
    <row r="22" spans="2:9" ht="12" customHeight="1">
      <c r="B22" s="832"/>
      <c r="C22" s="840" t="s">
        <v>486</v>
      </c>
      <c r="D22" s="836">
        <v>0</v>
      </c>
      <c r="E22" s="841"/>
      <c r="F22" s="836">
        <v>600000</v>
      </c>
      <c r="G22" s="841"/>
      <c r="H22" s="837"/>
      <c r="I22" s="838"/>
    </row>
    <row r="23" spans="2:9" ht="12" customHeight="1">
      <c r="B23" s="832"/>
      <c r="C23" s="840" t="s">
        <v>487</v>
      </c>
      <c r="D23" s="836">
        <v>30492</v>
      </c>
      <c r="E23" s="841"/>
      <c r="F23" s="836">
        <v>97582</v>
      </c>
      <c r="G23" s="841"/>
      <c r="H23" s="837"/>
      <c r="I23" s="838"/>
    </row>
    <row r="24" spans="2:9" ht="12" customHeight="1">
      <c r="B24" s="832"/>
      <c r="C24" s="840" t="s">
        <v>488</v>
      </c>
      <c r="D24" s="836">
        <v>18615</v>
      </c>
      <c r="E24" s="841"/>
      <c r="F24" s="836">
        <v>11884</v>
      </c>
      <c r="G24" s="841"/>
      <c r="H24" s="837"/>
      <c r="I24" s="838"/>
    </row>
    <row r="25" spans="2:9" ht="12" customHeight="1">
      <c r="B25" s="832"/>
      <c r="C25" s="840" t="s">
        <v>489</v>
      </c>
      <c r="D25" s="836">
        <v>235613</v>
      </c>
      <c r="E25" s="841"/>
      <c r="F25" s="836">
        <v>205924</v>
      </c>
      <c r="G25" s="841"/>
      <c r="H25" s="837"/>
      <c r="I25" s="838"/>
    </row>
    <row r="26" spans="2:9" ht="12" customHeight="1">
      <c r="B26" s="832"/>
      <c r="C26" s="840" t="s">
        <v>490</v>
      </c>
      <c r="D26" s="836">
        <v>0</v>
      </c>
      <c r="E26" s="841"/>
      <c r="F26" s="836">
        <v>1701704</v>
      </c>
      <c r="G26" s="841"/>
      <c r="H26" s="837"/>
      <c r="I26" s="838"/>
    </row>
    <row r="27" spans="2:9" ht="12" customHeight="1">
      <c r="B27" s="832"/>
      <c r="C27" s="840" t="s">
        <v>491</v>
      </c>
      <c r="D27" s="836">
        <v>414859</v>
      </c>
      <c r="E27" s="841"/>
      <c r="F27" s="836">
        <v>44680</v>
      </c>
      <c r="G27" s="841"/>
      <c r="H27" s="837"/>
      <c r="I27" s="838"/>
    </row>
    <row r="28" spans="2:9" ht="12" customHeight="1">
      <c r="B28" s="832"/>
      <c r="C28" s="840" t="s">
        <v>492</v>
      </c>
      <c r="D28" s="836">
        <v>0</v>
      </c>
      <c r="E28" s="841"/>
      <c r="F28" s="836">
        <v>5217300</v>
      </c>
      <c r="G28" s="841"/>
      <c r="H28" s="837"/>
      <c r="I28" s="838"/>
    </row>
    <row r="29" spans="2:9" ht="12" customHeight="1">
      <c r="B29" s="832"/>
      <c r="C29" s="840" t="s">
        <v>493</v>
      </c>
      <c r="D29" s="836">
        <v>25661</v>
      </c>
      <c r="E29" s="841"/>
      <c r="F29" s="836">
        <v>947872</v>
      </c>
      <c r="G29" s="841"/>
      <c r="H29" s="837"/>
      <c r="I29" s="838"/>
    </row>
    <row r="30" spans="2:9" ht="12" customHeight="1">
      <c r="B30" s="832"/>
      <c r="C30" s="840"/>
      <c r="D30" s="836"/>
      <c r="E30" s="841"/>
      <c r="F30" s="836"/>
      <c r="G30" s="841"/>
      <c r="H30" s="837"/>
      <c r="I30" s="838"/>
    </row>
    <row r="31" spans="2:9" ht="12" customHeight="1">
      <c r="B31" s="1598" t="s">
        <v>494</v>
      </c>
      <c r="C31" s="1599"/>
      <c r="D31" s="836">
        <v>2968717</v>
      </c>
      <c r="E31" s="841">
        <f>+D31/D$7*100</f>
        <v>9.883786355092743</v>
      </c>
      <c r="F31" s="836">
        <v>4418877</v>
      </c>
      <c r="G31" s="841">
        <f>+F31/F$7*100</f>
        <v>11.970320580284417</v>
      </c>
      <c r="H31" s="837">
        <f>F31-D31</f>
        <v>1450160</v>
      </c>
      <c r="I31" s="838">
        <v>48.8</v>
      </c>
    </row>
    <row r="32" spans="2:9" ht="12" customHeight="1">
      <c r="B32" s="832"/>
      <c r="C32" s="840"/>
      <c r="D32" s="836"/>
      <c r="E32" s="841"/>
      <c r="F32" s="836"/>
      <c r="G32" s="841"/>
      <c r="H32" s="837"/>
      <c r="I32" s="838"/>
    </row>
    <row r="33" spans="2:9" ht="12" customHeight="1">
      <c r="B33" s="1598" t="s">
        <v>495</v>
      </c>
      <c r="C33" s="1603"/>
      <c r="D33" s="836">
        <f>SUM(D34:D43)</f>
        <v>3464364</v>
      </c>
      <c r="E33" s="841">
        <f>+D33/D$7*100</f>
        <v>11.533950064042653</v>
      </c>
      <c r="F33" s="836">
        <f>SUM(F34:F43)</f>
        <v>2943812</v>
      </c>
      <c r="G33" s="841">
        <f>+F33/F$7*100</f>
        <v>7.97450876502972</v>
      </c>
      <c r="H33" s="837">
        <f>F33-D33</f>
        <v>-520552</v>
      </c>
      <c r="I33" s="838">
        <v>-15</v>
      </c>
    </row>
    <row r="34" spans="2:9" ht="12" customHeight="1">
      <c r="B34" s="832"/>
      <c r="C34" s="840" t="s">
        <v>496</v>
      </c>
      <c r="D34" s="836">
        <v>2039671</v>
      </c>
      <c r="E34" s="841"/>
      <c r="F34" s="836">
        <v>1004562</v>
      </c>
      <c r="G34" s="841"/>
      <c r="H34" s="837"/>
      <c r="I34" s="838"/>
    </row>
    <row r="35" spans="2:9" ht="12" customHeight="1">
      <c r="B35" s="839"/>
      <c r="C35" s="840" t="s">
        <v>497</v>
      </c>
      <c r="D35" s="836">
        <v>52095</v>
      </c>
      <c r="E35" s="841"/>
      <c r="F35" s="836">
        <v>54632</v>
      </c>
      <c r="G35" s="841"/>
      <c r="H35" s="837"/>
      <c r="I35" s="838"/>
    </row>
    <row r="36" spans="2:9" ht="12" customHeight="1">
      <c r="B36" s="839"/>
      <c r="C36" s="840" t="s">
        <v>498</v>
      </c>
      <c r="D36" s="836">
        <v>0</v>
      </c>
      <c r="E36" s="841"/>
      <c r="F36" s="836">
        <v>92360</v>
      </c>
      <c r="G36" s="841"/>
      <c r="H36" s="837"/>
      <c r="I36" s="838"/>
    </row>
    <row r="37" spans="2:9" ht="12" customHeight="1">
      <c r="B37" s="839"/>
      <c r="C37" s="840" t="s">
        <v>499</v>
      </c>
      <c r="D37" s="836">
        <v>77860</v>
      </c>
      <c r="E37" s="841"/>
      <c r="F37" s="836">
        <v>126477</v>
      </c>
      <c r="G37" s="841"/>
      <c r="H37" s="837"/>
      <c r="I37" s="838"/>
    </row>
    <row r="38" spans="2:9" ht="12" customHeight="1">
      <c r="B38" s="839"/>
      <c r="C38" s="840" t="s">
        <v>500</v>
      </c>
      <c r="D38" s="836">
        <v>139539</v>
      </c>
      <c r="E38" s="841"/>
      <c r="F38" s="836">
        <v>140846</v>
      </c>
      <c r="G38" s="841"/>
      <c r="H38" s="837"/>
      <c r="I38" s="838"/>
    </row>
    <row r="39" spans="2:9" ht="12" customHeight="1">
      <c r="B39" s="839"/>
      <c r="C39" s="840" t="s">
        <v>501</v>
      </c>
      <c r="D39" s="836">
        <v>1011110</v>
      </c>
      <c r="E39" s="841"/>
      <c r="F39" s="836">
        <v>1109926</v>
      </c>
      <c r="G39" s="841"/>
      <c r="H39" s="837"/>
      <c r="I39" s="838"/>
    </row>
    <row r="40" spans="2:9" ht="12" customHeight="1">
      <c r="B40" s="839"/>
      <c r="C40" s="840" t="s">
        <v>502</v>
      </c>
      <c r="D40" s="836">
        <v>0</v>
      </c>
      <c r="E40" s="841"/>
      <c r="F40" s="836">
        <v>270788</v>
      </c>
      <c r="G40" s="841"/>
      <c r="H40" s="837"/>
      <c r="I40" s="838"/>
    </row>
    <row r="41" spans="2:9" ht="12.75" customHeight="1">
      <c r="B41" s="839"/>
      <c r="C41" s="840" t="s">
        <v>503</v>
      </c>
      <c r="D41" s="836">
        <v>64095</v>
      </c>
      <c r="E41" s="841"/>
      <c r="F41" s="836">
        <v>58153</v>
      </c>
      <c r="G41" s="841"/>
      <c r="H41" s="837"/>
      <c r="I41" s="838"/>
    </row>
    <row r="42" spans="2:9" ht="12" customHeight="1">
      <c r="B42" s="839"/>
      <c r="C42" s="840" t="s">
        <v>504</v>
      </c>
      <c r="D42" s="836">
        <v>3570</v>
      </c>
      <c r="E42" s="841"/>
      <c r="F42" s="836">
        <v>16238</v>
      </c>
      <c r="G42" s="841"/>
      <c r="H42" s="837"/>
      <c r="I42" s="838"/>
    </row>
    <row r="43" spans="2:9" ht="12" customHeight="1">
      <c r="B43" s="839"/>
      <c r="C43" s="840" t="s">
        <v>505</v>
      </c>
      <c r="D43" s="836">
        <v>76424</v>
      </c>
      <c r="E43" s="841"/>
      <c r="F43" s="836">
        <v>69830</v>
      </c>
      <c r="G43" s="841"/>
      <c r="H43" s="837"/>
      <c r="I43" s="838"/>
    </row>
    <row r="44" spans="2:9" ht="12" customHeight="1">
      <c r="B44" s="839"/>
      <c r="C44" s="840"/>
      <c r="D44" s="836"/>
      <c r="E44" s="841"/>
      <c r="F44" s="842"/>
      <c r="G44" s="841"/>
      <c r="H44" s="837"/>
      <c r="I44" s="838"/>
    </row>
    <row r="45" spans="2:9" ht="12" customHeight="1">
      <c r="B45" s="1598" t="s">
        <v>506</v>
      </c>
      <c r="C45" s="1603"/>
      <c r="D45" s="836">
        <f>SUM(D46:D48)</f>
        <v>980902</v>
      </c>
      <c r="E45" s="841">
        <f>+D45/D$7*100</f>
        <v>3.2657292033168472</v>
      </c>
      <c r="F45" s="836">
        <f>SUM(F46:F48)</f>
        <v>550107</v>
      </c>
      <c r="G45" s="841">
        <f>+F45/F$7*100</f>
        <v>1.490187924094407</v>
      </c>
      <c r="H45" s="837">
        <f>F45-D45</f>
        <v>-430795</v>
      </c>
      <c r="I45" s="838">
        <v>-43.9</v>
      </c>
    </row>
    <row r="46" spans="2:9" ht="12" customHeight="1">
      <c r="B46" s="839"/>
      <c r="C46" s="840" t="s">
        <v>507</v>
      </c>
      <c r="D46" s="836">
        <v>4930</v>
      </c>
      <c r="E46" s="841"/>
      <c r="F46" s="836">
        <v>5999</v>
      </c>
      <c r="G46" s="841"/>
      <c r="H46" s="837"/>
      <c r="I46" s="838"/>
    </row>
    <row r="47" spans="2:9" ht="12" customHeight="1">
      <c r="B47" s="839"/>
      <c r="C47" s="840" t="s">
        <v>508</v>
      </c>
      <c r="D47" s="836">
        <v>975972</v>
      </c>
      <c r="E47" s="841"/>
      <c r="F47" s="836">
        <v>521388</v>
      </c>
      <c r="G47" s="841"/>
      <c r="H47" s="837"/>
      <c r="I47" s="838"/>
    </row>
    <row r="48" spans="2:9" ht="12" customHeight="1">
      <c r="B48" s="839"/>
      <c r="C48" s="840" t="s">
        <v>509</v>
      </c>
      <c r="D48" s="836">
        <v>0</v>
      </c>
      <c r="E48" s="841"/>
      <c r="F48" s="836">
        <v>22720</v>
      </c>
      <c r="G48" s="841"/>
      <c r="H48" s="837"/>
      <c r="I48" s="838"/>
    </row>
    <row r="49" spans="2:9" ht="12" customHeight="1">
      <c r="B49" s="839"/>
      <c r="C49" s="840"/>
      <c r="D49" s="836"/>
      <c r="E49" s="841"/>
      <c r="F49" s="836"/>
      <c r="G49" s="841"/>
      <c r="H49" s="837"/>
      <c r="I49" s="838"/>
    </row>
    <row r="50" spans="2:9" ht="12" customHeight="1">
      <c r="B50" s="1598" t="s">
        <v>510</v>
      </c>
      <c r="C50" s="1603"/>
      <c r="D50" s="836">
        <f>SUM(D51:D56)</f>
        <v>206657</v>
      </c>
      <c r="E50" s="841">
        <f>+D50/D$7*100</f>
        <v>0.6880257150763784</v>
      </c>
      <c r="F50" s="836">
        <f>SUM(F51:F56)</f>
        <v>371659</v>
      </c>
      <c r="G50" s="841">
        <f>+F50/F$7*100</f>
        <v>1.0067891404417744</v>
      </c>
      <c r="H50" s="837">
        <f>F50-D50</f>
        <v>165002</v>
      </c>
      <c r="I50" s="838">
        <v>79.8</v>
      </c>
    </row>
    <row r="51" spans="2:9" ht="12" customHeight="1">
      <c r="B51" s="832"/>
      <c r="C51" s="840" t="s">
        <v>511</v>
      </c>
      <c r="D51" s="836">
        <v>28970</v>
      </c>
      <c r="E51" s="841"/>
      <c r="F51" s="836">
        <v>27611</v>
      </c>
      <c r="G51" s="841"/>
      <c r="H51" s="837"/>
      <c r="I51" s="838"/>
    </row>
    <row r="52" spans="2:9" ht="12" customHeight="1">
      <c r="B52" s="839"/>
      <c r="C52" s="840" t="s">
        <v>512</v>
      </c>
      <c r="D52" s="836">
        <v>0</v>
      </c>
      <c r="E52" s="841"/>
      <c r="F52" s="836">
        <v>302187</v>
      </c>
      <c r="G52" s="841"/>
      <c r="H52" s="837"/>
      <c r="I52" s="838"/>
    </row>
    <row r="53" spans="2:9" ht="12" customHeight="1">
      <c r="B53" s="839"/>
      <c r="C53" s="840" t="s">
        <v>513</v>
      </c>
      <c r="D53" s="836">
        <v>20648</v>
      </c>
      <c r="E53" s="841"/>
      <c r="F53" s="836">
        <v>23871</v>
      </c>
      <c r="G53" s="841"/>
      <c r="H53" s="837"/>
      <c r="I53" s="838"/>
    </row>
    <row r="54" spans="2:9" ht="12" customHeight="1">
      <c r="B54" s="839"/>
      <c r="C54" s="840" t="s">
        <v>514</v>
      </c>
      <c r="D54" s="836">
        <v>17512</v>
      </c>
      <c r="E54" s="841"/>
      <c r="F54" s="836">
        <v>7066</v>
      </c>
      <c r="G54" s="841"/>
      <c r="H54" s="837"/>
      <c r="I54" s="838"/>
    </row>
    <row r="55" spans="2:9" ht="12" customHeight="1">
      <c r="B55" s="839"/>
      <c r="C55" s="840" t="s">
        <v>515</v>
      </c>
      <c r="D55" s="836">
        <v>106343</v>
      </c>
      <c r="E55" s="841"/>
      <c r="F55" s="836">
        <v>0</v>
      </c>
      <c r="G55" s="841"/>
      <c r="H55" s="837"/>
      <c r="I55" s="838"/>
    </row>
    <row r="56" spans="2:9" ht="12" customHeight="1">
      <c r="B56" s="832"/>
      <c r="C56" s="840" t="s">
        <v>516</v>
      </c>
      <c r="D56" s="77">
        <v>33184</v>
      </c>
      <c r="E56" s="843"/>
      <c r="F56" s="77">
        <v>10924</v>
      </c>
      <c r="G56" s="843"/>
      <c r="H56" s="844"/>
      <c r="I56" s="845"/>
    </row>
    <row r="57" spans="2:9" ht="12" customHeight="1">
      <c r="B57" s="832"/>
      <c r="C57" s="833"/>
      <c r="D57" s="77"/>
      <c r="E57" s="843"/>
      <c r="F57" s="77"/>
      <c r="G57" s="843"/>
      <c r="H57" s="844"/>
      <c r="I57" s="845"/>
    </row>
    <row r="58" spans="2:9" ht="12" customHeight="1">
      <c r="B58" s="1598" t="s">
        <v>517</v>
      </c>
      <c r="C58" s="1599"/>
      <c r="D58" s="77">
        <f>SUM(D59:D60)</f>
        <v>908355</v>
      </c>
      <c r="E58" s="846">
        <f>+D58/D$7*100</f>
        <v>3.0241975757811432</v>
      </c>
      <c r="F58" s="77">
        <f>SUM(F59:F60)</f>
        <v>0</v>
      </c>
      <c r="G58" s="77">
        <f>SUM(G59:G60)</f>
        <v>0</v>
      </c>
      <c r="H58" s="837">
        <f>F58-D58</f>
        <v>-908355</v>
      </c>
      <c r="I58" s="838"/>
    </row>
    <row r="59" spans="2:9" ht="12" customHeight="1">
      <c r="B59" s="832"/>
      <c r="C59" s="847" t="s">
        <v>518</v>
      </c>
      <c r="D59" s="77">
        <v>895793</v>
      </c>
      <c r="E59" s="841"/>
      <c r="F59" s="77">
        <v>0</v>
      </c>
      <c r="G59" s="841"/>
      <c r="H59" s="837"/>
      <c r="I59" s="838"/>
    </row>
    <row r="60" spans="2:9" ht="12" customHeight="1">
      <c r="B60" s="832"/>
      <c r="C60" s="840" t="s">
        <v>519</v>
      </c>
      <c r="D60" s="77">
        <v>12562</v>
      </c>
      <c r="E60" s="841"/>
      <c r="F60" s="77">
        <v>0</v>
      </c>
      <c r="G60" s="841"/>
      <c r="H60" s="837"/>
      <c r="I60" s="838"/>
    </row>
    <row r="61" spans="2:9" ht="12" customHeight="1">
      <c r="B61" s="832"/>
      <c r="C61" s="840"/>
      <c r="D61" s="77"/>
      <c r="E61" s="843"/>
      <c r="F61" s="77"/>
      <c r="G61" s="843"/>
      <c r="H61" s="844"/>
      <c r="I61" s="845"/>
    </row>
    <row r="62" spans="2:9" ht="12" customHeight="1">
      <c r="B62" s="1598" t="s">
        <v>520</v>
      </c>
      <c r="C62" s="1599"/>
      <c r="D62" s="77">
        <f>SUM(D63:D70)</f>
        <v>2716694</v>
      </c>
      <c r="E62" s="846">
        <v>9.1</v>
      </c>
      <c r="F62" s="77">
        <f>SUM(F63:F70)</f>
        <v>1497829</v>
      </c>
      <c r="G62" s="841">
        <v>4</v>
      </c>
      <c r="H62" s="837">
        <f>F62-D62</f>
        <v>-1218865</v>
      </c>
      <c r="I62" s="838">
        <v>-44.9</v>
      </c>
    </row>
    <row r="63" spans="2:9" ht="12" customHeight="1">
      <c r="B63" s="832"/>
      <c r="C63" s="840" t="s">
        <v>521</v>
      </c>
      <c r="D63" s="77">
        <v>60121</v>
      </c>
      <c r="E63" s="841"/>
      <c r="F63" s="77">
        <v>32909</v>
      </c>
      <c r="G63" s="841"/>
      <c r="H63" s="848"/>
      <c r="I63" s="849"/>
    </row>
    <row r="64" spans="2:9" ht="12" customHeight="1">
      <c r="B64" s="839"/>
      <c r="C64" s="840" t="s">
        <v>522</v>
      </c>
      <c r="D64" s="77">
        <v>35871</v>
      </c>
      <c r="E64" s="843"/>
      <c r="F64" s="77">
        <v>20375</v>
      </c>
      <c r="G64" s="843"/>
      <c r="H64" s="850"/>
      <c r="I64" s="851"/>
    </row>
    <row r="65" spans="2:9" ht="12" customHeight="1">
      <c r="B65" s="839"/>
      <c r="C65" s="840" t="s">
        <v>523</v>
      </c>
      <c r="D65" s="77">
        <v>0</v>
      </c>
      <c r="E65" s="843"/>
      <c r="F65" s="77">
        <v>6510</v>
      </c>
      <c r="G65" s="843"/>
      <c r="H65" s="850"/>
      <c r="I65" s="851"/>
    </row>
    <row r="66" spans="2:9" ht="12" customHeight="1">
      <c r="B66" s="839"/>
      <c r="C66" s="840" t="s">
        <v>524</v>
      </c>
      <c r="D66" s="77">
        <v>1535287</v>
      </c>
      <c r="E66" s="843"/>
      <c r="F66" s="77">
        <v>957285</v>
      </c>
      <c r="G66" s="843"/>
      <c r="H66" s="850"/>
      <c r="I66" s="851"/>
    </row>
    <row r="67" spans="2:9" ht="12" customHeight="1">
      <c r="B67" s="839"/>
      <c r="C67" s="840" t="s">
        <v>525</v>
      </c>
      <c r="D67" s="77">
        <v>1037521</v>
      </c>
      <c r="E67" s="843"/>
      <c r="F67" s="77">
        <v>372685</v>
      </c>
      <c r="G67" s="843"/>
      <c r="H67" s="850"/>
      <c r="I67" s="851"/>
    </row>
    <row r="68" spans="2:9" ht="12" customHeight="1">
      <c r="B68" s="839"/>
      <c r="C68" s="840" t="s">
        <v>526</v>
      </c>
      <c r="D68" s="77">
        <v>44636</v>
      </c>
      <c r="E68" s="843"/>
      <c r="F68" s="77">
        <v>71329</v>
      </c>
      <c r="G68" s="843"/>
      <c r="H68" s="850"/>
      <c r="I68" s="851"/>
    </row>
    <row r="69" spans="2:9" ht="12" customHeight="1">
      <c r="B69" s="839"/>
      <c r="C69" s="840" t="s">
        <v>527</v>
      </c>
      <c r="D69" s="77">
        <v>0</v>
      </c>
      <c r="E69" s="843"/>
      <c r="F69" s="77">
        <v>25112</v>
      </c>
      <c r="G69" s="843"/>
      <c r="H69" s="850"/>
      <c r="I69" s="851"/>
    </row>
    <row r="70" spans="2:9" ht="12" customHeight="1">
      <c r="B70" s="852"/>
      <c r="C70" s="853" t="s">
        <v>528</v>
      </c>
      <c r="D70" s="86">
        <v>3258</v>
      </c>
      <c r="E70" s="854"/>
      <c r="F70" s="86">
        <v>11624</v>
      </c>
      <c r="G70" s="854"/>
      <c r="H70" s="855"/>
      <c r="I70" s="856"/>
    </row>
    <row r="71" spans="2:9" ht="12" customHeight="1">
      <c r="B71" s="822" t="s">
        <v>529</v>
      </c>
      <c r="D71" s="825"/>
      <c r="E71" s="825"/>
      <c r="F71" s="825"/>
      <c r="G71" s="835"/>
      <c r="H71" s="825"/>
      <c r="I71" s="825"/>
    </row>
    <row r="72" spans="4:9" ht="12" customHeight="1">
      <c r="D72" s="825"/>
      <c r="E72" s="825"/>
      <c r="F72" s="825"/>
      <c r="G72" s="835"/>
      <c r="H72" s="825"/>
      <c r="I72" s="825"/>
    </row>
    <row r="73" spans="4:9" ht="12" customHeight="1">
      <c r="D73" s="825"/>
      <c r="E73" s="825"/>
      <c r="F73" s="825"/>
      <c r="G73" s="835"/>
      <c r="H73" s="825"/>
      <c r="I73" s="825"/>
    </row>
    <row r="74" spans="7:8" ht="12" customHeight="1">
      <c r="G74" s="857"/>
      <c r="H74" s="825"/>
    </row>
    <row r="75" spans="7:8" ht="12" customHeight="1">
      <c r="G75" s="857"/>
      <c r="H75" s="825"/>
    </row>
    <row r="76" spans="7:8" ht="12" customHeight="1">
      <c r="G76" s="857"/>
      <c r="H76" s="825"/>
    </row>
    <row r="77" spans="7:8" ht="12" customHeight="1">
      <c r="G77" s="857"/>
      <c r="H77" s="825"/>
    </row>
    <row r="78" spans="7:8" ht="12" customHeight="1">
      <c r="G78" s="857"/>
      <c r="H78" s="825"/>
    </row>
    <row r="79" spans="7:8" ht="12" customHeight="1">
      <c r="G79" s="857"/>
      <c r="H79" s="825"/>
    </row>
    <row r="80" spans="7:8" ht="12" customHeight="1">
      <c r="G80" s="857"/>
      <c r="H80" s="825"/>
    </row>
    <row r="81" spans="7:8" ht="12" customHeight="1">
      <c r="G81" s="857"/>
      <c r="H81" s="825"/>
    </row>
    <row r="82" spans="7:8" ht="12" customHeight="1">
      <c r="G82" s="857"/>
      <c r="H82" s="825"/>
    </row>
    <row r="83" spans="7:8" ht="12" customHeight="1">
      <c r="G83" s="857"/>
      <c r="H83" s="825"/>
    </row>
    <row r="84" ht="12" customHeight="1">
      <c r="H84" s="825"/>
    </row>
    <row r="85" ht="12" customHeight="1">
      <c r="H85" s="825"/>
    </row>
    <row r="86" ht="12" customHeight="1">
      <c r="H86" s="825"/>
    </row>
    <row r="87" ht="12" customHeight="1">
      <c r="H87" s="825"/>
    </row>
    <row r="88" ht="12" customHeight="1">
      <c r="H88" s="825"/>
    </row>
    <row r="89" ht="12" customHeight="1">
      <c r="H89" s="825"/>
    </row>
    <row r="90" ht="12" customHeight="1">
      <c r="H90" s="825"/>
    </row>
    <row r="91" ht="12" customHeight="1">
      <c r="H91" s="825"/>
    </row>
    <row r="92" ht="12" customHeight="1">
      <c r="H92" s="825"/>
    </row>
    <row r="93" ht="12" customHeight="1">
      <c r="H93" s="825"/>
    </row>
    <row r="94" ht="12" customHeight="1">
      <c r="H94" s="825"/>
    </row>
    <row r="95" ht="12" customHeight="1">
      <c r="H95" s="825"/>
    </row>
    <row r="96" ht="12" customHeight="1">
      <c r="H96" s="825"/>
    </row>
    <row r="97" ht="12" customHeight="1">
      <c r="H97" s="825"/>
    </row>
    <row r="98" ht="12" customHeight="1">
      <c r="H98" s="825"/>
    </row>
    <row r="99" ht="12" customHeight="1">
      <c r="H99" s="825"/>
    </row>
    <row r="100" ht="12" customHeight="1">
      <c r="H100" s="825"/>
    </row>
    <row r="101" ht="12" customHeight="1">
      <c r="H101" s="825"/>
    </row>
    <row r="102" ht="12" customHeight="1">
      <c r="H102" s="825"/>
    </row>
    <row r="103" ht="12" customHeight="1">
      <c r="H103" s="825"/>
    </row>
    <row r="104" ht="12" customHeight="1">
      <c r="H104" s="825"/>
    </row>
    <row r="105" ht="12" customHeight="1">
      <c r="H105" s="825"/>
    </row>
    <row r="106" ht="12" customHeight="1">
      <c r="H106" s="825"/>
    </row>
    <row r="107" ht="12" customHeight="1">
      <c r="H107" s="825"/>
    </row>
    <row r="108" ht="12" customHeight="1">
      <c r="H108" s="825"/>
    </row>
    <row r="109" ht="12" customHeight="1">
      <c r="H109" s="825"/>
    </row>
    <row r="110" ht="12" customHeight="1">
      <c r="H110" s="825"/>
    </row>
    <row r="111" ht="12" customHeight="1">
      <c r="H111" s="825"/>
    </row>
    <row r="112" ht="12" customHeight="1">
      <c r="H112" s="825"/>
    </row>
    <row r="113" ht="12" customHeight="1">
      <c r="H113" s="825"/>
    </row>
    <row r="114" ht="12" customHeight="1">
      <c r="H114" s="825"/>
    </row>
    <row r="115" ht="12" customHeight="1">
      <c r="H115" s="825"/>
    </row>
    <row r="116" ht="12" customHeight="1">
      <c r="H116" s="825"/>
    </row>
    <row r="117" ht="12" customHeight="1">
      <c r="H117" s="825"/>
    </row>
    <row r="118" ht="12" customHeight="1">
      <c r="H118" s="825"/>
    </row>
    <row r="119" ht="12" customHeight="1">
      <c r="H119" s="825"/>
    </row>
    <row r="120" ht="12" customHeight="1">
      <c r="H120" s="825"/>
    </row>
    <row r="121" ht="12" customHeight="1">
      <c r="H121" s="825"/>
    </row>
    <row r="122" ht="12" customHeight="1">
      <c r="H122" s="825"/>
    </row>
    <row r="123" ht="12" customHeight="1">
      <c r="H123" s="825"/>
    </row>
    <row r="124" ht="12" customHeight="1">
      <c r="H124" s="825"/>
    </row>
    <row r="125" ht="12" customHeight="1">
      <c r="H125" s="825"/>
    </row>
    <row r="126" ht="12" customHeight="1">
      <c r="H126" s="825"/>
    </row>
    <row r="127" ht="12" customHeight="1">
      <c r="H127" s="825"/>
    </row>
    <row r="128" ht="12" customHeight="1">
      <c r="H128" s="825"/>
    </row>
    <row r="129" ht="12" customHeight="1">
      <c r="H129" s="825"/>
    </row>
    <row r="130" ht="12" customHeight="1">
      <c r="H130" s="825"/>
    </row>
    <row r="131" ht="12" customHeight="1">
      <c r="H131" s="825"/>
    </row>
    <row r="132" ht="12" customHeight="1">
      <c r="H132" s="825"/>
    </row>
    <row r="133" ht="12" customHeight="1">
      <c r="H133" s="825"/>
    </row>
    <row r="134" ht="12" customHeight="1">
      <c r="H134" s="825"/>
    </row>
  </sheetData>
  <mergeCells count="19">
    <mergeCell ref="B58:C58"/>
    <mergeCell ref="B62:C62"/>
    <mergeCell ref="B7:C7"/>
    <mergeCell ref="B9:C9"/>
    <mergeCell ref="B13:C13"/>
    <mergeCell ref="B33:C33"/>
    <mergeCell ref="B45:C45"/>
    <mergeCell ref="B50:C50"/>
    <mergeCell ref="B31:C31"/>
    <mergeCell ref="B4:C6"/>
    <mergeCell ref="H4:I4"/>
    <mergeCell ref="H5:H6"/>
    <mergeCell ref="I5:I6"/>
    <mergeCell ref="F4:G4"/>
    <mergeCell ref="D4:E4"/>
    <mergeCell ref="D5:D6"/>
    <mergeCell ref="E5:E6"/>
    <mergeCell ref="F5:F6"/>
    <mergeCell ref="G5:G6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9.00390625" defaultRowHeight="13.5"/>
  <cols>
    <col min="1" max="1" width="2.625" style="858" customWidth="1"/>
    <col min="2" max="2" width="12.625" style="858" customWidth="1"/>
    <col min="3" max="4" width="5.625" style="858" customWidth="1"/>
    <col min="5" max="5" width="3.25390625" style="858" customWidth="1"/>
    <col min="6" max="7" width="5.625" style="858" customWidth="1"/>
    <col min="8" max="8" width="3.625" style="858" customWidth="1"/>
    <col min="9" max="9" width="4.625" style="858" bestFit="1" customWidth="1"/>
    <col min="10" max="13" width="5.625" style="858" customWidth="1"/>
    <col min="14" max="15" width="4.125" style="858" bestFit="1" customWidth="1"/>
    <col min="16" max="16" width="5.625" style="858" customWidth="1"/>
    <col min="17" max="18" width="4.125" style="858" bestFit="1" customWidth="1"/>
    <col min="19" max="19" width="5.625" style="858" customWidth="1"/>
    <col min="20" max="20" width="4.50390625" style="858" customWidth="1"/>
    <col min="21" max="24" width="5.625" style="858" customWidth="1"/>
    <col min="25" max="25" width="4.125" style="858" bestFit="1" customWidth="1"/>
    <col min="26" max="26" width="5.625" style="858" customWidth="1"/>
    <col min="27" max="16384" width="9.00390625" style="858" customWidth="1"/>
  </cols>
  <sheetData>
    <row r="2" spans="2:23" ht="14.25">
      <c r="B2" s="859" t="s">
        <v>194</v>
      </c>
      <c r="J2" s="860"/>
      <c r="K2" s="860"/>
      <c r="L2" s="860"/>
      <c r="M2" s="860"/>
      <c r="P2" s="860"/>
      <c r="Q2" s="860"/>
      <c r="R2" s="860"/>
      <c r="S2" s="860"/>
      <c r="T2" s="860"/>
      <c r="U2" s="860"/>
      <c r="V2" s="860"/>
      <c r="W2" s="860"/>
    </row>
    <row r="3" spans="3:26" ht="12.75" thickBot="1">
      <c r="C3" s="861"/>
      <c r="D3" s="861"/>
      <c r="E3" s="861"/>
      <c r="F3" s="862"/>
      <c r="G3" s="863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Z3" s="864" t="s">
        <v>547</v>
      </c>
    </row>
    <row r="4" spans="1:26" ht="14.25" customHeight="1" thickTop="1">
      <c r="A4" s="865"/>
      <c r="B4" s="866"/>
      <c r="C4" s="1604" t="s">
        <v>548</v>
      </c>
      <c r="D4" s="1605"/>
      <c r="E4" s="1605"/>
      <c r="F4" s="1606"/>
      <c r="G4" s="1604" t="s">
        <v>530</v>
      </c>
      <c r="H4" s="1605"/>
      <c r="I4" s="1605"/>
      <c r="J4" s="1605"/>
      <c r="K4" s="1605"/>
      <c r="L4" s="1605"/>
      <c r="M4" s="1605"/>
      <c r="N4" s="1605"/>
      <c r="O4" s="1605"/>
      <c r="P4" s="1605"/>
      <c r="Q4" s="1605"/>
      <c r="R4" s="1606"/>
      <c r="S4" s="1604" t="s">
        <v>549</v>
      </c>
      <c r="T4" s="1605"/>
      <c r="U4" s="1605"/>
      <c r="V4" s="1606"/>
      <c r="W4" s="867" t="s">
        <v>550</v>
      </c>
      <c r="X4" s="867" t="s">
        <v>551</v>
      </c>
      <c r="Y4" s="1619" t="s">
        <v>552</v>
      </c>
      <c r="Z4" s="1620"/>
    </row>
    <row r="5" spans="1:26" ht="13.5" customHeight="1">
      <c r="A5" s="865"/>
      <c r="B5" s="1622" t="s">
        <v>531</v>
      </c>
      <c r="C5" s="868" t="s">
        <v>532</v>
      </c>
      <c r="D5" s="1613" t="s">
        <v>553</v>
      </c>
      <c r="E5" s="1614"/>
      <c r="F5" s="1615"/>
      <c r="G5" s="1613" t="s">
        <v>554</v>
      </c>
      <c r="H5" s="1614"/>
      <c r="I5" s="1615"/>
      <c r="J5" s="1613" t="s">
        <v>555</v>
      </c>
      <c r="K5" s="1615"/>
      <c r="L5" s="1613" t="s">
        <v>556</v>
      </c>
      <c r="M5" s="1615"/>
      <c r="N5" s="1607" t="s">
        <v>557</v>
      </c>
      <c r="O5" s="1608"/>
      <c r="P5" s="1613" t="s">
        <v>558</v>
      </c>
      <c r="Q5" s="1614"/>
      <c r="R5" s="1615"/>
      <c r="S5" s="1621" t="s">
        <v>559</v>
      </c>
      <c r="T5" s="1626" t="s">
        <v>560</v>
      </c>
      <c r="U5" s="869" t="s">
        <v>561</v>
      </c>
      <c r="V5" s="870" t="s">
        <v>562</v>
      </c>
      <c r="W5" s="868" t="s">
        <v>563</v>
      </c>
      <c r="X5" s="868" t="s">
        <v>533</v>
      </c>
      <c r="Y5" s="1609"/>
      <c r="Z5" s="1610"/>
    </row>
    <row r="6" spans="1:26" ht="13.5" customHeight="1">
      <c r="A6" s="865"/>
      <c r="B6" s="1622"/>
      <c r="C6" s="871" t="s">
        <v>534</v>
      </c>
      <c r="D6" s="1624"/>
      <c r="E6" s="1629"/>
      <c r="F6" s="1625"/>
      <c r="G6" s="1624"/>
      <c r="H6" s="1629"/>
      <c r="I6" s="1625"/>
      <c r="J6" s="1624"/>
      <c r="K6" s="1625"/>
      <c r="L6" s="1624"/>
      <c r="M6" s="1625"/>
      <c r="N6" s="1609"/>
      <c r="O6" s="1610"/>
      <c r="P6" s="1616"/>
      <c r="Q6" s="1617"/>
      <c r="R6" s="1618"/>
      <c r="S6" s="1622"/>
      <c r="T6" s="1627"/>
      <c r="U6" s="868" t="s">
        <v>564</v>
      </c>
      <c r="V6" s="870" t="s">
        <v>564</v>
      </c>
      <c r="W6" s="868" t="s">
        <v>565</v>
      </c>
      <c r="X6" s="871" t="s">
        <v>535</v>
      </c>
      <c r="Y6" s="1611"/>
      <c r="Z6" s="1612"/>
    </row>
    <row r="7" spans="1:26" ht="12">
      <c r="A7" s="865"/>
      <c r="B7" s="873"/>
      <c r="C7" s="871" t="s">
        <v>566</v>
      </c>
      <c r="D7" s="871" t="s">
        <v>567</v>
      </c>
      <c r="E7" s="874" t="s">
        <v>566</v>
      </c>
      <c r="F7" s="875"/>
      <c r="G7" s="876" t="s">
        <v>536</v>
      </c>
      <c r="H7" s="877" t="s">
        <v>568</v>
      </c>
      <c r="I7" s="874"/>
      <c r="J7" s="878" t="s">
        <v>569</v>
      </c>
      <c r="K7" s="872" t="s">
        <v>568</v>
      </c>
      <c r="L7" s="878" t="s">
        <v>569</v>
      </c>
      <c r="M7" s="872" t="s">
        <v>568</v>
      </c>
      <c r="N7" s="1611"/>
      <c r="O7" s="1612"/>
      <c r="P7" s="878" t="s">
        <v>569</v>
      </c>
      <c r="Q7" s="879" t="s">
        <v>568</v>
      </c>
      <c r="R7" s="876"/>
      <c r="S7" s="1623"/>
      <c r="T7" s="1628"/>
      <c r="U7" s="871" t="s">
        <v>570</v>
      </c>
      <c r="V7" s="872" t="s">
        <v>570</v>
      </c>
      <c r="W7" s="871" t="s">
        <v>571</v>
      </c>
      <c r="X7" s="880" t="s">
        <v>572</v>
      </c>
      <c r="Y7" s="874" t="s">
        <v>573</v>
      </c>
      <c r="Z7" s="875"/>
    </row>
    <row r="8" spans="1:26" s="887" customFormat="1" ht="18.75" customHeight="1">
      <c r="A8" s="881"/>
      <c r="B8" s="882" t="s">
        <v>574</v>
      </c>
      <c r="C8" s="883">
        <f>SUM(C9:C21,C23:C31)</f>
        <v>2</v>
      </c>
      <c r="D8" s="884">
        <f>SUM(D9:D21,D23:D31)</f>
        <v>2</v>
      </c>
      <c r="E8" s="885">
        <f>SUM(E9:E21,E23:E31)</f>
        <v>2</v>
      </c>
      <c r="F8" s="884">
        <f>SUM(F9:F21,F23:F31)</f>
        <v>82</v>
      </c>
      <c r="G8" s="884">
        <v>2</v>
      </c>
      <c r="H8" s="885">
        <f aca="true" t="shared" si="0" ref="H8:M8">SUM(H9:H21,H23:H31)</f>
        <v>1</v>
      </c>
      <c r="I8" s="884">
        <f t="shared" si="0"/>
        <v>69</v>
      </c>
      <c r="J8" s="884">
        <f t="shared" si="0"/>
        <v>5</v>
      </c>
      <c r="K8" s="884">
        <f t="shared" si="0"/>
        <v>28</v>
      </c>
      <c r="L8" s="884">
        <f t="shared" si="0"/>
        <v>8</v>
      </c>
      <c r="M8" s="884">
        <f t="shared" si="0"/>
        <v>20</v>
      </c>
      <c r="N8" s="885"/>
      <c r="O8" s="884">
        <f aca="true" t="shared" si="1" ref="O8:V8">SUM(O9:O21,O23:O31)</f>
        <v>1</v>
      </c>
      <c r="P8" s="884">
        <f t="shared" si="1"/>
        <v>1</v>
      </c>
      <c r="Q8" s="885">
        <f t="shared" si="1"/>
        <v>1</v>
      </c>
      <c r="R8" s="884">
        <f t="shared" si="1"/>
        <v>7</v>
      </c>
      <c r="S8" s="884">
        <f t="shared" si="1"/>
        <v>1</v>
      </c>
      <c r="T8" s="884">
        <f t="shared" si="1"/>
        <v>7</v>
      </c>
      <c r="U8" s="884">
        <f t="shared" si="1"/>
        <v>69</v>
      </c>
      <c r="V8" s="884">
        <f t="shared" si="1"/>
        <v>8</v>
      </c>
      <c r="W8" s="884">
        <v>1</v>
      </c>
      <c r="X8" s="884">
        <f>SUM(X9:X21,X23:X31)</f>
        <v>2</v>
      </c>
      <c r="Y8" s="885">
        <f>SUM(Y9:Y21,Y23:Y31)</f>
        <v>1</v>
      </c>
      <c r="Z8" s="886">
        <f>SUM(Z9:Z21,Z23:Z31)</f>
        <v>19</v>
      </c>
    </row>
    <row r="9" spans="1:26" ht="13.5" customHeight="1">
      <c r="A9" s="865"/>
      <c r="B9" s="888" t="s">
        <v>69</v>
      </c>
      <c r="C9" s="889">
        <v>2</v>
      </c>
      <c r="D9" s="889">
        <v>1</v>
      </c>
      <c r="E9" s="890"/>
      <c r="F9" s="889">
        <v>23</v>
      </c>
      <c r="G9" s="889">
        <v>2</v>
      </c>
      <c r="H9" s="891">
        <v>1</v>
      </c>
      <c r="I9" s="889">
        <v>16</v>
      </c>
      <c r="J9" s="889">
        <v>1</v>
      </c>
      <c r="K9" s="889">
        <v>4</v>
      </c>
      <c r="L9" s="889">
        <v>4</v>
      </c>
      <c r="M9" s="889">
        <v>4</v>
      </c>
      <c r="N9" s="890"/>
      <c r="O9" s="889">
        <v>1</v>
      </c>
      <c r="P9" s="889">
        <v>1</v>
      </c>
      <c r="Q9" s="890"/>
      <c r="R9" s="889">
        <v>0</v>
      </c>
      <c r="S9" s="889">
        <v>1</v>
      </c>
      <c r="T9" s="889">
        <v>1</v>
      </c>
      <c r="U9" s="889">
        <v>4</v>
      </c>
      <c r="V9" s="892">
        <v>0</v>
      </c>
      <c r="W9" s="889">
        <v>1</v>
      </c>
      <c r="X9" s="889">
        <v>1</v>
      </c>
      <c r="Y9" s="890">
        <v>1</v>
      </c>
      <c r="Z9" s="893">
        <v>19</v>
      </c>
    </row>
    <row r="10" spans="1:26" ht="13.5" customHeight="1">
      <c r="A10" s="865"/>
      <c r="B10" s="888" t="s">
        <v>71</v>
      </c>
      <c r="C10" s="892">
        <v>0</v>
      </c>
      <c r="D10" s="892">
        <v>0</v>
      </c>
      <c r="E10" s="891"/>
      <c r="F10" s="892">
        <v>4</v>
      </c>
      <c r="G10" s="892">
        <v>0</v>
      </c>
      <c r="H10" s="892"/>
      <c r="I10" s="892">
        <v>2</v>
      </c>
      <c r="J10" s="889">
        <v>1</v>
      </c>
      <c r="K10" s="889">
        <v>4</v>
      </c>
      <c r="L10" s="892">
        <v>0</v>
      </c>
      <c r="M10" s="892">
        <v>2</v>
      </c>
      <c r="N10" s="891"/>
      <c r="O10" s="892">
        <v>0</v>
      </c>
      <c r="P10" s="892">
        <v>0</v>
      </c>
      <c r="Q10" s="891"/>
      <c r="R10" s="889">
        <v>1</v>
      </c>
      <c r="S10" s="892">
        <v>0</v>
      </c>
      <c r="T10" s="892">
        <v>0</v>
      </c>
      <c r="U10" s="889">
        <v>1</v>
      </c>
      <c r="V10" s="892">
        <v>0</v>
      </c>
      <c r="W10" s="892">
        <v>0</v>
      </c>
      <c r="X10" s="892">
        <v>0</v>
      </c>
      <c r="Y10" s="892"/>
      <c r="Z10" s="894" t="s">
        <v>537</v>
      </c>
    </row>
    <row r="11" spans="1:26" ht="13.5" customHeight="1">
      <c r="A11" s="865"/>
      <c r="B11" s="888" t="s">
        <v>73</v>
      </c>
      <c r="C11" s="892">
        <v>0</v>
      </c>
      <c r="D11" s="892">
        <v>1</v>
      </c>
      <c r="E11" s="891"/>
      <c r="F11" s="889">
        <v>7</v>
      </c>
      <c r="G11" s="889">
        <v>0</v>
      </c>
      <c r="H11" s="892"/>
      <c r="I11" s="892">
        <v>6</v>
      </c>
      <c r="J11" s="889">
        <v>1</v>
      </c>
      <c r="K11" s="892">
        <v>6</v>
      </c>
      <c r="L11" s="892">
        <v>0</v>
      </c>
      <c r="M11" s="892">
        <v>0</v>
      </c>
      <c r="N11" s="891"/>
      <c r="O11" s="892">
        <v>0</v>
      </c>
      <c r="P11" s="892">
        <v>0</v>
      </c>
      <c r="Q11" s="891"/>
      <c r="R11" s="889">
        <v>1</v>
      </c>
      <c r="S11" s="892">
        <v>0</v>
      </c>
      <c r="T11" s="892">
        <v>1</v>
      </c>
      <c r="U11" s="889">
        <v>1</v>
      </c>
      <c r="V11" s="889">
        <v>3</v>
      </c>
      <c r="W11" s="892">
        <v>0</v>
      </c>
      <c r="X11" s="892">
        <v>0</v>
      </c>
      <c r="Y11" s="892"/>
      <c r="Z11" s="894" t="s">
        <v>537</v>
      </c>
    </row>
    <row r="12" spans="1:26" ht="13.5" customHeight="1">
      <c r="A12" s="865"/>
      <c r="B12" s="888" t="s">
        <v>75</v>
      </c>
      <c r="C12" s="892">
        <v>0</v>
      </c>
      <c r="D12" s="892">
        <v>0</v>
      </c>
      <c r="E12" s="891">
        <v>1</v>
      </c>
      <c r="F12" s="892">
        <v>9</v>
      </c>
      <c r="G12" s="892">
        <v>0</v>
      </c>
      <c r="H12" s="892"/>
      <c r="I12" s="889">
        <v>5</v>
      </c>
      <c r="J12" s="889">
        <v>1</v>
      </c>
      <c r="K12" s="889">
        <v>4</v>
      </c>
      <c r="L12" s="892">
        <v>0</v>
      </c>
      <c r="M12" s="892">
        <v>0</v>
      </c>
      <c r="N12" s="891"/>
      <c r="O12" s="892">
        <v>0</v>
      </c>
      <c r="P12" s="892">
        <v>0</v>
      </c>
      <c r="Q12" s="891"/>
      <c r="R12" s="889">
        <v>1</v>
      </c>
      <c r="S12" s="892">
        <v>0</v>
      </c>
      <c r="T12" s="892">
        <v>1</v>
      </c>
      <c r="U12" s="889">
        <v>5</v>
      </c>
      <c r="V12" s="889">
        <v>2</v>
      </c>
      <c r="W12" s="892">
        <v>0</v>
      </c>
      <c r="X12" s="892">
        <v>1</v>
      </c>
      <c r="Y12" s="892"/>
      <c r="Z12" s="894" t="s">
        <v>537</v>
      </c>
    </row>
    <row r="13" spans="1:26" ht="13.5" customHeight="1">
      <c r="A13" s="865"/>
      <c r="B13" s="888" t="s">
        <v>78</v>
      </c>
      <c r="C13" s="892">
        <v>0</v>
      </c>
      <c r="D13" s="892">
        <v>0</v>
      </c>
      <c r="E13" s="891"/>
      <c r="F13" s="892">
        <v>2</v>
      </c>
      <c r="G13" s="892">
        <v>0</v>
      </c>
      <c r="H13" s="892"/>
      <c r="I13" s="892">
        <v>2</v>
      </c>
      <c r="J13" s="889">
        <v>1</v>
      </c>
      <c r="K13" s="889">
        <v>1</v>
      </c>
      <c r="L13" s="892">
        <v>0</v>
      </c>
      <c r="M13" s="892">
        <v>1</v>
      </c>
      <c r="N13" s="891"/>
      <c r="O13" s="892">
        <v>0</v>
      </c>
      <c r="P13" s="892">
        <v>0</v>
      </c>
      <c r="Q13" s="891"/>
      <c r="R13" s="889">
        <v>1</v>
      </c>
      <c r="S13" s="892">
        <v>0</v>
      </c>
      <c r="T13" s="892">
        <v>1</v>
      </c>
      <c r="U13" s="889">
        <v>3</v>
      </c>
      <c r="V13" s="892">
        <v>0</v>
      </c>
      <c r="W13" s="892">
        <v>0</v>
      </c>
      <c r="X13" s="892">
        <v>0</v>
      </c>
      <c r="Y13" s="892"/>
      <c r="Z13" s="894" t="s">
        <v>537</v>
      </c>
    </row>
    <row r="14" spans="1:26" ht="13.5" customHeight="1">
      <c r="A14" s="865"/>
      <c r="B14" s="888" t="s">
        <v>79</v>
      </c>
      <c r="C14" s="892">
        <v>0</v>
      </c>
      <c r="D14" s="892">
        <v>0</v>
      </c>
      <c r="E14" s="891"/>
      <c r="F14" s="892">
        <v>2</v>
      </c>
      <c r="G14" s="892">
        <v>0</v>
      </c>
      <c r="H14" s="892"/>
      <c r="I14" s="892">
        <v>3</v>
      </c>
      <c r="J14" s="892">
        <v>0</v>
      </c>
      <c r="K14" s="889">
        <v>1</v>
      </c>
      <c r="L14" s="892">
        <v>0</v>
      </c>
      <c r="M14" s="892">
        <v>1</v>
      </c>
      <c r="N14" s="891"/>
      <c r="O14" s="892">
        <v>0</v>
      </c>
      <c r="P14" s="892">
        <v>0</v>
      </c>
      <c r="Q14" s="891"/>
      <c r="R14" s="889">
        <v>1</v>
      </c>
      <c r="S14" s="892">
        <v>0</v>
      </c>
      <c r="T14" s="892">
        <v>1</v>
      </c>
      <c r="U14" s="889">
        <v>1</v>
      </c>
      <c r="V14" s="892">
        <v>0</v>
      </c>
      <c r="W14" s="892">
        <v>0</v>
      </c>
      <c r="X14" s="892">
        <v>0</v>
      </c>
      <c r="Y14" s="892"/>
      <c r="Z14" s="894" t="s">
        <v>537</v>
      </c>
    </row>
    <row r="15" spans="1:26" ht="13.5" customHeight="1">
      <c r="A15" s="865"/>
      <c r="B15" s="888" t="s">
        <v>81</v>
      </c>
      <c r="C15" s="892">
        <v>0</v>
      </c>
      <c r="D15" s="892">
        <v>0</v>
      </c>
      <c r="E15" s="891"/>
      <c r="F15" s="892">
        <v>2</v>
      </c>
      <c r="G15" s="892">
        <v>0</v>
      </c>
      <c r="H15" s="892"/>
      <c r="I15" s="892">
        <v>2</v>
      </c>
      <c r="J15" s="892">
        <v>0</v>
      </c>
      <c r="K15" s="889">
        <v>1</v>
      </c>
      <c r="L15" s="892">
        <v>0</v>
      </c>
      <c r="M15" s="892">
        <v>1</v>
      </c>
      <c r="N15" s="891"/>
      <c r="O15" s="892">
        <v>0</v>
      </c>
      <c r="P15" s="892">
        <v>0</v>
      </c>
      <c r="Q15" s="891">
        <v>1</v>
      </c>
      <c r="R15" s="889">
        <v>1</v>
      </c>
      <c r="S15" s="892">
        <v>0</v>
      </c>
      <c r="T15" s="892">
        <v>0</v>
      </c>
      <c r="U15" s="889">
        <v>3</v>
      </c>
      <c r="V15" s="892">
        <v>0</v>
      </c>
      <c r="W15" s="892">
        <v>0</v>
      </c>
      <c r="X15" s="892">
        <v>0</v>
      </c>
      <c r="Y15" s="892"/>
      <c r="Z15" s="894" t="s">
        <v>537</v>
      </c>
    </row>
    <row r="16" spans="1:26" ht="13.5" customHeight="1">
      <c r="A16" s="865"/>
      <c r="B16" s="888" t="s">
        <v>82</v>
      </c>
      <c r="C16" s="892">
        <v>0</v>
      </c>
      <c r="D16" s="892">
        <v>0</v>
      </c>
      <c r="E16" s="891">
        <v>1</v>
      </c>
      <c r="F16" s="892">
        <v>3</v>
      </c>
      <c r="G16" s="892">
        <v>0</v>
      </c>
      <c r="H16" s="892"/>
      <c r="I16" s="892">
        <v>2</v>
      </c>
      <c r="J16" s="892">
        <v>0</v>
      </c>
      <c r="K16" s="892">
        <v>0</v>
      </c>
      <c r="L16" s="892">
        <v>1</v>
      </c>
      <c r="M16" s="892">
        <v>0</v>
      </c>
      <c r="N16" s="891"/>
      <c r="O16" s="892">
        <v>0</v>
      </c>
      <c r="P16" s="892">
        <v>0</v>
      </c>
      <c r="Q16" s="891"/>
      <c r="R16" s="889">
        <v>0</v>
      </c>
      <c r="S16" s="892">
        <v>0</v>
      </c>
      <c r="T16" s="892">
        <v>1</v>
      </c>
      <c r="U16" s="889">
        <v>2</v>
      </c>
      <c r="V16" s="892">
        <v>0</v>
      </c>
      <c r="W16" s="892">
        <v>0</v>
      </c>
      <c r="X16" s="892">
        <v>0</v>
      </c>
      <c r="Y16" s="892"/>
      <c r="Z16" s="894" t="s">
        <v>537</v>
      </c>
    </row>
    <row r="17" spans="1:26" ht="13.5" customHeight="1">
      <c r="A17" s="865"/>
      <c r="B17" s="888" t="s">
        <v>84</v>
      </c>
      <c r="C17" s="892">
        <v>0</v>
      </c>
      <c r="D17" s="892">
        <v>0</v>
      </c>
      <c r="E17" s="891"/>
      <c r="F17" s="892">
        <v>2</v>
      </c>
      <c r="G17" s="892">
        <v>0</v>
      </c>
      <c r="H17" s="892"/>
      <c r="I17" s="892">
        <v>2</v>
      </c>
      <c r="J17" s="892">
        <v>0</v>
      </c>
      <c r="K17" s="889">
        <v>1</v>
      </c>
      <c r="L17" s="892">
        <v>1</v>
      </c>
      <c r="M17" s="892">
        <v>0</v>
      </c>
      <c r="N17" s="891"/>
      <c r="O17" s="892">
        <v>0</v>
      </c>
      <c r="P17" s="892">
        <v>0</v>
      </c>
      <c r="Q17" s="891"/>
      <c r="R17" s="889">
        <v>1</v>
      </c>
      <c r="S17" s="892">
        <v>0</v>
      </c>
      <c r="T17" s="892">
        <v>0</v>
      </c>
      <c r="U17" s="889">
        <v>2</v>
      </c>
      <c r="V17" s="892">
        <v>0</v>
      </c>
      <c r="W17" s="892">
        <v>0</v>
      </c>
      <c r="X17" s="892">
        <v>0</v>
      </c>
      <c r="Y17" s="892"/>
      <c r="Z17" s="894" t="s">
        <v>537</v>
      </c>
    </row>
    <row r="18" spans="1:26" ht="13.5" customHeight="1">
      <c r="A18" s="865"/>
      <c r="B18" s="888" t="s">
        <v>86</v>
      </c>
      <c r="C18" s="892">
        <v>0</v>
      </c>
      <c r="D18" s="892">
        <v>0</v>
      </c>
      <c r="E18" s="891"/>
      <c r="F18" s="892">
        <v>2</v>
      </c>
      <c r="G18" s="892">
        <v>0</v>
      </c>
      <c r="H18" s="892"/>
      <c r="I18" s="892">
        <v>2</v>
      </c>
      <c r="J18" s="892">
        <v>0</v>
      </c>
      <c r="K18" s="889">
        <v>1</v>
      </c>
      <c r="L18" s="892">
        <v>0</v>
      </c>
      <c r="M18" s="892">
        <v>1</v>
      </c>
      <c r="N18" s="891"/>
      <c r="O18" s="892">
        <v>0</v>
      </c>
      <c r="P18" s="892">
        <v>0</v>
      </c>
      <c r="Q18" s="891"/>
      <c r="R18" s="889">
        <v>0</v>
      </c>
      <c r="S18" s="892">
        <v>0</v>
      </c>
      <c r="T18" s="892">
        <v>0</v>
      </c>
      <c r="U18" s="889">
        <v>1</v>
      </c>
      <c r="V18" s="892">
        <v>0</v>
      </c>
      <c r="W18" s="892">
        <v>0</v>
      </c>
      <c r="X18" s="892">
        <v>0</v>
      </c>
      <c r="Y18" s="892"/>
      <c r="Z18" s="894" t="s">
        <v>537</v>
      </c>
    </row>
    <row r="19" spans="1:26" ht="13.5" customHeight="1">
      <c r="A19" s="865"/>
      <c r="B19" s="888" t="s">
        <v>88</v>
      </c>
      <c r="C19" s="892">
        <v>0</v>
      </c>
      <c r="D19" s="892">
        <v>0</v>
      </c>
      <c r="E19" s="891"/>
      <c r="F19" s="892">
        <v>2</v>
      </c>
      <c r="G19" s="892">
        <v>0</v>
      </c>
      <c r="H19" s="892"/>
      <c r="I19" s="892">
        <v>2</v>
      </c>
      <c r="J19" s="892">
        <v>0</v>
      </c>
      <c r="K19" s="892">
        <v>0</v>
      </c>
      <c r="L19" s="892">
        <v>0</v>
      </c>
      <c r="M19" s="892">
        <v>1</v>
      </c>
      <c r="N19" s="891"/>
      <c r="O19" s="892">
        <v>0</v>
      </c>
      <c r="P19" s="892">
        <v>0</v>
      </c>
      <c r="Q19" s="891"/>
      <c r="R19" s="892">
        <v>0</v>
      </c>
      <c r="S19" s="892">
        <v>0</v>
      </c>
      <c r="T19" s="892">
        <v>0</v>
      </c>
      <c r="U19" s="889">
        <v>7</v>
      </c>
      <c r="V19" s="892">
        <v>0</v>
      </c>
      <c r="W19" s="892">
        <v>0</v>
      </c>
      <c r="X19" s="892">
        <v>0</v>
      </c>
      <c r="Y19" s="892"/>
      <c r="Z19" s="894" t="s">
        <v>537</v>
      </c>
    </row>
    <row r="20" spans="1:26" ht="13.5" customHeight="1">
      <c r="A20" s="865"/>
      <c r="B20" s="888" t="s">
        <v>89</v>
      </c>
      <c r="C20" s="892">
        <v>0</v>
      </c>
      <c r="D20" s="892">
        <v>0</v>
      </c>
      <c r="E20" s="891"/>
      <c r="F20" s="892">
        <v>1</v>
      </c>
      <c r="G20" s="892">
        <v>0</v>
      </c>
      <c r="H20" s="892"/>
      <c r="I20" s="892">
        <v>2</v>
      </c>
      <c r="J20" s="892">
        <v>0</v>
      </c>
      <c r="K20" s="892">
        <v>0</v>
      </c>
      <c r="L20" s="892">
        <v>0</v>
      </c>
      <c r="M20" s="892">
        <v>1</v>
      </c>
      <c r="N20" s="891"/>
      <c r="O20" s="892">
        <v>0</v>
      </c>
      <c r="P20" s="892">
        <v>0</v>
      </c>
      <c r="Q20" s="891"/>
      <c r="R20" s="892">
        <v>0</v>
      </c>
      <c r="S20" s="892">
        <v>0</v>
      </c>
      <c r="T20" s="892">
        <v>0</v>
      </c>
      <c r="U20" s="889">
        <v>1</v>
      </c>
      <c r="V20" s="892">
        <v>0</v>
      </c>
      <c r="W20" s="892">
        <v>0</v>
      </c>
      <c r="X20" s="892">
        <v>0</v>
      </c>
      <c r="Y20" s="892"/>
      <c r="Z20" s="894" t="s">
        <v>537</v>
      </c>
    </row>
    <row r="21" spans="1:26" ht="13.5" customHeight="1">
      <c r="A21" s="865"/>
      <c r="B21" s="888" t="s">
        <v>91</v>
      </c>
      <c r="C21" s="892">
        <v>0</v>
      </c>
      <c r="D21" s="892">
        <v>0</v>
      </c>
      <c r="E21" s="891"/>
      <c r="F21" s="892">
        <v>2</v>
      </c>
      <c r="G21" s="892">
        <v>0</v>
      </c>
      <c r="H21" s="892"/>
      <c r="I21" s="892">
        <v>3</v>
      </c>
      <c r="J21" s="892">
        <v>0</v>
      </c>
      <c r="K21" s="889">
        <v>1</v>
      </c>
      <c r="L21" s="892">
        <v>0</v>
      </c>
      <c r="M21" s="892">
        <v>2</v>
      </c>
      <c r="N21" s="891"/>
      <c r="O21" s="892">
        <v>0</v>
      </c>
      <c r="P21" s="892">
        <v>0</v>
      </c>
      <c r="Q21" s="891"/>
      <c r="R21" s="889">
        <v>0</v>
      </c>
      <c r="S21" s="892">
        <v>0</v>
      </c>
      <c r="T21" s="892">
        <v>1</v>
      </c>
      <c r="U21" s="889">
        <v>1</v>
      </c>
      <c r="V21" s="892">
        <v>0</v>
      </c>
      <c r="W21" s="892">
        <v>0</v>
      </c>
      <c r="X21" s="892">
        <v>0</v>
      </c>
      <c r="Y21" s="892"/>
      <c r="Z21" s="894" t="s">
        <v>537</v>
      </c>
    </row>
    <row r="22" spans="1:26" ht="7.5" customHeight="1">
      <c r="A22" s="865"/>
      <c r="B22" s="888"/>
      <c r="C22" s="892"/>
      <c r="D22" s="892"/>
      <c r="E22" s="891"/>
      <c r="F22" s="892"/>
      <c r="G22" s="892"/>
      <c r="H22" s="892"/>
      <c r="I22" s="889"/>
      <c r="J22" s="892"/>
      <c r="K22" s="889"/>
      <c r="L22" s="889"/>
      <c r="M22" s="892"/>
      <c r="N22" s="891"/>
      <c r="O22" s="892"/>
      <c r="P22" s="892"/>
      <c r="Q22" s="891"/>
      <c r="R22" s="889"/>
      <c r="S22" s="892"/>
      <c r="T22" s="889"/>
      <c r="U22" s="889"/>
      <c r="V22" s="889"/>
      <c r="W22" s="892"/>
      <c r="X22" s="892"/>
      <c r="Y22" s="892"/>
      <c r="Z22" s="894" t="s">
        <v>537</v>
      </c>
    </row>
    <row r="23" spans="1:26" ht="13.5" customHeight="1">
      <c r="A23" s="865"/>
      <c r="B23" s="888" t="s">
        <v>538</v>
      </c>
      <c r="C23" s="895">
        <v>0</v>
      </c>
      <c r="D23" s="892">
        <v>0</v>
      </c>
      <c r="E23" s="891"/>
      <c r="F23" s="892">
        <v>2</v>
      </c>
      <c r="G23" s="892">
        <v>0</v>
      </c>
      <c r="H23" s="892"/>
      <c r="I23" s="892">
        <v>3</v>
      </c>
      <c r="J23" s="892">
        <v>0</v>
      </c>
      <c r="K23" s="892">
        <v>0</v>
      </c>
      <c r="L23" s="892">
        <v>0</v>
      </c>
      <c r="M23" s="892">
        <v>0</v>
      </c>
      <c r="N23" s="891"/>
      <c r="O23" s="892">
        <v>0</v>
      </c>
      <c r="P23" s="892">
        <v>0</v>
      </c>
      <c r="Q23" s="891"/>
      <c r="R23" s="892">
        <v>0</v>
      </c>
      <c r="S23" s="892">
        <v>0</v>
      </c>
      <c r="T23" s="892">
        <v>0</v>
      </c>
      <c r="U23" s="889">
        <v>3</v>
      </c>
      <c r="V23" s="892">
        <v>0</v>
      </c>
      <c r="W23" s="892">
        <v>0</v>
      </c>
      <c r="X23" s="892">
        <v>0</v>
      </c>
      <c r="Y23" s="892"/>
      <c r="Z23" s="894" t="s">
        <v>537</v>
      </c>
    </row>
    <row r="24" spans="1:26" ht="13.5" customHeight="1">
      <c r="A24" s="865"/>
      <c r="B24" s="888" t="s">
        <v>539</v>
      </c>
      <c r="C24" s="895">
        <v>0</v>
      </c>
      <c r="D24" s="892">
        <v>0</v>
      </c>
      <c r="E24" s="891"/>
      <c r="F24" s="892">
        <v>3</v>
      </c>
      <c r="G24" s="892">
        <v>0</v>
      </c>
      <c r="H24" s="892"/>
      <c r="I24" s="892">
        <v>6</v>
      </c>
      <c r="J24" s="892">
        <v>0</v>
      </c>
      <c r="K24" s="889">
        <v>1</v>
      </c>
      <c r="L24" s="892">
        <v>0</v>
      </c>
      <c r="M24" s="892">
        <v>3</v>
      </c>
      <c r="N24" s="891"/>
      <c r="O24" s="892">
        <v>0</v>
      </c>
      <c r="P24" s="892">
        <v>0</v>
      </c>
      <c r="Q24" s="891"/>
      <c r="R24" s="892">
        <v>0</v>
      </c>
      <c r="S24" s="892">
        <v>0</v>
      </c>
      <c r="T24" s="892">
        <v>0</v>
      </c>
      <c r="U24" s="889">
        <v>4</v>
      </c>
      <c r="V24" s="892">
        <v>0</v>
      </c>
      <c r="W24" s="892">
        <v>0</v>
      </c>
      <c r="X24" s="892">
        <v>0</v>
      </c>
      <c r="Y24" s="892"/>
      <c r="Z24" s="894" t="s">
        <v>537</v>
      </c>
    </row>
    <row r="25" spans="1:26" ht="13.5" customHeight="1">
      <c r="A25" s="865"/>
      <c r="B25" s="888" t="s">
        <v>540</v>
      </c>
      <c r="C25" s="895">
        <v>0</v>
      </c>
      <c r="D25" s="892">
        <v>0</v>
      </c>
      <c r="E25" s="891"/>
      <c r="F25" s="892">
        <v>1</v>
      </c>
      <c r="G25" s="892">
        <v>0</v>
      </c>
      <c r="H25" s="892"/>
      <c r="I25" s="892">
        <v>0</v>
      </c>
      <c r="J25" s="892">
        <v>0</v>
      </c>
      <c r="K25" s="892">
        <v>1</v>
      </c>
      <c r="L25" s="892">
        <v>0</v>
      </c>
      <c r="M25" s="892">
        <v>0</v>
      </c>
      <c r="N25" s="891"/>
      <c r="O25" s="892">
        <v>0</v>
      </c>
      <c r="P25" s="892">
        <v>0</v>
      </c>
      <c r="Q25" s="891"/>
      <c r="R25" s="892">
        <v>0</v>
      </c>
      <c r="S25" s="892">
        <v>0</v>
      </c>
      <c r="T25" s="892">
        <v>0</v>
      </c>
      <c r="U25" s="889">
        <v>1</v>
      </c>
      <c r="V25" s="892">
        <v>0</v>
      </c>
      <c r="W25" s="892">
        <v>0</v>
      </c>
      <c r="X25" s="892">
        <v>0</v>
      </c>
      <c r="Y25" s="892"/>
      <c r="Z25" s="894" t="s">
        <v>537</v>
      </c>
    </row>
    <row r="26" spans="1:26" ht="13.5" customHeight="1">
      <c r="A26" s="865"/>
      <c r="B26" s="888" t="s">
        <v>541</v>
      </c>
      <c r="C26" s="895">
        <v>0</v>
      </c>
      <c r="D26" s="892">
        <v>0</v>
      </c>
      <c r="E26" s="891"/>
      <c r="F26" s="892">
        <v>4</v>
      </c>
      <c r="G26" s="892">
        <v>0</v>
      </c>
      <c r="H26" s="892"/>
      <c r="I26" s="892">
        <v>1</v>
      </c>
      <c r="J26" s="892">
        <v>0</v>
      </c>
      <c r="K26" s="892">
        <v>1</v>
      </c>
      <c r="L26" s="892">
        <v>0</v>
      </c>
      <c r="M26" s="892">
        <v>0</v>
      </c>
      <c r="N26" s="891"/>
      <c r="O26" s="892">
        <v>0</v>
      </c>
      <c r="P26" s="892">
        <v>0</v>
      </c>
      <c r="Q26" s="891"/>
      <c r="R26" s="892">
        <v>0</v>
      </c>
      <c r="S26" s="892">
        <v>0</v>
      </c>
      <c r="T26" s="892">
        <v>0</v>
      </c>
      <c r="U26" s="889">
        <v>9</v>
      </c>
      <c r="V26" s="892">
        <v>0</v>
      </c>
      <c r="W26" s="892">
        <v>0</v>
      </c>
      <c r="X26" s="892">
        <v>0</v>
      </c>
      <c r="Y26" s="892"/>
      <c r="Z26" s="894" t="s">
        <v>537</v>
      </c>
    </row>
    <row r="27" spans="1:26" ht="13.5" customHeight="1">
      <c r="A27" s="865"/>
      <c r="B27" s="888" t="s">
        <v>542</v>
      </c>
      <c r="C27" s="895">
        <v>0</v>
      </c>
      <c r="D27" s="892">
        <v>0</v>
      </c>
      <c r="E27" s="891"/>
      <c r="F27" s="892">
        <v>2</v>
      </c>
      <c r="G27" s="892">
        <v>0</v>
      </c>
      <c r="H27" s="892"/>
      <c r="I27" s="892">
        <v>2</v>
      </c>
      <c r="J27" s="892">
        <v>0</v>
      </c>
      <c r="K27" s="889">
        <v>0</v>
      </c>
      <c r="L27" s="892">
        <v>1</v>
      </c>
      <c r="M27" s="892">
        <v>1</v>
      </c>
      <c r="N27" s="891"/>
      <c r="O27" s="892">
        <v>0</v>
      </c>
      <c r="P27" s="892">
        <v>0</v>
      </c>
      <c r="Q27" s="891"/>
      <c r="R27" s="892">
        <v>0</v>
      </c>
      <c r="S27" s="892">
        <v>0</v>
      </c>
      <c r="T27" s="892">
        <v>0</v>
      </c>
      <c r="U27" s="889">
        <v>3</v>
      </c>
      <c r="V27" s="892">
        <v>0</v>
      </c>
      <c r="W27" s="892">
        <v>0</v>
      </c>
      <c r="X27" s="892">
        <v>0</v>
      </c>
      <c r="Y27" s="892"/>
      <c r="Z27" s="894" t="s">
        <v>537</v>
      </c>
    </row>
    <row r="28" spans="1:26" ht="13.5" customHeight="1">
      <c r="A28" s="865"/>
      <c r="B28" s="888" t="s">
        <v>543</v>
      </c>
      <c r="C28" s="895">
        <v>0</v>
      </c>
      <c r="D28" s="892">
        <v>0</v>
      </c>
      <c r="E28" s="891"/>
      <c r="F28" s="892">
        <v>2</v>
      </c>
      <c r="G28" s="892">
        <v>0</v>
      </c>
      <c r="H28" s="892"/>
      <c r="I28" s="892">
        <v>2</v>
      </c>
      <c r="J28" s="892">
        <v>0</v>
      </c>
      <c r="K28" s="892">
        <v>0</v>
      </c>
      <c r="L28" s="892">
        <v>0</v>
      </c>
      <c r="M28" s="892">
        <v>2</v>
      </c>
      <c r="N28" s="891"/>
      <c r="O28" s="892">
        <v>0</v>
      </c>
      <c r="P28" s="892">
        <v>0</v>
      </c>
      <c r="Q28" s="891"/>
      <c r="R28" s="892">
        <v>0</v>
      </c>
      <c r="S28" s="892">
        <v>0</v>
      </c>
      <c r="T28" s="892">
        <v>0</v>
      </c>
      <c r="U28" s="889">
        <v>3</v>
      </c>
      <c r="V28" s="892">
        <v>0</v>
      </c>
      <c r="W28" s="892">
        <v>0</v>
      </c>
      <c r="X28" s="892">
        <v>0</v>
      </c>
      <c r="Y28" s="892"/>
      <c r="Z28" s="894" t="s">
        <v>537</v>
      </c>
    </row>
    <row r="29" spans="1:26" ht="13.5" customHeight="1">
      <c r="A29" s="865"/>
      <c r="B29" s="888" t="s">
        <v>544</v>
      </c>
      <c r="C29" s="895">
        <v>0</v>
      </c>
      <c r="D29" s="892">
        <v>0</v>
      </c>
      <c r="E29" s="891"/>
      <c r="F29" s="892">
        <v>4</v>
      </c>
      <c r="G29" s="892">
        <v>0</v>
      </c>
      <c r="H29" s="892"/>
      <c r="I29" s="892">
        <v>1</v>
      </c>
      <c r="J29" s="892">
        <v>0</v>
      </c>
      <c r="K29" s="892">
        <v>0</v>
      </c>
      <c r="L29" s="892">
        <v>1</v>
      </c>
      <c r="M29" s="892">
        <v>0</v>
      </c>
      <c r="N29" s="891"/>
      <c r="O29" s="892">
        <v>0</v>
      </c>
      <c r="P29" s="892">
        <v>0</v>
      </c>
      <c r="Q29" s="891"/>
      <c r="R29" s="892">
        <v>0</v>
      </c>
      <c r="S29" s="892">
        <v>0</v>
      </c>
      <c r="T29" s="892">
        <v>0</v>
      </c>
      <c r="U29" s="889">
        <v>8</v>
      </c>
      <c r="V29" s="892">
        <v>0</v>
      </c>
      <c r="W29" s="892">
        <v>0</v>
      </c>
      <c r="X29" s="892">
        <v>0</v>
      </c>
      <c r="Y29" s="892"/>
      <c r="Z29" s="894" t="s">
        <v>537</v>
      </c>
    </row>
    <row r="30" spans="1:26" ht="13.5" customHeight="1">
      <c r="A30" s="865"/>
      <c r="B30" s="888" t="s">
        <v>545</v>
      </c>
      <c r="C30" s="895">
        <v>0</v>
      </c>
      <c r="D30" s="892">
        <v>0</v>
      </c>
      <c r="E30" s="891"/>
      <c r="F30" s="892">
        <v>1</v>
      </c>
      <c r="G30" s="892">
        <v>0</v>
      </c>
      <c r="H30" s="892"/>
      <c r="I30" s="892">
        <v>2</v>
      </c>
      <c r="J30" s="892">
        <v>0</v>
      </c>
      <c r="K30" s="892">
        <v>1</v>
      </c>
      <c r="L30" s="892">
        <v>0</v>
      </c>
      <c r="M30" s="892">
        <v>0</v>
      </c>
      <c r="N30" s="891"/>
      <c r="O30" s="892">
        <v>0</v>
      </c>
      <c r="P30" s="892">
        <v>0</v>
      </c>
      <c r="Q30" s="891"/>
      <c r="R30" s="892">
        <v>0</v>
      </c>
      <c r="S30" s="892">
        <v>0</v>
      </c>
      <c r="T30" s="892">
        <v>0</v>
      </c>
      <c r="U30" s="889">
        <v>1</v>
      </c>
      <c r="V30" s="889">
        <v>2</v>
      </c>
      <c r="W30" s="892">
        <v>0</v>
      </c>
      <c r="X30" s="892">
        <v>0</v>
      </c>
      <c r="Y30" s="892"/>
      <c r="Z30" s="894" t="s">
        <v>537</v>
      </c>
    </row>
    <row r="31" spans="1:26" ht="13.5" customHeight="1">
      <c r="A31" s="865"/>
      <c r="B31" s="896" t="s">
        <v>546</v>
      </c>
      <c r="C31" s="897">
        <v>0</v>
      </c>
      <c r="D31" s="898">
        <v>0</v>
      </c>
      <c r="E31" s="899"/>
      <c r="F31" s="898">
        <v>2</v>
      </c>
      <c r="G31" s="898">
        <v>0</v>
      </c>
      <c r="H31" s="898"/>
      <c r="I31" s="898">
        <v>3</v>
      </c>
      <c r="J31" s="898">
        <v>0</v>
      </c>
      <c r="K31" s="898">
        <v>0</v>
      </c>
      <c r="L31" s="898">
        <v>0</v>
      </c>
      <c r="M31" s="898">
        <v>0</v>
      </c>
      <c r="N31" s="899"/>
      <c r="O31" s="898">
        <v>0</v>
      </c>
      <c r="P31" s="898">
        <v>0</v>
      </c>
      <c r="Q31" s="899"/>
      <c r="R31" s="898">
        <v>0</v>
      </c>
      <c r="S31" s="898">
        <v>0</v>
      </c>
      <c r="T31" s="898">
        <v>0</v>
      </c>
      <c r="U31" s="900">
        <v>5</v>
      </c>
      <c r="V31" s="900">
        <v>1</v>
      </c>
      <c r="W31" s="898">
        <v>0</v>
      </c>
      <c r="X31" s="898">
        <v>0</v>
      </c>
      <c r="Y31" s="898"/>
      <c r="Z31" s="901" t="s">
        <v>537</v>
      </c>
    </row>
    <row r="32" ht="12">
      <c r="B32" s="858" t="s">
        <v>575</v>
      </c>
    </row>
    <row r="33" ht="12">
      <c r="B33" s="858" t="s">
        <v>576</v>
      </c>
    </row>
    <row r="34" ht="12">
      <c r="B34" s="858" t="s">
        <v>577</v>
      </c>
    </row>
  </sheetData>
  <mergeCells count="13">
    <mergeCell ref="B5:B6"/>
    <mergeCell ref="J5:K6"/>
    <mergeCell ref="D5:F6"/>
    <mergeCell ref="G5:I6"/>
    <mergeCell ref="C4:F4"/>
    <mergeCell ref="N5:O7"/>
    <mergeCell ref="P5:R6"/>
    <mergeCell ref="Y4:Z6"/>
    <mergeCell ref="S5:S7"/>
    <mergeCell ref="L5:M6"/>
    <mergeCell ref="T5:T7"/>
    <mergeCell ref="G4:R4"/>
    <mergeCell ref="S4:V4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"/>
    </sheetView>
  </sheetViews>
  <sheetFormatPr defaultColWidth="9.00390625" defaultRowHeight="13.5"/>
  <cols>
    <col min="1" max="1" width="3.375" style="16" customWidth="1"/>
    <col min="2" max="2" width="3.125" style="16" customWidth="1"/>
    <col min="3" max="3" width="22.25390625" style="16" customWidth="1"/>
    <col min="4" max="7" width="10.625" style="16" customWidth="1"/>
    <col min="8" max="8" width="6.375" style="16" customWidth="1"/>
    <col min="9" max="9" width="15.875" style="16" customWidth="1"/>
    <col min="10" max="10" width="10.625" style="16" customWidth="1"/>
    <col min="11" max="13" width="10.50390625" style="16" customWidth="1"/>
    <col min="14" max="16384" width="9.00390625" style="16" customWidth="1"/>
  </cols>
  <sheetData>
    <row r="2" ht="14.25">
      <c r="B2" s="17" t="s">
        <v>195</v>
      </c>
    </row>
    <row r="3" spans="2:13" s="19" customFormat="1" ht="12.75" thickBot="1"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3" t="s">
        <v>578</v>
      </c>
    </row>
    <row r="4" spans="2:13" s="19" customFormat="1" ht="27.75" customHeight="1" thickTop="1">
      <c r="B4" s="1350" t="s">
        <v>579</v>
      </c>
      <c r="C4" s="1352"/>
      <c r="D4" s="904" t="s">
        <v>580</v>
      </c>
      <c r="E4" s="904">
        <v>49</v>
      </c>
      <c r="F4" s="21">
        <v>50</v>
      </c>
      <c r="G4" s="905">
        <v>51</v>
      </c>
      <c r="H4" s="1351" t="s">
        <v>581</v>
      </c>
      <c r="I4" s="1352"/>
      <c r="J4" s="904" t="s">
        <v>580</v>
      </c>
      <c r="K4" s="904">
        <v>49</v>
      </c>
      <c r="L4" s="21">
        <v>50</v>
      </c>
      <c r="M4" s="21">
        <v>51</v>
      </c>
    </row>
    <row r="5" spans="1:13" s="682" customFormat="1" ht="12">
      <c r="A5" s="906"/>
      <c r="B5" s="1638" t="s">
        <v>582</v>
      </c>
      <c r="C5" s="1639"/>
      <c r="D5" s="81">
        <f>SUM(D7,D26,D28,J5,J7,J9,J11,J16,J18,J20,J22,J24,J26,J28)</f>
        <v>201081</v>
      </c>
      <c r="E5" s="81">
        <f>SUM(E7,E26,E28,K5,K7,K9,K11,K16,K18,K20,K22,K24,K26,K28)</f>
        <v>240125</v>
      </c>
      <c r="F5" s="81">
        <f>SUM(F7,F26,F28,L5,L7,L9,L11,L16,L18,L20,L22,L24,L26,L28)</f>
        <v>274441</v>
      </c>
      <c r="G5" s="907">
        <f>SUM(G7,G26,G28,M5,M7,M9,M11,M16,M18,M20,M22,M24,M26,M28)</f>
        <v>319581</v>
      </c>
      <c r="H5" s="1636" t="s">
        <v>583</v>
      </c>
      <c r="I5" s="1637"/>
      <c r="J5" s="908">
        <v>634</v>
      </c>
      <c r="K5" s="908">
        <v>729</v>
      </c>
      <c r="L5" s="77">
        <v>793</v>
      </c>
      <c r="M5" s="909">
        <v>750</v>
      </c>
    </row>
    <row r="6" spans="1:13" s="682" customFormat="1" ht="12">
      <c r="A6" s="906"/>
      <c r="B6" s="910"/>
      <c r="C6" s="688"/>
      <c r="D6" s="911"/>
      <c r="E6" s="911"/>
      <c r="F6" s="81"/>
      <c r="G6" s="912"/>
      <c r="H6" s="732"/>
      <c r="I6" s="75"/>
      <c r="J6" s="911"/>
      <c r="K6" s="911"/>
      <c r="L6" s="77"/>
      <c r="M6" s="913"/>
    </row>
    <row r="7" spans="1:13" ht="12">
      <c r="A7" s="19"/>
      <c r="B7" s="1633" t="s">
        <v>584</v>
      </c>
      <c r="C7" s="1631"/>
      <c r="D7" s="77">
        <f>SUM(D8:D24)</f>
        <v>58594</v>
      </c>
      <c r="E7" s="77">
        <f>SUM(E8:E24)</f>
        <v>70109</v>
      </c>
      <c r="F7" s="77">
        <f>SUM(F8:F24)</f>
        <v>78530</v>
      </c>
      <c r="G7" s="914">
        <f>SUM(G8:G24)</f>
        <v>83123</v>
      </c>
      <c r="H7" s="1636" t="s">
        <v>585</v>
      </c>
      <c r="I7" s="1637"/>
      <c r="J7" s="908">
        <v>1423</v>
      </c>
      <c r="K7" s="908">
        <v>1689</v>
      </c>
      <c r="L7" s="77">
        <v>2162</v>
      </c>
      <c r="M7" s="913">
        <v>2290</v>
      </c>
    </row>
    <row r="8" spans="1:13" ht="12">
      <c r="A8" s="19"/>
      <c r="B8" s="915"/>
      <c r="C8" s="916" t="s">
        <v>510</v>
      </c>
      <c r="D8" s="908">
        <v>8906</v>
      </c>
      <c r="E8" s="908">
        <v>10514</v>
      </c>
      <c r="F8" s="917">
        <v>11002</v>
      </c>
      <c r="G8" s="914">
        <v>11776</v>
      </c>
      <c r="H8" s="79"/>
      <c r="I8" s="72"/>
      <c r="J8" s="908"/>
      <c r="K8" s="908"/>
      <c r="L8" s="77"/>
      <c r="M8" s="913"/>
    </row>
    <row r="9" spans="1:13" ht="12">
      <c r="A9" s="19"/>
      <c r="B9" s="918"/>
      <c r="C9" s="916" t="s">
        <v>586</v>
      </c>
      <c r="D9" s="908">
        <v>12582</v>
      </c>
      <c r="E9" s="908">
        <v>14026</v>
      </c>
      <c r="F9" s="917">
        <v>14699</v>
      </c>
      <c r="G9" s="914">
        <v>15687</v>
      </c>
      <c r="H9" s="1636" t="s">
        <v>587</v>
      </c>
      <c r="I9" s="1637"/>
      <c r="J9" s="908">
        <v>13815</v>
      </c>
      <c r="K9" s="908">
        <v>16423</v>
      </c>
      <c r="L9" s="77">
        <v>18474</v>
      </c>
      <c r="M9" s="913">
        <v>18961</v>
      </c>
    </row>
    <row r="10" spans="1:13" ht="12">
      <c r="A10" s="19"/>
      <c r="B10" s="919"/>
      <c r="C10" s="916" t="s">
        <v>588</v>
      </c>
      <c r="D10" s="908">
        <v>9911</v>
      </c>
      <c r="E10" s="908">
        <v>11335</v>
      </c>
      <c r="F10" s="917">
        <v>12673</v>
      </c>
      <c r="G10" s="914">
        <v>13584</v>
      </c>
      <c r="H10" s="732"/>
      <c r="I10" s="72"/>
      <c r="J10" s="908"/>
      <c r="K10" s="908"/>
      <c r="L10" s="77"/>
      <c r="M10" s="913"/>
    </row>
    <row r="11" spans="1:13" ht="12">
      <c r="A11" s="19"/>
      <c r="B11" s="919"/>
      <c r="C11" s="916" t="s">
        <v>589</v>
      </c>
      <c r="D11" s="908">
        <v>571</v>
      </c>
      <c r="E11" s="908">
        <v>911</v>
      </c>
      <c r="F11" s="917">
        <v>986</v>
      </c>
      <c r="G11" s="914">
        <v>1031</v>
      </c>
      <c r="H11" s="1636" t="s">
        <v>590</v>
      </c>
      <c r="I11" s="1637"/>
      <c r="J11" s="78">
        <f>SUM(J12:J13)</f>
        <v>64519</v>
      </c>
      <c r="K11" s="78">
        <f>SUM(K12:K13)</f>
        <v>74258</v>
      </c>
      <c r="L11" s="78">
        <f>SUM(L12:L13)</f>
        <v>79733</v>
      </c>
      <c r="M11" s="460">
        <f>SUM(M12:M13)</f>
        <v>93001</v>
      </c>
    </row>
    <row r="12" spans="1:13" ht="12">
      <c r="A12" s="19"/>
      <c r="B12" s="919"/>
      <c r="C12" s="916" t="s">
        <v>591</v>
      </c>
      <c r="D12" s="908">
        <v>1011</v>
      </c>
      <c r="E12" s="908">
        <v>1105</v>
      </c>
      <c r="F12" s="917">
        <v>1147</v>
      </c>
      <c r="G12" s="914">
        <v>1253</v>
      </c>
      <c r="H12" s="79"/>
      <c r="I12" s="75" t="s">
        <v>592</v>
      </c>
      <c r="J12" s="908">
        <v>31874</v>
      </c>
      <c r="K12" s="908">
        <v>36316</v>
      </c>
      <c r="L12" s="77">
        <v>39068</v>
      </c>
      <c r="M12" s="460">
        <v>46298</v>
      </c>
    </row>
    <row r="13" spans="1:13" ht="12">
      <c r="A13" s="19"/>
      <c r="B13" s="919"/>
      <c r="C13" s="916" t="s">
        <v>1070</v>
      </c>
      <c r="D13" s="908">
        <v>2064</v>
      </c>
      <c r="E13" s="908">
        <v>2407</v>
      </c>
      <c r="F13" s="917">
        <v>3096</v>
      </c>
      <c r="G13" s="914">
        <v>3199</v>
      </c>
      <c r="H13" s="79"/>
      <c r="I13" s="75" t="s">
        <v>593</v>
      </c>
      <c r="J13" s="908">
        <v>32645</v>
      </c>
      <c r="K13" s="908">
        <v>37942</v>
      </c>
      <c r="L13" s="77">
        <v>40665</v>
      </c>
      <c r="M13" s="913">
        <v>46703</v>
      </c>
    </row>
    <row r="14" spans="1:13" ht="12">
      <c r="A14" s="19"/>
      <c r="B14" s="919"/>
      <c r="C14" s="916" t="s">
        <v>594</v>
      </c>
      <c r="D14" s="920">
        <v>13</v>
      </c>
      <c r="E14" s="920">
        <v>8</v>
      </c>
      <c r="F14" s="921">
        <v>64</v>
      </c>
      <c r="G14" s="922">
        <v>95</v>
      </c>
      <c r="H14" s="19"/>
      <c r="I14" s="29"/>
      <c r="J14" s="920"/>
      <c r="K14" s="920"/>
      <c r="L14" s="259"/>
      <c r="M14" s="286"/>
    </row>
    <row r="15" spans="1:13" ht="12">
      <c r="A15" s="19"/>
      <c r="B15" s="919"/>
      <c r="C15" s="916" t="s">
        <v>595</v>
      </c>
      <c r="D15" s="920">
        <v>19</v>
      </c>
      <c r="E15" s="920">
        <v>0</v>
      </c>
      <c r="F15" s="921">
        <v>0</v>
      </c>
      <c r="G15" s="922">
        <v>0</v>
      </c>
      <c r="H15" s="19"/>
      <c r="I15" s="29"/>
      <c r="J15" s="920"/>
      <c r="K15" s="920"/>
      <c r="L15" s="259"/>
      <c r="M15" s="286"/>
    </row>
    <row r="16" spans="1:13" ht="12">
      <c r="A16" s="19"/>
      <c r="B16" s="919"/>
      <c r="C16" s="916" t="s">
        <v>596</v>
      </c>
      <c r="D16" s="920">
        <v>4403</v>
      </c>
      <c r="E16" s="920">
        <v>5477</v>
      </c>
      <c r="F16" s="921">
        <v>7145</v>
      </c>
      <c r="G16" s="922">
        <v>7807</v>
      </c>
      <c r="H16" s="1510" t="s">
        <v>597</v>
      </c>
      <c r="I16" s="1631"/>
      <c r="J16" s="920">
        <v>264</v>
      </c>
      <c r="K16" s="920">
        <v>769</v>
      </c>
      <c r="L16" s="259">
        <v>1182</v>
      </c>
      <c r="M16" s="317">
        <v>1430</v>
      </c>
    </row>
    <row r="17" spans="1:13" ht="12">
      <c r="A17" s="19"/>
      <c r="B17" s="919"/>
      <c r="C17" s="916" t="s">
        <v>1073</v>
      </c>
      <c r="D17" s="920">
        <v>1173</v>
      </c>
      <c r="E17" s="920">
        <v>1460</v>
      </c>
      <c r="F17" s="921">
        <v>1644</v>
      </c>
      <c r="G17" s="922">
        <v>1486</v>
      </c>
      <c r="H17" s="19"/>
      <c r="I17" s="29"/>
      <c r="J17" s="920"/>
      <c r="K17" s="920"/>
      <c r="L17" s="259"/>
      <c r="M17" s="317"/>
    </row>
    <row r="18" spans="1:13" ht="12">
      <c r="A18" s="19"/>
      <c r="B18" s="919"/>
      <c r="C18" s="916" t="s">
        <v>598</v>
      </c>
      <c r="D18" s="920">
        <v>910</v>
      </c>
      <c r="E18" s="920">
        <v>950</v>
      </c>
      <c r="F18" s="921">
        <v>1651</v>
      </c>
      <c r="G18" s="922">
        <v>1816</v>
      </c>
      <c r="H18" s="1510" t="s">
        <v>599</v>
      </c>
      <c r="I18" s="1631"/>
      <c r="J18" s="920">
        <v>10246</v>
      </c>
      <c r="K18" s="920">
        <v>12240</v>
      </c>
      <c r="L18" s="259">
        <v>14707</v>
      </c>
      <c r="M18" s="286">
        <v>21586</v>
      </c>
    </row>
    <row r="19" spans="1:13" ht="12">
      <c r="A19" s="19"/>
      <c r="B19" s="919"/>
      <c r="C19" s="916" t="s">
        <v>1071</v>
      </c>
      <c r="D19" s="920">
        <v>1664</v>
      </c>
      <c r="E19" s="920">
        <v>2124</v>
      </c>
      <c r="F19" s="921">
        <v>2300</v>
      </c>
      <c r="G19" s="922">
        <v>2594</v>
      </c>
      <c r="H19" s="19"/>
      <c r="I19" s="29"/>
      <c r="J19" s="920"/>
      <c r="K19" s="920"/>
      <c r="L19" s="259"/>
      <c r="M19" s="317"/>
    </row>
    <row r="20" spans="1:13" ht="12">
      <c r="A20" s="19"/>
      <c r="B20" s="919"/>
      <c r="C20" s="916" t="s">
        <v>600</v>
      </c>
      <c r="D20" s="920">
        <v>5598</v>
      </c>
      <c r="E20" s="920">
        <v>6206</v>
      </c>
      <c r="F20" s="921">
        <v>6316</v>
      </c>
      <c r="G20" s="922">
        <v>6102</v>
      </c>
      <c r="H20" s="1510" t="s">
        <v>601</v>
      </c>
      <c r="I20" s="1631"/>
      <c r="J20" s="920">
        <v>4378</v>
      </c>
      <c r="K20" s="920">
        <v>4785</v>
      </c>
      <c r="L20" s="259">
        <v>5651</v>
      </c>
      <c r="M20" s="317">
        <v>5134</v>
      </c>
    </row>
    <row r="21" spans="1:13" ht="12">
      <c r="A21" s="19"/>
      <c r="B21" s="919"/>
      <c r="C21" s="916" t="s">
        <v>602</v>
      </c>
      <c r="D21" s="920">
        <v>4856</v>
      </c>
      <c r="E21" s="920">
        <v>7255</v>
      </c>
      <c r="F21" s="921">
        <v>8035</v>
      </c>
      <c r="G21" s="922">
        <v>7798</v>
      </c>
      <c r="H21" s="19"/>
      <c r="I21" s="29"/>
      <c r="J21" s="920"/>
      <c r="K21" s="920"/>
      <c r="L21" s="259"/>
      <c r="M21" s="317"/>
    </row>
    <row r="22" spans="1:13" ht="12">
      <c r="A22" s="19"/>
      <c r="B22" s="919"/>
      <c r="C22" s="916" t="s">
        <v>603</v>
      </c>
      <c r="D22" s="920">
        <v>288</v>
      </c>
      <c r="E22" s="920">
        <v>490</v>
      </c>
      <c r="F22" s="921">
        <v>1511</v>
      </c>
      <c r="G22" s="922">
        <v>1949</v>
      </c>
      <c r="H22" s="1510" t="s">
        <v>604</v>
      </c>
      <c r="I22" s="1631"/>
      <c r="J22" s="920">
        <v>822</v>
      </c>
      <c r="K22" s="920">
        <v>948</v>
      </c>
      <c r="L22" s="259">
        <v>2404</v>
      </c>
      <c r="M22" s="286">
        <v>2347</v>
      </c>
    </row>
    <row r="23" spans="1:13" ht="12">
      <c r="A23" s="19"/>
      <c r="B23" s="919"/>
      <c r="C23" s="916" t="s">
        <v>605</v>
      </c>
      <c r="D23" s="920">
        <v>2078</v>
      </c>
      <c r="E23" s="920">
        <v>2628</v>
      </c>
      <c r="F23" s="921">
        <v>2504</v>
      </c>
      <c r="G23" s="922">
        <v>2952</v>
      </c>
      <c r="H23" s="19" t="s">
        <v>606</v>
      </c>
      <c r="I23" s="29"/>
      <c r="J23" s="920"/>
      <c r="K23" s="920"/>
      <c r="L23" s="259"/>
      <c r="M23" s="286"/>
    </row>
    <row r="24" spans="1:13" ht="12">
      <c r="A24" s="19"/>
      <c r="B24" s="919"/>
      <c r="C24" s="916" t="s">
        <v>607</v>
      </c>
      <c r="D24" s="920">
        <v>2547</v>
      </c>
      <c r="E24" s="920">
        <v>3213</v>
      </c>
      <c r="F24" s="921">
        <v>3757</v>
      </c>
      <c r="G24" s="922">
        <v>3994</v>
      </c>
      <c r="H24" s="1510" t="s">
        <v>608</v>
      </c>
      <c r="I24" s="1631"/>
      <c r="J24" s="920">
        <v>15411</v>
      </c>
      <c r="K24" s="920">
        <v>17311</v>
      </c>
      <c r="L24" s="259">
        <v>20796</v>
      </c>
      <c r="M24" s="286">
        <v>25487</v>
      </c>
    </row>
    <row r="25" spans="1:13" ht="12">
      <c r="A25" s="19"/>
      <c r="B25" s="919"/>
      <c r="C25" s="916"/>
      <c r="D25" s="920"/>
      <c r="E25" s="920"/>
      <c r="F25" s="921"/>
      <c r="G25" s="922"/>
      <c r="H25" s="19"/>
      <c r="I25" s="29"/>
      <c r="J25" s="920"/>
      <c r="K25" s="920"/>
      <c r="L25" s="259"/>
      <c r="M25" s="286"/>
    </row>
    <row r="26" spans="1:13" ht="12">
      <c r="A26" s="19"/>
      <c r="B26" s="1633" t="s">
        <v>609</v>
      </c>
      <c r="C26" s="1631"/>
      <c r="D26" s="920">
        <v>3945</v>
      </c>
      <c r="E26" s="920">
        <v>4341</v>
      </c>
      <c r="F26" s="259">
        <v>5199</v>
      </c>
      <c r="G26" s="922">
        <v>6617</v>
      </c>
      <c r="H26" s="1510" t="s">
        <v>610</v>
      </c>
      <c r="I26" s="1631"/>
      <c r="J26" s="920">
        <v>4775</v>
      </c>
      <c r="K26" s="920">
        <v>5465</v>
      </c>
      <c r="L26" s="259">
        <v>6894</v>
      </c>
      <c r="M26" s="317">
        <v>8580</v>
      </c>
    </row>
    <row r="27" spans="1:13" ht="12">
      <c r="A27" s="19"/>
      <c r="B27" s="38"/>
      <c r="C27" s="680"/>
      <c r="D27" s="920"/>
      <c r="E27" s="920"/>
      <c r="F27" s="259"/>
      <c r="G27" s="922"/>
      <c r="H27" s="923"/>
      <c r="I27" s="924"/>
      <c r="J27" s="920"/>
      <c r="K27" s="920"/>
      <c r="L27" s="925"/>
      <c r="M27" s="317"/>
    </row>
    <row r="28" spans="1:13" ht="12">
      <c r="A28" s="19"/>
      <c r="B28" s="1633" t="s">
        <v>611</v>
      </c>
      <c r="C28" s="1631"/>
      <c r="D28" s="920">
        <v>214</v>
      </c>
      <c r="E28" s="920">
        <v>237</v>
      </c>
      <c r="F28" s="259">
        <v>246</v>
      </c>
      <c r="G28" s="922">
        <v>305</v>
      </c>
      <c r="H28" s="1632" t="s">
        <v>612</v>
      </c>
      <c r="I28" s="1631"/>
      <c r="J28" s="920">
        <v>22041</v>
      </c>
      <c r="K28" s="920">
        <v>30821</v>
      </c>
      <c r="L28" s="925">
        <v>37670</v>
      </c>
      <c r="M28" s="317">
        <v>49970</v>
      </c>
    </row>
    <row r="29" spans="1:13" ht="12">
      <c r="A29" s="19"/>
      <c r="B29" s="1634"/>
      <c r="C29" s="1635"/>
      <c r="D29" s="927"/>
      <c r="E29" s="928"/>
      <c r="F29" s="929"/>
      <c r="G29" s="930"/>
      <c r="H29" s="42" t="s">
        <v>613</v>
      </c>
      <c r="I29" s="931"/>
      <c r="J29" s="928"/>
      <c r="K29" s="928"/>
      <c r="L29" s="932"/>
      <c r="M29" s="364"/>
    </row>
    <row r="30" ht="12">
      <c r="B30" s="16" t="s">
        <v>614</v>
      </c>
    </row>
    <row r="31" spans="8:10" ht="12">
      <c r="H31" s="1630"/>
      <c r="I31" s="1630"/>
      <c r="J31" s="923"/>
    </row>
  </sheetData>
  <mergeCells count="19">
    <mergeCell ref="B4:C4"/>
    <mergeCell ref="B5:C5"/>
    <mergeCell ref="H11:I11"/>
    <mergeCell ref="B7:C7"/>
    <mergeCell ref="H4:I4"/>
    <mergeCell ref="B28:C28"/>
    <mergeCell ref="B29:C29"/>
    <mergeCell ref="H5:I5"/>
    <mergeCell ref="H7:I7"/>
    <mergeCell ref="H9:I9"/>
    <mergeCell ref="B26:C26"/>
    <mergeCell ref="H24:I24"/>
    <mergeCell ref="H26:I26"/>
    <mergeCell ref="H31:I31"/>
    <mergeCell ref="H16:I16"/>
    <mergeCell ref="H18:I18"/>
    <mergeCell ref="H20:I20"/>
    <mergeCell ref="H22:I22"/>
    <mergeCell ref="H28:I28"/>
  </mergeCells>
  <printOptions/>
  <pageMargins left="0.75" right="0.75" top="1" bottom="1" header="0.512" footer="0.512"/>
  <pageSetup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9.00390625" defaultRowHeight="13.5"/>
  <cols>
    <col min="1" max="1" width="3.375" style="16" customWidth="1"/>
    <col min="2" max="2" width="3.125" style="16" customWidth="1"/>
    <col min="3" max="3" width="22.25390625" style="16" customWidth="1"/>
    <col min="4" max="8" width="12.75390625" style="16" customWidth="1"/>
    <col min="9" max="12" width="7.625" style="16" customWidth="1"/>
    <col min="13" max="16384" width="9.00390625" style="16" customWidth="1"/>
  </cols>
  <sheetData>
    <row r="2" ht="14.25">
      <c r="B2" s="17" t="s">
        <v>196</v>
      </c>
    </row>
    <row r="3" spans="2:8" s="19" customFormat="1" ht="12.75" thickBot="1">
      <c r="B3" s="902"/>
      <c r="C3" s="902"/>
      <c r="D3" s="902"/>
      <c r="E3" s="902"/>
      <c r="F3" s="902"/>
      <c r="G3" s="902"/>
      <c r="H3" s="903" t="s">
        <v>578</v>
      </c>
    </row>
    <row r="4" spans="2:8" s="19" customFormat="1" ht="32.25" customHeight="1" thickTop="1">
      <c r="B4" s="933" t="s">
        <v>615</v>
      </c>
      <c r="C4" s="934"/>
      <c r="D4" s="904" t="s">
        <v>616</v>
      </c>
      <c r="E4" s="904">
        <v>48</v>
      </c>
      <c r="F4" s="21">
        <v>49</v>
      </c>
      <c r="G4" s="21">
        <v>50</v>
      </c>
      <c r="H4" s="21">
        <v>51</v>
      </c>
    </row>
    <row r="5" spans="1:8" s="682" customFormat="1" ht="11.25">
      <c r="A5" s="906"/>
      <c r="B5" s="1638" t="s">
        <v>617</v>
      </c>
      <c r="C5" s="1639"/>
      <c r="D5" s="935">
        <f>SUM(D7,D18,D20,D22,D24,D26,D27,D32,D34,D36,D38,D40,D45,D47)</f>
        <v>92528</v>
      </c>
      <c r="E5" s="935">
        <f>SUM(E7,E18,E20,E22,E24,E26,E27,E32,E34,E36,E38,E40,E45,E47)</f>
        <v>111598</v>
      </c>
      <c r="F5" s="935">
        <f>SUM(F7,F18,F20,F22,F24,F26,F27,F32,F34,F36,F38,F40,F45,F47)</f>
        <v>133716</v>
      </c>
      <c r="G5" s="935">
        <f>SUM(G7,G18,G20,G22,G24,G26,G27,G32,G34,G36,G38,G40,G45,G47)</f>
        <v>156350</v>
      </c>
      <c r="H5" s="936">
        <f>SUM(H7,H18,H20,H22,H24,H26,H27,H32,H34,H36,H38,H40,H45,H47)</f>
        <v>184310</v>
      </c>
    </row>
    <row r="6" spans="1:8" s="682" customFormat="1" ht="11.25">
      <c r="A6" s="906"/>
      <c r="B6" s="910"/>
      <c r="C6" s="688"/>
      <c r="D6" s="140"/>
      <c r="E6" s="140"/>
      <c r="F6" s="140"/>
      <c r="G6" s="82"/>
      <c r="H6" s="937"/>
    </row>
    <row r="7" spans="1:8" ht="12">
      <c r="A7" s="19"/>
      <c r="B7" s="1633" t="s">
        <v>584</v>
      </c>
      <c r="C7" s="1631"/>
      <c r="D7" s="135">
        <v>25713</v>
      </c>
      <c r="E7" s="135">
        <v>28495</v>
      </c>
      <c r="F7" s="135">
        <v>33137</v>
      </c>
      <c r="G7" s="79">
        <v>42589</v>
      </c>
      <c r="H7" s="72">
        <v>49323</v>
      </c>
    </row>
    <row r="8" spans="1:8" ht="12">
      <c r="A8" s="19"/>
      <c r="B8" s="915"/>
      <c r="C8" s="938" t="s">
        <v>510</v>
      </c>
      <c r="D8" s="135">
        <v>3618</v>
      </c>
      <c r="E8" s="135">
        <v>4446</v>
      </c>
      <c r="F8" s="135">
        <v>4830</v>
      </c>
      <c r="G8" s="79">
        <v>4916</v>
      </c>
      <c r="H8" s="72">
        <v>4974</v>
      </c>
    </row>
    <row r="9" spans="1:8" ht="12">
      <c r="A9" s="19"/>
      <c r="B9" s="939"/>
      <c r="C9" s="938" t="s">
        <v>586</v>
      </c>
      <c r="D9" s="135">
        <v>4110</v>
      </c>
      <c r="E9" s="135">
        <v>4716</v>
      </c>
      <c r="F9" s="135">
        <v>5064</v>
      </c>
      <c r="G9" s="79">
        <v>6551</v>
      </c>
      <c r="H9" s="72">
        <v>8516</v>
      </c>
    </row>
    <row r="10" spans="1:8" ht="12">
      <c r="A10" s="19"/>
      <c r="B10" s="940"/>
      <c r="C10" s="938" t="s">
        <v>588</v>
      </c>
      <c r="D10" s="135">
        <v>5669</v>
      </c>
      <c r="E10" s="135">
        <v>5174</v>
      </c>
      <c r="F10" s="135">
        <v>6331</v>
      </c>
      <c r="G10" s="79">
        <v>7805</v>
      </c>
      <c r="H10" s="72">
        <v>9129</v>
      </c>
    </row>
    <row r="11" spans="1:8" ht="12">
      <c r="A11" s="19"/>
      <c r="B11" s="940"/>
      <c r="C11" s="680" t="s">
        <v>1070</v>
      </c>
      <c r="D11" s="135">
        <v>1390</v>
      </c>
      <c r="E11" s="135">
        <v>1545</v>
      </c>
      <c r="F11" s="135">
        <v>1819</v>
      </c>
      <c r="G11" s="79">
        <v>2587</v>
      </c>
      <c r="H11" s="72">
        <v>3297</v>
      </c>
    </row>
    <row r="12" spans="1:8" ht="12">
      <c r="A12" s="19"/>
      <c r="B12" s="940"/>
      <c r="C12" s="938" t="s">
        <v>618</v>
      </c>
      <c r="D12" s="941" t="s">
        <v>1076</v>
      </c>
      <c r="E12" s="941" t="s">
        <v>1076</v>
      </c>
      <c r="F12" s="941" t="s">
        <v>1076</v>
      </c>
      <c r="G12" s="378" t="s">
        <v>1076</v>
      </c>
      <c r="H12" s="72">
        <v>5913</v>
      </c>
    </row>
    <row r="13" spans="1:8" ht="12">
      <c r="A13" s="19"/>
      <c r="B13" s="940"/>
      <c r="C13" s="938" t="s">
        <v>619</v>
      </c>
      <c r="D13" s="135">
        <v>620</v>
      </c>
      <c r="E13" s="135">
        <v>908</v>
      </c>
      <c r="F13" s="135">
        <v>1516</v>
      </c>
      <c r="G13" s="79">
        <v>2636</v>
      </c>
      <c r="H13" s="72">
        <v>2998</v>
      </c>
    </row>
    <row r="14" spans="1:8" ht="12">
      <c r="A14" s="19"/>
      <c r="B14" s="940"/>
      <c r="C14" s="938" t="s">
        <v>1073</v>
      </c>
      <c r="D14" s="135">
        <v>1507</v>
      </c>
      <c r="E14" s="135">
        <v>1663</v>
      </c>
      <c r="F14" s="135">
        <v>1525</v>
      </c>
      <c r="G14" s="79">
        <v>1860</v>
      </c>
      <c r="H14" s="72">
        <v>1846</v>
      </c>
    </row>
    <row r="15" spans="1:8" ht="12">
      <c r="A15" s="19"/>
      <c r="B15" s="940"/>
      <c r="C15" s="938" t="s">
        <v>620</v>
      </c>
      <c r="D15" s="135">
        <v>1958</v>
      </c>
      <c r="E15" s="135">
        <v>1597</v>
      </c>
      <c r="F15" s="135">
        <v>2039</v>
      </c>
      <c r="G15" s="79">
        <v>2750</v>
      </c>
      <c r="H15" s="72">
        <v>3084</v>
      </c>
    </row>
    <row r="16" spans="1:8" ht="12">
      <c r="A16" s="19"/>
      <c r="B16" s="940"/>
      <c r="C16" s="938" t="s">
        <v>621</v>
      </c>
      <c r="D16" s="135">
        <v>1548</v>
      </c>
      <c r="E16" s="135">
        <v>1318</v>
      </c>
      <c r="F16" s="135">
        <v>2191</v>
      </c>
      <c r="G16" s="79">
        <v>2895</v>
      </c>
      <c r="H16" s="72">
        <v>3244</v>
      </c>
    </row>
    <row r="17" spans="1:8" ht="12">
      <c r="A17" s="19"/>
      <c r="B17" s="940"/>
      <c r="C17" s="938"/>
      <c r="D17" s="135"/>
      <c r="E17" s="135"/>
      <c r="F17" s="135"/>
      <c r="G17" s="79"/>
      <c r="H17" s="72"/>
    </row>
    <row r="18" spans="1:8" ht="12">
      <c r="A18" s="19"/>
      <c r="B18" s="1633" t="s">
        <v>609</v>
      </c>
      <c r="C18" s="1631"/>
      <c r="D18" s="135">
        <v>2030</v>
      </c>
      <c r="E18" s="135">
        <v>2315</v>
      </c>
      <c r="F18" s="135">
        <v>2845</v>
      </c>
      <c r="G18" s="79">
        <v>3158</v>
      </c>
      <c r="H18" s="72">
        <v>3742</v>
      </c>
    </row>
    <row r="19" spans="1:8" ht="12">
      <c r="A19" s="19"/>
      <c r="B19" s="940"/>
      <c r="C19" s="680"/>
      <c r="D19" s="135"/>
      <c r="E19" s="135"/>
      <c r="F19" s="135"/>
      <c r="G19" s="79"/>
      <c r="H19" s="72"/>
    </row>
    <row r="20" spans="1:8" ht="12">
      <c r="A20" s="19"/>
      <c r="B20" s="1633" t="s">
        <v>611</v>
      </c>
      <c r="C20" s="1631"/>
      <c r="D20" s="135">
        <v>352</v>
      </c>
      <c r="E20" s="135">
        <v>356</v>
      </c>
      <c r="F20" s="135">
        <v>313</v>
      </c>
      <c r="G20" s="79">
        <v>341</v>
      </c>
      <c r="H20" s="72">
        <v>418</v>
      </c>
    </row>
    <row r="21" spans="1:8" ht="12">
      <c r="A21" s="19"/>
      <c r="B21" s="940"/>
      <c r="C21" s="680"/>
      <c r="D21" s="135"/>
      <c r="E21" s="135"/>
      <c r="F21" s="135"/>
      <c r="G21" s="79"/>
      <c r="H21" s="72"/>
    </row>
    <row r="22" spans="1:8" ht="12">
      <c r="A22" s="19"/>
      <c r="B22" s="1633" t="s">
        <v>583</v>
      </c>
      <c r="C22" s="1631"/>
      <c r="D22" s="135">
        <v>223</v>
      </c>
      <c r="E22" s="135">
        <v>324</v>
      </c>
      <c r="F22" s="135">
        <v>263</v>
      </c>
      <c r="G22" s="79">
        <v>237</v>
      </c>
      <c r="H22" s="72">
        <v>269</v>
      </c>
    </row>
    <row r="23" spans="1:8" ht="12">
      <c r="A23" s="19"/>
      <c r="B23" s="940"/>
      <c r="C23" s="29"/>
      <c r="D23" s="135"/>
      <c r="E23" s="135"/>
      <c r="F23" s="135"/>
      <c r="G23" s="79"/>
      <c r="H23" s="72"/>
    </row>
    <row r="24" spans="1:8" ht="12">
      <c r="A24" s="19"/>
      <c r="B24" s="1633" t="s">
        <v>585</v>
      </c>
      <c r="C24" s="1631"/>
      <c r="D24" s="135">
        <v>405</v>
      </c>
      <c r="E24" s="135">
        <v>648</v>
      </c>
      <c r="F24" s="135">
        <v>1195</v>
      </c>
      <c r="G24" s="79">
        <v>1274</v>
      </c>
      <c r="H24" s="72">
        <v>1076</v>
      </c>
    </row>
    <row r="25" spans="1:8" ht="12" customHeight="1">
      <c r="A25" s="19"/>
      <c r="B25" s="37"/>
      <c r="C25" s="29"/>
      <c r="D25" s="135"/>
      <c r="E25" s="135"/>
      <c r="F25" s="135"/>
      <c r="G25" s="79"/>
      <c r="H25" s="72"/>
    </row>
    <row r="26" spans="1:8" ht="12">
      <c r="A26" s="19"/>
      <c r="B26" s="1633" t="s">
        <v>587</v>
      </c>
      <c r="C26" s="1631"/>
      <c r="D26" s="146">
        <v>11750</v>
      </c>
      <c r="E26" s="79">
        <v>15683</v>
      </c>
      <c r="F26" s="79">
        <v>19550</v>
      </c>
      <c r="G26" s="79">
        <v>22026</v>
      </c>
      <c r="H26" s="72">
        <v>24740</v>
      </c>
    </row>
    <row r="27" spans="2:8" ht="12">
      <c r="B27" s="1633" t="s">
        <v>590</v>
      </c>
      <c r="C27" s="1631"/>
      <c r="D27" s="79">
        <f>SUM(D28:D29)</f>
        <v>30842</v>
      </c>
      <c r="E27" s="79">
        <f>SUM(E28:E29)</f>
        <v>36128</v>
      </c>
      <c r="F27" s="79">
        <f>SUM(F28:F29)</f>
        <v>42856</v>
      </c>
      <c r="G27" s="79">
        <f>SUM(G28:G29)</f>
        <v>47050</v>
      </c>
      <c r="H27" s="72">
        <f>SUM(H28:H29)</f>
        <v>55288</v>
      </c>
    </row>
    <row r="28" spans="2:8" ht="12">
      <c r="B28" s="37"/>
      <c r="C28" s="680" t="s">
        <v>592</v>
      </c>
      <c r="D28" s="79">
        <v>9302</v>
      </c>
      <c r="E28" s="79">
        <v>10874</v>
      </c>
      <c r="F28" s="79">
        <v>12738</v>
      </c>
      <c r="G28" s="79">
        <v>14966</v>
      </c>
      <c r="H28" s="72">
        <v>17043</v>
      </c>
    </row>
    <row r="29" spans="2:8" ht="12">
      <c r="B29" s="37"/>
      <c r="C29" s="680" t="s">
        <v>593</v>
      </c>
      <c r="D29" s="135">
        <v>21540</v>
      </c>
      <c r="E29" s="135">
        <v>25254</v>
      </c>
      <c r="F29" s="135">
        <v>30118</v>
      </c>
      <c r="G29" s="79">
        <v>32084</v>
      </c>
      <c r="H29" s="72">
        <v>38245</v>
      </c>
    </row>
    <row r="30" spans="2:8" ht="12">
      <c r="B30" s="37"/>
      <c r="C30" s="680" t="s">
        <v>622</v>
      </c>
      <c r="D30" s="942">
        <v>1687</v>
      </c>
      <c r="E30" s="942">
        <v>2248</v>
      </c>
      <c r="F30" s="942">
        <v>2528</v>
      </c>
      <c r="G30" s="942">
        <v>2539</v>
      </c>
      <c r="H30" s="943">
        <v>3281</v>
      </c>
    </row>
    <row r="31" spans="2:8" ht="12">
      <c r="B31" s="37"/>
      <c r="C31" s="29"/>
      <c r="G31" s="19"/>
      <c r="H31" s="29"/>
    </row>
    <row r="32" spans="2:8" ht="12">
      <c r="B32" s="1633" t="s">
        <v>597</v>
      </c>
      <c r="C32" s="1631"/>
      <c r="D32" s="16">
        <v>241</v>
      </c>
      <c r="E32" s="16">
        <v>419</v>
      </c>
      <c r="F32" s="16">
        <v>919</v>
      </c>
      <c r="G32" s="19">
        <v>1850</v>
      </c>
      <c r="H32" s="29">
        <v>743</v>
      </c>
    </row>
    <row r="33" spans="2:8" ht="12">
      <c r="B33" s="1633"/>
      <c r="C33" s="1631"/>
      <c r="G33" s="379"/>
      <c r="H33" s="383"/>
    </row>
    <row r="34" spans="2:8" ht="12">
      <c r="B34" s="1633" t="s">
        <v>599</v>
      </c>
      <c r="C34" s="1631"/>
      <c r="D34" s="16">
        <v>888</v>
      </c>
      <c r="E34" s="16">
        <v>1444</v>
      </c>
      <c r="F34" s="16">
        <v>2117</v>
      </c>
      <c r="G34" s="379">
        <v>2582</v>
      </c>
      <c r="H34" s="29">
        <v>2956</v>
      </c>
    </row>
    <row r="35" spans="2:8" ht="12">
      <c r="B35" s="37"/>
      <c r="C35" s="680"/>
      <c r="G35" s="19"/>
      <c r="H35" s="29"/>
    </row>
    <row r="36" spans="2:8" ht="12">
      <c r="B36" s="1633" t="s">
        <v>601</v>
      </c>
      <c r="C36" s="1631"/>
      <c r="D36" s="16">
        <v>1161</v>
      </c>
      <c r="E36" s="16">
        <v>999</v>
      </c>
      <c r="F36" s="16">
        <v>1746</v>
      </c>
      <c r="G36" s="379">
        <v>2007</v>
      </c>
      <c r="H36" s="383">
        <v>2500</v>
      </c>
    </row>
    <row r="37" spans="2:8" ht="12">
      <c r="B37" s="37"/>
      <c r="C37" s="29"/>
      <c r="G37" s="19"/>
      <c r="H37" s="29"/>
    </row>
    <row r="38" spans="2:8" ht="12">
      <c r="B38" s="1633" t="s">
        <v>623</v>
      </c>
      <c r="C38" s="1631"/>
      <c r="D38" s="16">
        <v>234</v>
      </c>
      <c r="E38" s="16">
        <v>323</v>
      </c>
      <c r="F38" s="16">
        <v>448</v>
      </c>
      <c r="G38" s="19">
        <v>592</v>
      </c>
      <c r="H38" s="29">
        <v>894</v>
      </c>
    </row>
    <row r="39" spans="2:8" ht="12">
      <c r="B39" s="37"/>
      <c r="C39" s="29"/>
      <c r="G39" s="19"/>
      <c r="H39" s="29"/>
    </row>
    <row r="40" spans="2:8" ht="12">
      <c r="B40" s="1633" t="s">
        <v>608</v>
      </c>
      <c r="C40" s="1631"/>
      <c r="D40" s="16">
        <v>11590</v>
      </c>
      <c r="E40" s="16">
        <v>12770</v>
      </c>
      <c r="F40" s="16">
        <v>13438</v>
      </c>
      <c r="G40" s="19">
        <v>15063</v>
      </c>
      <c r="H40" s="29">
        <v>17824</v>
      </c>
    </row>
    <row r="41" spans="2:8" ht="12">
      <c r="B41" s="37"/>
      <c r="C41" s="680" t="s">
        <v>624</v>
      </c>
      <c r="D41" s="16">
        <v>2235</v>
      </c>
      <c r="E41" s="16">
        <v>1908</v>
      </c>
      <c r="F41" s="16">
        <v>2085</v>
      </c>
      <c r="G41" s="19">
        <v>2365</v>
      </c>
      <c r="H41" s="29">
        <v>3057</v>
      </c>
    </row>
    <row r="42" spans="2:8" ht="12">
      <c r="B42" s="37"/>
      <c r="C42" s="680" t="s">
        <v>625</v>
      </c>
      <c r="D42" s="16">
        <v>838</v>
      </c>
      <c r="E42" s="16">
        <v>1421</v>
      </c>
      <c r="F42" s="16">
        <v>1469</v>
      </c>
      <c r="G42" s="379">
        <v>1357</v>
      </c>
      <c r="H42" s="29">
        <v>1277</v>
      </c>
    </row>
    <row r="43" spans="2:8" ht="12">
      <c r="B43" s="37"/>
      <c r="C43" s="680" t="s">
        <v>626</v>
      </c>
      <c r="D43" s="705" t="s">
        <v>1076</v>
      </c>
      <c r="E43" s="705" t="s">
        <v>1076</v>
      </c>
      <c r="F43" s="705" t="s">
        <v>1076</v>
      </c>
      <c r="G43" s="379" t="s">
        <v>1076</v>
      </c>
      <c r="H43" s="29">
        <v>5573</v>
      </c>
    </row>
    <row r="44" spans="2:8" ht="12">
      <c r="B44" s="37"/>
      <c r="C44" s="29"/>
      <c r="G44" s="379"/>
      <c r="H44" s="29"/>
    </row>
    <row r="45" spans="2:8" ht="12">
      <c r="B45" s="1633" t="s">
        <v>610</v>
      </c>
      <c r="C45" s="1631"/>
      <c r="D45" s="16">
        <v>109</v>
      </c>
      <c r="E45" s="16">
        <v>0</v>
      </c>
      <c r="F45" s="16">
        <v>40</v>
      </c>
      <c r="G45" s="379">
        <v>335</v>
      </c>
      <c r="H45" s="29">
        <v>459</v>
      </c>
    </row>
    <row r="46" spans="2:8" ht="12">
      <c r="B46" s="37"/>
      <c r="C46" s="29"/>
      <c r="G46" s="19"/>
      <c r="H46" s="29"/>
    </row>
    <row r="47" spans="2:8" ht="12">
      <c r="B47" s="1634" t="s">
        <v>627</v>
      </c>
      <c r="C47" s="1635"/>
      <c r="D47" s="42">
        <v>6990</v>
      </c>
      <c r="E47" s="42">
        <v>11694</v>
      </c>
      <c r="F47" s="42">
        <v>14849</v>
      </c>
      <c r="G47" s="42">
        <v>17246</v>
      </c>
      <c r="H47" s="44">
        <v>24078</v>
      </c>
    </row>
    <row r="48" ht="12">
      <c r="C48" s="16" t="s">
        <v>628</v>
      </c>
    </row>
    <row r="49" ht="12">
      <c r="C49" s="16" t="s">
        <v>629</v>
      </c>
    </row>
  </sheetData>
  <mergeCells count="16">
    <mergeCell ref="B5:C5"/>
    <mergeCell ref="B33:C33"/>
    <mergeCell ref="B7:C7"/>
    <mergeCell ref="B27:C27"/>
    <mergeCell ref="B18:C18"/>
    <mergeCell ref="B20:C20"/>
    <mergeCell ref="B47:C47"/>
    <mergeCell ref="B22:C22"/>
    <mergeCell ref="B24:C24"/>
    <mergeCell ref="B26:C26"/>
    <mergeCell ref="B45:C45"/>
    <mergeCell ref="B32:C32"/>
    <mergeCell ref="B34:C34"/>
    <mergeCell ref="B36:C36"/>
    <mergeCell ref="B38:C38"/>
    <mergeCell ref="B40:C40"/>
  </mergeCells>
  <printOptions/>
  <pageMargins left="0.75" right="0.75" top="1" bottom="1" header="0.512" footer="0.512"/>
  <pageSetup orientation="portrait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A1" sqref="A1"/>
    </sheetView>
  </sheetViews>
  <sheetFormatPr defaultColWidth="9.00390625" defaultRowHeight="13.5"/>
  <cols>
    <col min="1" max="1" width="2.625" style="944" customWidth="1"/>
    <col min="2" max="2" width="3.375" style="944" customWidth="1"/>
    <col min="3" max="3" width="20.625" style="944" customWidth="1"/>
    <col min="4" max="4" width="15.625" style="944" customWidth="1"/>
    <col min="5" max="5" width="8.625" style="944" customWidth="1"/>
    <col min="6" max="6" width="15.625" style="944" customWidth="1"/>
    <col min="7" max="7" width="8.625" style="944" customWidth="1"/>
    <col min="8" max="8" width="15.625" style="944" customWidth="1"/>
    <col min="9" max="9" width="8.625" style="944" customWidth="1"/>
    <col min="10" max="16384" width="9.00390625" style="944" customWidth="1"/>
  </cols>
  <sheetData>
    <row r="2" ht="14.25">
      <c r="B2" s="945" t="s">
        <v>197</v>
      </c>
    </row>
    <row r="3" spans="2:9" ht="12.75" thickBot="1">
      <c r="B3" s="944" t="s">
        <v>630</v>
      </c>
      <c r="I3" s="946" t="s">
        <v>631</v>
      </c>
    </row>
    <row r="4" spans="2:9" s="947" customFormat="1" ht="15" customHeight="1" thickTop="1">
      <c r="B4" s="1646" t="s">
        <v>663</v>
      </c>
      <c r="C4" s="1647"/>
      <c r="D4" s="948" t="s">
        <v>664</v>
      </c>
      <c r="E4" s="949"/>
      <c r="F4" s="948">
        <v>49</v>
      </c>
      <c r="G4" s="949"/>
      <c r="H4" s="948">
        <v>50</v>
      </c>
      <c r="I4" s="949"/>
    </row>
    <row r="5" spans="2:9" s="947" customFormat="1" ht="15" customHeight="1">
      <c r="B5" s="1648"/>
      <c r="C5" s="1649"/>
      <c r="D5" s="950" t="s">
        <v>632</v>
      </c>
      <c r="E5" s="951" t="s">
        <v>633</v>
      </c>
      <c r="F5" s="950" t="s">
        <v>632</v>
      </c>
      <c r="G5" s="951" t="s">
        <v>633</v>
      </c>
      <c r="H5" s="950" t="s">
        <v>632</v>
      </c>
      <c r="I5" s="951" t="s">
        <v>633</v>
      </c>
    </row>
    <row r="6" spans="2:9" s="952" customFormat="1" ht="15" customHeight="1">
      <c r="B6" s="1640" t="s">
        <v>634</v>
      </c>
      <c r="C6" s="1641"/>
      <c r="D6" s="953">
        <f>SUM(D8:D22)</f>
        <v>137766635578</v>
      </c>
      <c r="E6" s="954">
        <v>100</v>
      </c>
      <c r="F6" s="953">
        <f>SUM(F8:F22)</f>
        <v>179542898215</v>
      </c>
      <c r="G6" s="954">
        <f>SUM(G8:G22)</f>
        <v>99.99999999999999</v>
      </c>
      <c r="H6" s="953">
        <f>SUM(H8:H22)</f>
        <v>205478087594</v>
      </c>
      <c r="I6" s="954">
        <f>SUM(I8:I22)</f>
        <v>100.00000000000001</v>
      </c>
    </row>
    <row r="7" spans="2:9" ht="9.75" customHeight="1">
      <c r="B7" s="955"/>
      <c r="C7" s="956"/>
      <c r="D7" s="957"/>
      <c r="E7" s="958"/>
      <c r="F7" s="957"/>
      <c r="G7" s="958"/>
      <c r="H7" s="957"/>
      <c r="I7" s="958"/>
    </row>
    <row r="8" spans="2:10" s="947" customFormat="1" ht="15" customHeight="1">
      <c r="B8" s="959"/>
      <c r="C8" s="960" t="s">
        <v>635</v>
      </c>
      <c r="D8" s="961">
        <v>20812815487</v>
      </c>
      <c r="E8" s="962">
        <v>15.1</v>
      </c>
      <c r="F8" s="961">
        <v>26433269774</v>
      </c>
      <c r="G8" s="962">
        <v>14.7</v>
      </c>
      <c r="H8" s="961">
        <v>27022011451</v>
      </c>
      <c r="I8" s="962">
        <v>13.2</v>
      </c>
      <c r="J8" s="963"/>
    </row>
    <row r="9" spans="2:10" s="947" customFormat="1" ht="15" customHeight="1">
      <c r="B9" s="959"/>
      <c r="C9" s="960" t="s">
        <v>665</v>
      </c>
      <c r="D9" s="961">
        <v>2605686000</v>
      </c>
      <c r="E9" s="962">
        <v>1.9</v>
      </c>
      <c r="F9" s="961">
        <v>2842056000</v>
      </c>
      <c r="G9" s="962">
        <v>1.6</v>
      </c>
      <c r="H9" s="961">
        <v>3140822000</v>
      </c>
      <c r="I9" s="962">
        <v>1.5</v>
      </c>
      <c r="J9" s="964"/>
    </row>
    <row r="10" spans="2:9" s="947" customFormat="1" ht="15" customHeight="1">
      <c r="B10" s="959"/>
      <c r="C10" s="960" t="s">
        <v>636</v>
      </c>
      <c r="D10" s="965">
        <v>44924805000</v>
      </c>
      <c r="E10" s="962">
        <v>32.6</v>
      </c>
      <c r="F10" s="965">
        <v>60582231000</v>
      </c>
      <c r="G10" s="962">
        <v>33.8</v>
      </c>
      <c r="H10" s="965">
        <v>64205685000</v>
      </c>
      <c r="I10" s="962">
        <v>31.3</v>
      </c>
    </row>
    <row r="11" spans="2:9" s="947" customFormat="1" ht="15" customHeight="1">
      <c r="B11" s="959"/>
      <c r="C11" s="960" t="s">
        <v>637</v>
      </c>
      <c r="D11" s="961">
        <v>194944000</v>
      </c>
      <c r="E11" s="962">
        <v>0.1</v>
      </c>
      <c r="F11" s="961">
        <v>195175000</v>
      </c>
      <c r="G11" s="962">
        <v>0.1</v>
      </c>
      <c r="H11" s="961">
        <v>232141000</v>
      </c>
      <c r="I11" s="962">
        <v>0.1</v>
      </c>
    </row>
    <row r="12" spans="2:9" s="947" customFormat="1" ht="15" customHeight="1">
      <c r="B12" s="959"/>
      <c r="C12" s="960" t="s">
        <v>638</v>
      </c>
      <c r="D12" s="961">
        <v>3410758250</v>
      </c>
      <c r="E12" s="962">
        <v>2.5</v>
      </c>
      <c r="F12" s="961">
        <v>3375421028</v>
      </c>
      <c r="G12" s="962">
        <v>1.9</v>
      </c>
      <c r="H12" s="961">
        <v>4429800081</v>
      </c>
      <c r="I12" s="962">
        <v>2.2</v>
      </c>
    </row>
    <row r="13" spans="2:9" s="947" customFormat="1" ht="15" customHeight="1">
      <c r="B13" s="959"/>
      <c r="C13" s="960"/>
      <c r="D13" s="961"/>
      <c r="E13" s="962"/>
      <c r="F13" s="961"/>
      <c r="G13" s="962"/>
      <c r="H13" s="961"/>
      <c r="I13" s="962"/>
    </row>
    <row r="14" spans="2:9" s="947" customFormat="1" ht="15" customHeight="1">
      <c r="B14" s="959"/>
      <c r="C14" s="960" t="s">
        <v>639</v>
      </c>
      <c r="D14" s="961">
        <v>1464012887</v>
      </c>
      <c r="E14" s="962">
        <v>1.1</v>
      </c>
      <c r="F14" s="961">
        <v>1535993685</v>
      </c>
      <c r="G14" s="962">
        <v>0.9</v>
      </c>
      <c r="H14" s="961">
        <v>1809084105</v>
      </c>
      <c r="I14" s="962">
        <v>0.9</v>
      </c>
    </row>
    <row r="15" spans="2:9" s="947" customFormat="1" ht="15" customHeight="1">
      <c r="B15" s="959"/>
      <c r="C15" s="960" t="s">
        <v>640</v>
      </c>
      <c r="D15" s="961">
        <v>45446863841</v>
      </c>
      <c r="E15" s="962">
        <v>33</v>
      </c>
      <c r="F15" s="961">
        <v>58635983536</v>
      </c>
      <c r="G15" s="962">
        <v>32.7</v>
      </c>
      <c r="H15" s="961">
        <v>70966133327</v>
      </c>
      <c r="I15" s="962">
        <v>34.5</v>
      </c>
    </row>
    <row r="16" spans="2:9" s="947" customFormat="1" ht="15" customHeight="1">
      <c r="B16" s="959"/>
      <c r="C16" s="960" t="s">
        <v>641</v>
      </c>
      <c r="D16" s="961">
        <v>1338819002</v>
      </c>
      <c r="E16" s="962">
        <v>1</v>
      </c>
      <c r="F16" s="961">
        <v>1323844286</v>
      </c>
      <c r="G16" s="962">
        <v>0.7</v>
      </c>
      <c r="H16" s="961">
        <v>2061928776</v>
      </c>
      <c r="I16" s="962">
        <v>1</v>
      </c>
    </row>
    <row r="17" spans="2:9" s="947" customFormat="1" ht="15" customHeight="1">
      <c r="B17" s="959"/>
      <c r="C17" s="960" t="s">
        <v>642</v>
      </c>
      <c r="D17" s="961">
        <v>113885944</v>
      </c>
      <c r="E17" s="962">
        <v>0.1</v>
      </c>
      <c r="F17" s="961">
        <v>40521812</v>
      </c>
      <c r="G17" s="966">
        <v>0</v>
      </c>
      <c r="H17" s="961">
        <v>23171812</v>
      </c>
      <c r="I17" s="966">
        <v>0</v>
      </c>
    </row>
    <row r="18" spans="2:9" s="947" customFormat="1" ht="15" customHeight="1">
      <c r="B18" s="959"/>
      <c r="C18" s="960"/>
      <c r="D18" s="961"/>
      <c r="E18" s="962"/>
      <c r="F18" s="961"/>
      <c r="G18" s="962"/>
      <c r="H18" s="961"/>
      <c r="I18" s="962"/>
    </row>
    <row r="19" spans="2:9" s="947" customFormat="1" ht="15" customHeight="1">
      <c r="B19" s="959"/>
      <c r="C19" s="960" t="s">
        <v>643</v>
      </c>
      <c r="D19" s="961">
        <v>786201177</v>
      </c>
      <c r="E19" s="962">
        <v>0.6</v>
      </c>
      <c r="F19" s="961">
        <v>2941718843</v>
      </c>
      <c r="G19" s="962">
        <v>1.6</v>
      </c>
      <c r="H19" s="961">
        <v>3156775138</v>
      </c>
      <c r="I19" s="962">
        <v>1.5</v>
      </c>
    </row>
    <row r="20" spans="2:9" s="947" customFormat="1" ht="15" customHeight="1">
      <c r="B20" s="959"/>
      <c r="C20" s="960" t="s">
        <v>644</v>
      </c>
      <c r="D20" s="961">
        <v>1313780691</v>
      </c>
      <c r="E20" s="962">
        <v>1</v>
      </c>
      <c r="F20" s="961">
        <v>2709649253</v>
      </c>
      <c r="G20" s="962">
        <v>1.5</v>
      </c>
      <c r="H20" s="961">
        <v>4203930456</v>
      </c>
      <c r="I20" s="962">
        <v>2</v>
      </c>
    </row>
    <row r="21" spans="2:9" s="947" customFormat="1" ht="15" customHeight="1">
      <c r="B21" s="959"/>
      <c r="C21" s="960" t="s">
        <v>645</v>
      </c>
      <c r="D21" s="961">
        <v>7004063299</v>
      </c>
      <c r="E21" s="962">
        <v>5.1</v>
      </c>
      <c r="F21" s="961">
        <v>10284200998</v>
      </c>
      <c r="G21" s="962">
        <v>5.7</v>
      </c>
      <c r="H21" s="961">
        <v>12184671448</v>
      </c>
      <c r="I21" s="962">
        <v>5.9</v>
      </c>
    </row>
    <row r="22" spans="2:9" s="947" customFormat="1" ht="15" customHeight="1">
      <c r="B22" s="959"/>
      <c r="C22" s="960" t="s">
        <v>646</v>
      </c>
      <c r="D22" s="961">
        <v>8350000000</v>
      </c>
      <c r="E22" s="962">
        <v>6.1</v>
      </c>
      <c r="F22" s="961">
        <v>8642833000</v>
      </c>
      <c r="G22" s="962">
        <v>4.8</v>
      </c>
      <c r="H22" s="961">
        <v>12041933000</v>
      </c>
      <c r="I22" s="962">
        <v>5.9</v>
      </c>
    </row>
    <row r="23" spans="2:9" ht="9.75" customHeight="1">
      <c r="B23" s="955"/>
      <c r="C23" s="956"/>
      <c r="D23" s="957"/>
      <c r="E23" s="958"/>
      <c r="F23" s="957"/>
      <c r="G23" s="958"/>
      <c r="H23" s="957"/>
      <c r="I23" s="958"/>
    </row>
    <row r="24" spans="2:9" s="952" customFormat="1" ht="15" customHeight="1">
      <c r="B24" s="1642" t="s">
        <v>647</v>
      </c>
      <c r="C24" s="1643"/>
      <c r="D24" s="967">
        <f>SUM(D26:D41)</f>
        <v>135056986325</v>
      </c>
      <c r="E24" s="968">
        <v>100</v>
      </c>
      <c r="F24" s="967">
        <f>SUM(F26:F41)</f>
        <v>175338967759</v>
      </c>
      <c r="G24" s="968">
        <f>SUM(G26:G41)</f>
        <v>100.00000000000001</v>
      </c>
      <c r="H24" s="967">
        <f>SUM(H26:H41)</f>
        <v>205967959767</v>
      </c>
      <c r="I24" s="968">
        <f>SUM(I26:I41)</f>
        <v>100.00000000000001</v>
      </c>
    </row>
    <row r="25" spans="2:9" ht="9.75" customHeight="1">
      <c r="B25" s="955"/>
      <c r="C25" s="956"/>
      <c r="D25" s="957"/>
      <c r="E25" s="958"/>
      <c r="F25" s="957"/>
      <c r="G25" s="958"/>
      <c r="H25" s="957"/>
      <c r="I25" s="958"/>
    </row>
    <row r="26" spans="2:9" s="947" customFormat="1" ht="15" customHeight="1">
      <c r="B26" s="959"/>
      <c r="C26" s="960" t="s">
        <v>648</v>
      </c>
      <c r="D26" s="961">
        <v>405387484</v>
      </c>
      <c r="E26" s="962">
        <v>0.3</v>
      </c>
      <c r="F26" s="961">
        <v>505300684</v>
      </c>
      <c r="G26" s="962">
        <v>0.3</v>
      </c>
      <c r="H26" s="961">
        <v>574738089</v>
      </c>
      <c r="I26" s="962">
        <v>0.3</v>
      </c>
    </row>
    <row r="27" spans="2:9" s="947" customFormat="1" ht="15" customHeight="1">
      <c r="B27" s="959"/>
      <c r="C27" s="960" t="s">
        <v>649</v>
      </c>
      <c r="D27" s="961">
        <v>9606908977</v>
      </c>
      <c r="E27" s="962">
        <v>7.1</v>
      </c>
      <c r="F27" s="961">
        <v>15373967744</v>
      </c>
      <c r="G27" s="962">
        <v>8.8</v>
      </c>
      <c r="H27" s="961">
        <v>13828185783</v>
      </c>
      <c r="I27" s="962">
        <v>6.7</v>
      </c>
    </row>
    <row r="28" spans="2:9" s="947" customFormat="1" ht="15" customHeight="1">
      <c r="B28" s="959"/>
      <c r="C28" s="960" t="s">
        <v>650</v>
      </c>
      <c r="D28" s="961">
        <v>5280613526</v>
      </c>
      <c r="E28" s="962">
        <v>3.9</v>
      </c>
      <c r="F28" s="961">
        <v>7663658778</v>
      </c>
      <c r="G28" s="962">
        <v>4.4</v>
      </c>
      <c r="H28" s="961">
        <v>9676564496</v>
      </c>
      <c r="I28" s="962">
        <v>4.7</v>
      </c>
    </row>
    <row r="29" spans="2:9" s="947" customFormat="1" ht="15" customHeight="1">
      <c r="B29" s="959"/>
      <c r="C29" s="960" t="s">
        <v>651</v>
      </c>
      <c r="D29" s="961">
        <v>4778475955</v>
      </c>
      <c r="E29" s="962">
        <v>3.5</v>
      </c>
      <c r="F29" s="961">
        <v>5817065801</v>
      </c>
      <c r="G29" s="962">
        <v>3.3</v>
      </c>
      <c r="H29" s="961">
        <v>6377233813</v>
      </c>
      <c r="I29" s="962">
        <v>3.1</v>
      </c>
    </row>
    <row r="30" spans="2:9" s="947" customFormat="1" ht="15" customHeight="1">
      <c r="B30" s="959"/>
      <c r="C30" s="960" t="s">
        <v>652</v>
      </c>
      <c r="D30" s="961">
        <v>1267476576</v>
      </c>
      <c r="E30" s="962">
        <v>0.9</v>
      </c>
      <c r="F30" s="961">
        <v>1781585385</v>
      </c>
      <c r="G30" s="962">
        <v>1</v>
      </c>
      <c r="H30" s="961">
        <v>1722772513</v>
      </c>
      <c r="I30" s="962">
        <v>1</v>
      </c>
    </row>
    <row r="31" spans="2:9" s="947" customFormat="1" ht="15" customHeight="1">
      <c r="B31" s="959"/>
      <c r="C31" s="960"/>
      <c r="D31" s="961"/>
      <c r="E31" s="962"/>
      <c r="F31" s="961"/>
      <c r="G31" s="962"/>
      <c r="H31" s="961"/>
      <c r="I31" s="962"/>
    </row>
    <row r="32" spans="2:9" s="947" customFormat="1" ht="15" customHeight="1">
      <c r="B32" s="959"/>
      <c r="C32" s="960" t="s">
        <v>653</v>
      </c>
      <c r="D32" s="961">
        <v>24709531695</v>
      </c>
      <c r="E32" s="962">
        <v>18.3</v>
      </c>
      <c r="F32" s="961">
        <v>27682991728</v>
      </c>
      <c r="G32" s="962">
        <v>15.8</v>
      </c>
      <c r="H32" s="961">
        <v>31007574975</v>
      </c>
      <c r="I32" s="962">
        <v>15.1</v>
      </c>
    </row>
    <row r="33" spans="2:9" s="947" customFormat="1" ht="15" customHeight="1">
      <c r="B33" s="959"/>
      <c r="C33" s="960" t="s">
        <v>654</v>
      </c>
      <c r="D33" s="961">
        <v>4214244955</v>
      </c>
      <c r="E33" s="962">
        <v>3.1</v>
      </c>
      <c r="F33" s="961">
        <v>6255303427</v>
      </c>
      <c r="G33" s="962">
        <v>3.6</v>
      </c>
      <c r="H33" s="961">
        <v>7685895285</v>
      </c>
      <c r="I33" s="962">
        <v>3.7</v>
      </c>
    </row>
    <row r="34" spans="2:9" s="947" customFormat="1" ht="15" customHeight="1">
      <c r="B34" s="959"/>
      <c r="C34" s="960" t="s">
        <v>655</v>
      </c>
      <c r="D34" s="961">
        <v>31831963909</v>
      </c>
      <c r="E34" s="962">
        <v>23.6</v>
      </c>
      <c r="F34" s="961">
        <v>35026797051</v>
      </c>
      <c r="G34" s="962">
        <v>20</v>
      </c>
      <c r="H34" s="961">
        <v>41747555786</v>
      </c>
      <c r="I34" s="962">
        <v>20.2</v>
      </c>
    </row>
    <row r="35" spans="2:9" s="947" customFormat="1" ht="15" customHeight="1">
      <c r="B35" s="959"/>
      <c r="C35" s="960" t="s">
        <v>656</v>
      </c>
      <c r="D35" s="961">
        <v>6322936594</v>
      </c>
      <c r="E35" s="962">
        <v>4.7</v>
      </c>
      <c r="F35" s="961">
        <v>7919661370</v>
      </c>
      <c r="G35" s="962">
        <v>4.5</v>
      </c>
      <c r="H35" s="961">
        <v>10068353272</v>
      </c>
      <c r="I35" s="962">
        <v>4.9</v>
      </c>
    </row>
    <row r="36" spans="2:9" s="947" customFormat="1" ht="15" customHeight="1">
      <c r="B36" s="959"/>
      <c r="C36" s="960" t="s">
        <v>657</v>
      </c>
      <c r="D36" s="961">
        <v>37648729597</v>
      </c>
      <c r="E36" s="962">
        <v>27.9</v>
      </c>
      <c r="F36" s="961">
        <v>51296878399</v>
      </c>
      <c r="G36" s="962">
        <v>29.2</v>
      </c>
      <c r="H36" s="961">
        <v>62474335275</v>
      </c>
      <c r="I36" s="962">
        <v>30.3</v>
      </c>
    </row>
    <row r="37" spans="2:9" s="947" customFormat="1" ht="15" customHeight="1">
      <c r="B37" s="959"/>
      <c r="C37" s="960"/>
      <c r="D37" s="961"/>
      <c r="E37" s="962"/>
      <c r="F37" s="961"/>
      <c r="G37" s="962"/>
      <c r="H37" s="961"/>
      <c r="I37" s="962"/>
    </row>
    <row r="38" spans="2:9" s="947" customFormat="1" ht="15" customHeight="1">
      <c r="B38" s="959"/>
      <c r="C38" s="960" t="s">
        <v>658</v>
      </c>
      <c r="D38" s="961">
        <v>3008403891</v>
      </c>
      <c r="E38" s="962">
        <v>2.2</v>
      </c>
      <c r="F38" s="961">
        <v>7827394572</v>
      </c>
      <c r="G38" s="962">
        <v>4.4</v>
      </c>
      <c r="H38" s="961">
        <v>11170575729</v>
      </c>
      <c r="I38" s="962">
        <v>5.4</v>
      </c>
    </row>
    <row r="39" spans="2:9" s="947" customFormat="1" ht="15" customHeight="1">
      <c r="B39" s="959"/>
      <c r="C39" s="960" t="s">
        <v>659</v>
      </c>
      <c r="D39" s="961">
        <v>3394810337</v>
      </c>
      <c r="E39" s="962">
        <v>2.5</v>
      </c>
      <c r="F39" s="961">
        <v>4158626073</v>
      </c>
      <c r="G39" s="962">
        <v>2.4</v>
      </c>
      <c r="H39" s="961">
        <v>5011745957</v>
      </c>
      <c r="I39" s="962">
        <v>2.4</v>
      </c>
    </row>
    <row r="40" spans="2:9" s="947" customFormat="1" ht="15" customHeight="1">
      <c r="B40" s="959"/>
      <c r="C40" s="960" t="s">
        <v>660</v>
      </c>
      <c r="D40" s="961">
        <v>2587502829</v>
      </c>
      <c r="E40" s="962">
        <v>1.9</v>
      </c>
      <c r="F40" s="961">
        <v>4029736747</v>
      </c>
      <c r="G40" s="962">
        <v>2.3</v>
      </c>
      <c r="H40" s="961">
        <v>4622428794</v>
      </c>
      <c r="I40" s="962">
        <v>2.2</v>
      </c>
    </row>
    <row r="41" spans="2:9" s="947" customFormat="1" ht="15" customHeight="1">
      <c r="B41" s="959"/>
      <c r="C41" s="960" t="s">
        <v>661</v>
      </c>
      <c r="D41" s="969">
        <v>0</v>
      </c>
      <c r="E41" s="969">
        <v>0</v>
      </c>
      <c r="F41" s="969">
        <v>0</v>
      </c>
      <c r="G41" s="969">
        <v>0</v>
      </c>
      <c r="H41" s="969">
        <v>0</v>
      </c>
      <c r="I41" s="969" t="s">
        <v>666</v>
      </c>
    </row>
    <row r="42" spans="2:9" ht="9.75" customHeight="1">
      <c r="B42" s="955"/>
      <c r="C42" s="956"/>
      <c r="D42" s="957"/>
      <c r="E42" s="958"/>
      <c r="F42" s="957"/>
      <c r="G42" s="958"/>
      <c r="H42" s="957"/>
      <c r="I42" s="958"/>
    </row>
    <row r="43" spans="2:9" s="952" customFormat="1" ht="15" customHeight="1">
      <c r="B43" s="1644" t="s">
        <v>662</v>
      </c>
      <c r="C43" s="1645"/>
      <c r="D43" s="970">
        <f>SUM(D6-D24)</f>
        <v>2709649253</v>
      </c>
      <c r="E43" s="971">
        <v>0</v>
      </c>
      <c r="F43" s="970">
        <f>SUM(F6-F24)</f>
        <v>4203930456</v>
      </c>
      <c r="G43" s="971">
        <v>0</v>
      </c>
      <c r="H43" s="970">
        <f>SUM(H6-H24)</f>
        <v>-489872173</v>
      </c>
      <c r="I43" s="971">
        <v>0</v>
      </c>
    </row>
    <row r="44" ht="12">
      <c r="B44" s="944" t="s">
        <v>667</v>
      </c>
    </row>
  </sheetData>
  <mergeCells count="4">
    <mergeCell ref="B6:C6"/>
    <mergeCell ref="B24:C24"/>
    <mergeCell ref="B43:C43"/>
    <mergeCell ref="B4:C5"/>
  </mergeCells>
  <printOptions/>
  <pageMargins left="0.75" right="0.75" top="1" bottom="1" header="0.512" footer="0.512"/>
  <pageSetup orientation="portrait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74"/>
  <sheetViews>
    <sheetView workbookViewId="0" topLeftCell="A1">
      <selection activeCell="A1" sqref="A1"/>
    </sheetView>
  </sheetViews>
  <sheetFormatPr defaultColWidth="9.00390625" defaultRowHeight="13.5"/>
  <cols>
    <col min="1" max="1" width="10.625" style="759" customWidth="1"/>
    <col min="2" max="2" width="12.625" style="759" customWidth="1"/>
    <col min="3" max="3" width="12.50390625" style="759" customWidth="1"/>
    <col min="4" max="4" width="16.375" style="759" customWidth="1"/>
    <col min="5" max="5" width="10.625" style="759" customWidth="1"/>
    <col min="6" max="6" width="16.50390625" style="759" customWidth="1"/>
    <col min="7" max="7" width="11.50390625" style="759" customWidth="1"/>
    <col min="8" max="10" width="10.625" style="759" customWidth="1"/>
    <col min="11" max="11" width="11.625" style="759" customWidth="1"/>
    <col min="12" max="15" width="10.625" style="759" customWidth="1"/>
    <col min="16" max="16" width="11.75390625" style="759" customWidth="1"/>
    <col min="17" max="17" width="14.125" style="759" customWidth="1"/>
    <col min="18" max="18" width="12.125" style="759" customWidth="1"/>
    <col min="19" max="22" width="10.625" style="759" customWidth="1"/>
    <col min="23" max="23" width="12.625" style="759" customWidth="1"/>
    <col min="24" max="24" width="11.625" style="759" customWidth="1"/>
    <col min="25" max="25" width="10.625" style="759" customWidth="1"/>
    <col min="26" max="26" width="11.50390625" style="759" customWidth="1"/>
    <col min="27" max="27" width="12.00390625" style="759" customWidth="1"/>
    <col min="28" max="28" width="11.625" style="759" customWidth="1"/>
    <col min="29" max="29" width="10.625" style="759" customWidth="1"/>
    <col min="30" max="30" width="11.625" style="759" customWidth="1"/>
    <col min="31" max="31" width="10.625" style="759" customWidth="1"/>
    <col min="32" max="32" width="11.625" style="759" customWidth="1"/>
    <col min="33" max="33" width="10.625" style="759" customWidth="1"/>
    <col min="34" max="34" width="11.25390625" style="759" customWidth="1"/>
    <col min="35" max="35" width="10.625" style="759" customWidth="1"/>
    <col min="36" max="36" width="11.25390625" style="759" customWidth="1"/>
    <col min="37" max="16384" width="10.625" style="759" customWidth="1"/>
  </cols>
  <sheetData>
    <row r="2" ht="14.25">
      <c r="A2" s="972" t="s">
        <v>198</v>
      </c>
    </row>
    <row r="3" spans="1:38" ht="12" thickBot="1">
      <c r="A3" s="762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T3" s="762"/>
      <c r="U3" s="762"/>
      <c r="V3" s="762"/>
      <c r="AJ3" s="973" t="s">
        <v>692</v>
      </c>
      <c r="AK3" s="762"/>
      <c r="AL3" s="762" t="s">
        <v>693</v>
      </c>
    </row>
    <row r="4" spans="1:38" s="91" customFormat="1" ht="12.75" customHeight="1" thickTop="1">
      <c r="A4" s="974"/>
      <c r="B4" s="975"/>
      <c r="C4" s="975"/>
      <c r="D4" s="974"/>
      <c r="E4" s="976"/>
      <c r="F4" s="976"/>
      <c r="G4" s="1218" t="s">
        <v>668</v>
      </c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1"/>
      <c r="Y4" s="1218" t="s">
        <v>694</v>
      </c>
      <c r="Z4" s="1650"/>
      <c r="AA4" s="1650"/>
      <c r="AB4" s="1650"/>
      <c r="AC4" s="1650"/>
      <c r="AD4" s="1650"/>
      <c r="AE4" s="1650"/>
      <c r="AF4" s="1650"/>
      <c r="AG4" s="1650"/>
      <c r="AH4" s="1650"/>
      <c r="AI4" s="1650"/>
      <c r="AJ4" s="1650"/>
      <c r="AK4" s="1650"/>
      <c r="AL4" s="1651"/>
    </row>
    <row r="5" spans="1:38" s="91" customFormat="1" ht="12.75" customHeight="1">
      <c r="A5" s="977" t="s">
        <v>278</v>
      </c>
      <c r="B5" s="977" t="s">
        <v>669</v>
      </c>
      <c r="C5" s="977" t="s">
        <v>670</v>
      </c>
      <c r="D5" s="977" t="s">
        <v>671</v>
      </c>
      <c r="E5" s="977" t="s">
        <v>672</v>
      </c>
      <c r="F5" s="977" t="s">
        <v>695</v>
      </c>
      <c r="G5" s="978"/>
      <c r="H5" s="978"/>
      <c r="I5" s="979" t="s">
        <v>696</v>
      </c>
      <c r="J5" s="979" t="s">
        <v>673</v>
      </c>
      <c r="K5" s="979"/>
      <c r="L5" s="979" t="s">
        <v>674</v>
      </c>
      <c r="M5" s="979" t="s">
        <v>697</v>
      </c>
      <c r="N5" s="979"/>
      <c r="O5" s="979"/>
      <c r="P5" s="978"/>
      <c r="Q5" s="979" t="s">
        <v>675</v>
      </c>
      <c r="R5" s="979"/>
      <c r="S5" s="979"/>
      <c r="T5" s="979"/>
      <c r="U5" s="979"/>
      <c r="V5" s="979"/>
      <c r="W5" s="1357" t="s">
        <v>645</v>
      </c>
      <c r="X5" s="1357" t="s">
        <v>676</v>
      </c>
      <c r="Y5" s="1357" t="s">
        <v>648</v>
      </c>
      <c r="Z5" s="1357" t="s">
        <v>649</v>
      </c>
      <c r="AA5" s="1357" t="s">
        <v>650</v>
      </c>
      <c r="AB5" s="1357" t="s">
        <v>677</v>
      </c>
      <c r="AC5" s="1357" t="s">
        <v>652</v>
      </c>
      <c r="AD5" s="1654" t="s">
        <v>653</v>
      </c>
      <c r="AE5" s="1357" t="s">
        <v>654</v>
      </c>
      <c r="AF5" s="1357" t="s">
        <v>655</v>
      </c>
      <c r="AG5" s="1357" t="s">
        <v>678</v>
      </c>
      <c r="AH5" s="1357" t="s">
        <v>657</v>
      </c>
      <c r="AI5" s="1357" t="s">
        <v>658</v>
      </c>
      <c r="AJ5" s="1357" t="s">
        <v>659</v>
      </c>
      <c r="AK5" s="1357" t="s">
        <v>660</v>
      </c>
      <c r="AL5" s="1654" t="s">
        <v>698</v>
      </c>
    </row>
    <row r="6" spans="1:38" s="91" customFormat="1" ht="12.75" customHeight="1">
      <c r="A6" s="977"/>
      <c r="B6" s="977" t="s">
        <v>679</v>
      </c>
      <c r="C6" s="977" t="s">
        <v>680</v>
      </c>
      <c r="D6" s="980" t="s">
        <v>699</v>
      </c>
      <c r="E6" s="977" t="s">
        <v>681</v>
      </c>
      <c r="F6" s="980" t="s">
        <v>700</v>
      </c>
      <c r="G6" s="977" t="s">
        <v>682</v>
      </c>
      <c r="H6" s="977" t="s">
        <v>683</v>
      </c>
      <c r="I6" s="977" t="s">
        <v>684</v>
      </c>
      <c r="J6" s="977"/>
      <c r="K6" s="977" t="s">
        <v>701</v>
      </c>
      <c r="L6" s="977" t="s">
        <v>685</v>
      </c>
      <c r="M6" s="977" t="s">
        <v>702</v>
      </c>
      <c r="N6" s="977" t="s">
        <v>703</v>
      </c>
      <c r="O6" s="977" t="s">
        <v>686</v>
      </c>
      <c r="P6" s="977" t="s">
        <v>640</v>
      </c>
      <c r="Q6" s="977" t="s">
        <v>687</v>
      </c>
      <c r="R6" s="977" t="s">
        <v>704</v>
      </c>
      <c r="S6" s="977" t="s">
        <v>705</v>
      </c>
      <c r="T6" s="977" t="s">
        <v>706</v>
      </c>
      <c r="U6" s="977" t="s">
        <v>707</v>
      </c>
      <c r="V6" s="977" t="s">
        <v>708</v>
      </c>
      <c r="W6" s="1652"/>
      <c r="X6" s="1652"/>
      <c r="Y6" s="1652"/>
      <c r="Z6" s="1652"/>
      <c r="AA6" s="1652"/>
      <c r="AB6" s="1652"/>
      <c r="AC6" s="1652"/>
      <c r="AD6" s="1652"/>
      <c r="AE6" s="1652"/>
      <c r="AF6" s="1652"/>
      <c r="AG6" s="1652"/>
      <c r="AH6" s="1652"/>
      <c r="AI6" s="1652"/>
      <c r="AJ6" s="1652"/>
      <c r="AK6" s="1652"/>
      <c r="AL6" s="1652"/>
    </row>
    <row r="7" spans="1:38" s="561" customFormat="1" ht="12.75" customHeight="1">
      <c r="A7" s="981"/>
      <c r="B7" s="982"/>
      <c r="C7" s="982"/>
      <c r="D7" s="983"/>
      <c r="E7" s="981" t="s">
        <v>688</v>
      </c>
      <c r="F7" s="983"/>
      <c r="G7" s="982"/>
      <c r="H7" s="982"/>
      <c r="I7" s="981" t="s">
        <v>689</v>
      </c>
      <c r="J7" s="981" t="s">
        <v>690</v>
      </c>
      <c r="K7" s="981"/>
      <c r="L7" s="981" t="s">
        <v>689</v>
      </c>
      <c r="M7" s="981" t="s">
        <v>709</v>
      </c>
      <c r="N7" s="981"/>
      <c r="O7" s="984"/>
      <c r="P7" s="982"/>
      <c r="Q7" s="981" t="s">
        <v>691</v>
      </c>
      <c r="R7" s="981"/>
      <c r="S7" s="981"/>
      <c r="T7" s="981"/>
      <c r="U7" s="981"/>
      <c r="V7" s="981"/>
      <c r="W7" s="1653"/>
      <c r="X7" s="1653"/>
      <c r="Y7" s="1653"/>
      <c r="Z7" s="1653"/>
      <c r="AA7" s="1653"/>
      <c r="AB7" s="1653"/>
      <c r="AC7" s="1653"/>
      <c r="AD7" s="1653"/>
      <c r="AE7" s="1653"/>
      <c r="AF7" s="1653"/>
      <c r="AG7" s="1653"/>
      <c r="AH7" s="1653"/>
      <c r="AI7" s="1653"/>
      <c r="AJ7" s="1653"/>
      <c r="AK7" s="1653"/>
      <c r="AL7" s="1653"/>
    </row>
    <row r="8" spans="1:38" s="91" customFormat="1" ht="12.75" customHeight="1">
      <c r="A8" s="451"/>
      <c r="B8" s="985"/>
      <c r="C8" s="986"/>
      <c r="D8" s="987"/>
      <c r="E8" s="986"/>
      <c r="F8" s="987"/>
      <c r="G8" s="986"/>
      <c r="H8" s="986"/>
      <c r="I8" s="986"/>
      <c r="J8" s="986"/>
      <c r="K8" s="986"/>
      <c r="L8" s="986"/>
      <c r="M8" s="986"/>
      <c r="N8" s="986"/>
      <c r="O8" s="986"/>
      <c r="P8" s="988"/>
      <c r="Q8" s="986"/>
      <c r="R8" s="986"/>
      <c r="S8" s="986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989"/>
      <c r="AL8" s="990"/>
    </row>
    <row r="9" spans="1:38" s="501" customFormat="1" ht="12.75" customHeight="1">
      <c r="A9" s="449" t="s">
        <v>233</v>
      </c>
      <c r="B9" s="991">
        <f aca="true" t="shared" si="0" ref="B9:AL9">SUM(B11:B13)</f>
        <v>117826642</v>
      </c>
      <c r="C9" s="992">
        <f t="shared" si="0"/>
        <v>118487280</v>
      </c>
      <c r="D9" s="993">
        <f t="shared" si="0"/>
        <v>-660638</v>
      </c>
      <c r="E9" s="992">
        <f t="shared" si="0"/>
        <v>1143584</v>
      </c>
      <c r="F9" s="993">
        <f t="shared" si="0"/>
        <v>-1804222</v>
      </c>
      <c r="G9" s="992">
        <f t="shared" si="0"/>
        <v>28223114</v>
      </c>
      <c r="H9" s="992">
        <f t="shared" si="0"/>
        <v>917229</v>
      </c>
      <c r="I9" s="992">
        <f t="shared" si="0"/>
        <v>29166</v>
      </c>
      <c r="J9" s="992">
        <f t="shared" si="0"/>
        <v>1502362</v>
      </c>
      <c r="K9" s="992">
        <f t="shared" si="0"/>
        <v>37756770</v>
      </c>
      <c r="L9" s="992">
        <f t="shared" si="0"/>
        <v>113731</v>
      </c>
      <c r="M9" s="992">
        <f t="shared" si="0"/>
        <v>901519</v>
      </c>
      <c r="N9" s="992">
        <f t="shared" si="0"/>
        <v>1454397</v>
      </c>
      <c r="O9" s="992">
        <f t="shared" si="0"/>
        <v>453100</v>
      </c>
      <c r="P9" s="992">
        <f t="shared" si="0"/>
        <v>15978747</v>
      </c>
      <c r="Q9" s="992">
        <f t="shared" si="0"/>
        <v>26834</v>
      </c>
      <c r="R9" s="992">
        <f t="shared" si="0"/>
        <v>7946795</v>
      </c>
      <c r="S9" s="992">
        <f t="shared" si="0"/>
        <v>3375302</v>
      </c>
      <c r="T9" s="992">
        <f t="shared" si="0"/>
        <v>460053</v>
      </c>
      <c r="U9" s="992">
        <f t="shared" si="0"/>
        <v>1190455</v>
      </c>
      <c r="V9" s="992">
        <f t="shared" si="0"/>
        <v>1957155</v>
      </c>
      <c r="W9" s="992">
        <f t="shared" si="0"/>
        <v>5626963</v>
      </c>
      <c r="X9" s="992">
        <f t="shared" si="0"/>
        <v>9912950</v>
      </c>
      <c r="Y9" s="992">
        <f t="shared" si="0"/>
        <v>2333687</v>
      </c>
      <c r="Z9" s="992">
        <f t="shared" si="0"/>
        <v>20440670</v>
      </c>
      <c r="AA9" s="992">
        <f t="shared" si="0"/>
        <v>18221763</v>
      </c>
      <c r="AB9" s="992">
        <f t="shared" si="0"/>
        <v>8357584</v>
      </c>
      <c r="AC9" s="992">
        <f t="shared" si="0"/>
        <v>1025300</v>
      </c>
      <c r="AD9" s="992">
        <f t="shared" si="0"/>
        <v>9214748</v>
      </c>
      <c r="AE9" s="992">
        <f t="shared" si="0"/>
        <v>3747336</v>
      </c>
      <c r="AF9" s="992">
        <f t="shared" si="0"/>
        <v>18417845</v>
      </c>
      <c r="AG9" s="992">
        <f t="shared" si="0"/>
        <v>5078445</v>
      </c>
      <c r="AH9" s="992">
        <f t="shared" si="0"/>
        <v>22286008</v>
      </c>
      <c r="AI9" s="992">
        <f t="shared" si="0"/>
        <v>3176912</v>
      </c>
      <c r="AJ9" s="992">
        <f t="shared" si="0"/>
        <v>5473844</v>
      </c>
      <c r="AK9" s="992">
        <f t="shared" si="0"/>
        <v>653629</v>
      </c>
      <c r="AL9" s="994">
        <f t="shared" si="0"/>
        <v>59509</v>
      </c>
    </row>
    <row r="10" spans="1:38" s="91" customFormat="1" ht="12.75" customHeight="1">
      <c r="A10" s="995"/>
      <c r="B10" s="996"/>
      <c r="C10" s="997"/>
      <c r="D10" s="993"/>
      <c r="E10" s="997"/>
      <c r="F10" s="993"/>
      <c r="G10" s="997"/>
      <c r="H10" s="997"/>
      <c r="I10" s="997"/>
      <c r="J10" s="997"/>
      <c r="K10" s="997"/>
      <c r="L10" s="997"/>
      <c r="M10" s="997"/>
      <c r="N10" s="997"/>
      <c r="O10" s="997"/>
      <c r="P10" s="998"/>
      <c r="Q10" s="997"/>
      <c r="R10" s="997"/>
      <c r="S10" s="997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1000"/>
    </row>
    <row r="11" spans="1:38" s="501" customFormat="1" ht="12.75" customHeight="1">
      <c r="A11" s="449" t="s">
        <v>112</v>
      </c>
      <c r="B11" s="991">
        <f aca="true" t="shared" si="1" ref="B11:AL11">SUM(B15:B30)</f>
        <v>75243065</v>
      </c>
      <c r="C11" s="992">
        <f t="shared" si="1"/>
        <v>76729659</v>
      </c>
      <c r="D11" s="993">
        <f t="shared" si="1"/>
        <v>-1486594</v>
      </c>
      <c r="E11" s="992">
        <f t="shared" si="1"/>
        <v>1143584</v>
      </c>
      <c r="F11" s="993">
        <f t="shared" si="1"/>
        <v>-2630178</v>
      </c>
      <c r="G11" s="992">
        <f t="shared" si="1"/>
        <v>22245154</v>
      </c>
      <c r="H11" s="992">
        <f t="shared" si="1"/>
        <v>535464</v>
      </c>
      <c r="I11" s="992">
        <f t="shared" si="1"/>
        <v>28079</v>
      </c>
      <c r="J11" s="992">
        <f t="shared" si="1"/>
        <v>866691</v>
      </c>
      <c r="K11" s="992">
        <f t="shared" si="1"/>
        <v>18704804</v>
      </c>
      <c r="L11" s="992">
        <f t="shared" si="1"/>
        <v>94690</v>
      </c>
      <c r="M11" s="992">
        <f t="shared" si="1"/>
        <v>525082</v>
      </c>
      <c r="N11" s="992">
        <f t="shared" si="1"/>
        <v>1009689</v>
      </c>
      <c r="O11" s="992">
        <f t="shared" si="1"/>
        <v>333564</v>
      </c>
      <c r="P11" s="992">
        <f t="shared" si="1"/>
        <v>11476524</v>
      </c>
      <c r="Q11" s="992">
        <f t="shared" si="1"/>
        <v>26834</v>
      </c>
      <c r="R11" s="992">
        <f t="shared" si="1"/>
        <v>3450945</v>
      </c>
      <c r="S11" s="992">
        <f t="shared" si="1"/>
        <v>2846179</v>
      </c>
      <c r="T11" s="992">
        <f t="shared" si="1"/>
        <v>215216</v>
      </c>
      <c r="U11" s="992">
        <f t="shared" si="1"/>
        <v>966283</v>
      </c>
      <c r="V11" s="992">
        <f t="shared" si="1"/>
        <v>1259192</v>
      </c>
      <c r="W11" s="992">
        <f t="shared" si="1"/>
        <v>4863225</v>
      </c>
      <c r="X11" s="992">
        <f t="shared" si="1"/>
        <v>5795450</v>
      </c>
      <c r="Y11" s="992">
        <f t="shared" si="1"/>
        <v>1346533</v>
      </c>
      <c r="Z11" s="992">
        <f t="shared" si="1"/>
        <v>13523599</v>
      </c>
      <c r="AA11" s="992">
        <f t="shared" si="1"/>
        <v>13178058</v>
      </c>
      <c r="AB11" s="992">
        <f t="shared" si="1"/>
        <v>6080677</v>
      </c>
      <c r="AC11" s="992">
        <f t="shared" si="1"/>
        <v>953285</v>
      </c>
      <c r="AD11" s="992">
        <f t="shared" si="1"/>
        <v>3470269</v>
      </c>
      <c r="AE11" s="992">
        <f t="shared" si="1"/>
        <v>3106372</v>
      </c>
      <c r="AF11" s="992">
        <f t="shared" si="1"/>
        <v>12185371</v>
      </c>
      <c r="AG11" s="992">
        <f t="shared" si="1"/>
        <v>3159792</v>
      </c>
      <c r="AH11" s="992">
        <f t="shared" si="1"/>
        <v>14576054</v>
      </c>
      <c r="AI11" s="992">
        <f t="shared" si="1"/>
        <v>981468</v>
      </c>
      <c r="AJ11" s="992">
        <f t="shared" si="1"/>
        <v>3484602</v>
      </c>
      <c r="AK11" s="992">
        <f t="shared" si="1"/>
        <v>626084</v>
      </c>
      <c r="AL11" s="994">
        <f t="shared" si="1"/>
        <v>57495</v>
      </c>
    </row>
    <row r="12" spans="1:38" s="91" customFormat="1" ht="12.75" customHeight="1">
      <c r="A12" s="995"/>
      <c r="B12" s="996"/>
      <c r="C12" s="997"/>
      <c r="D12" s="1001"/>
      <c r="E12" s="997"/>
      <c r="F12" s="1001"/>
      <c r="G12" s="997"/>
      <c r="H12" s="997"/>
      <c r="I12" s="997"/>
      <c r="J12" s="997"/>
      <c r="K12" s="997"/>
      <c r="L12" s="997"/>
      <c r="M12" s="997"/>
      <c r="N12" s="997"/>
      <c r="O12" s="997"/>
      <c r="P12" s="997"/>
      <c r="Q12" s="997"/>
      <c r="R12" s="997"/>
      <c r="S12" s="997"/>
      <c r="T12" s="997"/>
      <c r="U12" s="997"/>
      <c r="V12" s="997"/>
      <c r="W12" s="997"/>
      <c r="X12" s="997"/>
      <c r="Y12" s="997"/>
      <c r="Z12" s="997"/>
      <c r="AA12" s="997"/>
      <c r="AB12" s="997"/>
      <c r="AC12" s="997"/>
      <c r="AD12" s="997"/>
      <c r="AE12" s="997"/>
      <c r="AF12" s="997"/>
      <c r="AG12" s="997"/>
      <c r="AH12" s="997"/>
      <c r="AI12" s="997"/>
      <c r="AJ12" s="997"/>
      <c r="AK12" s="997"/>
      <c r="AL12" s="1002"/>
    </row>
    <row r="13" spans="1:38" s="501" customFormat="1" ht="12.75" customHeight="1">
      <c r="A13" s="449" t="s">
        <v>114</v>
      </c>
      <c r="B13" s="991">
        <f aca="true" t="shared" si="2" ref="B13:AL13">SUM(B32:B69)</f>
        <v>42583577</v>
      </c>
      <c r="C13" s="992">
        <f t="shared" si="2"/>
        <v>41757621</v>
      </c>
      <c r="D13" s="993">
        <f t="shared" si="2"/>
        <v>825956</v>
      </c>
      <c r="E13" s="992">
        <f t="shared" si="2"/>
        <v>0</v>
      </c>
      <c r="F13" s="993">
        <f t="shared" si="2"/>
        <v>825956</v>
      </c>
      <c r="G13" s="992">
        <f t="shared" si="2"/>
        <v>5977960</v>
      </c>
      <c r="H13" s="992">
        <f t="shared" si="2"/>
        <v>381765</v>
      </c>
      <c r="I13" s="992">
        <f t="shared" si="2"/>
        <v>1087</v>
      </c>
      <c r="J13" s="992">
        <f t="shared" si="2"/>
        <v>635671</v>
      </c>
      <c r="K13" s="992">
        <f t="shared" si="2"/>
        <v>19051966</v>
      </c>
      <c r="L13" s="992">
        <f t="shared" si="2"/>
        <v>19041</v>
      </c>
      <c r="M13" s="992">
        <f t="shared" si="2"/>
        <v>376437</v>
      </c>
      <c r="N13" s="992">
        <f t="shared" si="2"/>
        <v>444708</v>
      </c>
      <c r="O13" s="992">
        <f t="shared" si="2"/>
        <v>119536</v>
      </c>
      <c r="P13" s="992">
        <f t="shared" si="2"/>
        <v>4502223</v>
      </c>
      <c r="Q13" s="992">
        <f t="shared" si="2"/>
        <v>0</v>
      </c>
      <c r="R13" s="992">
        <f t="shared" si="2"/>
        <v>4495850</v>
      </c>
      <c r="S13" s="992">
        <f t="shared" si="2"/>
        <v>529123</v>
      </c>
      <c r="T13" s="992">
        <f t="shared" si="2"/>
        <v>244837</v>
      </c>
      <c r="U13" s="992">
        <f t="shared" si="2"/>
        <v>224172</v>
      </c>
      <c r="V13" s="992">
        <f t="shared" si="2"/>
        <v>697963</v>
      </c>
      <c r="W13" s="992">
        <f t="shared" si="2"/>
        <v>763738</v>
      </c>
      <c r="X13" s="992">
        <f t="shared" si="2"/>
        <v>4117500</v>
      </c>
      <c r="Y13" s="992">
        <f t="shared" si="2"/>
        <v>987154</v>
      </c>
      <c r="Z13" s="992">
        <f t="shared" si="2"/>
        <v>6917071</v>
      </c>
      <c r="AA13" s="992">
        <f t="shared" si="2"/>
        <v>5043705</v>
      </c>
      <c r="AB13" s="992">
        <f t="shared" si="2"/>
        <v>2276907</v>
      </c>
      <c r="AC13" s="992">
        <f t="shared" si="2"/>
        <v>72015</v>
      </c>
      <c r="AD13" s="992">
        <f t="shared" si="2"/>
        <v>5744479</v>
      </c>
      <c r="AE13" s="992">
        <f t="shared" si="2"/>
        <v>640964</v>
      </c>
      <c r="AF13" s="992">
        <f t="shared" si="2"/>
        <v>6232474</v>
      </c>
      <c r="AG13" s="992">
        <f t="shared" si="2"/>
        <v>1918653</v>
      </c>
      <c r="AH13" s="992">
        <f t="shared" si="2"/>
        <v>7709954</v>
      </c>
      <c r="AI13" s="992">
        <f t="shared" si="2"/>
        <v>2195444</v>
      </c>
      <c r="AJ13" s="992">
        <f t="shared" si="2"/>
        <v>1989242</v>
      </c>
      <c r="AK13" s="992">
        <f t="shared" si="2"/>
        <v>27545</v>
      </c>
      <c r="AL13" s="994">
        <f t="shared" si="2"/>
        <v>2014</v>
      </c>
    </row>
    <row r="14" spans="1:38" s="91" customFormat="1" ht="12.75" customHeight="1">
      <c r="A14" s="451"/>
      <c r="B14" s="1003"/>
      <c r="C14" s="1004"/>
      <c r="D14" s="1005"/>
      <c r="E14" s="1004"/>
      <c r="F14" s="1005"/>
      <c r="G14" s="1004"/>
      <c r="H14" s="1004"/>
      <c r="I14" s="1004"/>
      <c r="J14" s="1004"/>
      <c r="K14" s="1004"/>
      <c r="L14" s="1004"/>
      <c r="M14" s="1004"/>
      <c r="N14" s="1004"/>
      <c r="O14" s="1004"/>
      <c r="P14" s="128"/>
      <c r="Q14" s="1004"/>
      <c r="R14" s="1004"/>
      <c r="S14" s="1004"/>
      <c r="T14" s="999"/>
      <c r="U14" s="999"/>
      <c r="V14" s="999"/>
      <c r="W14" s="999"/>
      <c r="X14" s="999"/>
      <c r="Y14" s="999"/>
      <c r="Z14" s="999"/>
      <c r="AA14" s="999"/>
      <c r="AB14" s="999"/>
      <c r="AC14" s="999"/>
      <c r="AD14" s="999"/>
      <c r="AE14" s="999"/>
      <c r="AF14" s="999"/>
      <c r="AG14" s="999"/>
      <c r="AH14" s="999"/>
      <c r="AI14" s="999"/>
      <c r="AJ14" s="999"/>
      <c r="AK14" s="999"/>
      <c r="AL14" s="1000"/>
    </row>
    <row r="15" spans="1:38" s="91" customFormat="1" ht="12.75" customHeight="1">
      <c r="A15" s="451" t="s">
        <v>69</v>
      </c>
      <c r="B15" s="1003">
        <v>17439066</v>
      </c>
      <c r="C15" s="1004">
        <v>16876359</v>
      </c>
      <c r="D15" s="1005">
        <f>SUM(B15-C15)</f>
        <v>562707</v>
      </c>
      <c r="E15" s="1004">
        <v>2400</v>
      </c>
      <c r="F15" s="1005">
        <f>SUM(D15-E15)</f>
        <v>560307</v>
      </c>
      <c r="G15" s="1004">
        <v>7479064</v>
      </c>
      <c r="H15" s="1004">
        <v>113547</v>
      </c>
      <c r="I15" s="1004">
        <v>3355</v>
      </c>
      <c r="J15" s="1004">
        <v>188918</v>
      </c>
      <c r="K15" s="1004">
        <v>2182518</v>
      </c>
      <c r="L15" s="1004">
        <v>24822</v>
      </c>
      <c r="M15" s="1004">
        <v>48859</v>
      </c>
      <c r="N15" s="1004">
        <v>251228</v>
      </c>
      <c r="O15" s="128">
        <v>94616</v>
      </c>
      <c r="P15" s="1004">
        <v>2607733</v>
      </c>
      <c r="Q15" s="1004">
        <v>0</v>
      </c>
      <c r="R15" s="1004">
        <v>526249</v>
      </c>
      <c r="S15" s="1004">
        <v>1286370</v>
      </c>
      <c r="T15" s="1004">
        <v>111680</v>
      </c>
      <c r="U15" s="1004">
        <v>0</v>
      </c>
      <c r="V15" s="999">
        <v>574046</v>
      </c>
      <c r="W15" s="999">
        <v>698361</v>
      </c>
      <c r="X15" s="999">
        <v>1247700</v>
      </c>
      <c r="Y15" s="999">
        <v>244980</v>
      </c>
      <c r="Z15" s="999">
        <v>2424453</v>
      </c>
      <c r="AA15" s="999">
        <v>2431423</v>
      </c>
      <c r="AB15" s="999">
        <v>1511643</v>
      </c>
      <c r="AC15" s="999">
        <v>272742</v>
      </c>
      <c r="AD15" s="999">
        <v>475532</v>
      </c>
      <c r="AE15" s="999">
        <v>627682</v>
      </c>
      <c r="AF15" s="999">
        <v>2740359</v>
      </c>
      <c r="AG15" s="999">
        <v>688388</v>
      </c>
      <c r="AH15" s="999">
        <v>4272626</v>
      </c>
      <c r="AI15" s="999">
        <v>1647</v>
      </c>
      <c r="AJ15" s="999">
        <v>681332</v>
      </c>
      <c r="AK15" s="999">
        <v>503552</v>
      </c>
      <c r="AL15" s="1000">
        <v>0</v>
      </c>
    </row>
    <row r="16" spans="1:38" s="91" customFormat="1" ht="12.75" customHeight="1">
      <c r="A16" s="451" t="s">
        <v>71</v>
      </c>
      <c r="B16" s="1003">
        <v>9146383</v>
      </c>
      <c r="C16" s="1004">
        <v>10881543</v>
      </c>
      <c r="D16" s="1005">
        <f>SUM(B16-C16)</f>
        <v>-1735160</v>
      </c>
      <c r="E16" s="1004">
        <v>1132706</v>
      </c>
      <c r="F16" s="1005">
        <f>SUM(D16-E16)</f>
        <v>-2867866</v>
      </c>
      <c r="G16" s="1004">
        <v>2235644</v>
      </c>
      <c r="H16" s="1004">
        <v>57974</v>
      </c>
      <c r="I16" s="1004">
        <v>0</v>
      </c>
      <c r="J16" s="1004">
        <v>96446</v>
      </c>
      <c r="K16" s="1004">
        <v>2167818</v>
      </c>
      <c r="L16" s="1004">
        <v>10764</v>
      </c>
      <c r="M16" s="1004">
        <v>59885</v>
      </c>
      <c r="N16" s="1004">
        <v>92237</v>
      </c>
      <c r="O16" s="128">
        <v>18896</v>
      </c>
      <c r="P16" s="1004">
        <v>1439332</v>
      </c>
      <c r="Q16" s="1004">
        <v>0</v>
      </c>
      <c r="R16" s="1004">
        <v>276421</v>
      </c>
      <c r="S16" s="1004">
        <v>203502</v>
      </c>
      <c r="T16" s="1004">
        <v>13730</v>
      </c>
      <c r="U16" s="1004">
        <v>92672</v>
      </c>
      <c r="V16" s="999">
        <v>35172</v>
      </c>
      <c r="W16" s="999">
        <v>1278190</v>
      </c>
      <c r="X16" s="999">
        <v>1067700</v>
      </c>
      <c r="Y16" s="999">
        <v>129002</v>
      </c>
      <c r="Z16" s="999">
        <v>1907986</v>
      </c>
      <c r="AA16" s="999">
        <v>1661616</v>
      </c>
      <c r="AB16" s="999">
        <v>705404</v>
      </c>
      <c r="AC16" s="999">
        <v>126089</v>
      </c>
      <c r="AD16" s="999">
        <v>339763</v>
      </c>
      <c r="AE16" s="999">
        <v>1177928</v>
      </c>
      <c r="AF16" s="999">
        <v>2153313</v>
      </c>
      <c r="AG16" s="999">
        <v>302691</v>
      </c>
      <c r="AH16" s="999">
        <v>1676817</v>
      </c>
      <c r="AI16" s="999">
        <v>0</v>
      </c>
      <c r="AJ16" s="999">
        <v>700934</v>
      </c>
      <c r="AK16" s="999">
        <v>0</v>
      </c>
      <c r="AL16" s="1000">
        <v>0</v>
      </c>
    </row>
    <row r="17" spans="1:38" s="91" customFormat="1" ht="12.75" customHeight="1">
      <c r="A17" s="451" t="s">
        <v>73</v>
      </c>
      <c r="B17" s="1003">
        <v>7549523</v>
      </c>
      <c r="C17" s="1004">
        <v>7678430</v>
      </c>
      <c r="D17" s="1005">
        <f>SUM(B17-C17)</f>
        <v>-128907</v>
      </c>
      <c r="E17" s="1004">
        <v>4100</v>
      </c>
      <c r="F17" s="1005">
        <f>SUM(D17-E17)</f>
        <v>-133007</v>
      </c>
      <c r="G17" s="1004">
        <v>2512819</v>
      </c>
      <c r="H17" s="1004">
        <v>59038</v>
      </c>
      <c r="I17" s="1004">
        <v>8836</v>
      </c>
      <c r="J17" s="1004">
        <v>98223</v>
      </c>
      <c r="K17" s="1004">
        <v>1982980</v>
      </c>
      <c r="L17" s="1004">
        <v>13596</v>
      </c>
      <c r="M17" s="1004">
        <v>49315</v>
      </c>
      <c r="N17" s="1004">
        <v>99942</v>
      </c>
      <c r="O17" s="128">
        <v>39291</v>
      </c>
      <c r="P17" s="1004">
        <v>1159682</v>
      </c>
      <c r="Q17" s="1004">
        <v>0</v>
      </c>
      <c r="R17" s="1004">
        <v>307378</v>
      </c>
      <c r="S17" s="1004">
        <v>144874</v>
      </c>
      <c r="T17" s="1004">
        <v>9781</v>
      </c>
      <c r="U17" s="1004">
        <v>80129</v>
      </c>
      <c r="V17" s="999">
        <v>61477</v>
      </c>
      <c r="W17" s="999">
        <v>530962</v>
      </c>
      <c r="X17" s="999">
        <v>391200</v>
      </c>
      <c r="Y17" s="999">
        <v>117635</v>
      </c>
      <c r="Z17" s="999">
        <v>1247770</v>
      </c>
      <c r="AA17" s="999">
        <v>1552219</v>
      </c>
      <c r="AB17" s="999">
        <v>707860</v>
      </c>
      <c r="AC17" s="999">
        <v>115679</v>
      </c>
      <c r="AD17" s="999">
        <v>368363</v>
      </c>
      <c r="AE17" s="999">
        <v>268448</v>
      </c>
      <c r="AF17" s="999">
        <v>969750</v>
      </c>
      <c r="AG17" s="999">
        <v>382306</v>
      </c>
      <c r="AH17" s="999">
        <v>1564803</v>
      </c>
      <c r="AI17" s="999">
        <v>36226</v>
      </c>
      <c r="AJ17" s="999">
        <v>347371</v>
      </c>
      <c r="AK17" s="999">
        <v>0</v>
      </c>
      <c r="AL17" s="1000">
        <v>0</v>
      </c>
    </row>
    <row r="18" spans="1:38" s="91" customFormat="1" ht="12.75" customHeight="1">
      <c r="A18" s="451" t="s">
        <v>75</v>
      </c>
      <c r="B18" s="1003">
        <v>8595335</v>
      </c>
      <c r="C18" s="1004">
        <v>8893132</v>
      </c>
      <c r="D18" s="1005">
        <f>SUM(B18-C18)</f>
        <v>-297797</v>
      </c>
      <c r="E18" s="1004">
        <v>0</v>
      </c>
      <c r="F18" s="1005">
        <f>SUM(D18-E18)</f>
        <v>-297797</v>
      </c>
      <c r="G18" s="1004">
        <v>3053459</v>
      </c>
      <c r="H18" s="1004">
        <v>73757</v>
      </c>
      <c r="I18" s="1004">
        <v>2628</v>
      </c>
      <c r="J18" s="1004">
        <v>100956</v>
      </c>
      <c r="K18" s="1004">
        <v>2073422</v>
      </c>
      <c r="L18" s="1004">
        <v>10753</v>
      </c>
      <c r="M18" s="1004">
        <v>67038</v>
      </c>
      <c r="N18" s="1004">
        <v>80280</v>
      </c>
      <c r="O18" s="128">
        <v>101888</v>
      </c>
      <c r="P18" s="1004">
        <v>1466474</v>
      </c>
      <c r="Q18" s="1004">
        <v>0</v>
      </c>
      <c r="R18" s="1004">
        <v>275582</v>
      </c>
      <c r="S18" s="1004">
        <v>143679</v>
      </c>
      <c r="T18" s="1004">
        <v>3880</v>
      </c>
      <c r="U18" s="1004">
        <v>46216</v>
      </c>
      <c r="V18" s="999">
        <v>54451</v>
      </c>
      <c r="W18" s="999">
        <v>321872</v>
      </c>
      <c r="X18" s="999">
        <v>719000</v>
      </c>
      <c r="Y18" s="999">
        <v>156700</v>
      </c>
      <c r="Z18" s="999">
        <v>1237469</v>
      </c>
      <c r="AA18" s="999">
        <v>1720167</v>
      </c>
      <c r="AB18" s="999">
        <v>1045856</v>
      </c>
      <c r="AC18" s="999">
        <v>288517</v>
      </c>
      <c r="AD18" s="999">
        <v>222734</v>
      </c>
      <c r="AE18" s="999">
        <v>272629</v>
      </c>
      <c r="AF18" s="999">
        <v>1349755</v>
      </c>
      <c r="AG18" s="999">
        <v>310149</v>
      </c>
      <c r="AH18" s="999">
        <v>1866412</v>
      </c>
      <c r="AI18" s="999">
        <v>125995</v>
      </c>
      <c r="AJ18" s="999">
        <v>280244</v>
      </c>
      <c r="AK18" s="999">
        <v>16505</v>
      </c>
      <c r="AL18" s="1000">
        <v>0</v>
      </c>
    </row>
    <row r="19" spans="1:38" s="91" customFormat="1" ht="12.75" customHeight="1">
      <c r="A19" s="451"/>
      <c r="B19" s="1003"/>
      <c r="C19" s="1004"/>
      <c r="D19" s="1005"/>
      <c r="E19" s="1004"/>
      <c r="F19" s="1005"/>
      <c r="G19" s="1004"/>
      <c r="H19" s="1004"/>
      <c r="I19" s="1004"/>
      <c r="J19" s="1004"/>
      <c r="K19" s="1004"/>
      <c r="L19" s="1004"/>
      <c r="M19" s="1004"/>
      <c r="N19" s="1004"/>
      <c r="O19" s="1004"/>
      <c r="P19" s="128"/>
      <c r="Q19" s="1004"/>
      <c r="R19" s="1004"/>
      <c r="S19" s="1004"/>
      <c r="T19" s="1004"/>
      <c r="U19" s="1004"/>
      <c r="V19" s="999"/>
      <c r="W19" s="999"/>
      <c r="X19" s="999"/>
      <c r="Y19" s="999"/>
      <c r="Z19" s="999"/>
      <c r="AA19" s="999"/>
      <c r="AB19" s="999"/>
      <c r="AC19" s="999"/>
      <c r="AD19" s="999"/>
      <c r="AE19" s="999"/>
      <c r="AF19" s="999"/>
      <c r="AG19" s="999"/>
      <c r="AH19" s="999"/>
      <c r="AI19" s="999"/>
      <c r="AJ19" s="999"/>
      <c r="AK19" s="999"/>
      <c r="AL19" s="1000"/>
    </row>
    <row r="20" spans="1:38" s="91" customFormat="1" ht="12.75" customHeight="1">
      <c r="A20" s="451" t="s">
        <v>78</v>
      </c>
      <c r="B20" s="1003">
        <v>4193830</v>
      </c>
      <c r="C20" s="1004">
        <v>4131905</v>
      </c>
      <c r="D20" s="1005">
        <f>SUM(B20-C20)</f>
        <v>61925</v>
      </c>
      <c r="E20" s="1004">
        <v>0</v>
      </c>
      <c r="F20" s="1005">
        <f>SUM(D20-E20)</f>
        <v>61925</v>
      </c>
      <c r="G20" s="1004">
        <v>942561</v>
      </c>
      <c r="H20" s="1004">
        <v>27150</v>
      </c>
      <c r="I20" s="1004">
        <v>0</v>
      </c>
      <c r="J20" s="1004">
        <v>45175</v>
      </c>
      <c r="K20" s="1004">
        <v>1209309</v>
      </c>
      <c r="L20" s="1004">
        <v>4624</v>
      </c>
      <c r="M20" s="1004">
        <v>53414</v>
      </c>
      <c r="N20" s="1004">
        <v>53378</v>
      </c>
      <c r="O20" s="1004">
        <v>13802</v>
      </c>
      <c r="P20" s="1004">
        <v>644908</v>
      </c>
      <c r="Q20" s="1004">
        <v>0</v>
      </c>
      <c r="R20" s="258">
        <v>589154</v>
      </c>
      <c r="S20" s="1004">
        <v>90744</v>
      </c>
      <c r="T20" s="1004">
        <v>5250</v>
      </c>
      <c r="U20" s="1004">
        <v>0</v>
      </c>
      <c r="V20" s="999">
        <v>98781</v>
      </c>
      <c r="W20" s="999">
        <v>162230</v>
      </c>
      <c r="X20" s="999">
        <v>253350</v>
      </c>
      <c r="Y20" s="999">
        <v>81777</v>
      </c>
      <c r="Z20" s="999">
        <v>633846</v>
      </c>
      <c r="AA20" s="999">
        <v>744143</v>
      </c>
      <c r="AB20" s="999">
        <v>288047</v>
      </c>
      <c r="AC20" s="999">
        <v>47918</v>
      </c>
      <c r="AD20" s="999">
        <v>312944</v>
      </c>
      <c r="AE20" s="999">
        <v>90420</v>
      </c>
      <c r="AF20" s="999">
        <v>634433</v>
      </c>
      <c r="AG20" s="999">
        <v>147240</v>
      </c>
      <c r="AH20" s="999">
        <v>581531</v>
      </c>
      <c r="AI20" s="999">
        <v>429000</v>
      </c>
      <c r="AJ20" s="999">
        <v>140606</v>
      </c>
      <c r="AK20" s="999">
        <v>0</v>
      </c>
      <c r="AL20" s="1000">
        <v>0</v>
      </c>
    </row>
    <row r="21" spans="1:38" s="91" customFormat="1" ht="12.75" customHeight="1">
      <c r="A21" s="451" t="s">
        <v>79</v>
      </c>
      <c r="B21" s="1003">
        <v>2844967</v>
      </c>
      <c r="C21" s="1004">
        <v>2822499</v>
      </c>
      <c r="D21" s="1005">
        <f>SUM(B21-C21)</f>
        <v>22468</v>
      </c>
      <c r="E21" s="1004">
        <v>0</v>
      </c>
      <c r="F21" s="1005">
        <f>SUM(D21-E21)</f>
        <v>22468</v>
      </c>
      <c r="G21" s="1004">
        <v>855578</v>
      </c>
      <c r="H21" s="1004">
        <v>22722</v>
      </c>
      <c r="I21" s="1004">
        <v>0</v>
      </c>
      <c r="J21" s="1004">
        <v>37798</v>
      </c>
      <c r="K21" s="1004">
        <v>1128798</v>
      </c>
      <c r="L21" s="1004">
        <v>4143</v>
      </c>
      <c r="M21" s="1004">
        <v>13015</v>
      </c>
      <c r="N21" s="1004">
        <v>24551</v>
      </c>
      <c r="O21" s="1004">
        <v>6696</v>
      </c>
      <c r="P21" s="1004">
        <v>361189</v>
      </c>
      <c r="Q21" s="1004">
        <v>0</v>
      </c>
      <c r="R21" s="258">
        <v>154243</v>
      </c>
      <c r="S21" s="1004">
        <v>15161</v>
      </c>
      <c r="T21" s="1004">
        <v>2989</v>
      </c>
      <c r="U21" s="1004">
        <v>2691</v>
      </c>
      <c r="V21" s="999">
        <v>26962</v>
      </c>
      <c r="W21" s="999">
        <v>42331</v>
      </c>
      <c r="X21" s="999">
        <v>146100</v>
      </c>
      <c r="Y21" s="999">
        <v>84340</v>
      </c>
      <c r="Z21" s="999">
        <v>603044</v>
      </c>
      <c r="AA21" s="999">
        <v>563630</v>
      </c>
      <c r="AB21" s="999">
        <v>221730</v>
      </c>
      <c r="AC21" s="999">
        <v>17003</v>
      </c>
      <c r="AD21" s="999">
        <v>171973</v>
      </c>
      <c r="AE21" s="999">
        <v>55990</v>
      </c>
      <c r="AF21" s="999">
        <v>342607</v>
      </c>
      <c r="AG21" s="999">
        <v>129450</v>
      </c>
      <c r="AH21" s="999">
        <v>482615</v>
      </c>
      <c r="AI21" s="999">
        <v>4187</v>
      </c>
      <c r="AJ21" s="999">
        <v>145930</v>
      </c>
      <c r="AK21" s="999">
        <v>0</v>
      </c>
      <c r="AL21" s="1000">
        <v>0</v>
      </c>
    </row>
    <row r="22" spans="1:38" s="91" customFormat="1" ht="12.75" customHeight="1">
      <c r="A22" s="451" t="s">
        <v>81</v>
      </c>
      <c r="B22" s="1003">
        <v>5236872</v>
      </c>
      <c r="C22" s="1004">
        <v>5214765</v>
      </c>
      <c r="D22" s="1005">
        <f>SUM(B22-C22)</f>
        <v>22107</v>
      </c>
      <c r="E22" s="1004">
        <v>0</v>
      </c>
      <c r="F22" s="1005">
        <f>SUM(D22-E22)</f>
        <v>22107</v>
      </c>
      <c r="G22" s="1004">
        <v>775262</v>
      </c>
      <c r="H22" s="1004">
        <v>24246</v>
      </c>
      <c r="I22" s="1004">
        <v>8651</v>
      </c>
      <c r="J22" s="1004">
        <v>40326</v>
      </c>
      <c r="K22" s="1004">
        <v>1003193</v>
      </c>
      <c r="L22" s="1004">
        <v>3717</v>
      </c>
      <c r="M22" s="1004">
        <v>245</v>
      </c>
      <c r="N22" s="1004">
        <v>70897</v>
      </c>
      <c r="O22" s="1004">
        <v>11764</v>
      </c>
      <c r="P22" s="1004">
        <v>554179</v>
      </c>
      <c r="Q22" s="1004">
        <v>0</v>
      </c>
      <c r="R22" s="258">
        <v>219166</v>
      </c>
      <c r="S22" s="1004">
        <v>126479</v>
      </c>
      <c r="T22" s="1004">
        <v>10298</v>
      </c>
      <c r="U22" s="1004">
        <v>645000</v>
      </c>
      <c r="V22" s="999">
        <v>16956</v>
      </c>
      <c r="W22" s="999">
        <v>1249493</v>
      </c>
      <c r="X22" s="999">
        <v>477000</v>
      </c>
      <c r="Y22" s="999">
        <v>89949</v>
      </c>
      <c r="Z22" s="999">
        <v>1792781</v>
      </c>
      <c r="AA22" s="999">
        <v>714985</v>
      </c>
      <c r="AB22" s="999">
        <v>207966</v>
      </c>
      <c r="AC22" s="999">
        <v>12548</v>
      </c>
      <c r="AD22" s="999">
        <v>292395</v>
      </c>
      <c r="AE22" s="999">
        <v>186316</v>
      </c>
      <c r="AF22" s="999">
        <v>687497</v>
      </c>
      <c r="AG22" s="999">
        <v>279821</v>
      </c>
      <c r="AH22" s="999">
        <v>674321</v>
      </c>
      <c r="AI22" s="999">
        <v>7445</v>
      </c>
      <c r="AJ22" s="999">
        <v>268741</v>
      </c>
      <c r="AK22" s="999">
        <v>0</v>
      </c>
      <c r="AL22" s="1000">
        <v>0</v>
      </c>
    </row>
    <row r="23" spans="1:38" s="91" customFormat="1" ht="13.5" customHeight="1">
      <c r="A23" s="451" t="s">
        <v>82</v>
      </c>
      <c r="B23" s="1003">
        <v>3202505</v>
      </c>
      <c r="C23" s="1004">
        <v>3314773</v>
      </c>
      <c r="D23" s="1005">
        <f>SUM(B23-C23)</f>
        <v>-112268</v>
      </c>
      <c r="E23" s="1004">
        <v>0</v>
      </c>
      <c r="F23" s="1005">
        <f>SUM(D23-E23)</f>
        <v>-112268</v>
      </c>
      <c r="G23" s="1004">
        <v>526224</v>
      </c>
      <c r="H23" s="1004">
        <v>18607</v>
      </c>
      <c r="I23" s="1004">
        <v>0</v>
      </c>
      <c r="J23" s="1004">
        <v>30952</v>
      </c>
      <c r="K23" s="1004">
        <v>1146542</v>
      </c>
      <c r="L23" s="1004">
        <v>3185</v>
      </c>
      <c r="M23" s="1004">
        <v>955</v>
      </c>
      <c r="N23" s="1004">
        <v>36211</v>
      </c>
      <c r="O23" s="1004">
        <v>6070</v>
      </c>
      <c r="P23" s="1004">
        <v>397327</v>
      </c>
      <c r="Q23" s="1004">
        <v>629</v>
      </c>
      <c r="R23" s="128">
        <v>115040</v>
      </c>
      <c r="S23" s="1004">
        <v>211148</v>
      </c>
      <c r="T23" s="1004">
        <v>9500</v>
      </c>
      <c r="U23" s="1004">
        <v>85699</v>
      </c>
      <c r="V23" s="999">
        <v>112409</v>
      </c>
      <c r="W23" s="999">
        <v>120407</v>
      </c>
      <c r="X23" s="999">
        <v>381600</v>
      </c>
      <c r="Y23" s="999">
        <v>74729</v>
      </c>
      <c r="Z23" s="999">
        <v>1105966</v>
      </c>
      <c r="AA23" s="999">
        <v>511451</v>
      </c>
      <c r="AB23" s="999">
        <v>169378</v>
      </c>
      <c r="AC23" s="999">
        <v>15814</v>
      </c>
      <c r="AD23" s="999">
        <v>154239</v>
      </c>
      <c r="AE23" s="999">
        <v>89679</v>
      </c>
      <c r="AF23" s="999">
        <v>425527</v>
      </c>
      <c r="AG23" s="999">
        <v>273263</v>
      </c>
      <c r="AH23" s="999">
        <v>293021</v>
      </c>
      <c r="AI23" s="999">
        <v>1396</v>
      </c>
      <c r="AJ23" s="999">
        <v>200310</v>
      </c>
      <c r="AK23" s="999">
        <v>0</v>
      </c>
      <c r="AL23" s="1000">
        <v>0</v>
      </c>
    </row>
    <row r="24" spans="1:38" s="91" customFormat="1" ht="13.5" customHeight="1">
      <c r="A24" s="451"/>
      <c r="B24" s="1003"/>
      <c r="C24" s="1004"/>
      <c r="D24" s="1005"/>
      <c r="E24" s="1004"/>
      <c r="F24" s="1005"/>
      <c r="G24" s="1004"/>
      <c r="H24" s="1004"/>
      <c r="I24" s="1004"/>
      <c r="J24" s="1004"/>
      <c r="K24" s="1004"/>
      <c r="L24" s="1004"/>
      <c r="M24" s="1004"/>
      <c r="N24" s="1004"/>
      <c r="O24" s="1004"/>
      <c r="P24" s="128"/>
      <c r="Q24" s="1004"/>
      <c r="R24" s="1004"/>
      <c r="S24" s="1004"/>
      <c r="T24" s="1004"/>
      <c r="U24" s="1004"/>
      <c r="V24" s="999"/>
      <c r="W24" s="999"/>
      <c r="X24" s="999"/>
      <c r="Y24" s="999"/>
      <c r="Z24" s="999"/>
      <c r="AA24" s="999"/>
      <c r="AB24" s="999"/>
      <c r="AC24" s="999"/>
      <c r="AD24" s="999"/>
      <c r="AE24" s="999"/>
      <c r="AF24" s="999"/>
      <c r="AG24" s="999"/>
      <c r="AH24" s="999"/>
      <c r="AI24" s="999"/>
      <c r="AJ24" s="999"/>
      <c r="AK24" s="999"/>
      <c r="AL24" s="1000"/>
    </row>
    <row r="25" spans="1:38" s="91" customFormat="1" ht="12.75" customHeight="1">
      <c r="A25" s="451" t="s">
        <v>84</v>
      </c>
      <c r="B25" s="1003">
        <v>2685055</v>
      </c>
      <c r="C25" s="1004">
        <v>2790404</v>
      </c>
      <c r="D25" s="1005">
        <f>SUM(B25-C25)</f>
        <v>-105349</v>
      </c>
      <c r="E25" s="1004">
        <v>0</v>
      </c>
      <c r="F25" s="1005">
        <f>SUM(D25-E25)</f>
        <v>-105349</v>
      </c>
      <c r="G25" s="1004">
        <v>737527</v>
      </c>
      <c r="H25" s="1004">
        <v>25722</v>
      </c>
      <c r="I25" s="1004">
        <v>0</v>
      </c>
      <c r="J25" s="1004">
        <v>42787</v>
      </c>
      <c r="K25" s="1004">
        <v>1051806</v>
      </c>
      <c r="L25" s="1004">
        <v>2166</v>
      </c>
      <c r="M25" s="1004">
        <v>8128</v>
      </c>
      <c r="N25" s="1004">
        <v>69371</v>
      </c>
      <c r="O25" s="1004">
        <v>8351</v>
      </c>
      <c r="P25" s="1004">
        <v>401642</v>
      </c>
      <c r="Q25" s="258">
        <v>0</v>
      </c>
      <c r="R25" s="1004">
        <v>135080</v>
      </c>
      <c r="S25" s="1004">
        <v>44959</v>
      </c>
      <c r="T25" s="1004">
        <v>1883</v>
      </c>
      <c r="U25" s="1004">
        <v>1310</v>
      </c>
      <c r="V25" s="999">
        <v>0</v>
      </c>
      <c r="W25" s="999">
        <v>55023</v>
      </c>
      <c r="X25" s="999">
        <v>99300</v>
      </c>
      <c r="Y25" s="999">
        <v>70062</v>
      </c>
      <c r="Z25" s="999">
        <v>450645</v>
      </c>
      <c r="AA25" s="999">
        <v>642273</v>
      </c>
      <c r="AB25" s="999">
        <v>250425</v>
      </c>
      <c r="AC25" s="999">
        <v>16956</v>
      </c>
      <c r="AD25" s="999">
        <v>153347</v>
      </c>
      <c r="AE25" s="999">
        <v>93921</v>
      </c>
      <c r="AF25" s="999">
        <v>375042</v>
      </c>
      <c r="AG25" s="999">
        <v>110599</v>
      </c>
      <c r="AH25" s="999">
        <v>439555</v>
      </c>
      <c r="AI25" s="999">
        <v>0</v>
      </c>
      <c r="AJ25" s="999">
        <v>126998</v>
      </c>
      <c r="AK25" s="999">
        <v>3086</v>
      </c>
      <c r="AL25" s="1000">
        <v>57495</v>
      </c>
    </row>
    <row r="26" spans="1:38" s="91" customFormat="1" ht="12.75" customHeight="1">
      <c r="A26" s="451" t="s">
        <v>86</v>
      </c>
      <c r="B26" s="1003">
        <v>4289290</v>
      </c>
      <c r="C26" s="1004">
        <v>4191499</v>
      </c>
      <c r="D26" s="1005">
        <f>SUM(B26-C26)</f>
        <v>97791</v>
      </c>
      <c r="E26" s="1004">
        <v>0</v>
      </c>
      <c r="F26" s="1005">
        <f>SUM(D26-E26)</f>
        <v>97791</v>
      </c>
      <c r="G26" s="1004">
        <v>1332197</v>
      </c>
      <c r="H26" s="1004">
        <v>29397</v>
      </c>
      <c r="I26" s="1004">
        <v>4522</v>
      </c>
      <c r="J26" s="1004">
        <v>48914</v>
      </c>
      <c r="K26" s="1004">
        <v>1010262</v>
      </c>
      <c r="L26" s="1004">
        <v>5276</v>
      </c>
      <c r="M26" s="1004">
        <v>0</v>
      </c>
      <c r="N26" s="1004">
        <v>70017</v>
      </c>
      <c r="O26" s="1004">
        <v>12590</v>
      </c>
      <c r="P26" s="1004">
        <v>647629</v>
      </c>
      <c r="Q26" s="258">
        <v>0</v>
      </c>
      <c r="R26" s="1004">
        <v>212666</v>
      </c>
      <c r="S26" s="1004">
        <v>329522</v>
      </c>
      <c r="T26" s="1004">
        <v>9256</v>
      </c>
      <c r="U26" s="1004">
        <v>8127</v>
      </c>
      <c r="V26" s="999">
        <v>89311</v>
      </c>
      <c r="W26" s="999">
        <v>166904</v>
      </c>
      <c r="X26" s="999">
        <v>312700</v>
      </c>
      <c r="Y26" s="999">
        <v>77137</v>
      </c>
      <c r="Z26" s="999">
        <v>698371</v>
      </c>
      <c r="AA26" s="999">
        <v>575919</v>
      </c>
      <c r="AB26" s="999">
        <v>176305</v>
      </c>
      <c r="AC26" s="999">
        <v>5164</v>
      </c>
      <c r="AD26" s="999">
        <v>265512</v>
      </c>
      <c r="AE26" s="999">
        <v>65913</v>
      </c>
      <c r="AF26" s="999">
        <v>994478</v>
      </c>
      <c r="AG26" s="999">
        <v>157686</v>
      </c>
      <c r="AH26" s="999">
        <v>854372</v>
      </c>
      <c r="AI26" s="999">
        <v>0</v>
      </c>
      <c r="AJ26" s="999">
        <v>217701</v>
      </c>
      <c r="AK26" s="999">
        <v>102941</v>
      </c>
      <c r="AL26" s="1000">
        <v>0</v>
      </c>
    </row>
    <row r="27" spans="1:38" s="91" customFormat="1" ht="12.75" customHeight="1">
      <c r="A27" s="451" t="s">
        <v>88</v>
      </c>
      <c r="B27" s="1003">
        <v>3649194</v>
      </c>
      <c r="C27" s="1004">
        <v>3623579</v>
      </c>
      <c r="D27" s="1005">
        <f>SUM(B27-C27)</f>
        <v>25615</v>
      </c>
      <c r="E27" s="1004">
        <v>0</v>
      </c>
      <c r="F27" s="1005">
        <f>SUM(D27-E27)</f>
        <v>25615</v>
      </c>
      <c r="G27" s="1004">
        <v>802464</v>
      </c>
      <c r="H27" s="1004">
        <v>33415</v>
      </c>
      <c r="I27" s="1004">
        <v>87</v>
      </c>
      <c r="J27" s="1004">
        <v>53216</v>
      </c>
      <c r="K27" s="1004">
        <v>1168466</v>
      </c>
      <c r="L27" s="1004">
        <v>4841</v>
      </c>
      <c r="M27" s="1004">
        <v>68590</v>
      </c>
      <c r="N27" s="1004">
        <v>61037</v>
      </c>
      <c r="O27" s="1004">
        <v>7129</v>
      </c>
      <c r="P27" s="1004">
        <v>637921</v>
      </c>
      <c r="Q27" s="258">
        <v>26205</v>
      </c>
      <c r="R27" s="1004">
        <v>226410</v>
      </c>
      <c r="S27" s="1004">
        <v>201366</v>
      </c>
      <c r="T27" s="1004">
        <v>15585</v>
      </c>
      <c r="U27" s="1004">
        <v>0</v>
      </c>
      <c r="V27" s="999">
        <v>70835</v>
      </c>
      <c r="W27" s="999">
        <v>37827</v>
      </c>
      <c r="X27" s="999">
        <v>233800</v>
      </c>
      <c r="Y27" s="999">
        <v>77132</v>
      </c>
      <c r="Z27" s="999">
        <v>509464</v>
      </c>
      <c r="AA27" s="999">
        <v>670062</v>
      </c>
      <c r="AB27" s="999">
        <v>242014</v>
      </c>
      <c r="AC27" s="999">
        <v>16580</v>
      </c>
      <c r="AD27" s="999">
        <v>300069</v>
      </c>
      <c r="AE27" s="999">
        <v>60681</v>
      </c>
      <c r="AF27" s="999">
        <v>762338</v>
      </c>
      <c r="AG27" s="999">
        <v>145574</v>
      </c>
      <c r="AH27" s="999">
        <v>719286</v>
      </c>
      <c r="AI27" s="999">
        <v>638</v>
      </c>
      <c r="AJ27" s="999">
        <v>119741</v>
      </c>
      <c r="AK27" s="999">
        <v>0</v>
      </c>
      <c r="AL27" s="1000">
        <v>0</v>
      </c>
    </row>
    <row r="28" spans="1:38" s="91" customFormat="1" ht="12.75" customHeight="1">
      <c r="A28" s="451" t="s">
        <v>89</v>
      </c>
      <c r="B28" s="1003">
        <v>3331888</v>
      </c>
      <c r="C28" s="1004">
        <v>3267264</v>
      </c>
      <c r="D28" s="1005">
        <f>SUM(B28-C28)</f>
        <v>64624</v>
      </c>
      <c r="E28" s="1004">
        <v>1818</v>
      </c>
      <c r="F28" s="1005">
        <f>SUM(D28-E28)</f>
        <v>62806</v>
      </c>
      <c r="G28" s="1004">
        <v>337853</v>
      </c>
      <c r="H28" s="1004">
        <v>20513</v>
      </c>
      <c r="I28" s="1004">
        <v>0</v>
      </c>
      <c r="J28" s="1004">
        <v>34119</v>
      </c>
      <c r="K28" s="1004">
        <v>1271392</v>
      </c>
      <c r="L28" s="1004">
        <v>2225</v>
      </c>
      <c r="M28" s="1004">
        <v>138287</v>
      </c>
      <c r="N28" s="1004">
        <v>43565</v>
      </c>
      <c r="O28" s="1004">
        <v>5015</v>
      </c>
      <c r="P28" s="1004">
        <v>694786</v>
      </c>
      <c r="Q28" s="258">
        <v>0</v>
      </c>
      <c r="R28" s="1004">
        <v>271462</v>
      </c>
      <c r="S28" s="1004">
        <v>13986</v>
      </c>
      <c r="T28" s="1004">
        <v>16213</v>
      </c>
      <c r="U28" s="1004">
        <v>0</v>
      </c>
      <c r="V28" s="999">
        <v>85073</v>
      </c>
      <c r="W28" s="999">
        <v>48799</v>
      </c>
      <c r="X28" s="999">
        <v>348600</v>
      </c>
      <c r="Y28" s="999">
        <v>67265</v>
      </c>
      <c r="Z28" s="999">
        <v>417765</v>
      </c>
      <c r="AA28" s="999">
        <v>694994</v>
      </c>
      <c r="AB28" s="999">
        <v>182638</v>
      </c>
      <c r="AC28" s="999">
        <v>4414</v>
      </c>
      <c r="AD28" s="999">
        <v>236351</v>
      </c>
      <c r="AE28" s="999">
        <v>44560</v>
      </c>
      <c r="AF28" s="999">
        <v>340855</v>
      </c>
      <c r="AG28" s="999">
        <v>117396</v>
      </c>
      <c r="AH28" s="999">
        <v>681416</v>
      </c>
      <c r="AI28" s="999">
        <v>371047</v>
      </c>
      <c r="AJ28" s="999">
        <v>108563</v>
      </c>
      <c r="AK28" s="999">
        <v>0</v>
      </c>
      <c r="AL28" s="1000">
        <v>0</v>
      </c>
    </row>
    <row r="29" spans="1:38" s="91" customFormat="1" ht="12.75" customHeight="1">
      <c r="A29" s="451"/>
      <c r="B29" s="1003"/>
      <c r="C29" s="1004"/>
      <c r="D29" s="1005"/>
      <c r="E29" s="1004"/>
      <c r="F29" s="1005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258"/>
      <c r="R29" s="1004"/>
      <c r="S29" s="1004"/>
      <c r="T29" s="1004"/>
      <c r="U29" s="1004"/>
      <c r="V29" s="999"/>
      <c r="W29" s="999"/>
      <c r="X29" s="999"/>
      <c r="Y29" s="999"/>
      <c r="Z29" s="999"/>
      <c r="AA29" s="999"/>
      <c r="AB29" s="999"/>
      <c r="AC29" s="999"/>
      <c r="AD29" s="999"/>
      <c r="AE29" s="999"/>
      <c r="AF29" s="999"/>
      <c r="AG29" s="999"/>
      <c r="AH29" s="999"/>
      <c r="AI29" s="999"/>
      <c r="AJ29" s="999"/>
      <c r="AK29" s="999"/>
      <c r="AL29" s="1000"/>
    </row>
    <row r="30" spans="1:38" s="91" customFormat="1" ht="12.75" customHeight="1">
      <c r="A30" s="451" t="s">
        <v>91</v>
      </c>
      <c r="B30" s="1003">
        <v>3079157</v>
      </c>
      <c r="C30" s="1004">
        <v>3043507</v>
      </c>
      <c r="D30" s="1005">
        <f>SUM(B30-C30)</f>
        <v>35650</v>
      </c>
      <c r="E30" s="1004">
        <v>2560</v>
      </c>
      <c r="F30" s="1005">
        <f>SUM(D30-E30)</f>
        <v>33090</v>
      </c>
      <c r="G30" s="1004">
        <v>654502</v>
      </c>
      <c r="H30" s="1004">
        <v>29376</v>
      </c>
      <c r="I30" s="1004">
        <v>0</v>
      </c>
      <c r="J30" s="1004">
        <v>48861</v>
      </c>
      <c r="K30" s="1004">
        <v>1308298</v>
      </c>
      <c r="L30" s="1004">
        <v>4578</v>
      </c>
      <c r="M30" s="1004">
        <v>17351</v>
      </c>
      <c r="N30" s="1004">
        <v>56975</v>
      </c>
      <c r="O30" s="1004">
        <v>7456</v>
      </c>
      <c r="P30" s="1004">
        <v>463722</v>
      </c>
      <c r="Q30" s="258">
        <v>0</v>
      </c>
      <c r="R30" s="1004">
        <v>142094</v>
      </c>
      <c r="S30" s="1004">
        <v>34389</v>
      </c>
      <c r="T30" s="1004">
        <v>5171</v>
      </c>
      <c r="U30" s="1004">
        <v>4439</v>
      </c>
      <c r="V30" s="999">
        <v>33719</v>
      </c>
      <c r="W30" s="999">
        <v>150826</v>
      </c>
      <c r="X30" s="999">
        <v>117400</v>
      </c>
      <c r="Y30" s="999">
        <v>75825</v>
      </c>
      <c r="Z30" s="999">
        <v>494039</v>
      </c>
      <c r="AA30" s="999">
        <v>695176</v>
      </c>
      <c r="AB30" s="999">
        <v>371411</v>
      </c>
      <c r="AC30" s="999">
        <v>13861</v>
      </c>
      <c r="AD30" s="999">
        <v>177047</v>
      </c>
      <c r="AE30" s="999">
        <v>72205</v>
      </c>
      <c r="AF30" s="999">
        <v>409417</v>
      </c>
      <c r="AG30" s="999">
        <v>115229</v>
      </c>
      <c r="AH30" s="999">
        <v>469279</v>
      </c>
      <c r="AI30" s="999">
        <v>3887</v>
      </c>
      <c r="AJ30" s="999">
        <v>146131</v>
      </c>
      <c r="AK30" s="999">
        <v>0</v>
      </c>
      <c r="AL30" s="1000">
        <v>0</v>
      </c>
    </row>
    <row r="31" spans="1:38" s="91" customFormat="1" ht="12.75" customHeight="1">
      <c r="A31" s="451"/>
      <c r="B31" s="1003"/>
      <c r="C31" s="1004"/>
      <c r="D31" s="1005"/>
      <c r="E31" s="1004"/>
      <c r="F31" s="1005"/>
      <c r="G31" s="1004"/>
      <c r="H31" s="1004"/>
      <c r="I31" s="1004"/>
      <c r="J31" s="1004"/>
      <c r="K31" s="1004"/>
      <c r="L31" s="1004"/>
      <c r="M31" s="1004"/>
      <c r="N31" s="1004"/>
      <c r="O31" s="1004"/>
      <c r="P31" s="128"/>
      <c r="Q31" s="1004"/>
      <c r="R31" s="1004"/>
      <c r="S31" s="1004"/>
      <c r="T31" s="1004"/>
      <c r="U31" s="1004"/>
      <c r="V31" s="999"/>
      <c r="W31" s="999"/>
      <c r="X31" s="999"/>
      <c r="Y31" s="999"/>
      <c r="Z31" s="999"/>
      <c r="AA31" s="999"/>
      <c r="AB31" s="999"/>
      <c r="AC31" s="999"/>
      <c r="AD31" s="999"/>
      <c r="AE31" s="999"/>
      <c r="AF31" s="999"/>
      <c r="AG31" s="999"/>
      <c r="AH31" s="999"/>
      <c r="AI31" s="999"/>
      <c r="AJ31" s="999"/>
      <c r="AK31" s="999"/>
      <c r="AL31" s="1000"/>
    </row>
    <row r="32" spans="1:38" s="91" customFormat="1" ht="12.75" customHeight="1">
      <c r="A32" s="451" t="s">
        <v>96</v>
      </c>
      <c r="B32" s="1003">
        <v>1304315</v>
      </c>
      <c r="C32" s="1004">
        <v>1284526</v>
      </c>
      <c r="D32" s="1005">
        <f>SUM(B32-C32)</f>
        <v>19789</v>
      </c>
      <c r="E32" s="1004">
        <v>0</v>
      </c>
      <c r="F32" s="1005">
        <f>SUM(D32-E32)</f>
        <v>19789</v>
      </c>
      <c r="G32" s="1004">
        <v>224197</v>
      </c>
      <c r="H32" s="1004">
        <v>10179</v>
      </c>
      <c r="I32" s="1004">
        <v>0</v>
      </c>
      <c r="J32" s="1004">
        <v>16932</v>
      </c>
      <c r="K32" s="1004">
        <v>526514</v>
      </c>
      <c r="L32" s="1004">
        <v>1050</v>
      </c>
      <c r="M32" s="1004">
        <v>4735</v>
      </c>
      <c r="N32" s="1004">
        <v>3016</v>
      </c>
      <c r="O32" s="1004">
        <v>5438</v>
      </c>
      <c r="P32" s="1004">
        <v>133434</v>
      </c>
      <c r="Q32" s="258">
        <v>0</v>
      </c>
      <c r="R32" s="1004">
        <v>162140</v>
      </c>
      <c r="S32" s="1004">
        <v>3968</v>
      </c>
      <c r="T32" s="1004">
        <v>7111</v>
      </c>
      <c r="U32" s="1004">
        <v>0</v>
      </c>
      <c r="V32" s="999">
        <v>37788</v>
      </c>
      <c r="W32" s="999">
        <v>12313</v>
      </c>
      <c r="X32" s="999">
        <v>155500</v>
      </c>
      <c r="Y32" s="999">
        <v>36426</v>
      </c>
      <c r="Z32" s="999">
        <v>208209</v>
      </c>
      <c r="AA32" s="999">
        <v>151698</v>
      </c>
      <c r="AB32" s="999">
        <v>57579</v>
      </c>
      <c r="AC32" s="999">
        <v>1032</v>
      </c>
      <c r="AD32" s="999">
        <v>197929</v>
      </c>
      <c r="AE32" s="999">
        <v>14811</v>
      </c>
      <c r="AF32" s="999">
        <v>309918</v>
      </c>
      <c r="AG32" s="999">
        <v>29375</v>
      </c>
      <c r="AH32" s="999">
        <v>209789</v>
      </c>
      <c r="AI32" s="999">
        <v>13713</v>
      </c>
      <c r="AJ32" s="999">
        <v>54047</v>
      </c>
      <c r="AK32" s="999">
        <v>0</v>
      </c>
      <c r="AL32" s="1000">
        <v>0</v>
      </c>
    </row>
    <row r="33" spans="1:38" s="91" customFormat="1" ht="12.75" customHeight="1">
      <c r="A33" s="451" t="s">
        <v>98</v>
      </c>
      <c r="B33" s="1003">
        <v>781107</v>
      </c>
      <c r="C33" s="1004">
        <v>762163</v>
      </c>
      <c r="D33" s="1005">
        <f>SUM(B33-C33)</f>
        <v>18944</v>
      </c>
      <c r="E33" s="1004">
        <v>0</v>
      </c>
      <c r="F33" s="1005">
        <f>SUM(D33-E33)</f>
        <v>18944</v>
      </c>
      <c r="G33" s="1004">
        <v>162794</v>
      </c>
      <c r="H33" s="1004">
        <v>5891</v>
      </c>
      <c r="I33" s="1004">
        <v>0</v>
      </c>
      <c r="J33" s="1004">
        <v>9800</v>
      </c>
      <c r="K33" s="1004">
        <v>399946</v>
      </c>
      <c r="L33" s="1004">
        <v>472</v>
      </c>
      <c r="M33" s="1004">
        <v>4207</v>
      </c>
      <c r="N33" s="1004">
        <v>15501</v>
      </c>
      <c r="O33" s="1004">
        <v>3266</v>
      </c>
      <c r="P33" s="1004">
        <v>62086</v>
      </c>
      <c r="Q33" s="258">
        <v>0</v>
      </c>
      <c r="R33" s="1004">
        <v>62462</v>
      </c>
      <c r="S33" s="1004">
        <v>787</v>
      </c>
      <c r="T33" s="1004">
        <v>1779</v>
      </c>
      <c r="U33" s="1004">
        <v>0</v>
      </c>
      <c r="V33" s="999">
        <v>0</v>
      </c>
      <c r="W33" s="999">
        <v>12716</v>
      </c>
      <c r="X33" s="999">
        <v>39400</v>
      </c>
      <c r="Y33" s="999">
        <v>26303</v>
      </c>
      <c r="Z33" s="999">
        <v>145712</v>
      </c>
      <c r="AA33" s="999">
        <v>132328</v>
      </c>
      <c r="AB33" s="999">
        <v>50266</v>
      </c>
      <c r="AC33" s="999">
        <v>0</v>
      </c>
      <c r="AD33" s="999">
        <v>92770</v>
      </c>
      <c r="AE33" s="999">
        <v>7774</v>
      </c>
      <c r="AF33" s="999">
        <v>108051</v>
      </c>
      <c r="AG33" s="999">
        <v>21166</v>
      </c>
      <c r="AH33" s="999">
        <v>133809</v>
      </c>
      <c r="AI33" s="999">
        <v>0</v>
      </c>
      <c r="AJ33" s="999">
        <v>41970</v>
      </c>
      <c r="AK33" s="999">
        <v>0</v>
      </c>
      <c r="AL33" s="1000">
        <v>2014</v>
      </c>
    </row>
    <row r="34" spans="1:38" s="91" customFormat="1" ht="12.75" customHeight="1">
      <c r="A34" s="451" t="s">
        <v>100</v>
      </c>
      <c r="B34" s="1003">
        <v>1742947</v>
      </c>
      <c r="C34" s="1004">
        <v>1732991</v>
      </c>
      <c r="D34" s="1005">
        <f>SUM(B34-C34)</f>
        <v>9956</v>
      </c>
      <c r="E34" s="1004">
        <v>0</v>
      </c>
      <c r="F34" s="1005">
        <f>SUM(D34-E34)</f>
        <v>9956</v>
      </c>
      <c r="G34" s="1004">
        <v>360829</v>
      </c>
      <c r="H34" s="1004">
        <v>12579</v>
      </c>
      <c r="I34" s="1004">
        <v>0</v>
      </c>
      <c r="J34" s="1004">
        <v>20896</v>
      </c>
      <c r="K34" s="1004">
        <v>680787</v>
      </c>
      <c r="L34" s="1004">
        <v>1212</v>
      </c>
      <c r="M34" s="1004">
        <v>23847</v>
      </c>
      <c r="N34" s="1004">
        <v>27969</v>
      </c>
      <c r="O34" s="1004">
        <v>5553</v>
      </c>
      <c r="P34" s="1004">
        <v>145149</v>
      </c>
      <c r="Q34" s="258">
        <v>0</v>
      </c>
      <c r="R34" s="1004">
        <v>147855</v>
      </c>
      <c r="S34" s="1004">
        <v>8325</v>
      </c>
      <c r="T34" s="1004">
        <v>785</v>
      </c>
      <c r="U34" s="1004">
        <v>0</v>
      </c>
      <c r="V34" s="999">
        <v>14565</v>
      </c>
      <c r="W34" s="999">
        <v>23996</v>
      </c>
      <c r="X34" s="999">
        <v>268600</v>
      </c>
      <c r="Y34" s="999">
        <v>49184</v>
      </c>
      <c r="Z34" s="999">
        <v>362708</v>
      </c>
      <c r="AA34" s="999">
        <v>294525</v>
      </c>
      <c r="AB34" s="999">
        <v>95038</v>
      </c>
      <c r="AC34" s="999">
        <v>828</v>
      </c>
      <c r="AD34" s="999">
        <v>186810</v>
      </c>
      <c r="AE34" s="999">
        <v>21658</v>
      </c>
      <c r="AF34" s="999">
        <v>162501</v>
      </c>
      <c r="AG34" s="999">
        <v>78103</v>
      </c>
      <c r="AH34" s="999">
        <v>405204</v>
      </c>
      <c r="AI34" s="999">
        <v>49</v>
      </c>
      <c r="AJ34" s="999">
        <v>76383</v>
      </c>
      <c r="AK34" s="999">
        <v>0</v>
      </c>
      <c r="AL34" s="1000">
        <v>0</v>
      </c>
    </row>
    <row r="35" spans="1:38" s="91" customFormat="1" ht="12.75" customHeight="1">
      <c r="A35" s="451" t="s">
        <v>102</v>
      </c>
      <c r="B35" s="1003">
        <v>1430824</v>
      </c>
      <c r="C35" s="1004">
        <v>1425465</v>
      </c>
      <c r="D35" s="1005">
        <f>SUM(B35-C35)</f>
        <v>5359</v>
      </c>
      <c r="E35" s="1004">
        <v>0</v>
      </c>
      <c r="F35" s="1005">
        <f>SUM(D35-E35)</f>
        <v>5359</v>
      </c>
      <c r="G35" s="1004">
        <v>157999</v>
      </c>
      <c r="H35" s="1004">
        <v>12206</v>
      </c>
      <c r="I35" s="1004">
        <v>0</v>
      </c>
      <c r="J35" s="1004">
        <v>20302</v>
      </c>
      <c r="K35" s="1004">
        <v>699566</v>
      </c>
      <c r="L35" s="1004">
        <v>472</v>
      </c>
      <c r="M35" s="1004">
        <v>3053</v>
      </c>
      <c r="N35" s="1004">
        <v>20457</v>
      </c>
      <c r="O35" s="1004">
        <v>2571</v>
      </c>
      <c r="P35" s="1004">
        <v>64391</v>
      </c>
      <c r="Q35" s="258">
        <v>0</v>
      </c>
      <c r="R35" s="1004">
        <v>153546</v>
      </c>
      <c r="S35" s="1004">
        <v>27719</v>
      </c>
      <c r="T35" s="1004">
        <v>6199</v>
      </c>
      <c r="U35" s="1004">
        <v>2000</v>
      </c>
      <c r="V35" s="999">
        <v>6720</v>
      </c>
      <c r="W35" s="999">
        <v>49623</v>
      </c>
      <c r="X35" s="999">
        <v>204000</v>
      </c>
      <c r="Y35" s="999">
        <v>27081</v>
      </c>
      <c r="Z35" s="999">
        <v>290591</v>
      </c>
      <c r="AA35" s="999">
        <v>156697</v>
      </c>
      <c r="AB35" s="999">
        <v>86816</v>
      </c>
      <c r="AC35" s="999">
        <v>832</v>
      </c>
      <c r="AD35" s="999">
        <v>242902</v>
      </c>
      <c r="AE35" s="999">
        <v>57768</v>
      </c>
      <c r="AF35" s="999">
        <v>162287</v>
      </c>
      <c r="AG35" s="999">
        <v>52723</v>
      </c>
      <c r="AH35" s="999">
        <v>245943</v>
      </c>
      <c r="AI35" s="999">
        <v>1813</v>
      </c>
      <c r="AJ35" s="999">
        <v>100012</v>
      </c>
      <c r="AK35" s="999">
        <v>0</v>
      </c>
      <c r="AL35" s="1000">
        <v>0</v>
      </c>
    </row>
    <row r="36" spans="1:38" s="91" customFormat="1" ht="12.75" customHeight="1">
      <c r="A36" s="451"/>
      <c r="B36" s="1003"/>
      <c r="C36" s="1004"/>
      <c r="D36" s="1005"/>
      <c r="E36" s="1004"/>
      <c r="F36" s="1005"/>
      <c r="G36" s="1004"/>
      <c r="H36" s="1004"/>
      <c r="I36" s="1004"/>
      <c r="J36" s="1004"/>
      <c r="K36" s="1004"/>
      <c r="L36" s="1004"/>
      <c r="M36" s="1004"/>
      <c r="N36" s="1004"/>
      <c r="O36" s="1004"/>
      <c r="P36" s="1004"/>
      <c r="Q36" s="258"/>
      <c r="R36" s="1004"/>
      <c r="S36" s="1004"/>
      <c r="T36" s="1004"/>
      <c r="U36" s="1004"/>
      <c r="V36" s="999"/>
      <c r="W36" s="999"/>
      <c r="X36" s="999"/>
      <c r="Y36" s="999"/>
      <c r="Z36" s="999"/>
      <c r="AA36" s="999"/>
      <c r="AB36" s="999"/>
      <c r="AC36" s="999"/>
      <c r="AD36" s="999"/>
      <c r="AE36" s="999"/>
      <c r="AF36" s="999"/>
      <c r="AG36" s="999"/>
      <c r="AH36" s="999"/>
      <c r="AI36" s="999"/>
      <c r="AJ36" s="999"/>
      <c r="AK36" s="999"/>
      <c r="AL36" s="1000"/>
    </row>
    <row r="37" spans="1:38" s="91" customFormat="1" ht="12.75" customHeight="1">
      <c r="A37" s="451" t="s">
        <v>103</v>
      </c>
      <c r="B37" s="1003">
        <v>1406758</v>
      </c>
      <c r="C37" s="1004">
        <v>1382840</v>
      </c>
      <c r="D37" s="1005">
        <f>SUM(B37-C37)</f>
        <v>23918</v>
      </c>
      <c r="E37" s="1004">
        <v>0</v>
      </c>
      <c r="F37" s="1005">
        <f>SUM(D37-E37)</f>
        <v>23918</v>
      </c>
      <c r="G37" s="1004">
        <v>170365</v>
      </c>
      <c r="H37" s="1004">
        <v>10105</v>
      </c>
      <c r="I37" s="1004">
        <v>0</v>
      </c>
      <c r="J37" s="1004">
        <v>16803</v>
      </c>
      <c r="K37" s="1004">
        <v>672598</v>
      </c>
      <c r="L37" s="1004">
        <v>0</v>
      </c>
      <c r="M37" s="1004">
        <v>4305</v>
      </c>
      <c r="N37" s="1004">
        <v>16410</v>
      </c>
      <c r="O37" s="1004">
        <v>4269</v>
      </c>
      <c r="P37" s="1004">
        <v>151616</v>
      </c>
      <c r="Q37" s="258">
        <v>0</v>
      </c>
      <c r="R37" s="1004">
        <v>157234</v>
      </c>
      <c r="S37" s="1004">
        <v>29662</v>
      </c>
      <c r="T37" s="1004">
        <v>4627</v>
      </c>
      <c r="U37" s="1004">
        <v>0</v>
      </c>
      <c r="V37" s="999">
        <v>26568</v>
      </c>
      <c r="W37" s="999">
        <v>21896</v>
      </c>
      <c r="X37" s="999">
        <v>120300</v>
      </c>
      <c r="Y37" s="999">
        <v>34073</v>
      </c>
      <c r="Z37" s="999">
        <v>255398</v>
      </c>
      <c r="AA37" s="999">
        <v>163244</v>
      </c>
      <c r="AB37" s="999">
        <v>81143</v>
      </c>
      <c r="AC37" s="999">
        <v>1359</v>
      </c>
      <c r="AD37" s="999">
        <v>214913</v>
      </c>
      <c r="AE37" s="999">
        <v>27079</v>
      </c>
      <c r="AF37" s="999">
        <v>167610</v>
      </c>
      <c r="AG37" s="999">
        <v>67039</v>
      </c>
      <c r="AH37" s="999">
        <v>286051</v>
      </c>
      <c r="AI37" s="999">
        <v>14668</v>
      </c>
      <c r="AJ37" s="999">
        <v>70263</v>
      </c>
      <c r="AK37" s="999">
        <v>0</v>
      </c>
      <c r="AL37" s="1000">
        <v>0</v>
      </c>
    </row>
    <row r="38" spans="1:38" s="91" customFormat="1" ht="12.75" customHeight="1">
      <c r="A38" s="451" t="s">
        <v>105</v>
      </c>
      <c r="B38" s="1003">
        <v>1805234</v>
      </c>
      <c r="C38" s="1004">
        <v>1787041</v>
      </c>
      <c r="D38" s="1005">
        <f>SUM(B38-C38)</f>
        <v>18193</v>
      </c>
      <c r="E38" s="1004">
        <v>0</v>
      </c>
      <c r="F38" s="1005">
        <f>SUM(D38-E38)</f>
        <v>18193</v>
      </c>
      <c r="G38" s="1004">
        <v>229658</v>
      </c>
      <c r="H38" s="1004">
        <v>13747</v>
      </c>
      <c r="I38" s="1004">
        <v>0</v>
      </c>
      <c r="J38" s="1004">
        <v>22855</v>
      </c>
      <c r="K38" s="1004">
        <v>663779</v>
      </c>
      <c r="L38" s="1004">
        <v>523</v>
      </c>
      <c r="M38" s="1004">
        <v>6165</v>
      </c>
      <c r="N38" s="1004">
        <v>15160</v>
      </c>
      <c r="O38" s="1004">
        <v>2325</v>
      </c>
      <c r="P38" s="1004">
        <v>259829</v>
      </c>
      <c r="Q38" s="258">
        <v>0</v>
      </c>
      <c r="R38" s="1004">
        <v>157482</v>
      </c>
      <c r="S38" s="1004">
        <v>4006</v>
      </c>
      <c r="T38" s="1004">
        <v>0</v>
      </c>
      <c r="U38" s="1004">
        <v>0</v>
      </c>
      <c r="V38" s="999">
        <v>10173</v>
      </c>
      <c r="W38" s="999">
        <v>51432</v>
      </c>
      <c r="X38" s="999">
        <v>368100</v>
      </c>
      <c r="Y38" s="999">
        <v>33214</v>
      </c>
      <c r="Z38" s="999">
        <v>247328</v>
      </c>
      <c r="AA38" s="999">
        <v>148054</v>
      </c>
      <c r="AB38" s="999">
        <v>70417</v>
      </c>
      <c r="AC38" s="999">
        <v>1090</v>
      </c>
      <c r="AD38" s="999">
        <v>229754</v>
      </c>
      <c r="AE38" s="999">
        <v>15532</v>
      </c>
      <c r="AF38" s="999">
        <v>162274</v>
      </c>
      <c r="AG38" s="999">
        <v>56252</v>
      </c>
      <c r="AH38" s="999">
        <v>696779</v>
      </c>
      <c r="AI38" s="999">
        <v>29270</v>
      </c>
      <c r="AJ38" s="999">
        <v>97077</v>
      </c>
      <c r="AK38" s="999">
        <v>0</v>
      </c>
      <c r="AL38" s="1000">
        <v>0</v>
      </c>
    </row>
    <row r="39" spans="1:38" s="91" customFormat="1" ht="12.75" customHeight="1">
      <c r="A39" s="451" t="s">
        <v>108</v>
      </c>
      <c r="B39" s="1003">
        <v>1276202</v>
      </c>
      <c r="C39" s="1004">
        <v>1236381</v>
      </c>
      <c r="D39" s="1005">
        <f>SUM(B39-C39)</f>
        <v>39821</v>
      </c>
      <c r="E39" s="1004">
        <v>0</v>
      </c>
      <c r="F39" s="1005">
        <f>SUM(D39-E39)</f>
        <v>39821</v>
      </c>
      <c r="G39" s="1004">
        <v>129946</v>
      </c>
      <c r="H39" s="1004">
        <v>10514</v>
      </c>
      <c r="I39" s="1004">
        <v>0</v>
      </c>
      <c r="J39" s="1004">
        <v>17487</v>
      </c>
      <c r="K39" s="1004">
        <v>604703</v>
      </c>
      <c r="L39" s="1004">
        <v>0</v>
      </c>
      <c r="M39" s="1004">
        <v>41156</v>
      </c>
      <c r="N39" s="1004">
        <v>12470</v>
      </c>
      <c r="O39" s="1004">
        <v>2651</v>
      </c>
      <c r="P39" s="1004">
        <v>122033</v>
      </c>
      <c r="Q39" s="258">
        <v>0</v>
      </c>
      <c r="R39" s="1004">
        <v>80325</v>
      </c>
      <c r="S39" s="1004">
        <v>18468</v>
      </c>
      <c r="T39" s="1004">
        <v>3913</v>
      </c>
      <c r="U39" s="1004">
        <v>500</v>
      </c>
      <c r="V39" s="999">
        <v>23200</v>
      </c>
      <c r="W39" s="999">
        <v>68036</v>
      </c>
      <c r="X39" s="999">
        <v>140800</v>
      </c>
      <c r="Y39" s="999">
        <v>40059</v>
      </c>
      <c r="Z39" s="999">
        <v>177463</v>
      </c>
      <c r="AA39" s="999">
        <v>187571</v>
      </c>
      <c r="AB39" s="999">
        <v>77840</v>
      </c>
      <c r="AC39" s="999">
        <v>1616</v>
      </c>
      <c r="AD39" s="999">
        <v>115010</v>
      </c>
      <c r="AE39" s="999">
        <v>13302</v>
      </c>
      <c r="AF39" s="999">
        <v>168092</v>
      </c>
      <c r="AG39" s="999">
        <v>102578</v>
      </c>
      <c r="AH39" s="999">
        <v>223401</v>
      </c>
      <c r="AI39" s="999">
        <v>63223</v>
      </c>
      <c r="AJ39" s="999">
        <v>52440</v>
      </c>
      <c r="AK39" s="999">
        <v>13786</v>
      </c>
      <c r="AL39" s="1000">
        <v>0</v>
      </c>
    </row>
    <row r="40" spans="1:38" s="91" customFormat="1" ht="12.75" customHeight="1">
      <c r="A40" s="451" t="s">
        <v>67</v>
      </c>
      <c r="B40" s="1003">
        <v>1122160</v>
      </c>
      <c r="C40" s="1004">
        <v>1101284</v>
      </c>
      <c r="D40" s="1005">
        <f>SUM(B40-C40)</f>
        <v>20876</v>
      </c>
      <c r="E40" s="1004">
        <v>0</v>
      </c>
      <c r="F40" s="1005">
        <f>SUM(D40-E40)</f>
        <v>20876</v>
      </c>
      <c r="G40" s="1004">
        <v>103618</v>
      </c>
      <c r="H40" s="1004">
        <v>9403</v>
      </c>
      <c r="I40" s="1004">
        <v>0</v>
      </c>
      <c r="J40" s="1004">
        <v>15634</v>
      </c>
      <c r="K40" s="1004">
        <v>522500</v>
      </c>
      <c r="L40" s="1004">
        <v>513</v>
      </c>
      <c r="M40" s="1004">
        <v>110</v>
      </c>
      <c r="N40" s="1004">
        <v>4668</v>
      </c>
      <c r="O40" s="1004">
        <v>1262</v>
      </c>
      <c r="P40" s="128">
        <v>112292</v>
      </c>
      <c r="Q40" s="1004">
        <v>0</v>
      </c>
      <c r="R40" s="1004">
        <v>227966</v>
      </c>
      <c r="S40" s="1004">
        <v>3753</v>
      </c>
      <c r="T40" s="1004">
        <v>10809</v>
      </c>
      <c r="U40" s="1004">
        <v>900</v>
      </c>
      <c r="V40" s="999">
        <v>16266</v>
      </c>
      <c r="W40" s="999">
        <v>19066</v>
      </c>
      <c r="X40" s="999">
        <v>73400</v>
      </c>
      <c r="Y40" s="999">
        <v>20093</v>
      </c>
      <c r="Z40" s="999">
        <v>164495</v>
      </c>
      <c r="AA40" s="999">
        <v>87848</v>
      </c>
      <c r="AB40" s="999">
        <v>80974</v>
      </c>
      <c r="AC40" s="999">
        <v>1295</v>
      </c>
      <c r="AD40" s="999">
        <v>184282</v>
      </c>
      <c r="AE40" s="999">
        <v>4756</v>
      </c>
      <c r="AF40" s="999">
        <v>124110</v>
      </c>
      <c r="AG40" s="999">
        <v>45156</v>
      </c>
      <c r="AH40" s="999">
        <v>137518</v>
      </c>
      <c r="AI40" s="999">
        <v>190417</v>
      </c>
      <c r="AJ40" s="999">
        <v>60340</v>
      </c>
      <c r="AK40" s="999">
        <v>0</v>
      </c>
      <c r="AL40" s="1000">
        <v>0</v>
      </c>
    </row>
    <row r="41" spans="1:38" s="91" customFormat="1" ht="12.75" customHeight="1">
      <c r="A41" s="451"/>
      <c r="B41" s="1003"/>
      <c r="C41" s="1004"/>
      <c r="D41" s="1005"/>
      <c r="E41" s="1004"/>
      <c r="F41" s="1005"/>
      <c r="G41" s="1004"/>
      <c r="H41" s="1004"/>
      <c r="I41" s="1004"/>
      <c r="J41" s="1004"/>
      <c r="K41" s="1004"/>
      <c r="L41" s="1004"/>
      <c r="M41" s="1004"/>
      <c r="N41" s="1004"/>
      <c r="O41" s="1004"/>
      <c r="P41" s="128"/>
      <c r="Q41" s="1004"/>
      <c r="R41" s="1004"/>
      <c r="S41" s="1004"/>
      <c r="T41" s="1004"/>
      <c r="U41" s="1004"/>
      <c r="V41" s="999"/>
      <c r="W41" s="999"/>
      <c r="X41" s="999"/>
      <c r="Y41" s="999"/>
      <c r="Z41" s="999"/>
      <c r="AA41" s="999"/>
      <c r="AB41" s="999"/>
      <c r="AC41" s="999"/>
      <c r="AD41" s="999"/>
      <c r="AE41" s="999"/>
      <c r="AF41" s="999"/>
      <c r="AG41" s="999"/>
      <c r="AH41" s="999"/>
      <c r="AI41" s="999"/>
      <c r="AJ41" s="999"/>
      <c r="AK41" s="999"/>
      <c r="AL41" s="1000"/>
    </row>
    <row r="42" spans="1:38" s="91" customFormat="1" ht="12.75" customHeight="1">
      <c r="A42" s="451" t="s">
        <v>68</v>
      </c>
      <c r="B42" s="1003">
        <v>1658705</v>
      </c>
      <c r="C42" s="1004">
        <v>1644403</v>
      </c>
      <c r="D42" s="1005">
        <f>SUM(B42-C42)</f>
        <v>14302</v>
      </c>
      <c r="E42" s="1004">
        <v>0</v>
      </c>
      <c r="F42" s="1005">
        <f>SUM(D42-E42)</f>
        <v>14302</v>
      </c>
      <c r="G42" s="1004">
        <v>221691</v>
      </c>
      <c r="H42" s="1004">
        <v>12431</v>
      </c>
      <c r="I42" s="1004">
        <v>0</v>
      </c>
      <c r="J42" s="1004">
        <v>20682</v>
      </c>
      <c r="K42" s="1004">
        <v>670419</v>
      </c>
      <c r="L42" s="1004">
        <v>616</v>
      </c>
      <c r="M42" s="1004">
        <v>1102</v>
      </c>
      <c r="N42" s="1004">
        <v>13813</v>
      </c>
      <c r="O42" s="1004">
        <v>3027</v>
      </c>
      <c r="P42" s="128">
        <v>320557</v>
      </c>
      <c r="Q42" s="1004">
        <v>0</v>
      </c>
      <c r="R42" s="1004">
        <v>197544</v>
      </c>
      <c r="S42" s="1004">
        <v>21757</v>
      </c>
      <c r="T42" s="1004">
        <v>5772</v>
      </c>
      <c r="U42" s="1004">
        <v>0</v>
      </c>
      <c r="V42" s="999">
        <v>10090</v>
      </c>
      <c r="W42" s="999">
        <v>7104</v>
      </c>
      <c r="X42" s="999">
        <v>152100</v>
      </c>
      <c r="Y42" s="999">
        <v>30120</v>
      </c>
      <c r="Z42" s="999">
        <v>228029</v>
      </c>
      <c r="AA42" s="999">
        <v>159297</v>
      </c>
      <c r="AB42" s="999">
        <v>115336</v>
      </c>
      <c r="AC42" s="999">
        <v>1283</v>
      </c>
      <c r="AD42" s="999">
        <v>158920</v>
      </c>
      <c r="AE42" s="999">
        <v>24462</v>
      </c>
      <c r="AF42" s="999">
        <v>283400</v>
      </c>
      <c r="AG42" s="999">
        <v>66366</v>
      </c>
      <c r="AH42" s="999">
        <v>213656</v>
      </c>
      <c r="AI42" s="999">
        <v>295167</v>
      </c>
      <c r="AJ42" s="999">
        <v>68367</v>
      </c>
      <c r="AK42" s="999">
        <v>0</v>
      </c>
      <c r="AL42" s="1000">
        <v>0</v>
      </c>
    </row>
    <row r="43" spans="1:38" s="91" customFormat="1" ht="12.75" customHeight="1">
      <c r="A43" s="451" t="s">
        <v>70</v>
      </c>
      <c r="B43" s="1003">
        <v>1133560</v>
      </c>
      <c r="C43" s="1004">
        <v>1100575</v>
      </c>
      <c r="D43" s="1005">
        <f>SUM(B43-C43)</f>
        <v>32985</v>
      </c>
      <c r="E43" s="1004">
        <v>0</v>
      </c>
      <c r="F43" s="1005">
        <f>SUM(D43-E43)</f>
        <v>32985</v>
      </c>
      <c r="G43" s="1004">
        <v>95956</v>
      </c>
      <c r="H43" s="1004">
        <v>7544</v>
      </c>
      <c r="I43" s="1004">
        <v>0</v>
      </c>
      <c r="J43" s="1004">
        <v>12547</v>
      </c>
      <c r="K43" s="1004">
        <v>521047</v>
      </c>
      <c r="L43" s="1004">
        <v>410</v>
      </c>
      <c r="M43" s="1004">
        <v>6619</v>
      </c>
      <c r="N43" s="1004">
        <v>8405</v>
      </c>
      <c r="O43" s="1004">
        <v>1261</v>
      </c>
      <c r="P43" s="128">
        <v>221411</v>
      </c>
      <c r="Q43" s="1004">
        <v>0</v>
      </c>
      <c r="R43" s="1004">
        <v>94841</v>
      </c>
      <c r="S43" s="1004">
        <v>5899</v>
      </c>
      <c r="T43" s="1004">
        <v>5771</v>
      </c>
      <c r="U43" s="1004">
        <v>0</v>
      </c>
      <c r="V43" s="999">
        <v>27196</v>
      </c>
      <c r="W43" s="999">
        <v>44053</v>
      </c>
      <c r="X43" s="999">
        <v>80600</v>
      </c>
      <c r="Y43" s="999">
        <v>23964</v>
      </c>
      <c r="Z43" s="999">
        <v>128112</v>
      </c>
      <c r="AA43" s="999">
        <v>125738</v>
      </c>
      <c r="AB43" s="999">
        <v>59518</v>
      </c>
      <c r="AC43" s="999">
        <v>1052</v>
      </c>
      <c r="AD43" s="999">
        <v>62084</v>
      </c>
      <c r="AE43" s="999">
        <v>9702</v>
      </c>
      <c r="AF43" s="999">
        <v>178041</v>
      </c>
      <c r="AG43" s="999">
        <v>65778</v>
      </c>
      <c r="AH43" s="999">
        <v>148882</v>
      </c>
      <c r="AI43" s="999">
        <v>251420</v>
      </c>
      <c r="AJ43" s="999">
        <v>46284</v>
      </c>
      <c r="AK43" s="999">
        <v>0</v>
      </c>
      <c r="AL43" s="1000">
        <v>0</v>
      </c>
    </row>
    <row r="44" spans="1:38" s="91" customFormat="1" ht="12.75" customHeight="1">
      <c r="A44" s="451" t="s">
        <v>72</v>
      </c>
      <c r="B44" s="1003">
        <v>1996871</v>
      </c>
      <c r="C44" s="1004">
        <v>1959283</v>
      </c>
      <c r="D44" s="1005">
        <f>SUM(B44-C44)</f>
        <v>37588</v>
      </c>
      <c r="E44" s="1004">
        <v>0</v>
      </c>
      <c r="F44" s="1005">
        <f>SUM(D44-E44)</f>
        <v>37588</v>
      </c>
      <c r="G44" s="1004">
        <v>173217</v>
      </c>
      <c r="H44" s="1004">
        <v>12639</v>
      </c>
      <c r="I44" s="1004">
        <v>0</v>
      </c>
      <c r="J44" s="1004">
        <v>21015</v>
      </c>
      <c r="K44" s="1004">
        <v>788341</v>
      </c>
      <c r="L44" s="1004">
        <v>544</v>
      </c>
      <c r="M44" s="1004">
        <v>49285</v>
      </c>
      <c r="N44" s="1004">
        <v>18055</v>
      </c>
      <c r="O44" s="1004">
        <v>2197</v>
      </c>
      <c r="P44" s="128">
        <v>279283</v>
      </c>
      <c r="Q44" s="1004">
        <v>0</v>
      </c>
      <c r="R44" s="1004">
        <v>470057</v>
      </c>
      <c r="S44" s="1004">
        <v>5028</v>
      </c>
      <c r="T44" s="1004">
        <v>206</v>
      </c>
      <c r="U44" s="1004">
        <v>0</v>
      </c>
      <c r="V44" s="999">
        <v>45888</v>
      </c>
      <c r="W44" s="999">
        <v>7916</v>
      </c>
      <c r="X44" s="999">
        <v>123200</v>
      </c>
      <c r="Y44" s="999">
        <v>31377</v>
      </c>
      <c r="Z44" s="999">
        <v>177425</v>
      </c>
      <c r="AA44" s="999">
        <v>250400</v>
      </c>
      <c r="AB44" s="999">
        <v>114186</v>
      </c>
      <c r="AC44" s="999">
        <v>2672</v>
      </c>
      <c r="AD44" s="999">
        <v>192294</v>
      </c>
      <c r="AE44" s="999">
        <v>24301</v>
      </c>
      <c r="AF44" s="999">
        <v>266477</v>
      </c>
      <c r="AG44" s="999">
        <v>83386</v>
      </c>
      <c r="AH44" s="999">
        <v>181165</v>
      </c>
      <c r="AI44" s="999">
        <v>576531</v>
      </c>
      <c r="AJ44" s="999">
        <v>59069</v>
      </c>
      <c r="AK44" s="999">
        <v>0</v>
      </c>
      <c r="AL44" s="1000">
        <v>0</v>
      </c>
    </row>
    <row r="45" spans="1:38" s="91" customFormat="1" ht="12.75" customHeight="1">
      <c r="A45" s="451" t="s">
        <v>74</v>
      </c>
      <c r="B45" s="1003">
        <v>1113896</v>
      </c>
      <c r="C45" s="1004">
        <v>1092497</v>
      </c>
      <c r="D45" s="1005">
        <f>SUM(B45-C45)</f>
        <v>21399</v>
      </c>
      <c r="E45" s="1004">
        <v>0</v>
      </c>
      <c r="F45" s="1005">
        <f>SUM(D45-E45)</f>
        <v>21399</v>
      </c>
      <c r="G45" s="1004">
        <v>88120</v>
      </c>
      <c r="H45" s="1004">
        <v>6715</v>
      </c>
      <c r="I45" s="1004">
        <v>0</v>
      </c>
      <c r="J45" s="1004">
        <v>11166</v>
      </c>
      <c r="K45" s="1004">
        <v>483915</v>
      </c>
      <c r="L45" s="1004">
        <v>0</v>
      </c>
      <c r="M45" s="1004">
        <v>18203</v>
      </c>
      <c r="N45" s="1004">
        <v>9466</v>
      </c>
      <c r="O45" s="1004">
        <v>729</v>
      </c>
      <c r="P45" s="128">
        <v>176817</v>
      </c>
      <c r="Q45" s="1004">
        <v>0</v>
      </c>
      <c r="R45" s="1004">
        <v>76503</v>
      </c>
      <c r="S45" s="1004">
        <v>11937</v>
      </c>
      <c r="T45" s="1004">
        <v>64745</v>
      </c>
      <c r="U45" s="1004">
        <v>16198</v>
      </c>
      <c r="V45" s="999">
        <v>16367</v>
      </c>
      <c r="W45" s="999">
        <v>8115</v>
      </c>
      <c r="X45" s="999">
        <v>124900</v>
      </c>
      <c r="Y45" s="999">
        <v>22213</v>
      </c>
      <c r="Z45" s="999">
        <v>184411</v>
      </c>
      <c r="AA45" s="999">
        <v>82561</v>
      </c>
      <c r="AB45" s="999">
        <v>32314</v>
      </c>
      <c r="AC45" s="999">
        <v>932</v>
      </c>
      <c r="AD45" s="999">
        <v>123216</v>
      </c>
      <c r="AE45" s="999">
        <v>8489</v>
      </c>
      <c r="AF45" s="999">
        <v>186073</v>
      </c>
      <c r="AG45" s="999">
        <v>66463</v>
      </c>
      <c r="AH45" s="999">
        <v>219701</v>
      </c>
      <c r="AI45" s="999">
        <v>114146</v>
      </c>
      <c r="AJ45" s="999">
        <v>51978</v>
      </c>
      <c r="AK45" s="999">
        <v>0</v>
      </c>
      <c r="AL45" s="1000">
        <v>0</v>
      </c>
    </row>
    <row r="46" spans="1:38" s="91" customFormat="1" ht="12.75" customHeight="1">
      <c r="A46" s="451"/>
      <c r="B46" s="1003"/>
      <c r="C46" s="1004"/>
      <c r="D46" s="1005"/>
      <c r="E46" s="1004"/>
      <c r="F46" s="1005"/>
      <c r="G46" s="1004"/>
      <c r="H46" s="1004"/>
      <c r="I46" s="1004"/>
      <c r="J46" s="1004"/>
      <c r="K46" s="1004"/>
      <c r="L46" s="1004"/>
      <c r="M46" s="1004"/>
      <c r="N46" s="1004"/>
      <c r="O46" s="1004"/>
      <c r="P46" s="128"/>
      <c r="Q46" s="1004"/>
      <c r="R46" s="1004"/>
      <c r="S46" s="1004"/>
      <c r="T46" s="1004"/>
      <c r="U46" s="1004"/>
      <c r="V46" s="999"/>
      <c r="W46" s="999"/>
      <c r="X46" s="999"/>
      <c r="Y46" s="999"/>
      <c r="Z46" s="999"/>
      <c r="AA46" s="999"/>
      <c r="AB46" s="999"/>
      <c r="AC46" s="999"/>
      <c r="AD46" s="999"/>
      <c r="AE46" s="999"/>
      <c r="AF46" s="999"/>
      <c r="AG46" s="999"/>
      <c r="AH46" s="999"/>
      <c r="AI46" s="999"/>
      <c r="AJ46" s="999"/>
      <c r="AK46" s="999"/>
      <c r="AL46" s="1000"/>
    </row>
    <row r="47" spans="1:38" s="91" customFormat="1" ht="12.75" customHeight="1">
      <c r="A47" s="451" t="s">
        <v>76</v>
      </c>
      <c r="B47" s="1003">
        <v>1063304</v>
      </c>
      <c r="C47" s="1004">
        <v>1040804</v>
      </c>
      <c r="D47" s="1005">
        <f>SUM(B47-C47)</f>
        <v>22500</v>
      </c>
      <c r="E47" s="1004">
        <v>0</v>
      </c>
      <c r="F47" s="1005">
        <f>SUM(D47-E47)</f>
        <v>22500</v>
      </c>
      <c r="G47" s="1004">
        <v>81579</v>
      </c>
      <c r="H47" s="1004">
        <v>6947</v>
      </c>
      <c r="I47" s="1004">
        <v>0</v>
      </c>
      <c r="J47" s="1004">
        <v>11554</v>
      </c>
      <c r="K47" s="1004">
        <v>477642</v>
      </c>
      <c r="L47" s="1004">
        <v>328</v>
      </c>
      <c r="M47" s="1004">
        <v>31791</v>
      </c>
      <c r="N47" s="1004">
        <v>4719</v>
      </c>
      <c r="O47" s="1004">
        <v>1978</v>
      </c>
      <c r="P47" s="128">
        <v>242946</v>
      </c>
      <c r="Q47" s="1004">
        <v>0</v>
      </c>
      <c r="R47" s="1004">
        <v>53038</v>
      </c>
      <c r="S47" s="1004">
        <v>3506</v>
      </c>
      <c r="T47" s="1004">
        <v>130</v>
      </c>
      <c r="U47" s="1004">
        <v>550</v>
      </c>
      <c r="V47" s="999">
        <v>19651</v>
      </c>
      <c r="W47" s="999">
        <v>9745</v>
      </c>
      <c r="X47" s="999">
        <v>117200</v>
      </c>
      <c r="Y47" s="999">
        <v>28986</v>
      </c>
      <c r="Z47" s="999">
        <v>153575</v>
      </c>
      <c r="AA47" s="999">
        <v>78130</v>
      </c>
      <c r="AB47" s="999">
        <v>33267</v>
      </c>
      <c r="AC47" s="999">
        <v>1297</v>
      </c>
      <c r="AD47" s="999">
        <v>134809</v>
      </c>
      <c r="AE47" s="999">
        <v>6300</v>
      </c>
      <c r="AF47" s="999">
        <v>158707</v>
      </c>
      <c r="AG47" s="999">
        <v>40278</v>
      </c>
      <c r="AH47" s="999">
        <v>140932</v>
      </c>
      <c r="AI47" s="999">
        <v>209176</v>
      </c>
      <c r="AJ47" s="999">
        <v>55347</v>
      </c>
      <c r="AK47" s="999">
        <v>0</v>
      </c>
      <c r="AL47" s="1000">
        <v>0</v>
      </c>
    </row>
    <row r="48" spans="1:38" s="91" customFormat="1" ht="12.75" customHeight="1">
      <c r="A48" s="451" t="s">
        <v>77</v>
      </c>
      <c r="B48" s="1003">
        <v>975549</v>
      </c>
      <c r="C48" s="1004">
        <v>947391</v>
      </c>
      <c r="D48" s="1005">
        <f>SUM(B48-C48)</f>
        <v>28158</v>
      </c>
      <c r="E48" s="1004">
        <v>0</v>
      </c>
      <c r="F48" s="1005">
        <f>SUM(D48-E48)</f>
        <v>28158</v>
      </c>
      <c r="G48" s="1004">
        <v>96325</v>
      </c>
      <c r="H48" s="1004">
        <v>7231</v>
      </c>
      <c r="I48" s="1004">
        <v>0</v>
      </c>
      <c r="J48" s="1004">
        <v>12024</v>
      </c>
      <c r="K48" s="1004">
        <v>527598</v>
      </c>
      <c r="L48" s="1004">
        <v>801</v>
      </c>
      <c r="M48" s="1004">
        <v>13128</v>
      </c>
      <c r="N48" s="1004">
        <v>2004</v>
      </c>
      <c r="O48" s="1004">
        <v>1548</v>
      </c>
      <c r="P48" s="128">
        <v>31942</v>
      </c>
      <c r="Q48" s="1004">
        <v>0</v>
      </c>
      <c r="R48" s="1004">
        <v>121922</v>
      </c>
      <c r="S48" s="1004">
        <v>49599</v>
      </c>
      <c r="T48" s="1004">
        <v>2548</v>
      </c>
      <c r="U48" s="1004">
        <v>0</v>
      </c>
      <c r="V48" s="999">
        <v>25668</v>
      </c>
      <c r="W48" s="999">
        <v>10511</v>
      </c>
      <c r="X48" s="999">
        <v>72700</v>
      </c>
      <c r="Y48" s="999">
        <v>21227</v>
      </c>
      <c r="Z48" s="999">
        <v>206558</v>
      </c>
      <c r="AA48" s="999">
        <v>90626</v>
      </c>
      <c r="AB48" s="999">
        <v>56358</v>
      </c>
      <c r="AC48" s="999">
        <v>851</v>
      </c>
      <c r="AD48" s="999">
        <v>129964</v>
      </c>
      <c r="AE48" s="999">
        <v>9077</v>
      </c>
      <c r="AF48" s="999">
        <v>138591</v>
      </c>
      <c r="AG48" s="999">
        <v>50190</v>
      </c>
      <c r="AH48" s="999">
        <v>137869</v>
      </c>
      <c r="AI48" s="999">
        <v>71286</v>
      </c>
      <c r="AJ48" s="999">
        <v>34794</v>
      </c>
      <c r="AK48" s="999">
        <v>0</v>
      </c>
      <c r="AL48" s="1000">
        <v>0</v>
      </c>
    </row>
    <row r="49" spans="1:38" s="91" customFormat="1" ht="12.75" customHeight="1">
      <c r="A49" s="451" t="s">
        <v>80</v>
      </c>
      <c r="B49" s="1003">
        <v>2251907</v>
      </c>
      <c r="C49" s="1004">
        <v>2207622</v>
      </c>
      <c r="D49" s="1005">
        <f>SUM(B49-C49)</f>
        <v>44285</v>
      </c>
      <c r="E49" s="1004">
        <v>0</v>
      </c>
      <c r="F49" s="1005">
        <f>SUM(D49-E49)</f>
        <v>44285</v>
      </c>
      <c r="G49" s="1004">
        <v>437117</v>
      </c>
      <c r="H49" s="1004">
        <v>38867</v>
      </c>
      <c r="I49" s="1004">
        <v>0</v>
      </c>
      <c r="J49" s="1004">
        <v>64634</v>
      </c>
      <c r="K49" s="1004">
        <v>1045116</v>
      </c>
      <c r="L49" s="1004">
        <v>2264</v>
      </c>
      <c r="M49" s="1004">
        <v>16635</v>
      </c>
      <c r="N49" s="1004">
        <v>26436</v>
      </c>
      <c r="O49" s="1004">
        <v>8286</v>
      </c>
      <c r="P49" s="128">
        <v>244810</v>
      </c>
      <c r="Q49" s="1004">
        <v>0</v>
      </c>
      <c r="R49" s="1004">
        <v>88160</v>
      </c>
      <c r="S49" s="1004">
        <v>30038</v>
      </c>
      <c r="T49" s="1004">
        <v>100</v>
      </c>
      <c r="U49" s="1004">
        <v>10895</v>
      </c>
      <c r="V49" s="999">
        <v>43957</v>
      </c>
      <c r="W49" s="999">
        <v>29792</v>
      </c>
      <c r="X49" s="999">
        <v>164800</v>
      </c>
      <c r="Y49" s="999">
        <v>56460</v>
      </c>
      <c r="Z49" s="999">
        <v>317078</v>
      </c>
      <c r="AA49" s="999">
        <v>350254</v>
      </c>
      <c r="AB49" s="999">
        <v>113328</v>
      </c>
      <c r="AC49" s="999">
        <v>977</v>
      </c>
      <c r="AD49" s="999">
        <v>193051</v>
      </c>
      <c r="AE49" s="999">
        <v>46102</v>
      </c>
      <c r="AF49" s="999">
        <v>425791</v>
      </c>
      <c r="AG49" s="999">
        <v>104236</v>
      </c>
      <c r="AH49" s="999">
        <v>453435</v>
      </c>
      <c r="AI49" s="999">
        <v>2451</v>
      </c>
      <c r="AJ49" s="999">
        <v>144459</v>
      </c>
      <c r="AK49" s="999">
        <v>0</v>
      </c>
      <c r="AL49" s="1000">
        <v>0</v>
      </c>
    </row>
    <row r="50" spans="1:38" s="91" customFormat="1" ht="12.75" customHeight="1">
      <c r="A50" s="451" t="s">
        <v>224</v>
      </c>
      <c r="B50" s="1003">
        <v>1924706</v>
      </c>
      <c r="C50" s="1004">
        <v>1852696</v>
      </c>
      <c r="D50" s="1005">
        <f>SUM(B50-C50)</f>
        <v>72010</v>
      </c>
      <c r="E50" s="1004">
        <v>0</v>
      </c>
      <c r="F50" s="1005">
        <f>SUM(D50-E50)</f>
        <v>72010</v>
      </c>
      <c r="G50" s="1004">
        <v>307995</v>
      </c>
      <c r="H50" s="1004">
        <v>30346</v>
      </c>
      <c r="I50" s="1004">
        <v>1087</v>
      </c>
      <c r="J50" s="1004">
        <v>50462</v>
      </c>
      <c r="K50" s="1004">
        <v>968666</v>
      </c>
      <c r="L50" s="1004">
        <v>1099</v>
      </c>
      <c r="M50" s="1004">
        <v>25794</v>
      </c>
      <c r="N50" s="1004">
        <v>23617</v>
      </c>
      <c r="O50" s="1004">
        <v>8510</v>
      </c>
      <c r="P50" s="128">
        <v>160486</v>
      </c>
      <c r="Q50" s="1004">
        <v>0</v>
      </c>
      <c r="R50" s="1004">
        <v>113098</v>
      </c>
      <c r="S50" s="1004">
        <v>43885</v>
      </c>
      <c r="T50" s="1004">
        <v>200</v>
      </c>
      <c r="U50" s="1004">
        <v>0</v>
      </c>
      <c r="V50" s="999">
        <v>49620</v>
      </c>
      <c r="W50" s="999">
        <v>32041</v>
      </c>
      <c r="X50" s="999">
        <v>107800</v>
      </c>
      <c r="Y50" s="999">
        <v>41820</v>
      </c>
      <c r="Z50" s="999">
        <v>339551</v>
      </c>
      <c r="AA50" s="999">
        <v>221409</v>
      </c>
      <c r="AB50" s="999">
        <v>105635</v>
      </c>
      <c r="AC50" s="999">
        <v>1739</v>
      </c>
      <c r="AD50" s="999">
        <v>230387</v>
      </c>
      <c r="AE50" s="999">
        <v>30702</v>
      </c>
      <c r="AF50" s="999">
        <v>303568</v>
      </c>
      <c r="AG50" s="999">
        <v>91875</v>
      </c>
      <c r="AH50" s="999">
        <v>375934</v>
      </c>
      <c r="AI50" s="999">
        <v>31617</v>
      </c>
      <c r="AJ50" s="999">
        <v>78459</v>
      </c>
      <c r="AK50" s="999">
        <v>0</v>
      </c>
      <c r="AL50" s="1000">
        <v>0</v>
      </c>
    </row>
    <row r="51" spans="1:38" s="91" customFormat="1" ht="12.75" customHeight="1">
      <c r="A51" s="451"/>
      <c r="B51" s="1003"/>
      <c r="C51" s="1004"/>
      <c r="D51" s="1005"/>
      <c r="E51" s="1004"/>
      <c r="F51" s="1005"/>
      <c r="G51" s="1004"/>
      <c r="H51" s="1004"/>
      <c r="I51" s="1004"/>
      <c r="J51" s="1004"/>
      <c r="K51" s="1004"/>
      <c r="L51" s="1004"/>
      <c r="M51" s="1004"/>
      <c r="N51" s="1004"/>
      <c r="O51" s="1004"/>
      <c r="P51" s="128"/>
      <c r="Q51" s="1004"/>
      <c r="R51" s="1004"/>
      <c r="S51" s="1004"/>
      <c r="T51" s="1004"/>
      <c r="U51" s="1004"/>
      <c r="V51" s="999"/>
      <c r="W51" s="999"/>
      <c r="X51" s="999"/>
      <c r="Y51" s="999"/>
      <c r="Z51" s="999"/>
      <c r="AA51" s="999"/>
      <c r="AB51" s="999"/>
      <c r="AC51" s="999"/>
      <c r="AD51" s="999"/>
      <c r="AE51" s="999"/>
      <c r="AF51" s="999"/>
      <c r="AG51" s="999"/>
      <c r="AH51" s="999"/>
      <c r="AI51" s="999"/>
      <c r="AJ51" s="999"/>
      <c r="AK51" s="999"/>
      <c r="AL51" s="1000"/>
    </row>
    <row r="52" spans="1:38" s="91" customFormat="1" ht="12.75" customHeight="1">
      <c r="A52" s="451" t="s">
        <v>83</v>
      </c>
      <c r="B52" s="1003">
        <v>1786595</v>
      </c>
      <c r="C52" s="1004">
        <v>1721969</v>
      </c>
      <c r="D52" s="1005">
        <f>SUM(B52-C52)</f>
        <v>64626</v>
      </c>
      <c r="E52" s="1004">
        <v>0</v>
      </c>
      <c r="F52" s="1005">
        <f>SUM(D52-E52)</f>
        <v>64626</v>
      </c>
      <c r="G52" s="1004">
        <v>246843</v>
      </c>
      <c r="H52" s="1004">
        <v>19178</v>
      </c>
      <c r="I52" s="1004">
        <v>0</v>
      </c>
      <c r="J52" s="1004">
        <v>31883</v>
      </c>
      <c r="K52" s="1004">
        <v>776420</v>
      </c>
      <c r="L52" s="1004">
        <v>626</v>
      </c>
      <c r="M52" s="1004">
        <v>15255</v>
      </c>
      <c r="N52" s="1004">
        <v>19115</v>
      </c>
      <c r="O52" s="1004">
        <v>3794</v>
      </c>
      <c r="P52" s="128">
        <v>131284</v>
      </c>
      <c r="Q52" s="1004">
        <v>0</v>
      </c>
      <c r="R52" s="1004">
        <v>138524</v>
      </c>
      <c r="S52" s="1004">
        <v>64340</v>
      </c>
      <c r="T52" s="1004">
        <v>2642</v>
      </c>
      <c r="U52" s="1004">
        <v>33644</v>
      </c>
      <c r="V52" s="999">
        <v>54287</v>
      </c>
      <c r="W52" s="999">
        <v>37060</v>
      </c>
      <c r="X52" s="999">
        <v>211700</v>
      </c>
      <c r="Y52" s="999">
        <v>31819</v>
      </c>
      <c r="Z52" s="999">
        <v>285453</v>
      </c>
      <c r="AA52" s="999">
        <v>154795</v>
      </c>
      <c r="AB52" s="999">
        <v>193373</v>
      </c>
      <c r="AC52" s="999">
        <v>794</v>
      </c>
      <c r="AD52" s="999">
        <v>272664</v>
      </c>
      <c r="AE52" s="999">
        <v>13855</v>
      </c>
      <c r="AF52" s="999">
        <v>282432</v>
      </c>
      <c r="AG52" s="999">
        <v>53792</v>
      </c>
      <c r="AH52" s="999">
        <v>335728</v>
      </c>
      <c r="AI52" s="999">
        <v>31053</v>
      </c>
      <c r="AJ52" s="999">
        <v>65156</v>
      </c>
      <c r="AK52" s="999">
        <v>1055</v>
      </c>
      <c r="AL52" s="1000">
        <v>0</v>
      </c>
    </row>
    <row r="53" spans="1:38" s="91" customFormat="1" ht="12.75" customHeight="1">
      <c r="A53" s="451" t="s">
        <v>85</v>
      </c>
      <c r="B53" s="1003">
        <v>1774559</v>
      </c>
      <c r="C53" s="1004">
        <v>1748906</v>
      </c>
      <c r="D53" s="1005">
        <f>SUM(B53-C53)</f>
        <v>25653</v>
      </c>
      <c r="E53" s="1004">
        <v>0</v>
      </c>
      <c r="F53" s="1005">
        <f>SUM(D53-E53)</f>
        <v>25653</v>
      </c>
      <c r="G53" s="1004">
        <v>240387</v>
      </c>
      <c r="H53" s="1004">
        <v>24301</v>
      </c>
      <c r="I53" s="1004">
        <v>0</v>
      </c>
      <c r="J53" s="1004">
        <v>41201</v>
      </c>
      <c r="K53" s="1004">
        <v>876011</v>
      </c>
      <c r="L53" s="1004">
        <v>441</v>
      </c>
      <c r="M53" s="1004">
        <v>19543</v>
      </c>
      <c r="N53" s="1004">
        <v>31480</v>
      </c>
      <c r="O53" s="1004">
        <v>4666</v>
      </c>
      <c r="P53" s="128">
        <v>136776</v>
      </c>
      <c r="Q53" s="1004">
        <v>0</v>
      </c>
      <c r="R53" s="1004">
        <v>192034</v>
      </c>
      <c r="S53" s="1004">
        <v>13245</v>
      </c>
      <c r="T53" s="1004">
        <v>18489</v>
      </c>
      <c r="U53" s="1004">
        <v>0</v>
      </c>
      <c r="V53" s="999">
        <v>15223</v>
      </c>
      <c r="W53" s="999">
        <v>26062</v>
      </c>
      <c r="X53" s="999">
        <v>134700</v>
      </c>
      <c r="Y53" s="999">
        <v>37198</v>
      </c>
      <c r="Z53" s="999">
        <v>250710</v>
      </c>
      <c r="AA53" s="999">
        <v>270855</v>
      </c>
      <c r="AB53" s="999">
        <v>118950</v>
      </c>
      <c r="AC53" s="999">
        <v>2619</v>
      </c>
      <c r="AD53" s="999">
        <v>306344</v>
      </c>
      <c r="AE53" s="999">
        <v>41569</v>
      </c>
      <c r="AF53" s="999">
        <v>228922</v>
      </c>
      <c r="AG53" s="999">
        <v>81359</v>
      </c>
      <c r="AH53" s="999">
        <v>310191</v>
      </c>
      <c r="AI53" s="999">
        <v>19272</v>
      </c>
      <c r="AJ53" s="999">
        <v>80917</v>
      </c>
      <c r="AK53" s="999">
        <v>0</v>
      </c>
      <c r="AL53" s="1000">
        <v>0</v>
      </c>
    </row>
    <row r="54" spans="1:38" s="91" customFormat="1" ht="12.75" customHeight="1">
      <c r="A54" s="451" t="s">
        <v>87</v>
      </c>
      <c r="B54" s="1003">
        <v>1438078</v>
      </c>
      <c r="C54" s="1004">
        <v>1366128</v>
      </c>
      <c r="D54" s="1005">
        <f>SUM(B54-C54)</f>
        <v>71950</v>
      </c>
      <c r="E54" s="1004">
        <v>0</v>
      </c>
      <c r="F54" s="1005">
        <f>SUM(D54-E54)</f>
        <v>71950</v>
      </c>
      <c r="G54" s="1004">
        <v>138474</v>
      </c>
      <c r="H54" s="1004">
        <v>13775</v>
      </c>
      <c r="I54" s="1004">
        <v>0</v>
      </c>
      <c r="J54" s="1004">
        <v>22905</v>
      </c>
      <c r="K54" s="1004">
        <v>714329</v>
      </c>
      <c r="L54" s="1004">
        <v>349</v>
      </c>
      <c r="M54" s="1004">
        <v>7990</v>
      </c>
      <c r="N54" s="1004">
        <v>11957</v>
      </c>
      <c r="O54" s="1004">
        <v>3203</v>
      </c>
      <c r="P54" s="128">
        <v>80911</v>
      </c>
      <c r="Q54" s="1004">
        <v>0</v>
      </c>
      <c r="R54" s="1004">
        <v>143963</v>
      </c>
      <c r="S54" s="1004">
        <v>17852</v>
      </c>
      <c r="T54" s="1004">
        <v>7856</v>
      </c>
      <c r="U54" s="1004">
        <v>61228</v>
      </c>
      <c r="V54" s="999">
        <v>60186</v>
      </c>
      <c r="W54" s="999">
        <v>52100</v>
      </c>
      <c r="X54" s="999">
        <v>101000</v>
      </c>
      <c r="Y54" s="999">
        <v>30729</v>
      </c>
      <c r="Z54" s="999">
        <v>273205</v>
      </c>
      <c r="AA54" s="999">
        <v>145532</v>
      </c>
      <c r="AB54" s="999">
        <v>60105</v>
      </c>
      <c r="AC54" s="999">
        <v>720</v>
      </c>
      <c r="AD54" s="999">
        <v>169990</v>
      </c>
      <c r="AE54" s="999">
        <v>8216</v>
      </c>
      <c r="AF54" s="999">
        <v>308819</v>
      </c>
      <c r="AG54" s="999">
        <v>60717</v>
      </c>
      <c r="AH54" s="999">
        <v>226061</v>
      </c>
      <c r="AI54" s="999">
        <v>10212</v>
      </c>
      <c r="AJ54" s="999">
        <v>71822</v>
      </c>
      <c r="AK54" s="999">
        <v>0</v>
      </c>
      <c r="AL54" s="1000">
        <v>0</v>
      </c>
    </row>
    <row r="55" spans="1:38" s="91" customFormat="1" ht="12.75" customHeight="1">
      <c r="A55" s="451" t="s">
        <v>90</v>
      </c>
      <c r="B55" s="1003">
        <v>1227624</v>
      </c>
      <c r="C55" s="1004">
        <v>1227550</v>
      </c>
      <c r="D55" s="1005">
        <f>SUM(B55-C55)</f>
        <v>74</v>
      </c>
      <c r="E55" s="1004">
        <v>0</v>
      </c>
      <c r="F55" s="1005">
        <f>SUM(D55-E55)</f>
        <v>74</v>
      </c>
      <c r="G55" s="1004">
        <v>149096</v>
      </c>
      <c r="H55" s="1004">
        <v>6135</v>
      </c>
      <c r="I55" s="1004">
        <v>0</v>
      </c>
      <c r="J55" s="1004">
        <v>10206</v>
      </c>
      <c r="K55" s="1004">
        <v>464133</v>
      </c>
      <c r="L55" s="1004">
        <v>616</v>
      </c>
      <c r="M55" s="1004">
        <v>4906</v>
      </c>
      <c r="N55" s="1004">
        <v>6183</v>
      </c>
      <c r="O55" s="1004">
        <v>2258</v>
      </c>
      <c r="P55" s="1004">
        <v>76191</v>
      </c>
      <c r="Q55" s="1004">
        <v>0</v>
      </c>
      <c r="R55" s="1004">
        <v>232586</v>
      </c>
      <c r="S55" s="1004">
        <v>3302</v>
      </c>
      <c r="T55" s="1004">
        <v>3612</v>
      </c>
      <c r="U55" s="1004">
        <v>0</v>
      </c>
      <c r="V55" s="999">
        <v>2</v>
      </c>
      <c r="W55" s="999">
        <v>48098</v>
      </c>
      <c r="X55" s="999">
        <v>220300</v>
      </c>
      <c r="Y55" s="999">
        <v>26122</v>
      </c>
      <c r="Z55" s="999">
        <v>370326</v>
      </c>
      <c r="AA55" s="999">
        <v>95099</v>
      </c>
      <c r="AB55" s="999">
        <v>30606</v>
      </c>
      <c r="AC55" s="999">
        <v>710</v>
      </c>
      <c r="AD55" s="999">
        <v>250418</v>
      </c>
      <c r="AE55" s="999">
        <v>7819</v>
      </c>
      <c r="AF55" s="999">
        <v>127468</v>
      </c>
      <c r="AG55" s="999">
        <v>46599</v>
      </c>
      <c r="AH55" s="999">
        <v>202454</v>
      </c>
      <c r="AI55" s="999">
        <v>0</v>
      </c>
      <c r="AJ55" s="999">
        <v>69797</v>
      </c>
      <c r="AK55" s="999">
        <v>132</v>
      </c>
      <c r="AL55" s="1000">
        <v>0</v>
      </c>
    </row>
    <row r="56" spans="1:38" s="91" customFormat="1" ht="12.75" customHeight="1">
      <c r="A56" s="451"/>
      <c r="B56" s="1003"/>
      <c r="C56" s="1004"/>
      <c r="D56" s="1005"/>
      <c r="E56" s="1004"/>
      <c r="F56" s="1005"/>
      <c r="G56" s="1004"/>
      <c r="H56" s="1004"/>
      <c r="I56" s="1004"/>
      <c r="J56" s="1004"/>
      <c r="K56" s="1004"/>
      <c r="L56" s="1004"/>
      <c r="M56" s="1004"/>
      <c r="N56" s="1004"/>
      <c r="O56" s="1004"/>
      <c r="P56" s="1004"/>
      <c r="Q56" s="1004"/>
      <c r="R56" s="1004"/>
      <c r="S56" s="1004"/>
      <c r="T56" s="1004"/>
      <c r="U56" s="1004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999"/>
      <c r="AL56" s="1000"/>
    </row>
    <row r="57" spans="1:38" s="91" customFormat="1" ht="12.75" customHeight="1">
      <c r="A57" s="451" t="s">
        <v>92</v>
      </c>
      <c r="B57" s="1003">
        <v>1482973</v>
      </c>
      <c r="C57" s="1004">
        <v>1459148</v>
      </c>
      <c r="D57" s="1005">
        <f>SUM(B57-C57)</f>
        <v>23825</v>
      </c>
      <c r="E57" s="1004">
        <v>0</v>
      </c>
      <c r="F57" s="1005">
        <f>SUM(D57-E57)</f>
        <v>23825</v>
      </c>
      <c r="G57" s="1004">
        <v>379033</v>
      </c>
      <c r="H57" s="1004">
        <v>15264</v>
      </c>
      <c r="I57" s="1004">
        <v>0</v>
      </c>
      <c r="J57" s="1004">
        <v>25398</v>
      </c>
      <c r="K57" s="1004">
        <v>623298</v>
      </c>
      <c r="L57" s="1004">
        <v>1253</v>
      </c>
      <c r="M57" s="1004">
        <v>511</v>
      </c>
      <c r="N57" s="1004">
        <v>20514</v>
      </c>
      <c r="O57" s="1004">
        <v>17947</v>
      </c>
      <c r="P57" s="1004">
        <v>133049</v>
      </c>
      <c r="Q57" s="1004">
        <v>0</v>
      </c>
      <c r="R57" s="1004">
        <v>76866</v>
      </c>
      <c r="S57" s="1004">
        <v>5738</v>
      </c>
      <c r="T57" s="1004">
        <v>7334</v>
      </c>
      <c r="U57" s="1004">
        <v>0</v>
      </c>
      <c r="V57" s="999">
        <v>33382</v>
      </c>
      <c r="W57" s="999">
        <v>34986</v>
      </c>
      <c r="X57" s="999">
        <v>108400</v>
      </c>
      <c r="Y57" s="999">
        <v>39820</v>
      </c>
      <c r="Z57" s="999">
        <v>232299</v>
      </c>
      <c r="AA57" s="999">
        <v>207519</v>
      </c>
      <c r="AB57" s="999">
        <v>82711</v>
      </c>
      <c r="AC57" s="999">
        <v>15253</v>
      </c>
      <c r="AD57" s="999">
        <v>140843</v>
      </c>
      <c r="AE57" s="999">
        <v>20524</v>
      </c>
      <c r="AF57" s="999">
        <v>251584</v>
      </c>
      <c r="AG57" s="999">
        <v>78401</v>
      </c>
      <c r="AH57" s="999">
        <v>337968</v>
      </c>
      <c r="AI57" s="999">
        <v>0</v>
      </c>
      <c r="AJ57" s="999">
        <v>51406</v>
      </c>
      <c r="AK57" s="999">
        <v>820</v>
      </c>
      <c r="AL57" s="1000">
        <v>0</v>
      </c>
    </row>
    <row r="58" spans="1:38" s="91" customFormat="1" ht="12.75" customHeight="1">
      <c r="A58" s="451" t="s">
        <v>93</v>
      </c>
      <c r="B58" s="1003">
        <v>1149210</v>
      </c>
      <c r="C58" s="1004">
        <v>1127466</v>
      </c>
      <c r="D58" s="1005">
        <f>SUM(B58-C58)</f>
        <v>21744</v>
      </c>
      <c r="E58" s="1004">
        <v>0</v>
      </c>
      <c r="F58" s="1005">
        <f>SUM(D58-E58)</f>
        <v>21744</v>
      </c>
      <c r="G58" s="1004">
        <v>214919</v>
      </c>
      <c r="H58" s="1004">
        <v>11559</v>
      </c>
      <c r="I58" s="1004">
        <v>0</v>
      </c>
      <c r="J58" s="1004">
        <v>19228</v>
      </c>
      <c r="K58" s="1004">
        <v>558504</v>
      </c>
      <c r="L58" s="1004">
        <v>811</v>
      </c>
      <c r="M58" s="1004">
        <v>901</v>
      </c>
      <c r="N58" s="1004">
        <v>14928</v>
      </c>
      <c r="O58" s="1004">
        <v>2524</v>
      </c>
      <c r="P58" s="1004">
        <v>108867</v>
      </c>
      <c r="Q58" s="1004">
        <v>0</v>
      </c>
      <c r="R58" s="1004">
        <v>76681</v>
      </c>
      <c r="S58" s="1004">
        <v>5341</v>
      </c>
      <c r="T58" s="1004">
        <v>7426</v>
      </c>
      <c r="U58" s="1004">
        <v>0</v>
      </c>
      <c r="V58" s="999">
        <v>17967</v>
      </c>
      <c r="W58" s="999">
        <v>21254</v>
      </c>
      <c r="X58" s="999">
        <v>88300</v>
      </c>
      <c r="Y58" s="999">
        <v>32608</v>
      </c>
      <c r="Z58" s="999">
        <v>200093</v>
      </c>
      <c r="AA58" s="999">
        <v>161433</v>
      </c>
      <c r="AB58" s="999">
        <v>46458</v>
      </c>
      <c r="AC58" s="999">
        <v>1420</v>
      </c>
      <c r="AD58" s="999">
        <v>111953</v>
      </c>
      <c r="AE58" s="999">
        <v>17662</v>
      </c>
      <c r="AF58" s="999">
        <v>147083</v>
      </c>
      <c r="AG58" s="999">
        <v>69668</v>
      </c>
      <c r="AH58" s="999">
        <v>306641</v>
      </c>
      <c r="AI58" s="999">
        <v>0</v>
      </c>
      <c r="AJ58" s="999">
        <v>32447</v>
      </c>
      <c r="AK58" s="999">
        <v>0</v>
      </c>
      <c r="AL58" s="1000">
        <v>0</v>
      </c>
    </row>
    <row r="59" spans="1:38" s="91" customFormat="1" ht="12.75" customHeight="1">
      <c r="A59" s="451" t="s">
        <v>94</v>
      </c>
      <c r="B59" s="1003">
        <v>1271517</v>
      </c>
      <c r="C59" s="1004">
        <v>1256808</v>
      </c>
      <c r="D59" s="1005">
        <f>SUM(B59-C59)</f>
        <v>14709</v>
      </c>
      <c r="E59" s="1004">
        <v>0</v>
      </c>
      <c r="F59" s="1005">
        <f>SUM(D59-E59)</f>
        <v>14709</v>
      </c>
      <c r="G59" s="1004">
        <v>147904</v>
      </c>
      <c r="H59" s="1004">
        <v>11547</v>
      </c>
      <c r="I59" s="1004">
        <v>0</v>
      </c>
      <c r="J59" s="1004">
        <v>19186</v>
      </c>
      <c r="K59" s="1004">
        <v>599529</v>
      </c>
      <c r="L59" s="1004">
        <v>770</v>
      </c>
      <c r="M59" s="1004">
        <v>0</v>
      </c>
      <c r="N59" s="1004">
        <v>13999</v>
      </c>
      <c r="O59" s="1004">
        <v>2820</v>
      </c>
      <c r="P59" s="1004">
        <v>63607</v>
      </c>
      <c r="Q59" s="1004">
        <v>0</v>
      </c>
      <c r="R59" s="1004">
        <v>259747</v>
      </c>
      <c r="S59" s="1004">
        <v>17499</v>
      </c>
      <c r="T59" s="1004">
        <v>18966</v>
      </c>
      <c r="U59" s="1004">
        <v>0</v>
      </c>
      <c r="V59" s="999">
        <v>11382</v>
      </c>
      <c r="W59" s="999">
        <v>12261</v>
      </c>
      <c r="X59" s="999">
        <v>92300</v>
      </c>
      <c r="Y59" s="999">
        <v>31643</v>
      </c>
      <c r="Z59" s="999">
        <v>186321</v>
      </c>
      <c r="AA59" s="999">
        <v>123677</v>
      </c>
      <c r="AB59" s="999">
        <v>55945</v>
      </c>
      <c r="AC59" s="999">
        <v>3846</v>
      </c>
      <c r="AD59" s="999">
        <v>384392</v>
      </c>
      <c r="AE59" s="999">
        <v>13840</v>
      </c>
      <c r="AF59" s="999">
        <v>116146</v>
      </c>
      <c r="AG59" s="999">
        <v>50184</v>
      </c>
      <c r="AH59" s="999">
        <v>207579</v>
      </c>
      <c r="AI59" s="999">
        <v>25464</v>
      </c>
      <c r="AJ59" s="999">
        <v>57771</v>
      </c>
      <c r="AK59" s="999">
        <v>0</v>
      </c>
      <c r="AL59" s="1000">
        <v>0</v>
      </c>
    </row>
    <row r="60" spans="1:38" s="91" customFormat="1" ht="12.75" customHeight="1">
      <c r="A60" s="451" t="s">
        <v>95</v>
      </c>
      <c r="B60" s="1003">
        <v>904287</v>
      </c>
      <c r="C60" s="1004">
        <v>868359</v>
      </c>
      <c r="D60" s="1005">
        <f>SUM(B60-C60)</f>
        <v>35928</v>
      </c>
      <c r="E60" s="1004">
        <v>0</v>
      </c>
      <c r="F60" s="1005">
        <f>SUM(D60-E60)</f>
        <v>35928</v>
      </c>
      <c r="G60" s="1004">
        <v>129729</v>
      </c>
      <c r="H60" s="1004">
        <v>8798</v>
      </c>
      <c r="I60" s="1004">
        <v>0</v>
      </c>
      <c r="J60" s="1004">
        <v>14636</v>
      </c>
      <c r="K60" s="1004">
        <v>455141</v>
      </c>
      <c r="L60" s="1004">
        <v>729</v>
      </c>
      <c r="M60" s="1004">
        <v>0</v>
      </c>
      <c r="N60" s="1004">
        <v>6898</v>
      </c>
      <c r="O60" s="1004">
        <v>2678</v>
      </c>
      <c r="P60" s="1004">
        <v>81088</v>
      </c>
      <c r="Q60" s="1004">
        <v>0</v>
      </c>
      <c r="R60" s="1004">
        <v>86886</v>
      </c>
      <c r="S60" s="1004">
        <v>7432</v>
      </c>
      <c r="T60" s="1004">
        <v>3713</v>
      </c>
      <c r="U60" s="1004">
        <v>42</v>
      </c>
      <c r="V60" s="999">
        <v>29310</v>
      </c>
      <c r="W60" s="999">
        <v>16707</v>
      </c>
      <c r="X60" s="999">
        <v>60500</v>
      </c>
      <c r="Y60" s="999">
        <v>28804</v>
      </c>
      <c r="Z60" s="999">
        <v>171715</v>
      </c>
      <c r="AA60" s="999">
        <v>103608</v>
      </c>
      <c r="AB60" s="999">
        <v>35418</v>
      </c>
      <c r="AC60" s="999">
        <v>900</v>
      </c>
      <c r="AD60" s="999">
        <v>104659</v>
      </c>
      <c r="AE60" s="999">
        <v>51991</v>
      </c>
      <c r="AF60" s="999">
        <v>150974</v>
      </c>
      <c r="AG60" s="999">
        <v>49685</v>
      </c>
      <c r="AH60" s="999">
        <v>128788</v>
      </c>
      <c r="AI60" s="999">
        <v>2594</v>
      </c>
      <c r="AJ60" s="999">
        <v>39223</v>
      </c>
      <c r="AK60" s="999">
        <v>0</v>
      </c>
      <c r="AL60" s="1000">
        <v>0</v>
      </c>
    </row>
    <row r="61" spans="1:38" s="91" customFormat="1" ht="12.75" customHeight="1">
      <c r="A61" s="451"/>
      <c r="B61" s="1003"/>
      <c r="C61" s="1004"/>
      <c r="D61" s="1005"/>
      <c r="E61" s="1004"/>
      <c r="F61" s="1005"/>
      <c r="G61" s="1004"/>
      <c r="H61" s="1004"/>
      <c r="I61" s="1004"/>
      <c r="J61" s="1004"/>
      <c r="K61" s="1004"/>
      <c r="L61" s="1004"/>
      <c r="M61" s="1004"/>
      <c r="N61" s="1004"/>
      <c r="O61" s="1004"/>
      <c r="P61" s="1004"/>
      <c r="Q61" s="1004"/>
      <c r="R61" s="1004"/>
      <c r="S61" s="1004"/>
      <c r="T61" s="1004"/>
      <c r="U61" s="1004"/>
      <c r="V61" s="999"/>
      <c r="W61" s="999"/>
      <c r="X61" s="999"/>
      <c r="Y61" s="999"/>
      <c r="Z61" s="999"/>
      <c r="AA61" s="999"/>
      <c r="AB61" s="999"/>
      <c r="AC61" s="999"/>
      <c r="AD61" s="999"/>
      <c r="AE61" s="999"/>
      <c r="AF61" s="999"/>
      <c r="AG61" s="999"/>
      <c r="AH61" s="999"/>
      <c r="AI61" s="999"/>
      <c r="AJ61" s="999"/>
      <c r="AK61" s="999"/>
      <c r="AL61" s="1000"/>
    </row>
    <row r="62" spans="1:38" s="91" customFormat="1" ht="12.75" customHeight="1">
      <c r="A62" s="451" t="s">
        <v>97</v>
      </c>
      <c r="B62" s="1003">
        <v>811632</v>
      </c>
      <c r="C62" s="1004">
        <v>793834</v>
      </c>
      <c r="D62" s="1005">
        <f>SUM(B62-C62)</f>
        <v>17798</v>
      </c>
      <c r="E62" s="1004">
        <v>0</v>
      </c>
      <c r="F62" s="1005">
        <f>SUM(D62-E62)</f>
        <v>17798</v>
      </c>
      <c r="G62" s="1004">
        <v>140033</v>
      </c>
      <c r="H62" s="1004">
        <v>8654</v>
      </c>
      <c r="I62" s="1004">
        <v>0</v>
      </c>
      <c r="J62" s="1004">
        <v>14398</v>
      </c>
      <c r="K62" s="1004">
        <v>387901</v>
      </c>
      <c r="L62" s="1004">
        <v>924</v>
      </c>
      <c r="M62" s="1004">
        <v>104</v>
      </c>
      <c r="N62" s="1004">
        <v>8787</v>
      </c>
      <c r="O62" s="1004">
        <v>2474</v>
      </c>
      <c r="P62" s="1004">
        <v>86168</v>
      </c>
      <c r="Q62" s="1004">
        <v>0</v>
      </c>
      <c r="R62" s="1004">
        <v>39087</v>
      </c>
      <c r="S62" s="1004">
        <v>4230</v>
      </c>
      <c r="T62" s="1004">
        <v>3775</v>
      </c>
      <c r="U62" s="1004">
        <v>0</v>
      </c>
      <c r="V62" s="999">
        <v>15511</v>
      </c>
      <c r="W62" s="999">
        <v>23486</v>
      </c>
      <c r="X62" s="999">
        <v>76100</v>
      </c>
      <c r="Y62" s="999">
        <v>26546</v>
      </c>
      <c r="Z62" s="999">
        <v>153137</v>
      </c>
      <c r="AA62" s="999">
        <v>146634</v>
      </c>
      <c r="AB62" s="999">
        <v>32741</v>
      </c>
      <c r="AC62" s="999">
        <v>639</v>
      </c>
      <c r="AD62" s="999">
        <v>68137</v>
      </c>
      <c r="AE62" s="999">
        <v>3022</v>
      </c>
      <c r="AF62" s="999">
        <v>161369</v>
      </c>
      <c r="AG62" s="999">
        <v>45568</v>
      </c>
      <c r="AH62" s="999">
        <v>120322</v>
      </c>
      <c r="AI62" s="999">
        <v>7726</v>
      </c>
      <c r="AJ62" s="999">
        <v>27446</v>
      </c>
      <c r="AK62" s="999">
        <v>547</v>
      </c>
      <c r="AL62" s="1000">
        <v>0</v>
      </c>
    </row>
    <row r="63" spans="1:38" s="91" customFormat="1" ht="12.75" customHeight="1">
      <c r="A63" s="451" t="s">
        <v>99</v>
      </c>
      <c r="B63" s="1003">
        <v>1310276</v>
      </c>
      <c r="C63" s="1004">
        <v>1283762</v>
      </c>
      <c r="D63" s="1005">
        <f>SUM(B63-C63)</f>
        <v>26514</v>
      </c>
      <c r="E63" s="1004">
        <v>0</v>
      </c>
      <c r="F63" s="1005">
        <f>SUM(D63-E63)</f>
        <v>26514</v>
      </c>
      <c r="G63" s="1004">
        <v>213072</v>
      </c>
      <c r="H63" s="1004">
        <v>7295</v>
      </c>
      <c r="I63" s="1004">
        <v>0</v>
      </c>
      <c r="J63" s="1004">
        <v>12131</v>
      </c>
      <c r="K63" s="1004">
        <v>524698</v>
      </c>
      <c r="L63" s="1004">
        <v>349</v>
      </c>
      <c r="M63" s="1004">
        <v>970</v>
      </c>
      <c r="N63" s="1004">
        <v>21673</v>
      </c>
      <c r="O63" s="1004">
        <v>1444</v>
      </c>
      <c r="P63" s="1004">
        <v>130599</v>
      </c>
      <c r="Q63" s="1004">
        <v>0</v>
      </c>
      <c r="R63" s="1004">
        <v>133036</v>
      </c>
      <c r="S63" s="1004">
        <v>39226</v>
      </c>
      <c r="T63" s="1004">
        <v>12785</v>
      </c>
      <c r="U63" s="1004">
        <v>54500</v>
      </c>
      <c r="V63" s="999">
        <v>15499</v>
      </c>
      <c r="W63" s="999">
        <v>6099</v>
      </c>
      <c r="X63" s="999">
        <v>136900</v>
      </c>
      <c r="Y63" s="999">
        <v>28462</v>
      </c>
      <c r="Z63" s="999">
        <v>165553</v>
      </c>
      <c r="AA63" s="999">
        <v>128431</v>
      </c>
      <c r="AB63" s="999">
        <v>82120</v>
      </c>
      <c r="AC63" s="999">
        <v>1942</v>
      </c>
      <c r="AD63" s="999">
        <v>172800</v>
      </c>
      <c r="AE63" s="999">
        <v>12372</v>
      </c>
      <c r="AF63" s="999">
        <v>105085</v>
      </c>
      <c r="AG63" s="999">
        <v>53541</v>
      </c>
      <c r="AH63" s="999">
        <v>412263</v>
      </c>
      <c r="AI63" s="999">
        <v>67078</v>
      </c>
      <c r="AJ63" s="999">
        <v>54115</v>
      </c>
      <c r="AK63" s="999">
        <v>0</v>
      </c>
      <c r="AL63" s="1000">
        <v>0</v>
      </c>
    </row>
    <row r="64" spans="1:38" s="91" customFormat="1" ht="12.75" customHeight="1">
      <c r="A64" s="451" t="s">
        <v>101</v>
      </c>
      <c r="B64" s="1003">
        <v>1659169</v>
      </c>
      <c r="C64" s="1004">
        <v>1649251</v>
      </c>
      <c r="D64" s="1005">
        <f>SUM(B64-C64)</f>
        <v>9918</v>
      </c>
      <c r="E64" s="1004">
        <v>0</v>
      </c>
      <c r="F64" s="1005">
        <f>SUM(D64-E64)</f>
        <v>9918</v>
      </c>
      <c r="G64" s="1004">
        <v>273686</v>
      </c>
      <c r="H64" s="1004">
        <v>9807</v>
      </c>
      <c r="I64" s="1004">
        <v>0</v>
      </c>
      <c r="J64" s="1004">
        <v>16313</v>
      </c>
      <c r="K64" s="1004">
        <v>699244</v>
      </c>
      <c r="L64" s="1004">
        <v>575</v>
      </c>
      <c r="M64" s="1004">
        <v>28194</v>
      </c>
      <c r="N64" s="1004">
        <v>5140</v>
      </c>
      <c r="O64" s="1004">
        <v>12119</v>
      </c>
      <c r="P64" s="1004">
        <v>263102</v>
      </c>
      <c r="Q64" s="1004">
        <v>0</v>
      </c>
      <c r="R64" s="1004">
        <v>126766</v>
      </c>
      <c r="S64" s="1004">
        <v>7218</v>
      </c>
      <c r="T64" s="1004">
        <v>15363</v>
      </c>
      <c r="U64" s="1004">
        <v>0</v>
      </c>
      <c r="V64" s="999">
        <v>9847</v>
      </c>
      <c r="W64" s="999">
        <v>11895</v>
      </c>
      <c r="X64" s="999">
        <v>179900</v>
      </c>
      <c r="Y64" s="999">
        <v>33923</v>
      </c>
      <c r="Z64" s="999">
        <v>251884</v>
      </c>
      <c r="AA64" s="999">
        <v>226923</v>
      </c>
      <c r="AB64" s="999">
        <v>71285</v>
      </c>
      <c r="AC64" s="999">
        <v>8735</v>
      </c>
      <c r="AD64" s="999">
        <v>156901</v>
      </c>
      <c r="AE64" s="999">
        <v>31960</v>
      </c>
      <c r="AF64" s="999">
        <v>403376</v>
      </c>
      <c r="AG64" s="999">
        <v>74814</v>
      </c>
      <c r="AH64" s="999">
        <v>272228</v>
      </c>
      <c r="AI64" s="999">
        <v>23996</v>
      </c>
      <c r="AJ64" s="999">
        <v>83415</v>
      </c>
      <c r="AK64" s="999">
        <v>9811</v>
      </c>
      <c r="AL64" s="1000">
        <v>0</v>
      </c>
    </row>
    <row r="65" spans="1:38" s="91" customFormat="1" ht="12.75" customHeight="1">
      <c r="A65" s="451" t="s">
        <v>104</v>
      </c>
      <c r="B65" s="1003">
        <v>1950878</v>
      </c>
      <c r="C65" s="1004">
        <v>1922774</v>
      </c>
      <c r="D65" s="1005">
        <f>SUM(B65-C65)</f>
        <v>28104</v>
      </c>
      <c r="E65" s="1004">
        <v>0</v>
      </c>
      <c r="F65" s="1005">
        <f>SUM(D65-E65)</f>
        <v>28104</v>
      </c>
      <c r="G65" s="1004">
        <v>313412</v>
      </c>
      <c r="H65" s="1004">
        <v>18135</v>
      </c>
      <c r="I65" s="1004">
        <v>0</v>
      </c>
      <c r="J65" s="1004">
        <v>30168</v>
      </c>
      <c r="K65" s="1004">
        <v>779301</v>
      </c>
      <c r="L65" s="1004">
        <v>1294</v>
      </c>
      <c r="M65" s="1004">
        <v>225</v>
      </c>
      <c r="N65" s="1004">
        <v>25771</v>
      </c>
      <c r="O65" s="1004">
        <v>3686</v>
      </c>
      <c r="P65" s="1004">
        <v>150310</v>
      </c>
      <c r="Q65" s="1004">
        <v>0</v>
      </c>
      <c r="R65" s="1004">
        <v>418348</v>
      </c>
      <c r="S65" s="1004">
        <v>30498</v>
      </c>
      <c r="T65" s="1004">
        <v>20414</v>
      </c>
      <c r="U65" s="1004">
        <v>6112</v>
      </c>
      <c r="V65" s="999">
        <v>22826</v>
      </c>
      <c r="W65" s="999">
        <v>17678</v>
      </c>
      <c r="X65" s="999">
        <v>112700</v>
      </c>
      <c r="Y65" s="999">
        <v>41987</v>
      </c>
      <c r="Z65" s="999">
        <v>302980</v>
      </c>
      <c r="AA65" s="999">
        <v>195140</v>
      </c>
      <c r="AB65" s="999">
        <v>80013</v>
      </c>
      <c r="AC65" s="999">
        <v>14414</v>
      </c>
      <c r="AD65" s="999">
        <v>568388</v>
      </c>
      <c r="AE65" s="999">
        <v>78175</v>
      </c>
      <c r="AF65" s="999">
        <v>180438</v>
      </c>
      <c r="AG65" s="999">
        <v>91048</v>
      </c>
      <c r="AH65" s="999">
        <v>261468</v>
      </c>
      <c r="AI65" s="999">
        <v>27549</v>
      </c>
      <c r="AJ65" s="999">
        <v>81174</v>
      </c>
      <c r="AK65" s="999">
        <v>0</v>
      </c>
      <c r="AL65" s="1000">
        <v>0</v>
      </c>
    </row>
    <row r="66" spans="1:38" s="91" customFormat="1" ht="12.75" customHeight="1">
      <c r="A66" s="451"/>
      <c r="B66" s="1003"/>
      <c r="C66" s="1004"/>
      <c r="D66" s="1005"/>
      <c r="E66" s="1004"/>
      <c r="F66" s="1005"/>
      <c r="G66" s="1004"/>
      <c r="H66" s="1004"/>
      <c r="I66" s="1004"/>
      <c r="J66" s="1004"/>
      <c r="K66" s="1004"/>
      <c r="L66" s="1004"/>
      <c r="M66" s="1004"/>
      <c r="N66" s="1004"/>
      <c r="O66" s="1004"/>
      <c r="P66" s="1004"/>
      <c r="Q66" s="1004"/>
      <c r="R66" s="1004"/>
      <c r="S66" s="1004"/>
      <c r="T66" s="1004"/>
      <c r="U66" s="1004"/>
      <c r="V66" s="999"/>
      <c r="W66" s="999"/>
      <c r="X66" s="999"/>
      <c r="Y66" s="999"/>
      <c r="Z66" s="999"/>
      <c r="AA66" s="999"/>
      <c r="AB66" s="999"/>
      <c r="AC66" s="999"/>
      <c r="AD66" s="999"/>
      <c r="AE66" s="999"/>
      <c r="AF66" s="999"/>
      <c r="AG66" s="999"/>
      <c r="AH66" s="999"/>
      <c r="AI66" s="999"/>
      <c r="AJ66" s="999"/>
      <c r="AK66" s="999"/>
      <c r="AL66" s="1000"/>
    </row>
    <row r="67" spans="1:38" s="91" customFormat="1" ht="12.75" customHeight="1">
      <c r="A67" s="451" t="s">
        <v>106</v>
      </c>
      <c r="B67" s="1003">
        <v>1223645</v>
      </c>
      <c r="C67" s="1004">
        <v>1214648</v>
      </c>
      <c r="D67" s="1005">
        <f>SUM(B67-C67)</f>
        <v>8997</v>
      </c>
      <c r="E67" s="1004">
        <v>0</v>
      </c>
      <c r="F67" s="1005">
        <f>SUM(D67-E67)</f>
        <v>8997</v>
      </c>
      <c r="G67" s="1004">
        <v>154480</v>
      </c>
      <c r="H67" s="1004">
        <v>9294</v>
      </c>
      <c r="I67" s="1004">
        <v>0</v>
      </c>
      <c r="J67" s="1004">
        <v>15462</v>
      </c>
      <c r="K67" s="1004">
        <v>512435</v>
      </c>
      <c r="L67" s="1004">
        <v>0</v>
      </c>
      <c r="M67" s="1004">
        <v>45207</v>
      </c>
      <c r="N67" s="1004">
        <v>14663</v>
      </c>
      <c r="O67" s="1004">
        <v>1750</v>
      </c>
      <c r="P67" s="1004">
        <v>156494</v>
      </c>
      <c r="Q67" s="1004">
        <v>0</v>
      </c>
      <c r="R67" s="1004">
        <v>123530</v>
      </c>
      <c r="S67" s="1004">
        <v>25909</v>
      </c>
      <c r="T67" s="1004">
        <v>3391</v>
      </c>
      <c r="U67" s="1004">
        <v>37500</v>
      </c>
      <c r="V67" s="999">
        <v>3697</v>
      </c>
      <c r="W67" s="999">
        <v>16233</v>
      </c>
      <c r="X67" s="999">
        <v>103600</v>
      </c>
      <c r="Y67" s="999">
        <v>24307</v>
      </c>
      <c r="Z67" s="999">
        <v>175436</v>
      </c>
      <c r="AA67" s="999">
        <v>159957</v>
      </c>
      <c r="AB67" s="999">
        <v>76242</v>
      </c>
      <c r="AC67" s="999">
        <v>549</v>
      </c>
      <c r="AD67" s="999">
        <v>218222</v>
      </c>
      <c r="AE67" s="999">
        <v>5987</v>
      </c>
      <c r="AF67" s="999">
        <v>201238</v>
      </c>
      <c r="AG67" s="999">
        <v>42026</v>
      </c>
      <c r="AH67" s="999">
        <v>148758</v>
      </c>
      <c r="AI67" s="999">
        <v>94644</v>
      </c>
      <c r="AJ67" s="999">
        <v>67282</v>
      </c>
      <c r="AK67" s="999">
        <v>0</v>
      </c>
      <c r="AL67" s="1000">
        <v>0</v>
      </c>
    </row>
    <row r="68" spans="1:38" s="91" customFormat="1" ht="12.75" customHeight="1">
      <c r="A68" s="451" t="s">
        <v>107</v>
      </c>
      <c r="B68" s="1003">
        <v>747674</v>
      </c>
      <c r="C68" s="1004">
        <v>729709</v>
      </c>
      <c r="D68" s="1005">
        <f>SUM(B68-C68)</f>
        <v>17965</v>
      </c>
      <c r="E68" s="1004">
        <v>0</v>
      </c>
      <c r="F68" s="1005">
        <f>SUM(D68-E68)</f>
        <v>17965</v>
      </c>
      <c r="G68" s="1004">
        <v>76551</v>
      </c>
      <c r="H68" s="1004">
        <v>4327</v>
      </c>
      <c r="I68" s="1004">
        <v>0</v>
      </c>
      <c r="J68" s="1004">
        <v>7198</v>
      </c>
      <c r="K68" s="1004">
        <v>380288</v>
      </c>
      <c r="L68" s="1004">
        <v>0</v>
      </c>
      <c r="M68" s="1004">
        <v>552</v>
      </c>
      <c r="N68" s="1004">
        <v>12538</v>
      </c>
      <c r="O68" s="1004">
        <v>1357</v>
      </c>
      <c r="P68" s="1004">
        <v>94378</v>
      </c>
      <c r="Q68" s="1004">
        <v>0</v>
      </c>
      <c r="R68" s="1004">
        <v>29592</v>
      </c>
      <c r="S68" s="1004">
        <v>11593</v>
      </c>
      <c r="T68" s="1004">
        <v>830</v>
      </c>
      <c r="U68" s="1004">
        <v>103</v>
      </c>
      <c r="V68" s="999">
        <v>19013</v>
      </c>
      <c r="W68" s="999">
        <v>20954</v>
      </c>
      <c r="X68" s="999">
        <v>88400</v>
      </c>
      <c r="Y68" s="999">
        <v>22597</v>
      </c>
      <c r="Z68" s="999">
        <v>148297</v>
      </c>
      <c r="AA68" s="999">
        <v>136279</v>
      </c>
      <c r="AB68" s="999">
        <v>35860</v>
      </c>
      <c r="AC68" s="999">
        <v>226</v>
      </c>
      <c r="AD68" s="999">
        <v>45281</v>
      </c>
      <c r="AE68" s="999">
        <v>10405</v>
      </c>
      <c r="AF68" s="999">
        <v>122015</v>
      </c>
      <c r="AG68" s="999">
        <v>46354</v>
      </c>
      <c r="AH68" s="999">
        <v>108332</v>
      </c>
      <c r="AI68" s="999">
        <v>9198</v>
      </c>
      <c r="AJ68" s="999">
        <v>43869</v>
      </c>
      <c r="AK68" s="999">
        <v>996</v>
      </c>
      <c r="AL68" s="1000">
        <v>0</v>
      </c>
    </row>
    <row r="69" spans="1:38" s="91" customFormat="1" ht="12.75" customHeight="1">
      <c r="A69" s="139" t="s">
        <v>109</v>
      </c>
      <c r="B69" s="1006">
        <v>857415</v>
      </c>
      <c r="C69" s="1007">
        <v>829347</v>
      </c>
      <c r="D69" s="1008">
        <f>SUM(B69-C69)</f>
        <v>28068</v>
      </c>
      <c r="E69" s="1007">
        <v>0</v>
      </c>
      <c r="F69" s="1008">
        <f>SUM(D69-E69)</f>
        <v>28068</v>
      </c>
      <c r="G69" s="1007">
        <v>118935</v>
      </c>
      <c r="H69" s="1007">
        <v>6352</v>
      </c>
      <c r="I69" s="1007">
        <v>0</v>
      </c>
      <c r="J69" s="1007">
        <v>10565</v>
      </c>
      <c r="K69" s="1007">
        <v>447597</v>
      </c>
      <c r="L69" s="1007">
        <v>0</v>
      </c>
      <c r="M69" s="1007">
        <v>1944</v>
      </c>
      <c r="N69" s="1007">
        <v>8896</v>
      </c>
      <c r="O69" s="1007">
        <v>1945</v>
      </c>
      <c r="P69" s="1007">
        <v>80317</v>
      </c>
      <c r="Q69" s="1007">
        <v>0</v>
      </c>
      <c r="R69" s="1007">
        <v>54031</v>
      </c>
      <c r="S69" s="1007">
        <v>7363</v>
      </c>
      <c r="T69" s="1007">
        <v>3546</v>
      </c>
      <c r="U69" s="1007">
        <v>0</v>
      </c>
      <c r="V69" s="1009">
        <v>16114</v>
      </c>
      <c r="W69" s="1009">
        <v>10510</v>
      </c>
      <c r="X69" s="1009">
        <v>89300</v>
      </c>
      <c r="Y69" s="1009">
        <v>27989</v>
      </c>
      <c r="Z69" s="1009">
        <v>163019</v>
      </c>
      <c r="AA69" s="1009">
        <v>107443</v>
      </c>
      <c r="AB69" s="1009">
        <v>45065</v>
      </c>
      <c r="AC69" s="1009">
        <v>393</v>
      </c>
      <c r="AD69" s="1009">
        <v>84392</v>
      </c>
      <c r="AE69" s="1009">
        <v>1752</v>
      </c>
      <c r="AF69" s="1009">
        <v>140034</v>
      </c>
      <c r="AG69" s="1009">
        <v>53933</v>
      </c>
      <c r="AH69" s="1009">
        <v>121105</v>
      </c>
      <c r="AI69" s="1009">
        <v>11711</v>
      </c>
      <c r="AJ69" s="1009">
        <v>72113</v>
      </c>
      <c r="AK69" s="1009">
        <v>398</v>
      </c>
      <c r="AL69" s="1010">
        <v>0</v>
      </c>
    </row>
    <row r="70" spans="1:16" ht="11.25">
      <c r="A70" s="759" t="s">
        <v>710</v>
      </c>
      <c r="N70" s="762"/>
      <c r="O70" s="762"/>
      <c r="P70" s="762"/>
    </row>
    <row r="71" ht="11.25">
      <c r="P71" s="762"/>
    </row>
    <row r="72" ht="11.25">
      <c r="P72" s="762"/>
    </row>
    <row r="73" ht="11.25">
      <c r="P73" s="762"/>
    </row>
    <row r="74" ht="11.25">
      <c r="P74" s="762"/>
    </row>
  </sheetData>
  <mergeCells count="18">
    <mergeCell ref="W5:W7"/>
    <mergeCell ref="X5:X7"/>
    <mergeCell ref="Y5:Y7"/>
    <mergeCell ref="Z5:Z7"/>
    <mergeCell ref="AA5:AA7"/>
    <mergeCell ref="AB5:AB7"/>
    <mergeCell ref="AC5:AC7"/>
    <mergeCell ref="AD5:AD7"/>
    <mergeCell ref="G4:X4"/>
    <mergeCell ref="Y4:AL4"/>
    <mergeCell ref="AI5:AI7"/>
    <mergeCell ref="AJ5:AJ7"/>
    <mergeCell ref="AK5:AK7"/>
    <mergeCell ref="AL5:AL7"/>
    <mergeCell ref="AE5:AE7"/>
    <mergeCell ref="AF5:AF7"/>
    <mergeCell ref="AG5:AG7"/>
    <mergeCell ref="AH5:AH7"/>
  </mergeCells>
  <printOptions/>
  <pageMargins left="0.75" right="0.75" top="1" bottom="1" header="0.512" footer="0.512"/>
  <pageSetup orientation="landscape" paperSize="8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2.625" style="1011" customWidth="1"/>
    <col min="2" max="2" width="2.00390625" style="1011" customWidth="1"/>
    <col min="3" max="3" width="1.625" style="1011" hidden="1" customWidth="1"/>
    <col min="4" max="4" width="0.74609375" style="1011" hidden="1" customWidth="1"/>
    <col min="5" max="5" width="2.125" style="1011" customWidth="1"/>
    <col min="6" max="6" width="1.875" style="1011" customWidth="1"/>
    <col min="7" max="7" width="2.25390625" style="1011" customWidth="1"/>
    <col min="8" max="8" width="18.75390625" style="1011" customWidth="1"/>
    <col min="9" max="14" width="10.625" style="1011" customWidth="1"/>
    <col min="15" max="15" width="12.00390625" style="1011" customWidth="1"/>
    <col min="16" max="16384" width="9.00390625" style="1011" customWidth="1"/>
  </cols>
  <sheetData>
    <row r="1" ht="12"/>
    <row r="2" spans="2:14" ht="17.25" customHeight="1">
      <c r="B2" s="1012" t="s">
        <v>199</v>
      </c>
      <c r="N2" s="1013"/>
    </row>
    <row r="3" spans="2:15" s="1014" customFormat="1" ht="17.25" customHeight="1" thickBot="1">
      <c r="B3" s="1015"/>
      <c r="C3" s="1016"/>
      <c r="D3" s="1016"/>
      <c r="E3" s="1016"/>
      <c r="F3" s="1016"/>
      <c r="G3" s="1016"/>
      <c r="O3" s="1017" t="s">
        <v>722</v>
      </c>
    </row>
    <row r="4" spans="2:15" ht="47.25" customHeight="1" thickTop="1">
      <c r="B4" s="1662" t="s">
        <v>723</v>
      </c>
      <c r="C4" s="1663"/>
      <c r="D4" s="1663"/>
      <c r="E4" s="1663"/>
      <c r="F4" s="1663"/>
      <c r="G4" s="1663"/>
      <c r="H4" s="1664"/>
      <c r="I4" s="1018" t="s">
        <v>711</v>
      </c>
      <c r="J4" s="1018" t="s">
        <v>712</v>
      </c>
      <c r="K4" s="1018" t="s">
        <v>713</v>
      </c>
      <c r="L4" s="1018" t="s">
        <v>714</v>
      </c>
      <c r="M4" s="1018" t="s">
        <v>69</v>
      </c>
      <c r="N4" s="1018" t="s">
        <v>715</v>
      </c>
      <c r="O4" s="1019" t="s">
        <v>724</v>
      </c>
    </row>
    <row r="5" spans="2:15" ht="17.25" customHeight="1">
      <c r="B5" s="1665" t="s">
        <v>240</v>
      </c>
      <c r="C5" s="1666"/>
      <c r="D5" s="1666"/>
      <c r="E5" s="1666"/>
      <c r="F5" s="1666"/>
      <c r="G5" s="1666"/>
      <c r="H5" s="1667"/>
      <c r="I5" s="1020">
        <v>720</v>
      </c>
      <c r="J5" s="1021">
        <v>852</v>
      </c>
      <c r="K5" s="1021">
        <v>840</v>
      </c>
      <c r="L5" s="1021">
        <v>840</v>
      </c>
      <c r="M5" s="1021">
        <v>744</v>
      </c>
      <c r="N5" s="1021">
        <v>864</v>
      </c>
      <c r="O5" s="1022">
        <v>55536</v>
      </c>
    </row>
    <row r="6" spans="2:15" ht="17.25" customHeight="1">
      <c r="B6" s="1668" t="s">
        <v>725</v>
      </c>
      <c r="C6" s="1658"/>
      <c r="D6" s="1658"/>
      <c r="E6" s="1658"/>
      <c r="F6" s="1658"/>
      <c r="G6" s="1658"/>
      <c r="H6" s="1669"/>
      <c r="I6" s="1025">
        <v>3.59</v>
      </c>
      <c r="J6" s="1026">
        <v>3.67</v>
      </c>
      <c r="K6" s="1026">
        <v>3.75</v>
      </c>
      <c r="L6" s="1027">
        <v>3.77</v>
      </c>
      <c r="M6" s="1027">
        <v>3.73</v>
      </c>
      <c r="N6" s="1027">
        <v>3.95</v>
      </c>
      <c r="O6" s="1028">
        <v>3.8</v>
      </c>
    </row>
    <row r="7" spans="2:15" ht="17.25" customHeight="1">
      <c r="B7" s="1668" t="s">
        <v>726</v>
      </c>
      <c r="C7" s="1658"/>
      <c r="D7" s="1658"/>
      <c r="E7" s="1658"/>
      <c r="F7" s="1658"/>
      <c r="G7" s="1658"/>
      <c r="H7" s="1669"/>
      <c r="I7" s="1029">
        <v>1.48</v>
      </c>
      <c r="J7" s="1027">
        <v>1.47</v>
      </c>
      <c r="K7" s="1027">
        <v>1.45</v>
      </c>
      <c r="L7" s="1027">
        <v>1.47</v>
      </c>
      <c r="M7" s="1027">
        <v>1.82</v>
      </c>
      <c r="N7" s="1027">
        <v>1.44</v>
      </c>
      <c r="O7" s="1030">
        <v>1.46</v>
      </c>
    </row>
    <row r="8" spans="2:15" ht="17.25" customHeight="1">
      <c r="B8" s="1670" t="s">
        <v>716</v>
      </c>
      <c r="C8" s="1671"/>
      <c r="D8" s="1671"/>
      <c r="E8" s="1671"/>
      <c r="F8" s="1671"/>
      <c r="G8" s="1671"/>
      <c r="H8" s="1672"/>
      <c r="I8" s="1031">
        <v>42.5</v>
      </c>
      <c r="J8" s="1032">
        <v>43</v>
      </c>
      <c r="K8" s="1032">
        <v>43</v>
      </c>
      <c r="L8" s="1032">
        <v>41.2</v>
      </c>
      <c r="M8" s="1032">
        <v>43.1</v>
      </c>
      <c r="N8" s="1032">
        <v>40.5</v>
      </c>
      <c r="O8" s="1033">
        <v>40.8</v>
      </c>
    </row>
    <row r="9" spans="2:15" ht="17.25" customHeight="1">
      <c r="B9" s="1673" t="s">
        <v>717</v>
      </c>
      <c r="C9" s="1674"/>
      <c r="D9" s="1674"/>
      <c r="E9" s="1674"/>
      <c r="F9" s="1674"/>
      <c r="G9" s="1674"/>
      <c r="H9" s="1675"/>
      <c r="I9" s="1034">
        <v>375306</v>
      </c>
      <c r="J9" s="1035">
        <v>335148</v>
      </c>
      <c r="K9" s="1035">
        <v>383451</v>
      </c>
      <c r="L9" s="1035">
        <v>348657</v>
      </c>
      <c r="M9" s="1035">
        <v>400100</v>
      </c>
      <c r="N9" s="1035">
        <v>368138</v>
      </c>
      <c r="O9" s="1036">
        <v>367457</v>
      </c>
    </row>
    <row r="10" spans="2:15" s="1037" customFormat="1" ht="17.25" customHeight="1">
      <c r="B10" s="1655" t="s">
        <v>727</v>
      </c>
      <c r="C10" s="1656"/>
      <c r="D10" s="1656"/>
      <c r="E10" s="1656"/>
      <c r="F10" s="1656"/>
      <c r="G10" s="1656"/>
      <c r="H10" s="1657"/>
      <c r="I10" s="1040">
        <v>264579</v>
      </c>
      <c r="J10" s="1041">
        <v>234172</v>
      </c>
      <c r="K10" s="1041">
        <v>250103</v>
      </c>
      <c r="L10" s="1041">
        <v>243276</v>
      </c>
      <c r="M10" s="1041">
        <v>270401</v>
      </c>
      <c r="N10" s="1041">
        <v>248473</v>
      </c>
      <c r="O10" s="1042">
        <v>236197</v>
      </c>
    </row>
    <row r="11" spans="2:15" s="1037" customFormat="1" ht="17.25" customHeight="1">
      <c r="B11" s="1655" t="s">
        <v>728</v>
      </c>
      <c r="C11" s="1656"/>
      <c r="D11" s="1656"/>
      <c r="E11" s="1656"/>
      <c r="F11" s="1656"/>
      <c r="G11" s="1656"/>
      <c r="H11" s="1657"/>
      <c r="I11" s="1040">
        <v>256122</v>
      </c>
      <c r="J11" s="1041">
        <v>225703</v>
      </c>
      <c r="K11" s="1041">
        <v>238726</v>
      </c>
      <c r="L11" s="1041">
        <v>230623</v>
      </c>
      <c r="M11" s="1041">
        <v>252970</v>
      </c>
      <c r="N11" s="1041">
        <v>237600</v>
      </c>
      <c r="O11" s="1042">
        <v>222493</v>
      </c>
    </row>
    <row r="12" spans="2:15" ht="17.25" customHeight="1">
      <c r="B12" s="1023"/>
      <c r="C12" s="1024"/>
      <c r="D12" s="1024"/>
      <c r="E12" s="1024"/>
      <c r="F12" s="1658" t="s">
        <v>718</v>
      </c>
      <c r="G12" s="1658"/>
      <c r="H12" s="1659"/>
      <c r="I12" s="1043">
        <f>SUM(I13:I14)</f>
        <v>216462</v>
      </c>
      <c r="J12" s="1044">
        <v>199290</v>
      </c>
      <c r="K12" s="1044">
        <f>SUM(K13:K14)</f>
        <v>211934</v>
      </c>
      <c r="L12" s="1044">
        <f>SUM(L13:L14)</f>
        <v>213414</v>
      </c>
      <c r="M12" s="1044">
        <v>189869</v>
      </c>
      <c r="N12" s="1044">
        <f>SUM(N13:N14)</f>
        <v>206402</v>
      </c>
      <c r="O12" s="1045">
        <v>201237</v>
      </c>
    </row>
    <row r="13" spans="2:15" ht="17.25" customHeight="1">
      <c r="B13" s="1023"/>
      <c r="C13" s="1024"/>
      <c r="D13" s="1024"/>
      <c r="E13" s="1024"/>
      <c r="F13" s="1024"/>
      <c r="G13" s="1658" t="s">
        <v>729</v>
      </c>
      <c r="H13" s="1659"/>
      <c r="I13" s="1043">
        <v>152740</v>
      </c>
      <c r="J13" s="1044">
        <v>142274</v>
      </c>
      <c r="K13" s="1044">
        <v>153863</v>
      </c>
      <c r="L13" s="1044">
        <v>153589</v>
      </c>
      <c r="M13" s="1044">
        <v>136590</v>
      </c>
      <c r="N13" s="1044">
        <v>151987</v>
      </c>
      <c r="O13" s="1045">
        <v>152720</v>
      </c>
    </row>
    <row r="14" spans="2:15" ht="17.25" customHeight="1">
      <c r="B14" s="1023"/>
      <c r="C14" s="1024"/>
      <c r="D14" s="1024"/>
      <c r="E14" s="1024"/>
      <c r="F14" s="1024"/>
      <c r="G14" s="1658" t="s">
        <v>730</v>
      </c>
      <c r="H14" s="1659"/>
      <c r="I14" s="1043">
        <v>63722</v>
      </c>
      <c r="J14" s="1044">
        <v>57018</v>
      </c>
      <c r="K14" s="1044">
        <v>58071</v>
      </c>
      <c r="L14" s="1044">
        <v>59825</v>
      </c>
      <c r="M14" s="1044">
        <v>53280</v>
      </c>
      <c r="N14" s="1044">
        <v>54415</v>
      </c>
      <c r="O14" s="1045">
        <v>48518</v>
      </c>
    </row>
    <row r="15" spans="2:15" ht="17.25" customHeight="1">
      <c r="B15" s="1023"/>
      <c r="C15" s="1024"/>
      <c r="D15" s="1024"/>
      <c r="E15" s="1024"/>
      <c r="F15" s="1658" t="s">
        <v>731</v>
      </c>
      <c r="G15" s="1658"/>
      <c r="H15" s="1659"/>
      <c r="I15" s="1043">
        <v>39660</v>
      </c>
      <c r="J15" s="1044">
        <v>26413</v>
      </c>
      <c r="K15" s="1044">
        <v>26791</v>
      </c>
      <c r="L15" s="1044">
        <v>17210</v>
      </c>
      <c r="M15" s="1044">
        <v>63102</v>
      </c>
      <c r="N15" s="1044">
        <v>31198</v>
      </c>
      <c r="O15" s="1045">
        <v>21255</v>
      </c>
    </row>
    <row r="16" spans="2:15" s="1037" customFormat="1" ht="17.25" customHeight="1">
      <c r="B16" s="1655" t="s">
        <v>732</v>
      </c>
      <c r="C16" s="1656"/>
      <c r="D16" s="1656"/>
      <c r="E16" s="1656"/>
      <c r="F16" s="1656"/>
      <c r="G16" s="1656"/>
      <c r="H16" s="1657"/>
      <c r="I16" s="1040">
        <v>2625</v>
      </c>
      <c r="J16" s="1041">
        <v>2452</v>
      </c>
      <c r="K16" s="1041">
        <v>3010</v>
      </c>
      <c r="L16" s="1041">
        <v>4946</v>
      </c>
      <c r="M16" s="1041">
        <v>6170</v>
      </c>
      <c r="N16" s="1041">
        <v>2227</v>
      </c>
      <c r="O16" s="1042">
        <v>4591</v>
      </c>
    </row>
    <row r="17" spans="2:15" s="1037" customFormat="1" ht="17.25" customHeight="1">
      <c r="B17" s="1655" t="s">
        <v>733</v>
      </c>
      <c r="C17" s="1656"/>
      <c r="D17" s="1656"/>
      <c r="E17" s="1656"/>
      <c r="F17" s="1656"/>
      <c r="G17" s="1656"/>
      <c r="H17" s="1657"/>
      <c r="I17" s="1041">
        <f>SUM(I18:I20)</f>
        <v>5833</v>
      </c>
      <c r="J17" s="1041">
        <f>SUM(J18:J20)</f>
        <v>6018</v>
      </c>
      <c r="K17" s="1041">
        <f>SUM(K18:K20)</f>
        <v>8366</v>
      </c>
      <c r="L17" s="1041">
        <f>SUM(L18:L20)</f>
        <v>7707</v>
      </c>
      <c r="M17" s="1041">
        <v>11260</v>
      </c>
      <c r="N17" s="1041">
        <f>SUM(N18:N20)</f>
        <v>8645</v>
      </c>
      <c r="O17" s="1042">
        <f>SUM(O18:O20)</f>
        <v>9113</v>
      </c>
    </row>
    <row r="18" spans="2:15" ht="17.25" customHeight="1">
      <c r="B18" s="1023"/>
      <c r="C18" s="1024"/>
      <c r="D18" s="1024"/>
      <c r="E18" s="1024"/>
      <c r="F18" s="1658" t="s">
        <v>734</v>
      </c>
      <c r="G18" s="1658"/>
      <c r="H18" s="1659"/>
      <c r="I18" s="1043">
        <v>1605</v>
      </c>
      <c r="J18" s="1044">
        <v>246</v>
      </c>
      <c r="K18" s="1044">
        <v>912</v>
      </c>
      <c r="L18" s="1044">
        <v>792</v>
      </c>
      <c r="M18" s="1044">
        <v>1406</v>
      </c>
      <c r="N18" s="1044">
        <v>977</v>
      </c>
      <c r="O18" s="1045">
        <v>1126</v>
      </c>
    </row>
    <row r="19" spans="2:15" ht="17.25" customHeight="1">
      <c r="B19" s="1023"/>
      <c r="C19" s="1024"/>
      <c r="D19" s="1024"/>
      <c r="E19" s="1024"/>
      <c r="F19" s="1658" t="s">
        <v>735</v>
      </c>
      <c r="G19" s="1658"/>
      <c r="H19" s="1659"/>
      <c r="I19" s="1043">
        <v>838</v>
      </c>
      <c r="J19" s="1044">
        <v>1695</v>
      </c>
      <c r="K19" s="1044">
        <v>3013</v>
      </c>
      <c r="L19" s="1044">
        <v>1056</v>
      </c>
      <c r="M19" s="1044">
        <v>2800</v>
      </c>
      <c r="N19" s="1044">
        <v>872</v>
      </c>
      <c r="O19" s="1045">
        <v>1443</v>
      </c>
    </row>
    <row r="20" spans="2:15" ht="17.25" customHeight="1">
      <c r="B20" s="1023"/>
      <c r="C20" s="1024"/>
      <c r="D20" s="1024"/>
      <c r="E20" s="1024"/>
      <c r="F20" s="1658" t="s">
        <v>736</v>
      </c>
      <c r="G20" s="1658"/>
      <c r="H20" s="1659"/>
      <c r="I20" s="1043">
        <v>3390</v>
      </c>
      <c r="J20" s="1044">
        <v>4077</v>
      </c>
      <c r="K20" s="1044">
        <v>4441</v>
      </c>
      <c r="L20" s="1044">
        <v>5859</v>
      </c>
      <c r="M20" s="1044">
        <v>7055</v>
      </c>
      <c r="N20" s="1044">
        <v>6796</v>
      </c>
      <c r="O20" s="1045">
        <v>6544</v>
      </c>
    </row>
    <row r="21" spans="2:15" s="1037" customFormat="1" ht="17.25" customHeight="1">
      <c r="B21" s="1655" t="s">
        <v>737</v>
      </c>
      <c r="C21" s="1656"/>
      <c r="D21" s="1656"/>
      <c r="E21" s="1656"/>
      <c r="F21" s="1656"/>
      <c r="G21" s="1656"/>
      <c r="H21" s="1657"/>
      <c r="I21" s="1040">
        <v>31585</v>
      </c>
      <c r="J21" s="1041">
        <v>40680</v>
      </c>
      <c r="K21" s="1041">
        <v>53481</v>
      </c>
      <c r="L21" s="1041">
        <v>49078</v>
      </c>
      <c r="M21" s="1041">
        <v>54923</v>
      </c>
      <c r="N21" s="1041">
        <f>SUM(N22:N25)</f>
        <v>45332</v>
      </c>
      <c r="O21" s="1042">
        <v>56997</v>
      </c>
    </row>
    <row r="22" spans="2:15" ht="17.25" customHeight="1">
      <c r="B22" s="1023"/>
      <c r="C22" s="1024"/>
      <c r="D22" s="1024"/>
      <c r="E22" s="1658" t="s">
        <v>738</v>
      </c>
      <c r="F22" s="1658"/>
      <c r="G22" s="1658"/>
      <c r="H22" s="1659"/>
      <c r="I22" s="1043">
        <v>26253</v>
      </c>
      <c r="J22" s="1044">
        <v>32309</v>
      </c>
      <c r="K22" s="1044">
        <v>43271</v>
      </c>
      <c r="L22" s="1044">
        <v>38811</v>
      </c>
      <c r="M22" s="1044">
        <v>47438</v>
      </c>
      <c r="N22" s="1044">
        <v>33593</v>
      </c>
      <c r="O22" s="1045">
        <v>46748</v>
      </c>
    </row>
    <row r="23" spans="2:15" ht="17.25" customHeight="1">
      <c r="B23" s="1023"/>
      <c r="C23" s="1024"/>
      <c r="D23" s="1024"/>
      <c r="E23" s="1658" t="s">
        <v>739</v>
      </c>
      <c r="F23" s="1658"/>
      <c r="G23" s="1658"/>
      <c r="H23" s="1659"/>
      <c r="I23" s="1043">
        <v>233</v>
      </c>
      <c r="J23" s="1044">
        <v>5033</v>
      </c>
      <c r="K23" s="1044">
        <v>2968</v>
      </c>
      <c r="L23" s="1044">
        <v>656</v>
      </c>
      <c r="M23" s="1044">
        <v>116</v>
      </c>
      <c r="N23" s="1044">
        <v>984</v>
      </c>
      <c r="O23" s="1045">
        <v>2987</v>
      </c>
    </row>
    <row r="24" spans="2:15" ht="17.25" customHeight="1">
      <c r="B24" s="1023"/>
      <c r="C24" s="1024"/>
      <c r="D24" s="1024"/>
      <c r="E24" s="1658" t="s">
        <v>740</v>
      </c>
      <c r="F24" s="1658"/>
      <c r="G24" s="1658"/>
      <c r="H24" s="1659"/>
      <c r="I24" s="1043">
        <v>4980</v>
      </c>
      <c r="J24" s="1044">
        <v>3215</v>
      </c>
      <c r="K24" s="1044">
        <v>7080</v>
      </c>
      <c r="L24" s="1044">
        <v>9557</v>
      </c>
      <c r="M24" s="1044">
        <v>6973</v>
      </c>
      <c r="N24" s="1044">
        <v>10430</v>
      </c>
      <c r="O24" s="1045">
        <v>5942</v>
      </c>
    </row>
    <row r="25" spans="2:15" ht="17.25" customHeight="1">
      <c r="B25" s="1023"/>
      <c r="C25" s="1024"/>
      <c r="D25" s="1024"/>
      <c r="E25" s="1658" t="s">
        <v>384</v>
      </c>
      <c r="F25" s="1658"/>
      <c r="G25" s="1658"/>
      <c r="H25" s="1659"/>
      <c r="I25" s="1043">
        <v>118</v>
      </c>
      <c r="J25" s="1044">
        <v>123</v>
      </c>
      <c r="K25" s="1044">
        <v>162</v>
      </c>
      <c r="L25" s="1044">
        <v>54</v>
      </c>
      <c r="M25" s="1044">
        <v>397</v>
      </c>
      <c r="N25" s="1044">
        <v>325</v>
      </c>
      <c r="O25" s="1045">
        <v>1271</v>
      </c>
    </row>
    <row r="26" spans="2:15" s="1037" customFormat="1" ht="17.25" customHeight="1">
      <c r="B26" s="1676" t="s">
        <v>741</v>
      </c>
      <c r="C26" s="1677"/>
      <c r="D26" s="1677"/>
      <c r="E26" s="1677"/>
      <c r="F26" s="1677"/>
      <c r="G26" s="1677"/>
      <c r="H26" s="1678"/>
      <c r="I26" s="1046">
        <v>79141</v>
      </c>
      <c r="J26" s="1047">
        <v>60296</v>
      </c>
      <c r="K26" s="1047">
        <v>79868</v>
      </c>
      <c r="L26" s="1047">
        <v>56303</v>
      </c>
      <c r="M26" s="1047">
        <v>74775</v>
      </c>
      <c r="N26" s="1047">
        <v>74334</v>
      </c>
      <c r="O26" s="1048">
        <v>74263</v>
      </c>
    </row>
    <row r="27" spans="2:15" ht="17.25" customHeight="1">
      <c r="B27" s="1673" t="s">
        <v>742</v>
      </c>
      <c r="C27" s="1674"/>
      <c r="D27" s="1674"/>
      <c r="E27" s="1674"/>
      <c r="F27" s="1674"/>
      <c r="G27" s="1674"/>
      <c r="H27" s="1675"/>
      <c r="I27" s="1034">
        <v>193439</v>
      </c>
      <c r="J27" s="1035">
        <v>178798</v>
      </c>
      <c r="K27" s="1035">
        <v>200894</v>
      </c>
      <c r="L27" s="1035">
        <v>196288</v>
      </c>
      <c r="M27" s="1035">
        <v>209577</v>
      </c>
      <c r="N27" s="1035">
        <v>194029</v>
      </c>
      <c r="O27" s="1036">
        <v>187488</v>
      </c>
    </row>
    <row r="28" spans="2:15" s="1037" customFormat="1" ht="17.25" customHeight="1">
      <c r="B28" s="1655" t="s">
        <v>743</v>
      </c>
      <c r="C28" s="1656"/>
      <c r="D28" s="1656"/>
      <c r="E28" s="1656"/>
      <c r="F28" s="1656"/>
      <c r="G28" s="1656"/>
      <c r="H28" s="1657"/>
      <c r="I28" s="1040">
        <v>165862</v>
      </c>
      <c r="J28" s="1041">
        <v>156718</v>
      </c>
      <c r="K28" s="1041">
        <v>175982</v>
      </c>
      <c r="L28" s="1041">
        <f>SUM(L29,L41,L44,L47,L50)</f>
        <v>174523</v>
      </c>
      <c r="M28" s="1041">
        <v>180801</v>
      </c>
      <c r="N28" s="1041">
        <v>168967</v>
      </c>
      <c r="O28" s="1042">
        <v>166852</v>
      </c>
    </row>
    <row r="29" spans="2:15" s="1037" customFormat="1" ht="17.25" customHeight="1">
      <c r="B29" s="1038"/>
      <c r="C29" s="1039"/>
      <c r="D29" s="1049"/>
      <c r="E29" s="1049"/>
      <c r="F29" s="1682" t="s">
        <v>744</v>
      </c>
      <c r="G29" s="1682"/>
      <c r="H29" s="1657"/>
      <c r="I29" s="1040">
        <f>SUM(I30,I33)</f>
        <v>48576</v>
      </c>
      <c r="J29" s="1041">
        <v>47948</v>
      </c>
      <c r="K29" s="1041">
        <v>51189</v>
      </c>
      <c r="L29" s="1041">
        <f>SUM(L30,L33)</f>
        <v>54209</v>
      </c>
      <c r="M29" s="1041">
        <v>47998</v>
      </c>
      <c r="N29" s="1041">
        <v>46819</v>
      </c>
      <c r="O29" s="1042">
        <v>51015</v>
      </c>
    </row>
    <row r="30" spans="2:15" ht="17.25" customHeight="1">
      <c r="B30" s="1023"/>
      <c r="C30" s="1024"/>
      <c r="D30" s="1024"/>
      <c r="E30" s="1050"/>
      <c r="G30" s="1661" t="s">
        <v>719</v>
      </c>
      <c r="H30" s="1659"/>
      <c r="I30" s="1043">
        <v>5995</v>
      </c>
      <c r="J30" s="1044">
        <v>6141</v>
      </c>
      <c r="K30" s="1044">
        <f>SUM(K31:K32)</f>
        <v>6158</v>
      </c>
      <c r="L30" s="1044">
        <v>5628</v>
      </c>
      <c r="M30" s="1044">
        <f>SUM(M31:M32)</f>
        <v>6395</v>
      </c>
      <c r="N30" s="1044">
        <f>SUM(N31:N32)</f>
        <v>6174</v>
      </c>
      <c r="O30" s="1045">
        <v>6948</v>
      </c>
    </row>
    <row r="31" spans="2:15" ht="17.25" customHeight="1">
      <c r="B31" s="1023"/>
      <c r="C31" s="1024"/>
      <c r="D31" s="1024"/>
      <c r="E31" s="1024"/>
      <c r="F31" s="1024"/>
      <c r="G31" s="1050"/>
      <c r="H31" s="1050" t="s">
        <v>745</v>
      </c>
      <c r="I31" s="1043">
        <v>4141</v>
      </c>
      <c r="J31" s="1044">
        <v>4016</v>
      </c>
      <c r="K31" s="1044">
        <v>4018</v>
      </c>
      <c r="L31" s="1044">
        <v>3360</v>
      </c>
      <c r="M31" s="1044">
        <v>4524</v>
      </c>
      <c r="N31" s="1044">
        <v>4103</v>
      </c>
      <c r="O31" s="1045">
        <v>4452</v>
      </c>
    </row>
    <row r="32" spans="2:15" ht="17.25" customHeight="1">
      <c r="B32" s="1023"/>
      <c r="C32" s="1024"/>
      <c r="D32" s="1024"/>
      <c r="E32" s="1050"/>
      <c r="F32" s="1024"/>
      <c r="G32" s="1050"/>
      <c r="H32" s="1050" t="s">
        <v>746</v>
      </c>
      <c r="I32" s="1043">
        <v>1853</v>
      </c>
      <c r="J32" s="1044">
        <v>2126</v>
      </c>
      <c r="K32" s="1044">
        <v>2140</v>
      </c>
      <c r="L32" s="1044">
        <v>2267</v>
      </c>
      <c r="M32" s="1044">
        <v>1871</v>
      </c>
      <c r="N32" s="1044">
        <v>2071</v>
      </c>
      <c r="O32" s="1045">
        <v>2495</v>
      </c>
    </row>
    <row r="33" spans="2:15" ht="17.25" customHeight="1">
      <c r="B33" s="1023"/>
      <c r="C33" s="1024"/>
      <c r="D33" s="1024"/>
      <c r="E33" s="1050"/>
      <c r="G33" s="1661" t="s">
        <v>747</v>
      </c>
      <c r="H33" s="1659"/>
      <c r="I33" s="1043">
        <v>42581</v>
      </c>
      <c r="J33" s="1044">
        <f aca="true" t="shared" si="0" ref="J33:O33">SUM(J34:J40)</f>
        <v>41806</v>
      </c>
      <c r="K33" s="1044">
        <f t="shared" si="0"/>
        <v>45029</v>
      </c>
      <c r="L33" s="1044">
        <f t="shared" si="0"/>
        <v>48581</v>
      </c>
      <c r="M33" s="1044">
        <f t="shared" si="0"/>
        <v>41602</v>
      </c>
      <c r="N33" s="1044">
        <f t="shared" si="0"/>
        <v>40644</v>
      </c>
      <c r="O33" s="1045">
        <f t="shared" si="0"/>
        <v>44065</v>
      </c>
    </row>
    <row r="34" spans="2:15" ht="17.25" customHeight="1">
      <c r="B34" s="1023"/>
      <c r="C34" s="1024"/>
      <c r="D34" s="1024"/>
      <c r="E34" s="1050"/>
      <c r="F34" s="1024"/>
      <c r="G34" s="1050"/>
      <c r="H34" s="1050" t="s">
        <v>748</v>
      </c>
      <c r="I34" s="1043">
        <v>8471</v>
      </c>
      <c r="J34" s="1044">
        <v>6411</v>
      </c>
      <c r="K34" s="1044">
        <v>6192</v>
      </c>
      <c r="L34" s="1044">
        <v>8230</v>
      </c>
      <c r="M34" s="1044">
        <v>6163</v>
      </c>
      <c r="N34" s="1044">
        <v>5561</v>
      </c>
      <c r="O34" s="1045">
        <v>5918</v>
      </c>
    </row>
    <row r="35" spans="2:15" ht="17.25" customHeight="1">
      <c r="B35" s="1023"/>
      <c r="C35" s="1024"/>
      <c r="D35" s="1024"/>
      <c r="E35" s="1050"/>
      <c r="F35" s="1024"/>
      <c r="G35" s="1050"/>
      <c r="H35" s="1050" t="s">
        <v>749</v>
      </c>
      <c r="I35" s="1043">
        <v>6972</v>
      </c>
      <c r="J35" s="1044">
        <v>7864</v>
      </c>
      <c r="K35" s="1044">
        <v>9045</v>
      </c>
      <c r="L35" s="1044">
        <v>8643</v>
      </c>
      <c r="M35" s="1044">
        <v>7471</v>
      </c>
      <c r="N35" s="1044">
        <v>7507</v>
      </c>
      <c r="O35" s="1045">
        <v>9681</v>
      </c>
    </row>
    <row r="36" spans="2:15" ht="17.25" customHeight="1">
      <c r="B36" s="1023"/>
      <c r="C36" s="1024"/>
      <c r="D36" s="1024"/>
      <c r="E36" s="1050"/>
      <c r="F36" s="1024"/>
      <c r="G36" s="1050"/>
      <c r="H36" s="1050" t="s">
        <v>750</v>
      </c>
      <c r="I36" s="1043">
        <v>4769</v>
      </c>
      <c r="J36" s="1044">
        <v>4921</v>
      </c>
      <c r="K36" s="1044">
        <v>5477</v>
      </c>
      <c r="L36" s="1044">
        <v>5508</v>
      </c>
      <c r="M36" s="1044">
        <v>5692</v>
      </c>
      <c r="N36" s="1044">
        <v>5131</v>
      </c>
      <c r="O36" s="1045">
        <v>4872</v>
      </c>
    </row>
    <row r="37" spans="2:15" ht="17.25" customHeight="1">
      <c r="B37" s="1023"/>
      <c r="C37" s="1024"/>
      <c r="D37" s="1024"/>
      <c r="E37" s="1050"/>
      <c r="F37" s="1024"/>
      <c r="G37" s="1050"/>
      <c r="H37" s="1050" t="s">
        <v>751</v>
      </c>
      <c r="I37" s="1043">
        <v>3806</v>
      </c>
      <c r="J37" s="1044">
        <v>3943</v>
      </c>
      <c r="K37" s="79">
        <v>4201</v>
      </c>
      <c r="L37" s="1044">
        <v>3693</v>
      </c>
      <c r="M37" s="1044">
        <v>3979</v>
      </c>
      <c r="N37" s="1044">
        <v>4047</v>
      </c>
      <c r="O37" s="1045">
        <v>4412</v>
      </c>
    </row>
    <row r="38" spans="2:15" ht="17.25" customHeight="1">
      <c r="B38" s="1023"/>
      <c r="C38" s="1024"/>
      <c r="D38" s="1024"/>
      <c r="E38" s="1050"/>
      <c r="F38" s="1024"/>
      <c r="G38" s="1050"/>
      <c r="H38" s="1050" t="s">
        <v>720</v>
      </c>
      <c r="I38" s="1043">
        <v>2387</v>
      </c>
      <c r="J38" s="1044">
        <v>2488</v>
      </c>
      <c r="K38" s="1044">
        <v>2565</v>
      </c>
      <c r="L38" s="1044">
        <v>2680</v>
      </c>
      <c r="M38" s="1044">
        <v>2423</v>
      </c>
      <c r="N38" s="1044">
        <v>2556</v>
      </c>
      <c r="O38" s="1045">
        <v>2516</v>
      </c>
    </row>
    <row r="39" spans="2:15" ht="17.25" customHeight="1">
      <c r="B39" s="1023"/>
      <c r="C39" s="1024"/>
      <c r="D39" s="1024"/>
      <c r="E39" s="1050"/>
      <c r="H39" s="1050" t="s">
        <v>752</v>
      </c>
      <c r="I39" s="1043">
        <v>10604</v>
      </c>
      <c r="J39" s="1044">
        <v>10406</v>
      </c>
      <c r="K39" s="1044">
        <v>11713</v>
      </c>
      <c r="L39" s="1044">
        <v>13308</v>
      </c>
      <c r="M39" s="1044">
        <v>10069</v>
      </c>
      <c r="N39" s="1044">
        <v>10865</v>
      </c>
      <c r="O39" s="1045">
        <v>10838</v>
      </c>
    </row>
    <row r="40" spans="2:15" ht="17.25" customHeight="1">
      <c r="B40" s="1023"/>
      <c r="C40" s="1024"/>
      <c r="D40" s="1024"/>
      <c r="E40" s="1050"/>
      <c r="H40" s="1050" t="s">
        <v>721</v>
      </c>
      <c r="I40" s="1043">
        <v>5572</v>
      </c>
      <c r="J40" s="1044">
        <v>5773</v>
      </c>
      <c r="K40" s="1044">
        <v>5836</v>
      </c>
      <c r="L40" s="1044">
        <v>6519</v>
      </c>
      <c r="M40" s="1044">
        <v>5805</v>
      </c>
      <c r="N40" s="1044">
        <v>4977</v>
      </c>
      <c r="O40" s="1045">
        <v>5828</v>
      </c>
    </row>
    <row r="41" spans="2:15" s="1037" customFormat="1" ht="17.25" customHeight="1">
      <c r="B41" s="1038"/>
      <c r="C41" s="1039"/>
      <c r="D41" s="1049"/>
      <c r="E41" s="1049"/>
      <c r="F41" s="1656" t="s">
        <v>753</v>
      </c>
      <c r="G41" s="1656"/>
      <c r="H41" s="1657"/>
      <c r="I41" s="1040">
        <f>SUM(I42:I43)</f>
        <v>14391</v>
      </c>
      <c r="J41" s="1041">
        <f>SUM(J42:J43)</f>
        <v>14796</v>
      </c>
      <c r="K41" s="1041">
        <v>17087</v>
      </c>
      <c r="L41" s="1041">
        <v>16196</v>
      </c>
      <c r="M41" s="1041">
        <f>SUM(M42:M43)</f>
        <v>18904</v>
      </c>
      <c r="N41" s="1041">
        <f>SUM(N42:N43)</f>
        <v>16216</v>
      </c>
      <c r="O41" s="1042">
        <f>SUM(O42:O43)</f>
        <v>16764</v>
      </c>
    </row>
    <row r="42" spans="2:15" ht="17.25" customHeight="1">
      <c r="B42" s="1023"/>
      <c r="C42" s="1024"/>
      <c r="D42" s="1050"/>
      <c r="E42" s="1050"/>
      <c r="F42" s="1024"/>
      <c r="G42" s="1658" t="s">
        <v>754</v>
      </c>
      <c r="H42" s="1659"/>
      <c r="I42" s="1043">
        <v>3630</v>
      </c>
      <c r="J42" s="1044">
        <v>3988</v>
      </c>
      <c r="K42" s="1044">
        <v>4191</v>
      </c>
      <c r="L42" s="1044">
        <v>2397</v>
      </c>
      <c r="M42" s="1044">
        <v>4131</v>
      </c>
      <c r="N42" s="1044">
        <v>3118</v>
      </c>
      <c r="O42" s="1045">
        <v>5638</v>
      </c>
    </row>
    <row r="43" spans="2:15" ht="17.25" customHeight="1">
      <c r="B43" s="1023"/>
      <c r="C43" s="1024"/>
      <c r="D43" s="1050"/>
      <c r="E43" s="1050"/>
      <c r="F43" s="1024"/>
      <c r="G43" s="1658" t="s">
        <v>755</v>
      </c>
      <c r="H43" s="1659"/>
      <c r="I43" s="1043">
        <v>10761</v>
      </c>
      <c r="J43" s="1044">
        <v>10808</v>
      </c>
      <c r="K43" s="1044">
        <v>12897</v>
      </c>
      <c r="L43" s="1044">
        <v>13800</v>
      </c>
      <c r="M43" s="1044">
        <v>14773</v>
      </c>
      <c r="N43" s="1044">
        <v>13098</v>
      </c>
      <c r="O43" s="1045">
        <v>11126</v>
      </c>
    </row>
    <row r="44" spans="2:15" s="1037" customFormat="1" ht="17.25" customHeight="1">
      <c r="B44" s="1038"/>
      <c r="C44" s="1039"/>
      <c r="D44" s="1049"/>
      <c r="E44" s="1049"/>
      <c r="F44" s="1656" t="s">
        <v>756</v>
      </c>
      <c r="G44" s="1656"/>
      <c r="H44" s="1657"/>
      <c r="I44" s="1040">
        <f>SUM(I45:I46)</f>
        <v>6719</v>
      </c>
      <c r="J44" s="1041">
        <f>SUM(J45:J46)</f>
        <v>6711</v>
      </c>
      <c r="K44" s="1041">
        <f>SUM(K45:K46)</f>
        <v>6526</v>
      </c>
      <c r="L44" s="1041">
        <v>6879</v>
      </c>
      <c r="M44" s="1041">
        <f>SUM(M45:M46)</f>
        <v>7639</v>
      </c>
      <c r="N44" s="1041">
        <v>6448</v>
      </c>
      <c r="O44" s="1042">
        <v>6200</v>
      </c>
    </row>
    <row r="45" spans="2:15" ht="17.25" customHeight="1">
      <c r="B45" s="1023"/>
      <c r="C45" s="1024"/>
      <c r="D45" s="1050"/>
      <c r="E45" s="1050"/>
      <c r="F45" s="1024"/>
      <c r="G45" s="1658" t="s">
        <v>757</v>
      </c>
      <c r="H45" s="1659"/>
      <c r="I45" s="1043">
        <v>2702</v>
      </c>
      <c r="J45" s="1044">
        <v>2907</v>
      </c>
      <c r="K45" s="1044">
        <v>3992</v>
      </c>
      <c r="L45" s="1044">
        <v>4448</v>
      </c>
      <c r="M45" s="1044">
        <v>3931</v>
      </c>
      <c r="N45" s="1044">
        <v>3257</v>
      </c>
      <c r="O45" s="1045">
        <v>4294</v>
      </c>
    </row>
    <row r="46" spans="2:15" ht="17.25" customHeight="1">
      <c r="B46" s="1023"/>
      <c r="C46" s="1024"/>
      <c r="D46" s="1050"/>
      <c r="E46" s="1050"/>
      <c r="F46" s="1024"/>
      <c r="G46" s="1658" t="s">
        <v>758</v>
      </c>
      <c r="H46" s="1659"/>
      <c r="I46" s="1043">
        <v>4017</v>
      </c>
      <c r="J46" s="1044">
        <v>3804</v>
      </c>
      <c r="K46" s="1044">
        <v>2534</v>
      </c>
      <c r="L46" s="1044">
        <v>2430</v>
      </c>
      <c r="M46" s="1044">
        <v>3708</v>
      </c>
      <c r="N46" s="1044">
        <v>3190</v>
      </c>
      <c r="O46" s="1045">
        <v>1905</v>
      </c>
    </row>
    <row r="47" spans="2:15" s="1037" customFormat="1" ht="17.25" customHeight="1">
      <c r="B47" s="1038"/>
      <c r="C47" s="1039"/>
      <c r="D47" s="1049"/>
      <c r="E47" s="1049"/>
      <c r="F47" s="1656" t="s">
        <v>759</v>
      </c>
      <c r="G47" s="1656"/>
      <c r="H47" s="1657"/>
      <c r="I47" s="1040">
        <v>18634</v>
      </c>
      <c r="J47" s="1041">
        <v>17174</v>
      </c>
      <c r="K47" s="1041">
        <v>19139</v>
      </c>
      <c r="L47" s="1041">
        <v>17575</v>
      </c>
      <c r="M47" s="1041">
        <f>SUM(M48:M49)</f>
        <v>16138</v>
      </c>
      <c r="N47" s="1041">
        <v>17970</v>
      </c>
      <c r="O47" s="1042">
        <f>SUM(O48:O49)</f>
        <v>17162</v>
      </c>
    </row>
    <row r="48" spans="2:15" ht="17.25" customHeight="1">
      <c r="B48" s="1023"/>
      <c r="C48" s="1024"/>
      <c r="D48" s="1050"/>
      <c r="E48" s="1050"/>
      <c r="F48" s="1024"/>
      <c r="G48" s="1658" t="s">
        <v>760</v>
      </c>
      <c r="H48" s="1660"/>
      <c r="I48" s="1043">
        <v>14320</v>
      </c>
      <c r="J48" s="1044">
        <v>12856</v>
      </c>
      <c r="K48" s="1044">
        <v>14718</v>
      </c>
      <c r="L48" s="1044">
        <v>13230</v>
      </c>
      <c r="M48" s="1044">
        <v>11337</v>
      </c>
      <c r="N48" s="1044">
        <v>13657</v>
      </c>
      <c r="O48" s="1045">
        <v>12752</v>
      </c>
    </row>
    <row r="49" spans="2:15" ht="17.25" customHeight="1">
      <c r="B49" s="1023"/>
      <c r="C49" s="1024"/>
      <c r="D49" s="1050"/>
      <c r="E49" s="1050"/>
      <c r="F49" s="1024"/>
      <c r="G49" s="1658" t="s">
        <v>761</v>
      </c>
      <c r="H49" s="1660"/>
      <c r="I49" s="1043">
        <v>4313</v>
      </c>
      <c r="J49" s="1044">
        <v>4319</v>
      </c>
      <c r="K49" s="1044">
        <v>4422</v>
      </c>
      <c r="L49" s="1044">
        <v>4346</v>
      </c>
      <c r="M49" s="1044">
        <v>4801</v>
      </c>
      <c r="N49" s="1044">
        <v>4314</v>
      </c>
      <c r="O49" s="1045">
        <v>4410</v>
      </c>
    </row>
    <row r="50" spans="2:15" s="1037" customFormat="1" ht="17.25" customHeight="1">
      <c r="B50" s="1038"/>
      <c r="C50" s="1039"/>
      <c r="D50" s="1049"/>
      <c r="E50" s="1049"/>
      <c r="F50" s="1656" t="s">
        <v>762</v>
      </c>
      <c r="G50" s="1656"/>
      <c r="H50" s="1657"/>
      <c r="I50" s="1040">
        <v>77543</v>
      </c>
      <c r="J50" s="1041">
        <f>SUM(J51:J56)</f>
        <v>70090</v>
      </c>
      <c r="K50" s="1041">
        <v>82040</v>
      </c>
      <c r="L50" s="1041">
        <v>79664</v>
      </c>
      <c r="M50" s="1041">
        <v>90121</v>
      </c>
      <c r="N50" s="1041">
        <v>81513</v>
      </c>
      <c r="O50" s="1042">
        <v>75712</v>
      </c>
    </row>
    <row r="51" spans="1:15" ht="17.25" customHeight="1">
      <c r="A51" s="1037"/>
      <c r="B51" s="1023"/>
      <c r="C51" s="1050"/>
      <c r="D51" s="1050"/>
      <c r="E51" s="1050"/>
      <c r="F51" s="1024"/>
      <c r="G51" s="1658" t="s">
        <v>763</v>
      </c>
      <c r="H51" s="1660"/>
      <c r="I51" s="1043">
        <v>6739</v>
      </c>
      <c r="J51" s="1044">
        <v>7870</v>
      </c>
      <c r="K51" s="1044">
        <v>6513</v>
      </c>
      <c r="L51" s="1044">
        <v>7403</v>
      </c>
      <c r="M51" s="1044">
        <v>7271</v>
      </c>
      <c r="N51" s="1044">
        <v>7902</v>
      </c>
      <c r="O51" s="1045">
        <v>8268</v>
      </c>
    </row>
    <row r="52" spans="2:15" ht="17.25" customHeight="1">
      <c r="B52" s="1023"/>
      <c r="C52" s="1050"/>
      <c r="D52" s="1050"/>
      <c r="E52" s="1050"/>
      <c r="F52" s="1024"/>
      <c r="G52" s="1658" t="s">
        <v>764</v>
      </c>
      <c r="H52" s="1660"/>
      <c r="I52" s="1043">
        <v>9502</v>
      </c>
      <c r="J52" s="1044">
        <v>8822</v>
      </c>
      <c r="K52" s="1044">
        <v>10603</v>
      </c>
      <c r="L52" s="1044">
        <v>11354</v>
      </c>
      <c r="M52" s="1044">
        <v>11894</v>
      </c>
      <c r="N52" s="1044">
        <v>11826</v>
      </c>
      <c r="O52" s="1045">
        <v>10331</v>
      </c>
    </row>
    <row r="53" spans="2:15" ht="17.25" customHeight="1">
      <c r="B53" s="1023"/>
      <c r="C53" s="1050"/>
      <c r="D53" s="1050"/>
      <c r="E53" s="1050"/>
      <c r="F53" s="1024"/>
      <c r="G53" s="1658" t="s">
        <v>1296</v>
      </c>
      <c r="H53" s="1660"/>
      <c r="I53" s="1044">
        <v>2799</v>
      </c>
      <c r="J53" s="1044">
        <v>3162</v>
      </c>
      <c r="K53" s="1044">
        <v>5277</v>
      </c>
      <c r="L53" s="1044">
        <v>4675</v>
      </c>
      <c r="M53" s="1044">
        <v>3978</v>
      </c>
      <c r="N53" s="1044">
        <v>3277</v>
      </c>
      <c r="O53" s="1045">
        <v>3758</v>
      </c>
    </row>
    <row r="54" spans="1:15" ht="17.25" customHeight="1">
      <c r="A54" s="1037"/>
      <c r="B54" s="1023"/>
      <c r="C54" s="1050"/>
      <c r="D54" s="1050"/>
      <c r="E54" s="1050"/>
      <c r="F54" s="1024"/>
      <c r="G54" s="1658" t="s">
        <v>765</v>
      </c>
      <c r="H54" s="1660"/>
      <c r="I54" s="1043">
        <v>9381</v>
      </c>
      <c r="J54" s="1044">
        <v>11996</v>
      </c>
      <c r="K54" s="1044">
        <v>13884</v>
      </c>
      <c r="L54" s="1044">
        <v>14603</v>
      </c>
      <c r="M54" s="1044">
        <v>15585</v>
      </c>
      <c r="N54" s="1044">
        <v>16453</v>
      </c>
      <c r="O54" s="1045">
        <v>14284</v>
      </c>
    </row>
    <row r="55" spans="2:15" ht="17.25" customHeight="1">
      <c r="B55" s="1023"/>
      <c r="C55" s="1050"/>
      <c r="D55" s="1050"/>
      <c r="E55" s="1050"/>
      <c r="F55" s="1024"/>
      <c r="G55" s="1658" t="s">
        <v>766</v>
      </c>
      <c r="H55" s="1660"/>
      <c r="I55" s="1043">
        <v>12201</v>
      </c>
      <c r="J55" s="1044">
        <v>11873</v>
      </c>
      <c r="K55" s="1044">
        <v>15732</v>
      </c>
      <c r="L55" s="1044">
        <v>13763</v>
      </c>
      <c r="M55" s="1044">
        <v>17483</v>
      </c>
      <c r="N55" s="1044">
        <v>14486</v>
      </c>
      <c r="O55" s="1045">
        <v>12888</v>
      </c>
    </row>
    <row r="56" spans="2:15" ht="16.5" customHeight="1">
      <c r="B56" s="1023"/>
      <c r="C56" s="1050"/>
      <c r="D56" s="1050"/>
      <c r="E56" s="1050"/>
      <c r="F56" s="1024"/>
      <c r="G56" s="1658" t="s">
        <v>767</v>
      </c>
      <c r="H56" s="1660"/>
      <c r="I56" s="1043">
        <v>36923</v>
      </c>
      <c r="J56" s="1044">
        <v>26367</v>
      </c>
      <c r="K56" s="1044">
        <v>30029</v>
      </c>
      <c r="L56" s="1044">
        <v>27867</v>
      </c>
      <c r="M56" s="1044">
        <v>33912</v>
      </c>
      <c r="N56" s="1044">
        <v>27570</v>
      </c>
      <c r="O56" s="1045">
        <v>26181</v>
      </c>
    </row>
    <row r="57" spans="2:15" s="1037" customFormat="1" ht="16.5" customHeight="1">
      <c r="B57" s="1655" t="s">
        <v>768</v>
      </c>
      <c r="C57" s="1656"/>
      <c r="D57" s="1656"/>
      <c r="E57" s="1656"/>
      <c r="F57" s="1656"/>
      <c r="G57" s="1656"/>
      <c r="H57" s="1657"/>
      <c r="I57" s="1040">
        <v>27576</v>
      </c>
      <c r="J57" s="1041">
        <f>SUM(J58:J60)</f>
        <v>22080</v>
      </c>
      <c r="K57" s="1041">
        <v>24912</v>
      </c>
      <c r="L57" s="1041">
        <f>SUM(L58:L60)</f>
        <v>21765</v>
      </c>
      <c r="M57" s="1041">
        <v>28776</v>
      </c>
      <c r="N57" s="1041">
        <f>SUM(N58:N60)</f>
        <v>25062</v>
      </c>
      <c r="O57" s="1042">
        <f>SUM(O58:O60)</f>
        <v>20636</v>
      </c>
    </row>
    <row r="58" spans="2:15" ht="16.5" customHeight="1">
      <c r="B58" s="1023"/>
      <c r="C58" s="1050"/>
      <c r="D58" s="1050"/>
      <c r="E58" s="1050"/>
      <c r="F58" s="1024"/>
      <c r="G58" s="1658" t="s">
        <v>769</v>
      </c>
      <c r="H58" s="1669"/>
      <c r="I58" s="1043">
        <v>14100</v>
      </c>
      <c r="J58" s="1044">
        <v>11052</v>
      </c>
      <c r="K58" s="1044">
        <v>13749</v>
      </c>
      <c r="L58" s="1044">
        <v>10616</v>
      </c>
      <c r="M58" s="1044">
        <v>14085</v>
      </c>
      <c r="N58" s="1044">
        <v>12396</v>
      </c>
      <c r="O58" s="1045">
        <v>11090</v>
      </c>
    </row>
    <row r="59" spans="2:15" ht="16.5" customHeight="1">
      <c r="B59" s="1023"/>
      <c r="C59" s="1050"/>
      <c r="D59" s="1050"/>
      <c r="E59" s="1050"/>
      <c r="F59" s="1024"/>
      <c r="G59" s="1658" t="s">
        <v>770</v>
      </c>
      <c r="H59" s="1669"/>
      <c r="I59" s="1043">
        <v>13047</v>
      </c>
      <c r="J59" s="1044">
        <v>10837</v>
      </c>
      <c r="K59" s="1044">
        <v>10904</v>
      </c>
      <c r="L59" s="1044">
        <v>10882</v>
      </c>
      <c r="M59" s="1044">
        <v>13748</v>
      </c>
      <c r="N59" s="1044">
        <v>12412</v>
      </c>
      <c r="O59" s="1045">
        <v>9285</v>
      </c>
    </row>
    <row r="60" spans="2:15" ht="16.5" customHeight="1">
      <c r="B60" s="1023"/>
      <c r="C60" s="1050"/>
      <c r="D60" s="1050"/>
      <c r="E60" s="1050"/>
      <c r="F60" s="1024"/>
      <c r="G60" s="1658" t="s">
        <v>771</v>
      </c>
      <c r="H60" s="1669"/>
      <c r="I60" s="1043">
        <v>430</v>
      </c>
      <c r="J60" s="1044">
        <v>191</v>
      </c>
      <c r="K60" s="1044">
        <v>258</v>
      </c>
      <c r="L60" s="1044">
        <v>267</v>
      </c>
      <c r="M60" s="1044">
        <v>944</v>
      </c>
      <c r="N60" s="1044">
        <v>254</v>
      </c>
      <c r="O60" s="1045">
        <v>261</v>
      </c>
    </row>
    <row r="61" spans="2:15" s="1037" customFormat="1" ht="17.25" customHeight="1">
      <c r="B61" s="1655" t="s">
        <v>772</v>
      </c>
      <c r="C61" s="1656"/>
      <c r="D61" s="1656"/>
      <c r="E61" s="1656"/>
      <c r="F61" s="1656"/>
      <c r="G61" s="1656"/>
      <c r="H61" s="1657"/>
      <c r="I61" s="1040">
        <f aca="true" t="shared" si="1" ref="I61:N61">SUM(I62:I65)</f>
        <v>99942</v>
      </c>
      <c r="J61" s="1041">
        <f t="shared" si="1"/>
        <v>91979</v>
      </c>
      <c r="K61" s="1041">
        <f t="shared" si="1"/>
        <v>98654</v>
      </c>
      <c r="L61" s="1041">
        <f t="shared" si="1"/>
        <v>94091</v>
      </c>
      <c r="M61" s="1041">
        <f t="shared" si="1"/>
        <v>109144</v>
      </c>
      <c r="N61" s="1041">
        <f t="shared" si="1"/>
        <v>96816</v>
      </c>
      <c r="O61" s="1042">
        <v>102208</v>
      </c>
    </row>
    <row r="62" spans="2:15" ht="17.25" customHeight="1">
      <c r="B62" s="1023"/>
      <c r="C62" s="1024"/>
      <c r="D62" s="1024"/>
      <c r="E62" s="1024"/>
      <c r="F62" s="1658" t="s">
        <v>773</v>
      </c>
      <c r="G62" s="1658"/>
      <c r="H62" s="1659"/>
      <c r="I62" s="1043">
        <v>82900</v>
      </c>
      <c r="J62" s="1044">
        <v>68417</v>
      </c>
      <c r="K62" s="1044">
        <v>73851</v>
      </c>
      <c r="L62" s="1044">
        <v>73656</v>
      </c>
      <c r="M62" s="1044">
        <v>84287</v>
      </c>
      <c r="N62" s="1044">
        <v>73843</v>
      </c>
      <c r="O62" s="1045">
        <v>78036</v>
      </c>
    </row>
    <row r="63" spans="2:15" ht="17.25" customHeight="1">
      <c r="B63" s="1023"/>
      <c r="C63" s="1024"/>
      <c r="D63" s="1024"/>
      <c r="E63" s="1024"/>
      <c r="F63" s="1658" t="s">
        <v>774</v>
      </c>
      <c r="G63" s="1658"/>
      <c r="H63" s="1659"/>
      <c r="I63" s="1043">
        <v>8882</v>
      </c>
      <c r="J63" s="1044">
        <v>8433</v>
      </c>
      <c r="K63" s="1044">
        <v>8486</v>
      </c>
      <c r="L63" s="1044">
        <v>9442</v>
      </c>
      <c r="M63" s="1044">
        <v>8446</v>
      </c>
      <c r="N63" s="1044">
        <v>8607</v>
      </c>
      <c r="O63" s="1045">
        <v>6833</v>
      </c>
    </row>
    <row r="64" spans="2:15" ht="17.25" customHeight="1">
      <c r="B64" s="1023"/>
      <c r="C64" s="1050"/>
      <c r="D64" s="1050"/>
      <c r="E64" s="1050"/>
      <c r="F64" s="1661" t="s">
        <v>775</v>
      </c>
      <c r="G64" s="1661"/>
      <c r="H64" s="1659"/>
      <c r="I64" s="1043">
        <v>6146</v>
      </c>
      <c r="J64" s="1044">
        <v>6895</v>
      </c>
      <c r="K64" s="1044">
        <v>8493</v>
      </c>
      <c r="L64" s="1044">
        <v>8987</v>
      </c>
      <c r="M64" s="1044">
        <v>8330</v>
      </c>
      <c r="N64" s="1044">
        <v>9685</v>
      </c>
      <c r="O64" s="1045">
        <v>7175</v>
      </c>
    </row>
    <row r="65" spans="2:15" ht="17.25" customHeight="1">
      <c r="B65" s="1023"/>
      <c r="C65" s="1050"/>
      <c r="D65" s="1050"/>
      <c r="E65" s="1050"/>
      <c r="F65" s="1661" t="s">
        <v>989</v>
      </c>
      <c r="G65" s="1661"/>
      <c r="H65" s="1659"/>
      <c r="I65" s="1043">
        <v>2014</v>
      </c>
      <c r="J65" s="1044">
        <v>8234</v>
      </c>
      <c r="K65" s="1044">
        <v>7824</v>
      </c>
      <c r="L65" s="1044">
        <v>2006</v>
      </c>
      <c r="M65" s="1044">
        <v>8081</v>
      </c>
      <c r="N65" s="1044">
        <v>4681</v>
      </c>
      <c r="O65" s="1045">
        <v>10162</v>
      </c>
    </row>
    <row r="66" spans="1:15" s="1037" customFormat="1" ht="17.25" customHeight="1">
      <c r="A66" s="1011"/>
      <c r="B66" s="1676" t="s">
        <v>776</v>
      </c>
      <c r="C66" s="1677"/>
      <c r="D66" s="1677"/>
      <c r="E66" s="1677"/>
      <c r="F66" s="1677"/>
      <c r="G66" s="1677"/>
      <c r="H66" s="1678"/>
      <c r="I66" s="1040">
        <v>81926</v>
      </c>
      <c r="J66" s="1041">
        <v>64371</v>
      </c>
      <c r="K66" s="1041">
        <v>83904</v>
      </c>
      <c r="L66" s="1041">
        <v>58278</v>
      </c>
      <c r="M66" s="1041">
        <v>81378</v>
      </c>
      <c r="N66" s="1041">
        <v>77293</v>
      </c>
      <c r="O66" s="1042">
        <v>77761</v>
      </c>
    </row>
    <row r="67" spans="2:15" ht="17.25" customHeight="1">
      <c r="B67" s="1679" t="s">
        <v>777</v>
      </c>
      <c r="C67" s="1680"/>
      <c r="D67" s="1680"/>
      <c r="E67" s="1680"/>
      <c r="F67" s="1680"/>
      <c r="G67" s="1680"/>
      <c r="H67" s="1681"/>
      <c r="I67" s="1051">
        <v>5762</v>
      </c>
      <c r="J67" s="1052">
        <v>7736</v>
      </c>
      <c r="K67" s="1052">
        <v>9596</v>
      </c>
      <c r="L67" s="1052">
        <v>9955</v>
      </c>
      <c r="M67" s="1052">
        <v>11839</v>
      </c>
      <c r="N67" s="1052">
        <v>9991</v>
      </c>
      <c r="O67" s="1053">
        <v>8962</v>
      </c>
    </row>
    <row r="68" ht="17.25" customHeight="1">
      <c r="K68" s="1054"/>
    </row>
    <row r="69" ht="17.25" customHeight="1">
      <c r="K69" s="1055"/>
    </row>
  </sheetData>
  <mergeCells count="55">
    <mergeCell ref="G53:H53"/>
    <mergeCell ref="G59:H59"/>
    <mergeCell ref="G60:H60"/>
    <mergeCell ref="G54:H54"/>
    <mergeCell ref="G55:H55"/>
    <mergeCell ref="G56:H56"/>
    <mergeCell ref="G58:H58"/>
    <mergeCell ref="B57:H57"/>
    <mergeCell ref="E23:H23"/>
    <mergeCell ref="E24:H24"/>
    <mergeCell ref="E25:H25"/>
    <mergeCell ref="G30:H30"/>
    <mergeCell ref="B26:H26"/>
    <mergeCell ref="B27:H27"/>
    <mergeCell ref="B28:H28"/>
    <mergeCell ref="F29:H29"/>
    <mergeCell ref="B61:H61"/>
    <mergeCell ref="F41:H41"/>
    <mergeCell ref="B66:H66"/>
    <mergeCell ref="B67:H67"/>
    <mergeCell ref="F63:H63"/>
    <mergeCell ref="F64:H64"/>
    <mergeCell ref="F65:H65"/>
    <mergeCell ref="F62:H62"/>
    <mergeCell ref="G48:H48"/>
    <mergeCell ref="G49:H49"/>
    <mergeCell ref="B4:H4"/>
    <mergeCell ref="G13:H13"/>
    <mergeCell ref="G14:H14"/>
    <mergeCell ref="F15:H15"/>
    <mergeCell ref="B5:H5"/>
    <mergeCell ref="B6:H6"/>
    <mergeCell ref="B7:H7"/>
    <mergeCell ref="B11:H11"/>
    <mergeCell ref="B8:H8"/>
    <mergeCell ref="B9:H9"/>
    <mergeCell ref="G42:H42"/>
    <mergeCell ref="G43:H43"/>
    <mergeCell ref="G33:H33"/>
    <mergeCell ref="F44:H44"/>
    <mergeCell ref="F50:H50"/>
    <mergeCell ref="G51:H51"/>
    <mergeCell ref="G52:H52"/>
    <mergeCell ref="G45:H45"/>
    <mergeCell ref="G46:H46"/>
    <mergeCell ref="F47:H47"/>
    <mergeCell ref="B10:H10"/>
    <mergeCell ref="F20:H20"/>
    <mergeCell ref="B21:H21"/>
    <mergeCell ref="E22:H22"/>
    <mergeCell ref="F19:H19"/>
    <mergeCell ref="B16:H16"/>
    <mergeCell ref="B17:H17"/>
    <mergeCell ref="F12:H12"/>
    <mergeCell ref="F18:H18"/>
  </mergeCells>
  <printOptions/>
  <pageMargins left="0.7874015748031497" right="0.7874015748031497" top="0" bottom="0" header="0" footer="0"/>
  <pageSetup orientation="portrait" paperSize="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N39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1056" customWidth="1"/>
    <col min="2" max="2" width="12.625" style="1056" customWidth="1"/>
    <col min="3" max="4" width="9.00390625" style="1056" customWidth="1"/>
    <col min="5" max="18" width="5.625" style="1056" customWidth="1"/>
    <col min="19" max="19" width="7.125" style="1056" customWidth="1"/>
    <col min="20" max="20" width="7.625" style="1056" customWidth="1"/>
    <col min="21" max="22" width="5.625" style="1056" customWidth="1"/>
    <col min="23" max="23" width="5.375" style="1056" customWidth="1"/>
    <col min="24" max="34" width="5.625" style="1056" customWidth="1"/>
    <col min="35" max="35" width="6.625" style="1056" customWidth="1"/>
    <col min="36" max="36" width="5.50390625" style="1056" customWidth="1"/>
    <col min="37" max="40" width="5.625" style="1056" customWidth="1"/>
    <col min="41" max="16384" width="9.00390625" style="1056" customWidth="1"/>
  </cols>
  <sheetData>
    <row r="1" spans="2:40" ht="14.25">
      <c r="B1" s="1057" t="s">
        <v>200</v>
      </c>
      <c r="C1" s="1057"/>
      <c r="D1" s="1057"/>
      <c r="E1" s="1057"/>
      <c r="F1" s="1057"/>
      <c r="G1" s="1057"/>
      <c r="H1" s="1057"/>
      <c r="I1" s="1057"/>
      <c r="J1" s="1057"/>
      <c r="K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57"/>
      <c r="AB1" s="1057"/>
      <c r="AC1" s="1057"/>
      <c r="AI1" s="1057"/>
      <c r="AJ1" s="1057"/>
      <c r="AK1" s="1057"/>
      <c r="AL1" s="1057"/>
      <c r="AM1" s="1057"/>
      <c r="AN1" s="1057"/>
    </row>
    <row r="2" s="1058" customFormat="1" ht="12.75" thickBot="1"/>
    <row r="3" spans="2:40" s="1058" customFormat="1" ht="27.75" customHeight="1" thickTop="1">
      <c r="B3" s="1059" t="s">
        <v>778</v>
      </c>
      <c r="C3" s="1683" t="s">
        <v>233</v>
      </c>
      <c r="D3" s="1687"/>
      <c r="E3" s="1683" t="s">
        <v>779</v>
      </c>
      <c r="F3" s="1687"/>
      <c r="G3" s="1683" t="s">
        <v>780</v>
      </c>
      <c r="H3" s="1687"/>
      <c r="I3" s="1683" t="s">
        <v>781</v>
      </c>
      <c r="J3" s="1687"/>
      <c r="K3" s="1683" t="s">
        <v>782</v>
      </c>
      <c r="L3" s="1687"/>
      <c r="M3" s="1683" t="s">
        <v>783</v>
      </c>
      <c r="N3" s="1687"/>
      <c r="O3" s="1683" t="s">
        <v>784</v>
      </c>
      <c r="P3" s="1689"/>
      <c r="Q3" s="1683" t="s">
        <v>785</v>
      </c>
      <c r="R3" s="1684"/>
      <c r="S3" s="1690" t="s">
        <v>786</v>
      </c>
      <c r="T3" s="1684"/>
      <c r="U3" s="1690" t="s">
        <v>787</v>
      </c>
      <c r="V3" s="1684"/>
      <c r="W3" s="1683" t="s">
        <v>788</v>
      </c>
      <c r="X3" s="1687"/>
      <c r="Y3" s="1683" t="s">
        <v>789</v>
      </c>
      <c r="Z3" s="1687"/>
      <c r="AA3" s="1683" t="s">
        <v>790</v>
      </c>
      <c r="AB3" s="1687"/>
      <c r="AC3" s="1688" t="s">
        <v>791</v>
      </c>
      <c r="AD3" s="1684"/>
      <c r="AE3" s="1683" t="s">
        <v>792</v>
      </c>
      <c r="AF3" s="1687"/>
      <c r="AG3" s="1683" t="s">
        <v>793</v>
      </c>
      <c r="AH3" s="1689"/>
      <c r="AI3" s="1683" t="s">
        <v>794</v>
      </c>
      <c r="AJ3" s="1684"/>
      <c r="AK3" s="1685" t="s">
        <v>795</v>
      </c>
      <c r="AL3" s="1686"/>
      <c r="AM3" s="1690" t="s">
        <v>796</v>
      </c>
      <c r="AN3" s="1684"/>
    </row>
    <row r="4" spans="2:40" s="1058" customFormat="1" ht="15.75" customHeight="1">
      <c r="B4" s="1060" t="s">
        <v>797</v>
      </c>
      <c r="C4" s="1061" t="s">
        <v>798</v>
      </c>
      <c r="D4" s="1061" t="s">
        <v>799</v>
      </c>
      <c r="E4" s="1061" t="s">
        <v>798</v>
      </c>
      <c r="F4" s="1061" t="s">
        <v>799</v>
      </c>
      <c r="G4" s="1061" t="s">
        <v>798</v>
      </c>
      <c r="H4" s="1061" t="s">
        <v>799</v>
      </c>
      <c r="I4" s="1061" t="s">
        <v>798</v>
      </c>
      <c r="J4" s="1061" t="s">
        <v>799</v>
      </c>
      <c r="K4" s="1061" t="s">
        <v>798</v>
      </c>
      <c r="L4" s="1061" t="s">
        <v>799</v>
      </c>
      <c r="M4" s="1061" t="s">
        <v>798</v>
      </c>
      <c r="N4" s="1061" t="s">
        <v>799</v>
      </c>
      <c r="O4" s="1061" t="s">
        <v>798</v>
      </c>
      <c r="P4" s="1062" t="s">
        <v>799</v>
      </c>
      <c r="Q4" s="1061" t="s">
        <v>798</v>
      </c>
      <c r="R4" s="1061" t="s">
        <v>799</v>
      </c>
      <c r="S4" s="1063" t="s">
        <v>798</v>
      </c>
      <c r="T4" s="1061" t="s">
        <v>799</v>
      </c>
      <c r="U4" s="1063" t="s">
        <v>798</v>
      </c>
      <c r="V4" s="1061" t="s">
        <v>799</v>
      </c>
      <c r="W4" s="1061" t="s">
        <v>798</v>
      </c>
      <c r="X4" s="1061" t="s">
        <v>799</v>
      </c>
      <c r="Y4" s="1061" t="s">
        <v>798</v>
      </c>
      <c r="Z4" s="1061" t="s">
        <v>799</v>
      </c>
      <c r="AA4" s="1061" t="s">
        <v>798</v>
      </c>
      <c r="AB4" s="1061" t="s">
        <v>799</v>
      </c>
      <c r="AC4" s="1061" t="s">
        <v>798</v>
      </c>
      <c r="AD4" s="1061" t="s">
        <v>799</v>
      </c>
      <c r="AE4" s="1061" t="s">
        <v>798</v>
      </c>
      <c r="AF4" s="1061" t="s">
        <v>799</v>
      </c>
      <c r="AG4" s="1061" t="s">
        <v>798</v>
      </c>
      <c r="AH4" s="1062" t="s">
        <v>799</v>
      </c>
      <c r="AI4" s="1061" t="s">
        <v>798</v>
      </c>
      <c r="AJ4" s="1061" t="s">
        <v>799</v>
      </c>
      <c r="AK4" s="1063" t="s">
        <v>798</v>
      </c>
      <c r="AL4" s="1061" t="s">
        <v>799</v>
      </c>
      <c r="AM4" s="1063" t="s">
        <v>798</v>
      </c>
      <c r="AN4" s="1061" t="s">
        <v>799</v>
      </c>
    </row>
    <row r="5" spans="2:40" s="1058" customFormat="1" ht="12">
      <c r="B5" s="1064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6"/>
      <c r="U5" s="1065"/>
      <c r="V5" s="1066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5"/>
      <c r="AL5" s="1066"/>
      <c r="AM5" s="1065"/>
      <c r="AN5" s="1067"/>
    </row>
    <row r="6" spans="2:40" s="1058" customFormat="1" ht="12">
      <c r="B6" s="1068" t="s">
        <v>800</v>
      </c>
      <c r="C6" s="1065">
        <v>9121</v>
      </c>
      <c r="D6" s="1065">
        <f>SUM(F6,H6,J6,L6,N6,P6,R6,T6,V6,X6,Z6,AB6,AD6,AF6,AH6,AJ6,AL6,AN6)</f>
        <v>6118</v>
      </c>
      <c r="E6" s="1065">
        <v>9</v>
      </c>
      <c r="F6" s="1065">
        <v>7</v>
      </c>
      <c r="G6" s="1065">
        <v>6</v>
      </c>
      <c r="H6" s="1065">
        <v>6</v>
      </c>
      <c r="I6" s="1065">
        <v>9</v>
      </c>
      <c r="J6" s="1065">
        <v>6</v>
      </c>
      <c r="K6" s="1065">
        <v>22</v>
      </c>
      <c r="L6" s="1065">
        <v>23</v>
      </c>
      <c r="M6" s="1065">
        <v>237</v>
      </c>
      <c r="N6" s="1065">
        <v>234</v>
      </c>
      <c r="O6" s="1065">
        <v>294</v>
      </c>
      <c r="P6" s="1065">
        <v>290</v>
      </c>
      <c r="Q6" s="1065">
        <v>104</v>
      </c>
      <c r="R6" s="1065">
        <v>100</v>
      </c>
      <c r="S6" s="1065">
        <v>7088</v>
      </c>
      <c r="T6" s="1065">
        <v>4140</v>
      </c>
      <c r="U6" s="1065">
        <v>57</v>
      </c>
      <c r="V6" s="1065">
        <v>57</v>
      </c>
      <c r="W6" s="1065">
        <v>735</v>
      </c>
      <c r="X6" s="1065">
        <v>710</v>
      </c>
      <c r="Y6" s="1065">
        <v>105</v>
      </c>
      <c r="Z6" s="1065">
        <v>105</v>
      </c>
      <c r="AA6" s="1065">
        <v>66</v>
      </c>
      <c r="AB6" s="1065">
        <v>64</v>
      </c>
      <c r="AC6" s="1065">
        <v>2</v>
      </c>
      <c r="AD6" s="1065">
        <v>2</v>
      </c>
      <c r="AE6" s="1065">
        <v>12</v>
      </c>
      <c r="AF6" s="1065">
        <v>12</v>
      </c>
      <c r="AG6" s="1065">
        <v>7</v>
      </c>
      <c r="AH6" s="1065">
        <v>7</v>
      </c>
      <c r="AI6" s="1065">
        <v>81</v>
      </c>
      <c r="AJ6" s="1065">
        <v>78</v>
      </c>
      <c r="AK6" s="1065">
        <v>46</v>
      </c>
      <c r="AL6" s="1065">
        <v>46</v>
      </c>
      <c r="AM6" s="1065">
        <v>241</v>
      </c>
      <c r="AN6" s="1069">
        <v>231</v>
      </c>
    </row>
    <row r="7" spans="2:40" s="1070" customFormat="1" ht="11.25">
      <c r="B7" s="1071" t="s">
        <v>801</v>
      </c>
      <c r="C7" s="1072">
        <f aca="true" t="shared" si="0" ref="C7:AN7">SUM(C9:C20)</f>
        <v>8989</v>
      </c>
      <c r="D7" s="1072">
        <f t="shared" si="0"/>
        <v>6342</v>
      </c>
      <c r="E7" s="1072">
        <f t="shared" si="0"/>
        <v>19</v>
      </c>
      <c r="F7" s="1072">
        <f t="shared" si="0"/>
        <v>18</v>
      </c>
      <c r="G7" s="1072">
        <f t="shared" si="0"/>
        <v>8</v>
      </c>
      <c r="H7" s="1072">
        <f t="shared" si="0"/>
        <v>5</v>
      </c>
      <c r="I7" s="1072">
        <f t="shared" si="0"/>
        <v>13</v>
      </c>
      <c r="J7" s="1072">
        <f t="shared" si="0"/>
        <v>13</v>
      </c>
      <c r="K7" s="1072">
        <f t="shared" si="0"/>
        <v>21</v>
      </c>
      <c r="L7" s="1072">
        <f t="shared" si="0"/>
        <v>22</v>
      </c>
      <c r="M7" s="1072">
        <f t="shared" si="0"/>
        <v>240</v>
      </c>
      <c r="N7" s="1072">
        <f t="shared" si="0"/>
        <v>238</v>
      </c>
      <c r="O7" s="1072">
        <f t="shared" si="0"/>
        <v>246</v>
      </c>
      <c r="P7" s="1072">
        <f t="shared" si="0"/>
        <v>245</v>
      </c>
      <c r="Q7" s="1072">
        <f t="shared" si="0"/>
        <v>104</v>
      </c>
      <c r="R7" s="1072">
        <f t="shared" si="0"/>
        <v>98</v>
      </c>
      <c r="S7" s="1072">
        <f t="shared" si="0"/>
        <v>6891</v>
      </c>
      <c r="T7" s="1072">
        <f t="shared" si="0"/>
        <v>4287</v>
      </c>
      <c r="U7" s="1072">
        <f t="shared" si="0"/>
        <v>54</v>
      </c>
      <c r="V7" s="1072">
        <f t="shared" si="0"/>
        <v>54</v>
      </c>
      <c r="W7" s="1072">
        <f t="shared" si="0"/>
        <v>703</v>
      </c>
      <c r="X7" s="1072">
        <f t="shared" si="0"/>
        <v>684</v>
      </c>
      <c r="Y7" s="1072">
        <f t="shared" si="0"/>
        <v>86</v>
      </c>
      <c r="Z7" s="1072">
        <f t="shared" si="0"/>
        <v>87</v>
      </c>
      <c r="AA7" s="1072">
        <f t="shared" si="0"/>
        <v>69</v>
      </c>
      <c r="AB7" s="1072">
        <f t="shared" si="0"/>
        <v>69</v>
      </c>
      <c r="AC7" s="1072">
        <f t="shared" si="0"/>
        <v>38</v>
      </c>
      <c r="AD7" s="1072">
        <f t="shared" si="0"/>
        <v>38</v>
      </c>
      <c r="AE7" s="1072">
        <f t="shared" si="0"/>
        <v>5</v>
      </c>
      <c r="AF7" s="1072">
        <f t="shared" si="0"/>
        <v>5</v>
      </c>
      <c r="AG7" s="1072">
        <f t="shared" si="0"/>
        <v>107</v>
      </c>
      <c r="AH7" s="1072">
        <f t="shared" si="0"/>
        <v>107</v>
      </c>
      <c r="AI7" s="1072">
        <f t="shared" si="0"/>
        <v>66</v>
      </c>
      <c r="AJ7" s="1072">
        <f t="shared" si="0"/>
        <v>64</v>
      </c>
      <c r="AK7" s="1072">
        <f t="shared" si="0"/>
        <v>44</v>
      </c>
      <c r="AL7" s="1072">
        <f t="shared" si="0"/>
        <v>44</v>
      </c>
      <c r="AM7" s="1072">
        <f t="shared" si="0"/>
        <v>275</v>
      </c>
      <c r="AN7" s="1073">
        <f t="shared" si="0"/>
        <v>264</v>
      </c>
    </row>
    <row r="8" spans="2:40" s="1058" customFormat="1" ht="12">
      <c r="B8" s="1064"/>
      <c r="C8" s="1065"/>
      <c r="D8" s="1065"/>
      <c r="E8" s="1065"/>
      <c r="F8" s="1065"/>
      <c r="G8" s="1065"/>
      <c r="H8" s="1065"/>
      <c r="I8" s="1065"/>
      <c r="J8" s="1065"/>
      <c r="K8" s="1065"/>
      <c r="L8" s="1065"/>
      <c r="M8" s="1065"/>
      <c r="N8" s="1065"/>
      <c r="O8" s="1065"/>
      <c r="P8" s="1065"/>
      <c r="Q8" s="1065"/>
      <c r="R8" s="1065"/>
      <c r="S8" s="1065"/>
      <c r="T8" s="1065"/>
      <c r="U8" s="1065"/>
      <c r="V8" s="1065"/>
      <c r="W8" s="1065"/>
      <c r="X8" s="1065"/>
      <c r="Y8" s="1065"/>
      <c r="Z8" s="1065"/>
      <c r="AA8" s="1065"/>
      <c r="AB8" s="1065"/>
      <c r="AC8" s="1065"/>
      <c r="AD8" s="1065"/>
      <c r="AE8" s="1065"/>
      <c r="AF8" s="1065"/>
      <c r="AG8" s="1065"/>
      <c r="AH8" s="1065"/>
      <c r="AI8" s="1065"/>
      <c r="AJ8" s="1065"/>
      <c r="AK8" s="1065"/>
      <c r="AL8" s="1065"/>
      <c r="AM8" s="1065"/>
      <c r="AN8" s="1069"/>
    </row>
    <row r="9" spans="2:40" s="1058" customFormat="1" ht="12">
      <c r="B9" s="1074" t="s">
        <v>802</v>
      </c>
      <c r="C9" s="1065">
        <f aca="true" t="shared" si="1" ref="C9:C20">SUM(E9,G9,I9,K9,M9,O9,Q9,S9,U9,W9,Y9,AA9,AC9,AE9,AG9,AI9,AK9,AM9)</f>
        <v>616</v>
      </c>
      <c r="D9" s="1065">
        <f aca="true" t="shared" si="2" ref="D9:D20">SUM(F9,H9,J9,L9,N9,P9,R9,T9,V9,X9,Z9,AB9,AD9,AF9,AH9,AJ9,AL9,AN9)</f>
        <v>489</v>
      </c>
      <c r="E9" s="1065">
        <v>0</v>
      </c>
      <c r="F9" s="1065">
        <v>0</v>
      </c>
      <c r="G9" s="1065">
        <v>1</v>
      </c>
      <c r="H9" s="1065">
        <v>1</v>
      </c>
      <c r="I9" s="1065">
        <v>0</v>
      </c>
      <c r="J9" s="1065">
        <v>0</v>
      </c>
      <c r="K9" s="1065">
        <v>0</v>
      </c>
      <c r="L9" s="1065">
        <v>1</v>
      </c>
      <c r="M9" s="1065">
        <v>28</v>
      </c>
      <c r="N9" s="1065">
        <v>28</v>
      </c>
      <c r="O9" s="1065">
        <v>25</v>
      </c>
      <c r="P9" s="1065">
        <v>25</v>
      </c>
      <c r="Q9" s="1065">
        <v>6</v>
      </c>
      <c r="R9" s="1065">
        <v>6</v>
      </c>
      <c r="S9" s="1065">
        <v>425</v>
      </c>
      <c r="T9" s="1065">
        <v>298</v>
      </c>
      <c r="U9" s="1065">
        <v>1</v>
      </c>
      <c r="V9" s="1065">
        <v>1</v>
      </c>
      <c r="W9" s="1065">
        <v>89</v>
      </c>
      <c r="X9" s="1065">
        <v>88</v>
      </c>
      <c r="Y9" s="1065">
        <v>4</v>
      </c>
      <c r="Z9" s="1065">
        <v>4</v>
      </c>
      <c r="AA9" s="1065">
        <v>16</v>
      </c>
      <c r="AB9" s="1065">
        <v>16</v>
      </c>
      <c r="AC9" s="1065">
        <v>0</v>
      </c>
      <c r="AD9" s="1065">
        <v>0</v>
      </c>
      <c r="AE9" s="1065">
        <v>0</v>
      </c>
      <c r="AF9" s="1065">
        <v>0</v>
      </c>
      <c r="AG9" s="1065">
        <v>0</v>
      </c>
      <c r="AH9" s="1065">
        <v>0</v>
      </c>
      <c r="AI9" s="1065">
        <v>6</v>
      </c>
      <c r="AJ9" s="1065">
        <v>6</v>
      </c>
      <c r="AK9" s="1065">
        <v>3</v>
      </c>
      <c r="AL9" s="1065">
        <v>3</v>
      </c>
      <c r="AM9" s="1065">
        <v>12</v>
      </c>
      <c r="AN9" s="1069">
        <v>12</v>
      </c>
    </row>
    <row r="10" spans="2:40" s="1058" customFormat="1" ht="12">
      <c r="B10" s="1074">
        <v>2</v>
      </c>
      <c r="C10" s="1065">
        <f t="shared" si="1"/>
        <v>604</v>
      </c>
      <c r="D10" s="1065">
        <f t="shared" si="2"/>
        <v>471</v>
      </c>
      <c r="E10" s="1065">
        <v>1</v>
      </c>
      <c r="F10" s="1065">
        <v>1</v>
      </c>
      <c r="G10" s="1065">
        <v>1</v>
      </c>
      <c r="H10" s="1065">
        <v>1</v>
      </c>
      <c r="I10" s="1065">
        <v>0</v>
      </c>
      <c r="J10" s="1065">
        <v>0</v>
      </c>
      <c r="K10" s="1065">
        <v>0</v>
      </c>
      <c r="L10" s="1065">
        <v>0</v>
      </c>
      <c r="M10" s="1065">
        <v>19</v>
      </c>
      <c r="N10" s="1065">
        <v>19</v>
      </c>
      <c r="O10" s="1065">
        <v>16</v>
      </c>
      <c r="P10" s="1065">
        <v>16</v>
      </c>
      <c r="Q10" s="1065">
        <v>5</v>
      </c>
      <c r="R10" s="1065">
        <v>6</v>
      </c>
      <c r="S10" s="1065">
        <v>406</v>
      </c>
      <c r="T10" s="1065">
        <v>272</v>
      </c>
      <c r="U10" s="1065">
        <v>4</v>
      </c>
      <c r="V10" s="1065">
        <v>4</v>
      </c>
      <c r="W10" s="1065">
        <v>56</v>
      </c>
      <c r="X10" s="1065">
        <v>57</v>
      </c>
      <c r="Y10" s="1065">
        <v>11</v>
      </c>
      <c r="Z10" s="1065">
        <v>11</v>
      </c>
      <c r="AA10" s="1065">
        <v>3</v>
      </c>
      <c r="AB10" s="1065">
        <v>3</v>
      </c>
      <c r="AC10" s="1065">
        <v>0</v>
      </c>
      <c r="AD10" s="1065">
        <v>0</v>
      </c>
      <c r="AE10" s="1065">
        <v>3</v>
      </c>
      <c r="AF10" s="1065">
        <v>3</v>
      </c>
      <c r="AG10" s="1065">
        <v>47</v>
      </c>
      <c r="AH10" s="1065">
        <v>47</v>
      </c>
      <c r="AI10" s="1065">
        <v>10</v>
      </c>
      <c r="AJ10" s="1065">
        <v>9</v>
      </c>
      <c r="AK10" s="1065">
        <v>5</v>
      </c>
      <c r="AL10" s="1065">
        <v>5</v>
      </c>
      <c r="AM10" s="1065">
        <v>17</v>
      </c>
      <c r="AN10" s="1069">
        <v>17</v>
      </c>
    </row>
    <row r="11" spans="2:40" s="1058" customFormat="1" ht="12">
      <c r="B11" s="1074">
        <v>3</v>
      </c>
      <c r="C11" s="1065">
        <f t="shared" si="1"/>
        <v>621</v>
      </c>
      <c r="D11" s="1065">
        <f t="shared" si="2"/>
        <v>450</v>
      </c>
      <c r="E11" s="1065">
        <v>2</v>
      </c>
      <c r="F11" s="1065">
        <v>2</v>
      </c>
      <c r="G11" s="1065">
        <v>0</v>
      </c>
      <c r="H11" s="1065">
        <v>0</v>
      </c>
      <c r="I11" s="1065">
        <v>8</v>
      </c>
      <c r="J11" s="1065">
        <v>6</v>
      </c>
      <c r="K11" s="1065">
        <v>2</v>
      </c>
      <c r="L11" s="1065">
        <v>2</v>
      </c>
      <c r="M11" s="1065">
        <v>15</v>
      </c>
      <c r="N11" s="1065">
        <v>15</v>
      </c>
      <c r="O11" s="1065">
        <v>20</v>
      </c>
      <c r="P11" s="1065">
        <v>19</v>
      </c>
      <c r="Q11" s="1065">
        <v>10</v>
      </c>
      <c r="R11" s="1065">
        <v>9</v>
      </c>
      <c r="S11" s="1065">
        <v>494</v>
      </c>
      <c r="T11" s="1065">
        <v>329</v>
      </c>
      <c r="U11" s="1065">
        <v>2</v>
      </c>
      <c r="V11" s="1065">
        <v>2</v>
      </c>
      <c r="W11" s="1065">
        <v>43</v>
      </c>
      <c r="X11" s="1065">
        <v>40</v>
      </c>
      <c r="Y11" s="1065">
        <v>5</v>
      </c>
      <c r="Z11" s="1065">
        <v>5</v>
      </c>
      <c r="AA11" s="1065">
        <v>2</v>
      </c>
      <c r="AB11" s="1065">
        <v>2</v>
      </c>
      <c r="AC11" s="1065">
        <v>0</v>
      </c>
      <c r="AD11" s="1065">
        <v>0</v>
      </c>
      <c r="AE11" s="1065">
        <v>1</v>
      </c>
      <c r="AF11" s="1065">
        <v>1</v>
      </c>
      <c r="AG11" s="1065">
        <v>0</v>
      </c>
      <c r="AH11" s="1065">
        <v>0</v>
      </c>
      <c r="AI11" s="1065">
        <v>6</v>
      </c>
      <c r="AJ11" s="1065">
        <v>7</v>
      </c>
      <c r="AK11" s="1065">
        <v>1</v>
      </c>
      <c r="AL11" s="1065">
        <v>1</v>
      </c>
      <c r="AM11" s="1065">
        <v>10</v>
      </c>
      <c r="AN11" s="1069">
        <v>10</v>
      </c>
    </row>
    <row r="12" spans="2:40" s="1058" customFormat="1" ht="12">
      <c r="B12" s="1074">
        <v>4</v>
      </c>
      <c r="C12" s="1065">
        <f t="shared" si="1"/>
        <v>599</v>
      </c>
      <c r="D12" s="1065">
        <f t="shared" si="2"/>
        <v>359</v>
      </c>
      <c r="E12" s="1065">
        <v>2</v>
      </c>
      <c r="F12" s="1065">
        <v>2</v>
      </c>
      <c r="G12" s="1065">
        <v>0</v>
      </c>
      <c r="H12" s="1065">
        <v>0</v>
      </c>
      <c r="I12" s="1065">
        <v>3</v>
      </c>
      <c r="J12" s="1065">
        <v>5</v>
      </c>
      <c r="K12" s="1065">
        <v>2</v>
      </c>
      <c r="L12" s="1065">
        <v>2</v>
      </c>
      <c r="M12" s="1065">
        <v>20</v>
      </c>
      <c r="N12" s="1065">
        <v>20</v>
      </c>
      <c r="O12" s="1065">
        <v>10</v>
      </c>
      <c r="P12" s="1065">
        <v>10</v>
      </c>
      <c r="Q12" s="1065">
        <v>7</v>
      </c>
      <c r="R12" s="1065">
        <v>7</v>
      </c>
      <c r="S12" s="1065">
        <v>498</v>
      </c>
      <c r="T12" s="1065">
        <v>257</v>
      </c>
      <c r="U12" s="1065">
        <v>1</v>
      </c>
      <c r="V12" s="1065">
        <v>1</v>
      </c>
      <c r="W12" s="1065">
        <v>27</v>
      </c>
      <c r="X12" s="1065">
        <v>26</v>
      </c>
      <c r="Y12" s="1065">
        <v>4</v>
      </c>
      <c r="Z12" s="1065">
        <v>4</v>
      </c>
      <c r="AA12" s="1065">
        <v>2</v>
      </c>
      <c r="AB12" s="1065">
        <v>2</v>
      </c>
      <c r="AC12" s="1065">
        <v>0</v>
      </c>
      <c r="AD12" s="1065">
        <v>0</v>
      </c>
      <c r="AE12" s="1065">
        <v>0</v>
      </c>
      <c r="AF12" s="1065">
        <v>0</v>
      </c>
      <c r="AG12" s="1065">
        <v>0</v>
      </c>
      <c r="AH12" s="1065">
        <v>0</v>
      </c>
      <c r="AI12" s="1065">
        <v>0</v>
      </c>
      <c r="AJ12" s="1065">
        <v>0</v>
      </c>
      <c r="AK12" s="1065">
        <v>4</v>
      </c>
      <c r="AL12" s="1065">
        <v>4</v>
      </c>
      <c r="AM12" s="1065">
        <v>19</v>
      </c>
      <c r="AN12" s="1069">
        <v>19</v>
      </c>
    </row>
    <row r="13" spans="2:40" s="1058" customFormat="1" ht="12">
      <c r="B13" s="1074">
        <v>5</v>
      </c>
      <c r="C13" s="1065">
        <f t="shared" si="1"/>
        <v>675</v>
      </c>
      <c r="D13" s="1065">
        <f t="shared" si="2"/>
        <v>393</v>
      </c>
      <c r="E13" s="1065">
        <v>0</v>
      </c>
      <c r="F13" s="1065">
        <v>0</v>
      </c>
      <c r="G13" s="1065">
        <v>0</v>
      </c>
      <c r="H13" s="1065">
        <v>0</v>
      </c>
      <c r="I13" s="1065">
        <v>1</v>
      </c>
      <c r="J13" s="1065">
        <v>1</v>
      </c>
      <c r="K13" s="1065">
        <v>0</v>
      </c>
      <c r="L13" s="1065">
        <v>0</v>
      </c>
      <c r="M13" s="1065">
        <v>14</v>
      </c>
      <c r="N13" s="1065">
        <v>14</v>
      </c>
      <c r="O13" s="1065">
        <v>9</v>
      </c>
      <c r="P13" s="1065">
        <v>9</v>
      </c>
      <c r="Q13" s="1065">
        <v>9</v>
      </c>
      <c r="R13" s="1065">
        <v>9</v>
      </c>
      <c r="S13" s="1065">
        <v>546</v>
      </c>
      <c r="T13" s="1065">
        <v>270</v>
      </c>
      <c r="U13" s="1065">
        <v>6</v>
      </c>
      <c r="V13" s="1065">
        <v>6</v>
      </c>
      <c r="W13" s="1065">
        <v>67</v>
      </c>
      <c r="X13" s="1065">
        <v>62</v>
      </c>
      <c r="Y13" s="1065">
        <v>2</v>
      </c>
      <c r="Z13" s="1065">
        <v>2</v>
      </c>
      <c r="AA13" s="1065">
        <v>1</v>
      </c>
      <c r="AB13" s="1065">
        <v>1</v>
      </c>
      <c r="AC13" s="1065">
        <v>0</v>
      </c>
      <c r="AD13" s="1065">
        <v>0</v>
      </c>
      <c r="AE13" s="1065">
        <v>0</v>
      </c>
      <c r="AF13" s="1065">
        <v>0</v>
      </c>
      <c r="AG13" s="1065">
        <v>0</v>
      </c>
      <c r="AH13" s="1065">
        <v>0</v>
      </c>
      <c r="AI13" s="1065">
        <v>0</v>
      </c>
      <c r="AJ13" s="1065">
        <v>0</v>
      </c>
      <c r="AK13" s="1065">
        <v>0</v>
      </c>
      <c r="AL13" s="1065">
        <v>0</v>
      </c>
      <c r="AM13" s="1065">
        <v>20</v>
      </c>
      <c r="AN13" s="1069">
        <v>19</v>
      </c>
    </row>
    <row r="14" spans="2:40" s="1058" customFormat="1" ht="12">
      <c r="B14" s="1074">
        <v>6</v>
      </c>
      <c r="C14" s="1065">
        <f t="shared" si="1"/>
        <v>784</v>
      </c>
      <c r="D14" s="1065">
        <f t="shared" si="2"/>
        <v>560</v>
      </c>
      <c r="E14" s="1065">
        <v>2</v>
      </c>
      <c r="F14" s="1065">
        <v>2</v>
      </c>
      <c r="G14" s="1065">
        <v>1</v>
      </c>
      <c r="H14" s="1065">
        <v>1</v>
      </c>
      <c r="I14" s="1065">
        <v>0</v>
      </c>
      <c r="J14" s="1065">
        <v>0</v>
      </c>
      <c r="K14" s="1065">
        <v>2</v>
      </c>
      <c r="L14" s="1065">
        <v>2</v>
      </c>
      <c r="M14" s="1065">
        <v>17</v>
      </c>
      <c r="N14" s="1065">
        <v>17</v>
      </c>
      <c r="O14" s="1065">
        <v>23</v>
      </c>
      <c r="P14" s="1065">
        <v>23</v>
      </c>
      <c r="Q14" s="1065">
        <v>7</v>
      </c>
      <c r="R14" s="1065">
        <v>7</v>
      </c>
      <c r="S14" s="1065">
        <v>678</v>
      </c>
      <c r="T14" s="1065">
        <v>452</v>
      </c>
      <c r="U14" s="1065">
        <v>1</v>
      </c>
      <c r="V14" s="1065">
        <v>1</v>
      </c>
      <c r="W14" s="1065">
        <v>29</v>
      </c>
      <c r="X14" s="1065">
        <v>33</v>
      </c>
      <c r="Y14" s="1065">
        <v>8</v>
      </c>
      <c r="Z14" s="1065">
        <v>8</v>
      </c>
      <c r="AA14" s="1065">
        <v>0</v>
      </c>
      <c r="AB14" s="1065">
        <v>0</v>
      </c>
      <c r="AC14" s="1065">
        <v>0</v>
      </c>
      <c r="AD14" s="1065">
        <v>0</v>
      </c>
      <c r="AE14" s="1065">
        <v>0</v>
      </c>
      <c r="AF14" s="1065">
        <v>0</v>
      </c>
      <c r="AG14" s="1065">
        <v>0</v>
      </c>
      <c r="AH14" s="1065">
        <v>0</v>
      </c>
      <c r="AI14" s="1065">
        <v>1</v>
      </c>
      <c r="AJ14" s="1065">
        <v>0</v>
      </c>
      <c r="AK14" s="1065">
        <v>0</v>
      </c>
      <c r="AL14" s="1065">
        <v>0</v>
      </c>
      <c r="AM14" s="1065">
        <v>15</v>
      </c>
      <c r="AN14" s="1069">
        <v>14</v>
      </c>
    </row>
    <row r="15" spans="2:40" s="1058" customFormat="1" ht="12">
      <c r="B15" s="1074">
        <v>7</v>
      </c>
      <c r="C15" s="1065">
        <f t="shared" si="1"/>
        <v>654</v>
      </c>
      <c r="D15" s="1065">
        <f t="shared" si="2"/>
        <v>403</v>
      </c>
      <c r="E15" s="1065">
        <v>1</v>
      </c>
      <c r="F15" s="1065">
        <v>1</v>
      </c>
      <c r="G15" s="1065">
        <v>1</v>
      </c>
      <c r="H15" s="1065">
        <v>1</v>
      </c>
      <c r="I15" s="1065">
        <v>0</v>
      </c>
      <c r="J15" s="1065">
        <v>0</v>
      </c>
      <c r="K15" s="1065">
        <v>1</v>
      </c>
      <c r="L15" s="1065">
        <v>1</v>
      </c>
      <c r="M15" s="1065">
        <v>14</v>
      </c>
      <c r="N15" s="1065">
        <v>14</v>
      </c>
      <c r="O15" s="1065">
        <v>16</v>
      </c>
      <c r="P15" s="1065">
        <v>16</v>
      </c>
      <c r="Q15" s="1065">
        <v>8</v>
      </c>
      <c r="R15" s="1065">
        <v>8</v>
      </c>
      <c r="S15" s="1065">
        <v>530</v>
      </c>
      <c r="T15" s="1065">
        <v>280</v>
      </c>
      <c r="U15" s="1065">
        <v>5</v>
      </c>
      <c r="V15" s="1065">
        <v>5</v>
      </c>
      <c r="W15" s="1065">
        <v>48</v>
      </c>
      <c r="X15" s="1065">
        <v>47</v>
      </c>
      <c r="Y15" s="1065">
        <v>3</v>
      </c>
      <c r="Z15" s="1065">
        <v>3</v>
      </c>
      <c r="AA15" s="1065">
        <v>3</v>
      </c>
      <c r="AB15" s="1065">
        <v>3</v>
      </c>
      <c r="AC15" s="1065">
        <v>0</v>
      </c>
      <c r="AD15" s="1065">
        <v>0</v>
      </c>
      <c r="AE15" s="1065">
        <v>0</v>
      </c>
      <c r="AF15" s="1065">
        <v>0</v>
      </c>
      <c r="AG15" s="1065">
        <v>0</v>
      </c>
      <c r="AH15" s="1065">
        <v>0</v>
      </c>
      <c r="AI15" s="1065">
        <v>5</v>
      </c>
      <c r="AJ15" s="1065">
        <v>5</v>
      </c>
      <c r="AK15" s="1065">
        <v>3</v>
      </c>
      <c r="AL15" s="1065">
        <v>3</v>
      </c>
      <c r="AM15" s="1065">
        <v>16</v>
      </c>
      <c r="AN15" s="1069">
        <v>16</v>
      </c>
    </row>
    <row r="16" spans="2:40" s="1058" customFormat="1" ht="12">
      <c r="B16" s="1074">
        <v>8</v>
      </c>
      <c r="C16" s="1065">
        <f t="shared" si="1"/>
        <v>771</v>
      </c>
      <c r="D16" s="1065">
        <f t="shared" si="2"/>
        <v>547</v>
      </c>
      <c r="E16" s="1065">
        <v>5</v>
      </c>
      <c r="F16" s="1065">
        <v>4</v>
      </c>
      <c r="G16" s="1065">
        <v>0</v>
      </c>
      <c r="H16" s="1065">
        <v>0</v>
      </c>
      <c r="I16" s="1065">
        <v>0</v>
      </c>
      <c r="J16" s="1065">
        <v>0</v>
      </c>
      <c r="K16" s="1065">
        <v>3</v>
      </c>
      <c r="L16" s="1065">
        <v>3</v>
      </c>
      <c r="M16" s="1065">
        <v>21</v>
      </c>
      <c r="N16" s="1065">
        <v>21</v>
      </c>
      <c r="O16" s="1065">
        <v>25</v>
      </c>
      <c r="P16" s="1065">
        <v>26</v>
      </c>
      <c r="Q16" s="1065">
        <v>6</v>
      </c>
      <c r="R16" s="1065">
        <v>5</v>
      </c>
      <c r="S16" s="1065">
        <v>587</v>
      </c>
      <c r="T16" s="1065">
        <v>370</v>
      </c>
      <c r="U16" s="1065">
        <v>5</v>
      </c>
      <c r="V16" s="1065">
        <v>5</v>
      </c>
      <c r="W16" s="1065">
        <v>32</v>
      </c>
      <c r="X16" s="1065">
        <v>28</v>
      </c>
      <c r="Y16" s="1065">
        <v>3</v>
      </c>
      <c r="Z16" s="1065">
        <v>4</v>
      </c>
      <c r="AA16" s="1065">
        <v>11</v>
      </c>
      <c r="AB16" s="1065">
        <v>11</v>
      </c>
      <c r="AC16" s="1065">
        <v>0</v>
      </c>
      <c r="AD16" s="1065">
        <v>0</v>
      </c>
      <c r="AE16" s="1065">
        <v>0</v>
      </c>
      <c r="AF16" s="1065">
        <v>0</v>
      </c>
      <c r="AG16" s="1065">
        <v>5</v>
      </c>
      <c r="AH16" s="1065">
        <v>5</v>
      </c>
      <c r="AI16" s="1065">
        <v>7</v>
      </c>
      <c r="AJ16" s="1065">
        <v>7</v>
      </c>
      <c r="AK16" s="1065">
        <v>9</v>
      </c>
      <c r="AL16" s="1065">
        <v>9</v>
      </c>
      <c r="AM16" s="1065">
        <v>52</v>
      </c>
      <c r="AN16" s="1069">
        <v>49</v>
      </c>
    </row>
    <row r="17" spans="2:40" s="1058" customFormat="1" ht="12">
      <c r="B17" s="1074">
        <v>9</v>
      </c>
      <c r="C17" s="1065">
        <f t="shared" si="1"/>
        <v>949</v>
      </c>
      <c r="D17" s="1065">
        <f t="shared" si="2"/>
        <v>555</v>
      </c>
      <c r="E17" s="1065">
        <v>0</v>
      </c>
      <c r="F17" s="1065">
        <v>0</v>
      </c>
      <c r="G17" s="1065">
        <v>2</v>
      </c>
      <c r="H17" s="1065">
        <v>1</v>
      </c>
      <c r="I17" s="1065">
        <v>0</v>
      </c>
      <c r="J17" s="1065">
        <v>0</v>
      </c>
      <c r="K17" s="1065">
        <v>4</v>
      </c>
      <c r="L17" s="1065">
        <v>4</v>
      </c>
      <c r="M17" s="1065">
        <v>14</v>
      </c>
      <c r="N17" s="1065">
        <v>14</v>
      </c>
      <c r="O17" s="1065">
        <v>27</v>
      </c>
      <c r="P17" s="1065">
        <v>27</v>
      </c>
      <c r="Q17" s="1065">
        <v>17</v>
      </c>
      <c r="R17" s="1065">
        <v>17</v>
      </c>
      <c r="S17" s="1065">
        <v>789</v>
      </c>
      <c r="T17" s="1065">
        <v>402</v>
      </c>
      <c r="U17" s="1065">
        <v>1</v>
      </c>
      <c r="V17" s="1065">
        <v>1</v>
      </c>
      <c r="W17" s="1065">
        <v>38</v>
      </c>
      <c r="X17" s="1065">
        <v>34</v>
      </c>
      <c r="Y17" s="1065">
        <v>10</v>
      </c>
      <c r="Z17" s="1065">
        <v>10</v>
      </c>
      <c r="AA17" s="1065">
        <v>6</v>
      </c>
      <c r="AB17" s="1065">
        <v>6</v>
      </c>
      <c r="AC17" s="1065">
        <v>0</v>
      </c>
      <c r="AD17" s="1065">
        <v>0</v>
      </c>
      <c r="AE17" s="1065">
        <v>1</v>
      </c>
      <c r="AF17" s="1065">
        <v>1</v>
      </c>
      <c r="AG17" s="1065">
        <v>0</v>
      </c>
      <c r="AH17" s="1065">
        <v>0</v>
      </c>
      <c r="AI17" s="1065">
        <v>3</v>
      </c>
      <c r="AJ17" s="1065">
        <v>3</v>
      </c>
      <c r="AK17" s="1065">
        <v>3</v>
      </c>
      <c r="AL17" s="1065">
        <v>3</v>
      </c>
      <c r="AM17" s="1065">
        <v>34</v>
      </c>
      <c r="AN17" s="1069">
        <v>32</v>
      </c>
    </row>
    <row r="18" spans="2:40" s="1058" customFormat="1" ht="12">
      <c r="B18" s="1074">
        <v>10</v>
      </c>
      <c r="C18" s="1065">
        <f t="shared" si="1"/>
        <v>1246</v>
      </c>
      <c r="D18" s="1065">
        <f t="shared" si="2"/>
        <v>1028</v>
      </c>
      <c r="E18" s="1065">
        <v>3</v>
      </c>
      <c r="F18" s="1065">
        <v>3</v>
      </c>
      <c r="G18" s="1065">
        <v>2</v>
      </c>
      <c r="H18" s="1065">
        <v>0</v>
      </c>
      <c r="I18" s="1065">
        <v>0</v>
      </c>
      <c r="J18" s="1065">
        <v>0</v>
      </c>
      <c r="K18" s="1065">
        <v>5</v>
      </c>
      <c r="L18" s="1065">
        <v>5</v>
      </c>
      <c r="M18" s="1065">
        <v>38</v>
      </c>
      <c r="N18" s="1065">
        <v>37</v>
      </c>
      <c r="O18" s="1065">
        <v>33</v>
      </c>
      <c r="P18" s="1065">
        <v>32</v>
      </c>
      <c r="Q18" s="1065">
        <v>13</v>
      </c>
      <c r="R18" s="1065">
        <v>12</v>
      </c>
      <c r="S18" s="1065">
        <v>880</v>
      </c>
      <c r="T18" s="1065">
        <v>674</v>
      </c>
      <c r="U18" s="1065">
        <v>17</v>
      </c>
      <c r="V18" s="1065">
        <v>17</v>
      </c>
      <c r="W18" s="1065">
        <v>132</v>
      </c>
      <c r="X18" s="1065">
        <v>127</v>
      </c>
      <c r="Y18" s="1065">
        <v>27</v>
      </c>
      <c r="Z18" s="1065">
        <v>27</v>
      </c>
      <c r="AA18" s="1065">
        <v>7</v>
      </c>
      <c r="AB18" s="1065">
        <v>7</v>
      </c>
      <c r="AC18" s="1065">
        <v>0</v>
      </c>
      <c r="AD18" s="1065">
        <v>0</v>
      </c>
      <c r="AE18" s="1065">
        <v>0</v>
      </c>
      <c r="AF18" s="1065">
        <v>0</v>
      </c>
      <c r="AG18" s="1065">
        <v>43</v>
      </c>
      <c r="AH18" s="1065">
        <v>43</v>
      </c>
      <c r="AI18" s="1065">
        <v>18</v>
      </c>
      <c r="AJ18" s="1065">
        <v>17</v>
      </c>
      <c r="AK18" s="1065">
        <v>4</v>
      </c>
      <c r="AL18" s="1065">
        <v>4</v>
      </c>
      <c r="AM18" s="1065">
        <v>24</v>
      </c>
      <c r="AN18" s="1069">
        <v>23</v>
      </c>
    </row>
    <row r="19" spans="2:40" s="1058" customFormat="1" ht="12">
      <c r="B19" s="1074">
        <v>11</v>
      </c>
      <c r="C19" s="1065">
        <f t="shared" si="1"/>
        <v>753</v>
      </c>
      <c r="D19" s="1065">
        <f t="shared" si="2"/>
        <v>555</v>
      </c>
      <c r="E19" s="1065">
        <v>0</v>
      </c>
      <c r="F19" s="1065">
        <v>0</v>
      </c>
      <c r="G19" s="1065">
        <v>0</v>
      </c>
      <c r="H19" s="1065">
        <v>0</v>
      </c>
      <c r="I19" s="1065">
        <v>1</v>
      </c>
      <c r="J19" s="1065">
        <v>1</v>
      </c>
      <c r="K19" s="1065">
        <v>1</v>
      </c>
      <c r="L19" s="1065">
        <v>1</v>
      </c>
      <c r="M19" s="1065">
        <v>21</v>
      </c>
      <c r="N19" s="1065">
        <v>20</v>
      </c>
      <c r="O19" s="1065">
        <v>17</v>
      </c>
      <c r="P19" s="1065">
        <v>17</v>
      </c>
      <c r="Q19" s="1065">
        <v>9</v>
      </c>
      <c r="R19" s="1065">
        <v>8</v>
      </c>
      <c r="S19" s="1065">
        <v>562</v>
      </c>
      <c r="T19" s="1065">
        <v>368</v>
      </c>
      <c r="U19" s="1065">
        <v>8</v>
      </c>
      <c r="V19" s="1065">
        <v>8</v>
      </c>
      <c r="W19" s="1065">
        <v>68</v>
      </c>
      <c r="X19" s="1065">
        <v>67</v>
      </c>
      <c r="Y19" s="1065">
        <v>3</v>
      </c>
      <c r="Z19" s="1065">
        <v>3</v>
      </c>
      <c r="AA19" s="1065">
        <v>2</v>
      </c>
      <c r="AB19" s="1065">
        <v>2</v>
      </c>
      <c r="AC19" s="1065">
        <v>20</v>
      </c>
      <c r="AD19" s="1065">
        <v>20</v>
      </c>
      <c r="AE19" s="1065">
        <v>0</v>
      </c>
      <c r="AF19" s="1065">
        <v>0</v>
      </c>
      <c r="AG19" s="1065">
        <v>7</v>
      </c>
      <c r="AH19" s="1065">
        <v>7</v>
      </c>
      <c r="AI19" s="1065">
        <v>7</v>
      </c>
      <c r="AJ19" s="1065">
        <v>7</v>
      </c>
      <c r="AK19" s="1065">
        <v>4</v>
      </c>
      <c r="AL19" s="1065">
        <v>4</v>
      </c>
      <c r="AM19" s="1065">
        <v>23</v>
      </c>
      <c r="AN19" s="1069">
        <v>22</v>
      </c>
    </row>
    <row r="20" spans="2:40" s="1058" customFormat="1" ht="12">
      <c r="B20" s="1074">
        <v>12</v>
      </c>
      <c r="C20" s="1065">
        <f t="shared" si="1"/>
        <v>717</v>
      </c>
      <c r="D20" s="1065">
        <f t="shared" si="2"/>
        <v>532</v>
      </c>
      <c r="E20" s="1065">
        <v>3</v>
      </c>
      <c r="F20" s="1065">
        <v>3</v>
      </c>
      <c r="G20" s="1065">
        <v>0</v>
      </c>
      <c r="H20" s="1065">
        <v>0</v>
      </c>
      <c r="I20" s="1065">
        <v>0</v>
      </c>
      <c r="J20" s="1065">
        <v>0</v>
      </c>
      <c r="K20" s="1065">
        <v>1</v>
      </c>
      <c r="L20" s="1065">
        <v>1</v>
      </c>
      <c r="M20" s="1065">
        <v>19</v>
      </c>
      <c r="N20" s="1065">
        <v>19</v>
      </c>
      <c r="O20" s="1065">
        <v>25</v>
      </c>
      <c r="P20" s="1065">
        <v>25</v>
      </c>
      <c r="Q20" s="1065">
        <v>7</v>
      </c>
      <c r="R20" s="1065">
        <v>4</v>
      </c>
      <c r="S20" s="1065">
        <v>496</v>
      </c>
      <c r="T20" s="1065">
        <v>315</v>
      </c>
      <c r="U20" s="1065">
        <v>3</v>
      </c>
      <c r="V20" s="1065">
        <v>3</v>
      </c>
      <c r="W20" s="1065">
        <v>74</v>
      </c>
      <c r="X20" s="1065">
        <v>75</v>
      </c>
      <c r="Y20" s="1065">
        <v>6</v>
      </c>
      <c r="Z20" s="1065">
        <v>6</v>
      </c>
      <c r="AA20" s="1065">
        <v>16</v>
      </c>
      <c r="AB20" s="1065">
        <v>16</v>
      </c>
      <c r="AC20" s="1065">
        <v>18</v>
      </c>
      <c r="AD20" s="1065">
        <v>18</v>
      </c>
      <c r="AE20" s="1065">
        <v>0</v>
      </c>
      <c r="AF20" s="1065">
        <v>0</v>
      </c>
      <c r="AG20" s="1065">
        <v>5</v>
      </c>
      <c r="AH20" s="1065">
        <v>5</v>
      </c>
      <c r="AI20" s="1065">
        <v>3</v>
      </c>
      <c r="AJ20" s="1065">
        <v>3</v>
      </c>
      <c r="AK20" s="1065">
        <v>8</v>
      </c>
      <c r="AL20" s="1065">
        <v>8</v>
      </c>
      <c r="AM20" s="1065">
        <v>33</v>
      </c>
      <c r="AN20" s="1069">
        <v>31</v>
      </c>
    </row>
    <row r="21" spans="2:40" s="1058" customFormat="1" ht="12">
      <c r="B21" s="1064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1065"/>
      <c r="T21" s="1065"/>
      <c r="U21" s="1065"/>
      <c r="V21" s="1065"/>
      <c r="W21" s="1065"/>
      <c r="X21" s="1065"/>
      <c r="Y21" s="1065"/>
      <c r="Z21" s="1065"/>
      <c r="AA21" s="1065"/>
      <c r="AB21" s="1065"/>
      <c r="AC21" s="1065"/>
      <c r="AD21" s="1065"/>
      <c r="AE21" s="1065"/>
      <c r="AF21" s="1065"/>
      <c r="AG21" s="1065"/>
      <c r="AH21" s="1065"/>
      <c r="AI21" s="1065"/>
      <c r="AJ21" s="1065"/>
      <c r="AK21" s="1065"/>
      <c r="AL21" s="1065"/>
      <c r="AM21" s="1065"/>
      <c r="AN21" s="1069"/>
    </row>
    <row r="22" spans="2:40" s="1058" customFormat="1" ht="12">
      <c r="B22" s="1068" t="s">
        <v>803</v>
      </c>
      <c r="C22" s="1065">
        <f aca="true" t="shared" si="3" ref="C22:D29">SUM(E22,G22,I22,K22,M22,O22,Q22,S22,U22,W22,Y22,AA22,AC22,AE22,AG22,AI22,AK22,AM22)</f>
        <v>2982</v>
      </c>
      <c r="D22" s="1065">
        <f t="shared" si="3"/>
        <v>1865</v>
      </c>
      <c r="E22" s="1065">
        <v>7</v>
      </c>
      <c r="F22" s="1065">
        <v>7</v>
      </c>
      <c r="G22" s="1065">
        <v>1</v>
      </c>
      <c r="H22" s="1065">
        <v>0</v>
      </c>
      <c r="I22" s="1065">
        <v>4</v>
      </c>
      <c r="J22" s="1065">
        <v>4</v>
      </c>
      <c r="K22" s="1065">
        <v>3</v>
      </c>
      <c r="L22" s="1065">
        <v>4</v>
      </c>
      <c r="M22" s="1065">
        <v>55</v>
      </c>
      <c r="N22" s="1065">
        <v>55</v>
      </c>
      <c r="O22" s="1065">
        <v>30</v>
      </c>
      <c r="P22" s="1065">
        <v>30</v>
      </c>
      <c r="Q22" s="1065">
        <v>33</v>
      </c>
      <c r="R22" s="1065">
        <v>32</v>
      </c>
      <c r="S22" s="1065">
        <v>2392</v>
      </c>
      <c r="T22" s="1065">
        <v>1285</v>
      </c>
      <c r="U22" s="1065">
        <v>18</v>
      </c>
      <c r="V22" s="1065">
        <v>18</v>
      </c>
      <c r="W22" s="1065">
        <v>219</v>
      </c>
      <c r="X22" s="1065">
        <v>212</v>
      </c>
      <c r="Y22" s="1065">
        <v>38</v>
      </c>
      <c r="Z22" s="1065">
        <v>38</v>
      </c>
      <c r="AA22" s="1065">
        <v>14</v>
      </c>
      <c r="AB22" s="1065">
        <v>14</v>
      </c>
      <c r="AC22" s="1065">
        <v>2</v>
      </c>
      <c r="AD22" s="1065">
        <v>2</v>
      </c>
      <c r="AE22" s="1065">
        <v>1</v>
      </c>
      <c r="AF22" s="1065">
        <v>1</v>
      </c>
      <c r="AG22" s="1065">
        <v>68</v>
      </c>
      <c r="AH22" s="1065">
        <v>68</v>
      </c>
      <c r="AI22" s="1065">
        <v>8</v>
      </c>
      <c r="AJ22" s="1065">
        <v>8</v>
      </c>
      <c r="AK22" s="1065">
        <v>11</v>
      </c>
      <c r="AL22" s="1065">
        <v>11</v>
      </c>
      <c r="AM22" s="1065">
        <v>78</v>
      </c>
      <c r="AN22" s="1069">
        <v>76</v>
      </c>
    </row>
    <row r="23" spans="2:40" s="1058" customFormat="1" ht="12">
      <c r="B23" s="1068" t="s">
        <v>804</v>
      </c>
      <c r="C23" s="1065">
        <f t="shared" si="3"/>
        <v>954</v>
      </c>
      <c r="D23" s="1065">
        <f t="shared" si="3"/>
        <v>684</v>
      </c>
      <c r="E23" s="1065">
        <v>3</v>
      </c>
      <c r="F23" s="1065">
        <v>2</v>
      </c>
      <c r="G23" s="1065">
        <v>2</v>
      </c>
      <c r="H23" s="1065">
        <v>2</v>
      </c>
      <c r="I23" s="1065">
        <v>1</v>
      </c>
      <c r="J23" s="1065">
        <v>1</v>
      </c>
      <c r="K23" s="1065">
        <v>3</v>
      </c>
      <c r="L23" s="1065">
        <v>3</v>
      </c>
      <c r="M23" s="1065">
        <v>31</v>
      </c>
      <c r="N23" s="1065">
        <v>31</v>
      </c>
      <c r="O23" s="1065">
        <v>35</v>
      </c>
      <c r="P23" s="1065">
        <v>35</v>
      </c>
      <c r="Q23" s="1065">
        <v>19</v>
      </c>
      <c r="R23" s="1065">
        <v>19</v>
      </c>
      <c r="S23" s="1065">
        <v>728</v>
      </c>
      <c r="T23" s="1065">
        <v>459</v>
      </c>
      <c r="U23" s="1065">
        <v>2</v>
      </c>
      <c r="V23" s="1065">
        <v>2</v>
      </c>
      <c r="W23" s="1065">
        <v>84</v>
      </c>
      <c r="X23" s="1065">
        <v>84</v>
      </c>
      <c r="Y23" s="1065">
        <v>5</v>
      </c>
      <c r="Z23" s="1065">
        <v>5</v>
      </c>
      <c r="AA23" s="1065">
        <v>4</v>
      </c>
      <c r="AB23" s="1065">
        <v>4</v>
      </c>
      <c r="AC23" s="1065">
        <v>0</v>
      </c>
      <c r="AD23" s="1065">
        <v>0</v>
      </c>
      <c r="AE23" s="1065">
        <v>0</v>
      </c>
      <c r="AF23" s="1065">
        <v>0</v>
      </c>
      <c r="AG23" s="1065">
        <v>4</v>
      </c>
      <c r="AH23" s="1065">
        <v>4</v>
      </c>
      <c r="AI23" s="1065">
        <v>5</v>
      </c>
      <c r="AJ23" s="1065">
        <v>5</v>
      </c>
      <c r="AK23" s="1065">
        <v>3</v>
      </c>
      <c r="AL23" s="1065">
        <v>3</v>
      </c>
      <c r="AM23" s="1065">
        <v>25</v>
      </c>
      <c r="AN23" s="1069">
        <v>25</v>
      </c>
    </row>
    <row r="24" spans="2:40" s="1058" customFormat="1" ht="12">
      <c r="B24" s="1068" t="s">
        <v>805</v>
      </c>
      <c r="C24" s="1065">
        <f t="shared" si="3"/>
        <v>1107</v>
      </c>
      <c r="D24" s="1065">
        <f t="shared" si="3"/>
        <v>876</v>
      </c>
      <c r="E24" s="1065">
        <v>2</v>
      </c>
      <c r="F24" s="1065">
        <v>2</v>
      </c>
      <c r="G24" s="1065">
        <v>2</v>
      </c>
      <c r="H24" s="1065">
        <v>2</v>
      </c>
      <c r="I24" s="1065">
        <v>0</v>
      </c>
      <c r="J24" s="1065">
        <v>0</v>
      </c>
      <c r="K24" s="1065">
        <v>3</v>
      </c>
      <c r="L24" s="1065">
        <v>3</v>
      </c>
      <c r="M24" s="1065">
        <v>20</v>
      </c>
      <c r="N24" s="1065">
        <v>20</v>
      </c>
      <c r="O24" s="1065">
        <v>35</v>
      </c>
      <c r="P24" s="1065">
        <v>35</v>
      </c>
      <c r="Q24" s="1065">
        <v>2</v>
      </c>
      <c r="R24" s="1065">
        <v>2</v>
      </c>
      <c r="S24" s="1065">
        <v>868</v>
      </c>
      <c r="T24" s="1065">
        <v>637</v>
      </c>
      <c r="U24" s="1065">
        <v>16</v>
      </c>
      <c r="V24" s="1065">
        <v>16</v>
      </c>
      <c r="W24" s="1065">
        <v>95</v>
      </c>
      <c r="X24" s="1065">
        <v>95</v>
      </c>
      <c r="Y24" s="1065">
        <v>7</v>
      </c>
      <c r="Z24" s="1065">
        <v>7</v>
      </c>
      <c r="AA24" s="1065">
        <v>10</v>
      </c>
      <c r="AB24" s="1065">
        <v>10</v>
      </c>
      <c r="AC24" s="1065">
        <v>0</v>
      </c>
      <c r="AD24" s="1065">
        <v>0</v>
      </c>
      <c r="AE24" s="1065">
        <v>2</v>
      </c>
      <c r="AF24" s="1065">
        <v>2</v>
      </c>
      <c r="AG24" s="1065">
        <v>15</v>
      </c>
      <c r="AH24" s="1065">
        <v>15</v>
      </c>
      <c r="AI24" s="1065">
        <v>3</v>
      </c>
      <c r="AJ24" s="1065">
        <v>3</v>
      </c>
      <c r="AK24" s="1065">
        <v>4</v>
      </c>
      <c r="AL24" s="1065">
        <v>4</v>
      </c>
      <c r="AM24" s="1065">
        <v>23</v>
      </c>
      <c r="AN24" s="1069">
        <v>23</v>
      </c>
    </row>
    <row r="25" spans="2:40" s="1058" customFormat="1" ht="12">
      <c r="B25" s="1068" t="s">
        <v>806</v>
      </c>
      <c r="C25" s="1065">
        <f t="shared" si="3"/>
        <v>1091</v>
      </c>
      <c r="D25" s="1065">
        <f t="shared" si="3"/>
        <v>874</v>
      </c>
      <c r="E25" s="1065">
        <v>0</v>
      </c>
      <c r="F25" s="1065">
        <v>0</v>
      </c>
      <c r="G25" s="1065">
        <v>0</v>
      </c>
      <c r="H25" s="1065">
        <v>0</v>
      </c>
      <c r="I25" s="1065">
        <v>1</v>
      </c>
      <c r="J25" s="1065">
        <v>1</v>
      </c>
      <c r="K25" s="1065">
        <v>1</v>
      </c>
      <c r="L25" s="1065">
        <v>1</v>
      </c>
      <c r="M25" s="1065">
        <v>52</v>
      </c>
      <c r="N25" s="1065">
        <v>51</v>
      </c>
      <c r="O25" s="1065">
        <v>36</v>
      </c>
      <c r="P25" s="1065">
        <v>35</v>
      </c>
      <c r="Q25" s="1065">
        <v>8</v>
      </c>
      <c r="R25" s="1065">
        <v>5</v>
      </c>
      <c r="S25" s="1065">
        <v>786</v>
      </c>
      <c r="T25" s="1065">
        <v>581</v>
      </c>
      <c r="U25" s="1065">
        <v>8</v>
      </c>
      <c r="V25" s="1065">
        <v>8</v>
      </c>
      <c r="W25" s="1065">
        <v>112</v>
      </c>
      <c r="X25" s="1065">
        <v>105</v>
      </c>
      <c r="Y25" s="1065">
        <v>11</v>
      </c>
      <c r="Z25" s="1065">
        <v>12</v>
      </c>
      <c r="AA25" s="1065">
        <v>16</v>
      </c>
      <c r="AB25" s="1065">
        <v>16</v>
      </c>
      <c r="AC25" s="1065">
        <v>7</v>
      </c>
      <c r="AD25" s="1065">
        <v>7</v>
      </c>
      <c r="AE25" s="1065">
        <v>0</v>
      </c>
      <c r="AF25" s="1065">
        <v>0</v>
      </c>
      <c r="AG25" s="1065">
        <v>0</v>
      </c>
      <c r="AH25" s="1065">
        <v>0</v>
      </c>
      <c r="AI25" s="1065">
        <v>7</v>
      </c>
      <c r="AJ25" s="1065">
        <v>7</v>
      </c>
      <c r="AK25" s="1065">
        <v>6</v>
      </c>
      <c r="AL25" s="1065">
        <v>6</v>
      </c>
      <c r="AM25" s="1065">
        <v>40</v>
      </c>
      <c r="AN25" s="1069">
        <v>39</v>
      </c>
    </row>
    <row r="26" spans="2:40" s="1058" customFormat="1" ht="12">
      <c r="B26" s="1068" t="s">
        <v>807</v>
      </c>
      <c r="C26" s="1065">
        <f t="shared" si="3"/>
        <v>674</v>
      </c>
      <c r="D26" s="1065">
        <f t="shared" si="3"/>
        <v>458</v>
      </c>
      <c r="E26" s="1065">
        <v>1</v>
      </c>
      <c r="F26" s="1065">
        <v>1</v>
      </c>
      <c r="G26" s="1065">
        <v>0</v>
      </c>
      <c r="H26" s="1065">
        <v>0</v>
      </c>
      <c r="I26" s="1065">
        <v>1</v>
      </c>
      <c r="J26" s="1065">
        <v>1</v>
      </c>
      <c r="K26" s="1065">
        <v>3</v>
      </c>
      <c r="L26" s="1065">
        <v>3</v>
      </c>
      <c r="M26" s="1065">
        <v>4</v>
      </c>
      <c r="N26" s="1065">
        <v>4</v>
      </c>
      <c r="O26" s="1065">
        <v>6</v>
      </c>
      <c r="P26" s="1065">
        <v>6</v>
      </c>
      <c r="Q26" s="1065">
        <v>8</v>
      </c>
      <c r="R26" s="1065">
        <v>6</v>
      </c>
      <c r="S26" s="1065">
        <v>564</v>
      </c>
      <c r="T26" s="1065">
        <v>351</v>
      </c>
      <c r="U26" s="1065">
        <v>2</v>
      </c>
      <c r="V26" s="1065">
        <v>2</v>
      </c>
      <c r="W26" s="1065">
        <v>60</v>
      </c>
      <c r="X26" s="1065">
        <v>59</v>
      </c>
      <c r="Y26" s="1065">
        <v>1</v>
      </c>
      <c r="Z26" s="1065">
        <v>1</v>
      </c>
      <c r="AA26" s="1065">
        <v>3</v>
      </c>
      <c r="AB26" s="1065">
        <v>3</v>
      </c>
      <c r="AC26" s="1065">
        <v>0</v>
      </c>
      <c r="AD26" s="1065">
        <v>0</v>
      </c>
      <c r="AE26" s="1065">
        <v>0</v>
      </c>
      <c r="AF26" s="1065">
        <v>0</v>
      </c>
      <c r="AG26" s="1065">
        <v>0</v>
      </c>
      <c r="AH26" s="1065">
        <v>0</v>
      </c>
      <c r="AI26" s="1065">
        <v>0</v>
      </c>
      <c r="AJ26" s="1065">
        <v>0</v>
      </c>
      <c r="AK26" s="1065">
        <v>4</v>
      </c>
      <c r="AL26" s="1065">
        <v>4</v>
      </c>
      <c r="AM26" s="1065">
        <v>17</v>
      </c>
      <c r="AN26" s="1069">
        <v>17</v>
      </c>
    </row>
    <row r="27" spans="2:40" s="1058" customFormat="1" ht="12">
      <c r="B27" s="1068" t="s">
        <v>808</v>
      </c>
      <c r="C27" s="1065">
        <f t="shared" si="3"/>
        <v>210</v>
      </c>
      <c r="D27" s="1065">
        <f t="shared" si="3"/>
        <v>110</v>
      </c>
      <c r="E27" s="1065">
        <v>2</v>
      </c>
      <c r="F27" s="1065">
        <v>2</v>
      </c>
      <c r="G27" s="1065">
        <v>0</v>
      </c>
      <c r="H27" s="1065">
        <v>0</v>
      </c>
      <c r="I27" s="1065">
        <v>1</v>
      </c>
      <c r="J27" s="1065">
        <v>1</v>
      </c>
      <c r="K27" s="1065">
        <v>0</v>
      </c>
      <c r="L27" s="1065">
        <v>0</v>
      </c>
      <c r="M27" s="1065">
        <v>9</v>
      </c>
      <c r="N27" s="1065">
        <v>9</v>
      </c>
      <c r="O27" s="1065">
        <v>7</v>
      </c>
      <c r="P27" s="1065">
        <v>7</v>
      </c>
      <c r="Q27" s="1065">
        <v>3</v>
      </c>
      <c r="R27" s="1065">
        <v>3</v>
      </c>
      <c r="S27" s="1065">
        <v>153</v>
      </c>
      <c r="T27" s="1065">
        <v>61</v>
      </c>
      <c r="U27" s="1065">
        <v>1</v>
      </c>
      <c r="V27" s="1065">
        <v>1</v>
      </c>
      <c r="W27" s="1065">
        <v>14</v>
      </c>
      <c r="X27" s="1065">
        <v>11</v>
      </c>
      <c r="Y27" s="1065">
        <v>0</v>
      </c>
      <c r="Z27" s="1065">
        <v>0</v>
      </c>
      <c r="AA27" s="1065">
        <v>0</v>
      </c>
      <c r="AB27" s="1065">
        <v>0</v>
      </c>
      <c r="AC27" s="1065">
        <v>0</v>
      </c>
      <c r="AD27" s="1065">
        <v>0</v>
      </c>
      <c r="AE27" s="1065">
        <v>0</v>
      </c>
      <c r="AF27" s="1065">
        <v>0</v>
      </c>
      <c r="AG27" s="1065">
        <v>1</v>
      </c>
      <c r="AH27" s="1065">
        <v>1</v>
      </c>
      <c r="AI27" s="1065">
        <v>6</v>
      </c>
      <c r="AJ27" s="1065">
        <v>6</v>
      </c>
      <c r="AK27" s="1065">
        <v>0</v>
      </c>
      <c r="AL27" s="1065">
        <v>0</v>
      </c>
      <c r="AM27" s="1065">
        <v>13</v>
      </c>
      <c r="AN27" s="1069">
        <v>8</v>
      </c>
    </row>
    <row r="28" spans="2:40" s="1058" customFormat="1" ht="12">
      <c r="B28" s="1068" t="s">
        <v>809</v>
      </c>
      <c r="C28" s="1065">
        <f t="shared" si="3"/>
        <v>224</v>
      </c>
      <c r="D28" s="1065">
        <f t="shared" si="3"/>
        <v>173</v>
      </c>
      <c r="E28" s="1065">
        <v>1</v>
      </c>
      <c r="F28" s="1065">
        <v>1</v>
      </c>
      <c r="G28" s="1065">
        <v>0</v>
      </c>
      <c r="H28" s="1065">
        <v>0</v>
      </c>
      <c r="I28" s="1065">
        <v>0</v>
      </c>
      <c r="J28" s="1065">
        <v>0</v>
      </c>
      <c r="K28" s="1065">
        <v>2</v>
      </c>
      <c r="L28" s="1065">
        <v>2</v>
      </c>
      <c r="M28" s="1065">
        <v>4</v>
      </c>
      <c r="N28" s="1065">
        <v>4</v>
      </c>
      <c r="O28" s="1065">
        <v>16</v>
      </c>
      <c r="P28" s="1065">
        <v>16</v>
      </c>
      <c r="Q28" s="1065">
        <v>6</v>
      </c>
      <c r="R28" s="1065">
        <v>6</v>
      </c>
      <c r="S28" s="1065">
        <v>146</v>
      </c>
      <c r="T28" s="1065">
        <v>95</v>
      </c>
      <c r="U28" s="1065">
        <v>0</v>
      </c>
      <c r="V28" s="1065">
        <v>0</v>
      </c>
      <c r="W28" s="1065">
        <v>19</v>
      </c>
      <c r="X28" s="1065">
        <v>19</v>
      </c>
      <c r="Y28" s="1065">
        <v>1</v>
      </c>
      <c r="Z28" s="1065">
        <v>1</v>
      </c>
      <c r="AA28" s="1065">
        <v>0</v>
      </c>
      <c r="AB28" s="1065">
        <v>0</v>
      </c>
      <c r="AC28" s="1065">
        <v>16</v>
      </c>
      <c r="AD28" s="1065">
        <v>16</v>
      </c>
      <c r="AE28" s="1065">
        <v>0</v>
      </c>
      <c r="AF28" s="1065">
        <v>0</v>
      </c>
      <c r="AG28" s="1065">
        <v>0</v>
      </c>
      <c r="AH28" s="1065">
        <v>0</v>
      </c>
      <c r="AI28" s="1065">
        <v>3</v>
      </c>
      <c r="AJ28" s="1065">
        <v>3</v>
      </c>
      <c r="AK28" s="1065">
        <v>1</v>
      </c>
      <c r="AL28" s="1065">
        <v>1</v>
      </c>
      <c r="AM28" s="1065">
        <v>9</v>
      </c>
      <c r="AN28" s="1069">
        <v>9</v>
      </c>
    </row>
    <row r="29" spans="2:40" s="1058" customFormat="1" ht="12">
      <c r="B29" s="1068" t="s">
        <v>810</v>
      </c>
      <c r="C29" s="1065">
        <f t="shared" si="3"/>
        <v>366</v>
      </c>
      <c r="D29" s="1065">
        <f t="shared" si="3"/>
        <v>279</v>
      </c>
      <c r="E29" s="1065">
        <v>1</v>
      </c>
      <c r="F29" s="1065">
        <v>1</v>
      </c>
      <c r="G29" s="1065">
        <v>0</v>
      </c>
      <c r="H29" s="1065">
        <v>0</v>
      </c>
      <c r="I29" s="1065">
        <v>0</v>
      </c>
      <c r="J29" s="1065">
        <v>0</v>
      </c>
      <c r="K29" s="1065">
        <v>0</v>
      </c>
      <c r="L29" s="1065">
        <v>0</v>
      </c>
      <c r="M29" s="1065">
        <v>13</v>
      </c>
      <c r="N29" s="1065">
        <v>13</v>
      </c>
      <c r="O29" s="1065">
        <v>20</v>
      </c>
      <c r="P29" s="1065">
        <v>20</v>
      </c>
      <c r="Q29" s="1065">
        <v>6</v>
      </c>
      <c r="R29" s="1065">
        <v>5</v>
      </c>
      <c r="S29" s="1065">
        <v>285</v>
      </c>
      <c r="T29" s="1065">
        <v>204</v>
      </c>
      <c r="U29" s="1065">
        <v>0</v>
      </c>
      <c r="V29" s="1065">
        <v>0</v>
      </c>
      <c r="W29" s="1065">
        <v>10</v>
      </c>
      <c r="X29" s="1065">
        <v>6</v>
      </c>
      <c r="Y29" s="1065">
        <v>0</v>
      </c>
      <c r="Z29" s="1065">
        <v>0</v>
      </c>
      <c r="AA29" s="1065">
        <v>1</v>
      </c>
      <c r="AB29" s="1065">
        <v>1</v>
      </c>
      <c r="AC29" s="1065">
        <v>13</v>
      </c>
      <c r="AD29" s="1065">
        <v>13</v>
      </c>
      <c r="AE29" s="1065">
        <v>0</v>
      </c>
      <c r="AF29" s="1065">
        <v>0</v>
      </c>
      <c r="AG29" s="1065">
        <v>1</v>
      </c>
      <c r="AH29" s="1065">
        <v>1</v>
      </c>
      <c r="AI29" s="1065">
        <v>1</v>
      </c>
      <c r="AJ29" s="1065">
        <v>0</v>
      </c>
      <c r="AK29" s="1065">
        <v>2</v>
      </c>
      <c r="AL29" s="1065">
        <v>2</v>
      </c>
      <c r="AM29" s="1065">
        <v>13</v>
      </c>
      <c r="AN29" s="1069">
        <v>13</v>
      </c>
    </row>
    <row r="30" spans="2:40" s="1058" customFormat="1" ht="12.75" customHeight="1">
      <c r="B30" s="1068"/>
      <c r="C30" s="1065"/>
      <c r="D30" s="1065"/>
      <c r="E30" s="1065"/>
      <c r="F30" s="1065"/>
      <c r="G30" s="1065"/>
      <c r="H30" s="1065"/>
      <c r="I30" s="1065"/>
      <c r="J30" s="1065"/>
      <c r="K30" s="1065"/>
      <c r="L30" s="1065"/>
      <c r="M30" s="1065"/>
      <c r="N30" s="1065"/>
      <c r="O30" s="1065"/>
      <c r="P30" s="1065"/>
      <c r="Q30" s="1065"/>
      <c r="R30" s="1065"/>
      <c r="S30" s="1065"/>
      <c r="T30" s="1065"/>
      <c r="U30" s="1065"/>
      <c r="V30" s="1065"/>
      <c r="W30" s="1065"/>
      <c r="X30" s="1065"/>
      <c r="Y30" s="1065"/>
      <c r="Z30" s="1065"/>
      <c r="AA30" s="1065"/>
      <c r="AB30" s="1065"/>
      <c r="AC30" s="1065"/>
      <c r="AD30" s="1065"/>
      <c r="AE30" s="1065"/>
      <c r="AF30" s="1065"/>
      <c r="AG30" s="1065"/>
      <c r="AH30" s="1065"/>
      <c r="AI30" s="1065"/>
      <c r="AJ30" s="1065"/>
      <c r="AK30" s="1065"/>
      <c r="AL30" s="1065"/>
      <c r="AM30" s="1065"/>
      <c r="AN30" s="1069"/>
    </row>
    <row r="31" spans="2:40" s="1058" customFormat="1" ht="12">
      <c r="B31" s="1068" t="s">
        <v>811</v>
      </c>
      <c r="C31" s="1065">
        <f aca="true" t="shared" si="4" ref="C31:D37">SUM(E31,G31,I31,K31,M31,O31,Q31,S31,U31,W31,Y31,AA31,AC31,AE31,AG31,AI31,AK31,AM31)</f>
        <v>471</v>
      </c>
      <c r="D31" s="1065">
        <f t="shared" si="4"/>
        <v>330</v>
      </c>
      <c r="E31" s="1065">
        <v>0</v>
      </c>
      <c r="F31" s="1065">
        <v>0</v>
      </c>
      <c r="G31" s="1065">
        <v>1</v>
      </c>
      <c r="H31" s="1065">
        <v>1</v>
      </c>
      <c r="I31" s="1065">
        <v>5</v>
      </c>
      <c r="J31" s="1065">
        <v>5</v>
      </c>
      <c r="K31" s="1065">
        <v>2</v>
      </c>
      <c r="L31" s="1065">
        <v>2</v>
      </c>
      <c r="M31" s="1065">
        <v>14</v>
      </c>
      <c r="N31" s="1065">
        <v>14</v>
      </c>
      <c r="O31" s="1065">
        <v>16</v>
      </c>
      <c r="P31" s="1065">
        <v>16</v>
      </c>
      <c r="Q31" s="1065">
        <v>8</v>
      </c>
      <c r="R31" s="1065">
        <v>8</v>
      </c>
      <c r="S31" s="1065">
        <v>380</v>
      </c>
      <c r="T31" s="1065">
        <v>239</v>
      </c>
      <c r="U31" s="1065">
        <v>2</v>
      </c>
      <c r="V31" s="1065">
        <v>2</v>
      </c>
      <c r="W31" s="1065">
        <v>8</v>
      </c>
      <c r="X31" s="1065">
        <v>8</v>
      </c>
      <c r="Y31" s="1065">
        <v>12</v>
      </c>
      <c r="Z31" s="1065">
        <v>12</v>
      </c>
      <c r="AA31" s="1065">
        <v>2</v>
      </c>
      <c r="AB31" s="1065">
        <v>2</v>
      </c>
      <c r="AC31" s="1065">
        <v>0</v>
      </c>
      <c r="AD31" s="1065">
        <v>0</v>
      </c>
      <c r="AE31" s="1065">
        <v>0</v>
      </c>
      <c r="AF31" s="1065">
        <v>0</v>
      </c>
      <c r="AG31" s="1065">
        <v>0</v>
      </c>
      <c r="AH31" s="1065">
        <v>0</v>
      </c>
      <c r="AI31" s="1065">
        <v>1</v>
      </c>
      <c r="AJ31" s="1065">
        <v>1</v>
      </c>
      <c r="AK31" s="1065">
        <v>6</v>
      </c>
      <c r="AL31" s="1065">
        <v>6</v>
      </c>
      <c r="AM31" s="1065">
        <v>14</v>
      </c>
      <c r="AN31" s="1069">
        <v>14</v>
      </c>
    </row>
    <row r="32" spans="2:40" s="1058" customFormat="1" ht="12">
      <c r="B32" s="1068" t="s">
        <v>812</v>
      </c>
      <c r="C32" s="1065">
        <f t="shared" si="4"/>
        <v>280</v>
      </c>
      <c r="D32" s="1065">
        <f t="shared" si="4"/>
        <v>205</v>
      </c>
      <c r="E32" s="1065">
        <v>1</v>
      </c>
      <c r="F32" s="1065">
        <v>1</v>
      </c>
      <c r="G32" s="1065">
        <v>2</v>
      </c>
      <c r="H32" s="1065">
        <v>0</v>
      </c>
      <c r="I32" s="1065">
        <v>0</v>
      </c>
      <c r="J32" s="1065">
        <v>0</v>
      </c>
      <c r="K32" s="1065">
        <v>0</v>
      </c>
      <c r="L32" s="1065">
        <v>0</v>
      </c>
      <c r="M32" s="1065">
        <v>10</v>
      </c>
      <c r="N32" s="1065">
        <v>10</v>
      </c>
      <c r="O32" s="1065">
        <v>7</v>
      </c>
      <c r="P32" s="1065">
        <v>7</v>
      </c>
      <c r="Q32" s="1065">
        <v>2</v>
      </c>
      <c r="R32" s="1065">
        <v>2</v>
      </c>
      <c r="S32" s="1065">
        <v>189</v>
      </c>
      <c r="T32" s="1065">
        <v>119</v>
      </c>
      <c r="U32" s="1065">
        <v>3</v>
      </c>
      <c r="V32" s="1065">
        <v>3</v>
      </c>
      <c r="W32" s="1065">
        <v>34</v>
      </c>
      <c r="X32" s="1065">
        <v>33</v>
      </c>
      <c r="Y32" s="1065">
        <v>2</v>
      </c>
      <c r="Z32" s="1065">
        <v>2</v>
      </c>
      <c r="AA32" s="1065">
        <v>11</v>
      </c>
      <c r="AB32" s="1065">
        <v>11</v>
      </c>
      <c r="AC32" s="1065">
        <v>0</v>
      </c>
      <c r="AD32" s="1065">
        <v>0</v>
      </c>
      <c r="AE32" s="1065">
        <v>0</v>
      </c>
      <c r="AF32" s="1065">
        <v>0</v>
      </c>
      <c r="AG32" s="1065">
        <v>4</v>
      </c>
      <c r="AH32" s="1065">
        <v>4</v>
      </c>
      <c r="AI32" s="1065">
        <v>7</v>
      </c>
      <c r="AJ32" s="1065">
        <v>6</v>
      </c>
      <c r="AK32" s="1065">
        <v>1</v>
      </c>
      <c r="AL32" s="1065">
        <v>1</v>
      </c>
      <c r="AM32" s="1065">
        <v>7</v>
      </c>
      <c r="AN32" s="1069">
        <v>6</v>
      </c>
    </row>
    <row r="33" spans="2:40" s="1058" customFormat="1" ht="12">
      <c r="B33" s="1068" t="s">
        <v>813</v>
      </c>
      <c r="C33" s="1065">
        <f t="shared" si="4"/>
        <v>288</v>
      </c>
      <c r="D33" s="1065">
        <f t="shared" si="4"/>
        <v>237</v>
      </c>
      <c r="E33" s="1065">
        <v>1</v>
      </c>
      <c r="F33" s="1065">
        <v>1</v>
      </c>
      <c r="G33" s="1065">
        <v>0</v>
      </c>
      <c r="H33" s="1065">
        <v>0</v>
      </c>
      <c r="I33" s="1065">
        <v>0</v>
      </c>
      <c r="J33" s="1065">
        <v>0</v>
      </c>
      <c r="K33" s="1065">
        <v>2</v>
      </c>
      <c r="L33" s="1065">
        <v>2</v>
      </c>
      <c r="M33" s="1065">
        <v>12</v>
      </c>
      <c r="N33" s="1065">
        <v>12</v>
      </c>
      <c r="O33" s="1065">
        <v>9</v>
      </c>
      <c r="P33" s="1065">
        <v>9</v>
      </c>
      <c r="Q33" s="1065">
        <v>2</v>
      </c>
      <c r="R33" s="1065">
        <v>2</v>
      </c>
      <c r="S33" s="1065">
        <v>179</v>
      </c>
      <c r="T33" s="1065">
        <v>129</v>
      </c>
      <c r="U33" s="1065">
        <v>0</v>
      </c>
      <c r="V33" s="1065">
        <v>0</v>
      </c>
      <c r="W33" s="1065">
        <v>23</v>
      </c>
      <c r="X33" s="1065">
        <v>23</v>
      </c>
      <c r="Y33" s="1065">
        <v>4</v>
      </c>
      <c r="Z33" s="1065">
        <v>4</v>
      </c>
      <c r="AA33" s="1065">
        <v>7</v>
      </c>
      <c r="AB33" s="1065">
        <v>7</v>
      </c>
      <c r="AC33" s="1065">
        <v>0</v>
      </c>
      <c r="AD33" s="1065">
        <v>0</v>
      </c>
      <c r="AE33" s="1065">
        <v>1</v>
      </c>
      <c r="AF33" s="1065">
        <v>1</v>
      </c>
      <c r="AG33" s="1065">
        <v>14</v>
      </c>
      <c r="AH33" s="1065">
        <v>14</v>
      </c>
      <c r="AI33" s="1065">
        <v>18</v>
      </c>
      <c r="AJ33" s="1065">
        <v>18</v>
      </c>
      <c r="AK33" s="1065">
        <v>2</v>
      </c>
      <c r="AL33" s="1065">
        <v>2</v>
      </c>
      <c r="AM33" s="1065">
        <v>14</v>
      </c>
      <c r="AN33" s="1069">
        <v>13</v>
      </c>
    </row>
    <row r="34" spans="2:40" s="1058" customFormat="1" ht="12">
      <c r="B34" s="1068" t="s">
        <v>814</v>
      </c>
      <c r="C34" s="1065">
        <f t="shared" si="4"/>
        <v>140</v>
      </c>
      <c r="D34" s="1065">
        <f t="shared" si="4"/>
        <v>102</v>
      </c>
      <c r="E34" s="1065">
        <v>0</v>
      </c>
      <c r="F34" s="1065">
        <v>0</v>
      </c>
      <c r="G34" s="1065">
        <v>0</v>
      </c>
      <c r="H34" s="1065">
        <v>0</v>
      </c>
      <c r="I34" s="1065">
        <v>0</v>
      </c>
      <c r="J34" s="1065">
        <v>0</v>
      </c>
      <c r="K34" s="1065">
        <v>0</v>
      </c>
      <c r="L34" s="1065">
        <v>0</v>
      </c>
      <c r="M34" s="1065">
        <v>3</v>
      </c>
      <c r="N34" s="1065">
        <v>3</v>
      </c>
      <c r="O34" s="1065">
        <v>8</v>
      </c>
      <c r="P34" s="1065">
        <v>8</v>
      </c>
      <c r="Q34" s="1065">
        <v>4</v>
      </c>
      <c r="R34" s="1065">
        <v>4</v>
      </c>
      <c r="S34" s="1065">
        <v>100</v>
      </c>
      <c r="T34" s="1065">
        <v>58</v>
      </c>
      <c r="U34" s="1065">
        <v>1</v>
      </c>
      <c r="V34" s="1065">
        <v>1</v>
      </c>
      <c r="W34" s="1065">
        <v>10</v>
      </c>
      <c r="X34" s="1065">
        <v>14</v>
      </c>
      <c r="Y34" s="1065">
        <v>2</v>
      </c>
      <c r="Z34" s="1065">
        <v>2</v>
      </c>
      <c r="AA34" s="1065">
        <v>1</v>
      </c>
      <c r="AB34" s="1065">
        <v>1</v>
      </c>
      <c r="AC34" s="1065">
        <v>0</v>
      </c>
      <c r="AD34" s="1065">
        <v>0</v>
      </c>
      <c r="AE34" s="1065">
        <v>1</v>
      </c>
      <c r="AF34" s="1065">
        <v>1</v>
      </c>
      <c r="AG34" s="1065">
        <v>0</v>
      </c>
      <c r="AH34" s="1065">
        <v>0</v>
      </c>
      <c r="AI34" s="1065">
        <v>0</v>
      </c>
      <c r="AJ34" s="1065">
        <v>0</v>
      </c>
      <c r="AK34" s="1065">
        <v>1</v>
      </c>
      <c r="AL34" s="1065">
        <v>1</v>
      </c>
      <c r="AM34" s="1065">
        <v>9</v>
      </c>
      <c r="AN34" s="1069">
        <v>9</v>
      </c>
    </row>
    <row r="35" spans="2:40" s="1058" customFormat="1" ht="12">
      <c r="B35" s="1068" t="s">
        <v>815</v>
      </c>
      <c r="C35" s="1065">
        <f t="shared" si="4"/>
        <v>81</v>
      </c>
      <c r="D35" s="1065">
        <f t="shared" si="4"/>
        <v>62</v>
      </c>
      <c r="E35" s="1065">
        <v>0</v>
      </c>
      <c r="F35" s="1065">
        <v>0</v>
      </c>
      <c r="G35" s="1065">
        <v>0</v>
      </c>
      <c r="H35" s="1065">
        <v>0</v>
      </c>
      <c r="I35" s="1065">
        <v>0</v>
      </c>
      <c r="J35" s="1065">
        <v>0</v>
      </c>
      <c r="K35" s="1065">
        <v>0</v>
      </c>
      <c r="L35" s="1065">
        <v>0</v>
      </c>
      <c r="M35" s="1065">
        <v>2</v>
      </c>
      <c r="N35" s="1065">
        <v>2</v>
      </c>
      <c r="O35" s="1065">
        <v>9</v>
      </c>
      <c r="P35" s="1065">
        <v>9</v>
      </c>
      <c r="Q35" s="1065">
        <v>1</v>
      </c>
      <c r="R35" s="1065">
        <v>1</v>
      </c>
      <c r="S35" s="1065">
        <v>49</v>
      </c>
      <c r="T35" s="1065">
        <v>32</v>
      </c>
      <c r="U35" s="1065">
        <v>1</v>
      </c>
      <c r="V35" s="1065">
        <v>1</v>
      </c>
      <c r="W35" s="1065">
        <v>8</v>
      </c>
      <c r="X35" s="1065">
        <v>7</v>
      </c>
      <c r="Y35" s="1065">
        <v>1</v>
      </c>
      <c r="Z35" s="1065">
        <v>1</v>
      </c>
      <c r="AA35" s="1065">
        <v>0</v>
      </c>
      <c r="AB35" s="1065">
        <v>0</v>
      </c>
      <c r="AC35" s="1065">
        <v>0</v>
      </c>
      <c r="AD35" s="1065">
        <v>0</v>
      </c>
      <c r="AE35" s="1065">
        <v>0</v>
      </c>
      <c r="AF35" s="1065">
        <v>0</v>
      </c>
      <c r="AG35" s="1065">
        <v>0</v>
      </c>
      <c r="AH35" s="1065">
        <v>0</v>
      </c>
      <c r="AI35" s="1065">
        <v>4</v>
      </c>
      <c r="AJ35" s="1065">
        <v>4</v>
      </c>
      <c r="AK35" s="1065">
        <v>0</v>
      </c>
      <c r="AL35" s="1065">
        <v>0</v>
      </c>
      <c r="AM35" s="1065">
        <v>6</v>
      </c>
      <c r="AN35" s="1069">
        <v>5</v>
      </c>
    </row>
    <row r="36" spans="2:40" s="1058" customFormat="1" ht="12">
      <c r="B36" s="1068" t="s">
        <v>816</v>
      </c>
      <c r="C36" s="1065">
        <f t="shared" si="4"/>
        <v>83</v>
      </c>
      <c r="D36" s="1065">
        <f t="shared" si="4"/>
        <v>60</v>
      </c>
      <c r="E36" s="1065">
        <v>0</v>
      </c>
      <c r="F36" s="1065">
        <v>0</v>
      </c>
      <c r="G36" s="1065">
        <v>0</v>
      </c>
      <c r="H36" s="1065">
        <v>0</v>
      </c>
      <c r="I36" s="1065">
        <v>0</v>
      </c>
      <c r="J36" s="1065">
        <v>0</v>
      </c>
      <c r="K36" s="1065">
        <v>1</v>
      </c>
      <c r="L36" s="1065">
        <v>1</v>
      </c>
      <c r="M36" s="1065">
        <v>4</v>
      </c>
      <c r="N36" s="1065">
        <v>4</v>
      </c>
      <c r="O36" s="1065">
        <v>6</v>
      </c>
      <c r="P36" s="1065">
        <v>6</v>
      </c>
      <c r="Q36" s="1065">
        <v>1</v>
      </c>
      <c r="R36" s="1065">
        <v>2</v>
      </c>
      <c r="S36" s="1065">
        <v>56</v>
      </c>
      <c r="T36" s="1065">
        <v>31</v>
      </c>
      <c r="U36" s="1065">
        <v>0</v>
      </c>
      <c r="V36" s="1065">
        <v>0</v>
      </c>
      <c r="W36" s="1065">
        <v>6</v>
      </c>
      <c r="X36" s="1065">
        <v>7</v>
      </c>
      <c r="Y36" s="1065">
        <v>2</v>
      </c>
      <c r="Z36" s="1065">
        <v>2</v>
      </c>
      <c r="AA36" s="1065">
        <v>0</v>
      </c>
      <c r="AB36" s="1065">
        <v>0</v>
      </c>
      <c r="AC36" s="1065">
        <v>0</v>
      </c>
      <c r="AD36" s="1065">
        <v>0</v>
      </c>
      <c r="AE36" s="1065">
        <v>0</v>
      </c>
      <c r="AF36" s="1065">
        <v>0</v>
      </c>
      <c r="AG36" s="1065">
        <v>0</v>
      </c>
      <c r="AH36" s="1065">
        <v>0</v>
      </c>
      <c r="AI36" s="1065">
        <v>0</v>
      </c>
      <c r="AJ36" s="1065">
        <v>0</v>
      </c>
      <c r="AK36" s="1065">
        <v>3</v>
      </c>
      <c r="AL36" s="1065">
        <v>3</v>
      </c>
      <c r="AM36" s="1065">
        <v>4</v>
      </c>
      <c r="AN36" s="1069">
        <v>4</v>
      </c>
    </row>
    <row r="37" spans="2:40" s="1058" customFormat="1" ht="12">
      <c r="B37" s="1068" t="s">
        <v>817</v>
      </c>
      <c r="C37" s="1065">
        <f t="shared" si="4"/>
        <v>38</v>
      </c>
      <c r="D37" s="1065">
        <f t="shared" si="4"/>
        <v>27</v>
      </c>
      <c r="E37" s="1065">
        <v>0</v>
      </c>
      <c r="F37" s="1065">
        <v>0</v>
      </c>
      <c r="G37" s="1065">
        <v>0</v>
      </c>
      <c r="H37" s="1065">
        <v>0</v>
      </c>
      <c r="I37" s="1065">
        <v>0</v>
      </c>
      <c r="J37" s="1065">
        <v>0</v>
      </c>
      <c r="K37" s="1065">
        <v>1</v>
      </c>
      <c r="L37" s="1065">
        <v>1</v>
      </c>
      <c r="M37" s="1065">
        <v>7</v>
      </c>
      <c r="N37" s="1065">
        <v>6</v>
      </c>
      <c r="O37" s="1065">
        <v>6</v>
      </c>
      <c r="P37" s="1065">
        <v>6</v>
      </c>
      <c r="Q37" s="1065">
        <v>1</v>
      </c>
      <c r="R37" s="1065">
        <v>1</v>
      </c>
      <c r="S37" s="1065">
        <v>16</v>
      </c>
      <c r="T37" s="1065">
        <v>6</v>
      </c>
      <c r="U37" s="1065">
        <v>0</v>
      </c>
      <c r="V37" s="1065">
        <v>0</v>
      </c>
      <c r="W37" s="1065">
        <v>1</v>
      </c>
      <c r="X37" s="1065">
        <v>1</v>
      </c>
      <c r="Y37" s="1065">
        <v>0</v>
      </c>
      <c r="Z37" s="1065">
        <v>0</v>
      </c>
      <c r="AA37" s="1065">
        <v>0</v>
      </c>
      <c r="AB37" s="1065">
        <v>0</v>
      </c>
      <c r="AC37" s="1065">
        <v>0</v>
      </c>
      <c r="AD37" s="1065">
        <v>0</v>
      </c>
      <c r="AE37" s="1065">
        <v>0</v>
      </c>
      <c r="AF37" s="1065">
        <v>0</v>
      </c>
      <c r="AG37" s="1065">
        <v>0</v>
      </c>
      <c r="AH37" s="1065">
        <v>0</v>
      </c>
      <c r="AI37" s="1065">
        <v>3</v>
      </c>
      <c r="AJ37" s="1065">
        <v>3</v>
      </c>
      <c r="AK37" s="1065">
        <v>0</v>
      </c>
      <c r="AL37" s="1065">
        <v>0</v>
      </c>
      <c r="AM37" s="1065">
        <v>3</v>
      </c>
      <c r="AN37" s="1069">
        <v>3</v>
      </c>
    </row>
    <row r="38" spans="2:40" s="1058" customFormat="1" ht="12">
      <c r="B38" s="1075"/>
      <c r="C38" s="1076"/>
      <c r="D38" s="1076"/>
      <c r="E38" s="1076"/>
      <c r="F38" s="1076"/>
      <c r="G38" s="1076"/>
      <c r="H38" s="1076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076"/>
      <c r="AC38" s="1076"/>
      <c r="AD38" s="1076"/>
      <c r="AE38" s="1076"/>
      <c r="AF38" s="1076"/>
      <c r="AG38" s="1076"/>
      <c r="AH38" s="1076"/>
      <c r="AI38" s="1076"/>
      <c r="AJ38" s="1076"/>
      <c r="AK38" s="1076"/>
      <c r="AL38" s="1076"/>
      <c r="AM38" s="1076"/>
      <c r="AN38" s="1077"/>
    </row>
    <row r="39" spans="2:3" ht="14.25" customHeight="1">
      <c r="B39" s="1691" t="s">
        <v>818</v>
      </c>
      <c r="C39" s="1691"/>
    </row>
  </sheetData>
  <mergeCells count="20">
    <mergeCell ref="B39:C39"/>
    <mergeCell ref="C3:D3"/>
    <mergeCell ref="E3:F3"/>
    <mergeCell ref="G3:H3"/>
    <mergeCell ref="I3:J3"/>
    <mergeCell ref="U3:V3"/>
    <mergeCell ref="AM3:AN3"/>
    <mergeCell ref="S3:T3"/>
    <mergeCell ref="K3:L3"/>
    <mergeCell ref="M3:N3"/>
    <mergeCell ref="O3:P3"/>
    <mergeCell ref="Q3:R3"/>
    <mergeCell ref="W3:X3"/>
    <mergeCell ref="Y3:Z3"/>
    <mergeCell ref="AI3:AJ3"/>
    <mergeCell ref="AK3:AL3"/>
    <mergeCell ref="AA3:AB3"/>
    <mergeCell ref="AC3:AD3"/>
    <mergeCell ref="AE3:AF3"/>
    <mergeCell ref="AG3:AH3"/>
  </mergeCells>
  <printOptions/>
  <pageMargins left="0" right="0" top="0.1968503937007874" bottom="0.984251968503937" header="0.5118110236220472" footer="0.5118110236220472"/>
  <pageSetup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74"/>
  <sheetViews>
    <sheetView workbookViewId="0" topLeftCell="A1">
      <selection activeCell="A1" sqref="A1"/>
    </sheetView>
  </sheetViews>
  <sheetFormatPr defaultColWidth="9.00390625" defaultRowHeight="13.5"/>
  <cols>
    <col min="1" max="1" width="1.625" style="46" customWidth="1"/>
    <col min="2" max="2" width="2.625" style="46" customWidth="1"/>
    <col min="3" max="3" width="8.125" style="46" customWidth="1"/>
    <col min="4" max="4" width="11.375" style="46" customWidth="1"/>
    <col min="5" max="23" width="8.625" style="46" customWidth="1"/>
    <col min="24" max="16384" width="9.00390625" style="46" customWidth="1"/>
  </cols>
  <sheetData>
    <row r="2" spans="2:25" ht="16.5" customHeight="1">
      <c r="B2" s="47" t="s">
        <v>237</v>
      </c>
      <c r="W2" s="48"/>
      <c r="X2" s="48"/>
      <c r="Y2" s="48"/>
    </row>
    <row r="3" spans="3:23" ht="12.75" thickBot="1">
      <c r="C3" s="49"/>
      <c r="D3" s="49"/>
      <c r="E3" s="50"/>
      <c r="F3" s="50"/>
      <c r="G3" s="50"/>
      <c r="H3" s="50"/>
      <c r="I3" s="50"/>
      <c r="J3" s="50"/>
      <c r="K3" s="49"/>
      <c r="W3" s="51" t="s">
        <v>225</v>
      </c>
    </row>
    <row r="4" spans="2:24" ht="21" customHeight="1" thickTop="1">
      <c r="B4" s="1264" t="s">
        <v>110</v>
      </c>
      <c r="C4" s="1265"/>
      <c r="D4" s="52" t="s">
        <v>66</v>
      </c>
      <c r="E4" s="53" t="s">
        <v>226</v>
      </c>
      <c r="F4" s="53" t="s">
        <v>227</v>
      </c>
      <c r="G4" s="53" t="s">
        <v>228</v>
      </c>
      <c r="H4" s="53" t="s">
        <v>229</v>
      </c>
      <c r="I4" s="53" t="s">
        <v>230</v>
      </c>
      <c r="J4" s="53" t="s">
        <v>231</v>
      </c>
      <c r="K4" s="53" t="s">
        <v>212</v>
      </c>
      <c r="L4" s="53" t="s">
        <v>213</v>
      </c>
      <c r="M4" s="53" t="s">
        <v>214</v>
      </c>
      <c r="N4" s="53" t="s">
        <v>215</v>
      </c>
      <c r="O4" s="53" t="s">
        <v>216</v>
      </c>
      <c r="P4" s="53" t="s">
        <v>217</v>
      </c>
      <c r="Q4" s="53" t="s">
        <v>218</v>
      </c>
      <c r="R4" s="53" t="s">
        <v>219</v>
      </c>
      <c r="S4" s="53" t="s">
        <v>220</v>
      </c>
      <c r="T4" s="53" t="s">
        <v>221</v>
      </c>
      <c r="U4" s="53" t="s">
        <v>222</v>
      </c>
      <c r="V4" s="53" t="s">
        <v>223</v>
      </c>
      <c r="W4" s="54" t="s">
        <v>232</v>
      </c>
      <c r="X4" s="55"/>
    </row>
    <row r="5" spans="2:24" ht="6" customHeight="1">
      <c r="B5" s="56"/>
      <c r="C5" s="57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5"/>
    </row>
    <row r="6" spans="2:24" ht="6" customHeight="1">
      <c r="B6" s="60"/>
      <c r="C6" s="61"/>
      <c r="D6" s="56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55"/>
    </row>
    <row r="7" spans="2:24" s="63" customFormat="1" ht="18" customHeight="1">
      <c r="B7" s="1266" t="s">
        <v>233</v>
      </c>
      <c r="C7" s="1267"/>
      <c r="D7" s="64">
        <f aca="true" t="shared" si="0" ref="D7:W7">SUM(D9,D28)</f>
        <v>1220302</v>
      </c>
      <c r="E7" s="65">
        <f t="shared" si="0"/>
        <v>88260</v>
      </c>
      <c r="F7" s="65">
        <f t="shared" si="0"/>
        <v>83833</v>
      </c>
      <c r="G7" s="65">
        <f t="shared" si="0"/>
        <v>93842</v>
      </c>
      <c r="H7" s="65">
        <f t="shared" si="0"/>
        <v>92595</v>
      </c>
      <c r="I7" s="65">
        <f t="shared" si="0"/>
        <v>83194</v>
      </c>
      <c r="J7" s="65">
        <f t="shared" si="0"/>
        <v>94069</v>
      </c>
      <c r="K7" s="65">
        <f t="shared" si="0"/>
        <v>78298</v>
      </c>
      <c r="L7" s="65">
        <f t="shared" si="0"/>
        <v>84692</v>
      </c>
      <c r="M7" s="65">
        <f t="shared" si="0"/>
        <v>95721</v>
      </c>
      <c r="N7" s="65">
        <f t="shared" si="0"/>
        <v>98341</v>
      </c>
      <c r="O7" s="65">
        <f t="shared" si="0"/>
        <v>80765</v>
      </c>
      <c r="P7" s="65">
        <f t="shared" si="0"/>
        <v>63848</v>
      </c>
      <c r="Q7" s="65">
        <f t="shared" si="0"/>
        <v>59593</v>
      </c>
      <c r="R7" s="65">
        <f t="shared" si="0"/>
        <v>48608</v>
      </c>
      <c r="S7" s="65">
        <f t="shared" si="0"/>
        <v>37680</v>
      </c>
      <c r="T7" s="65">
        <f t="shared" si="0"/>
        <v>22009</v>
      </c>
      <c r="U7" s="65">
        <f t="shared" si="0"/>
        <v>10402</v>
      </c>
      <c r="V7" s="65">
        <f t="shared" si="0"/>
        <v>3635</v>
      </c>
      <c r="W7" s="65">
        <f t="shared" si="0"/>
        <v>803</v>
      </c>
      <c r="X7" s="66"/>
    </row>
    <row r="8" spans="2:24" ht="6" customHeight="1">
      <c r="B8" s="60"/>
      <c r="C8" s="67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55"/>
    </row>
    <row r="9" spans="2:24" s="70" customFormat="1" ht="13.5" customHeight="1">
      <c r="B9" s="1262" t="s">
        <v>234</v>
      </c>
      <c r="C9" s="1263"/>
      <c r="D9" s="64">
        <f aca="true" t="shared" si="1" ref="D9:W9">SUM(D11:D25)</f>
        <v>839527</v>
      </c>
      <c r="E9" s="71">
        <f t="shared" si="1"/>
        <v>63591</v>
      </c>
      <c r="F9" s="71">
        <f t="shared" si="1"/>
        <v>60143</v>
      </c>
      <c r="G9" s="71">
        <f t="shared" si="1"/>
        <v>63506</v>
      </c>
      <c r="H9" s="71">
        <f t="shared" si="1"/>
        <v>63290</v>
      </c>
      <c r="I9" s="71">
        <f t="shared" si="1"/>
        <v>58159</v>
      </c>
      <c r="J9" s="71">
        <f t="shared" si="1"/>
        <v>67362</v>
      </c>
      <c r="K9" s="71">
        <f t="shared" si="1"/>
        <v>57541</v>
      </c>
      <c r="L9" s="71">
        <f t="shared" si="1"/>
        <v>60000</v>
      </c>
      <c r="M9" s="71">
        <f t="shared" si="1"/>
        <v>65969</v>
      </c>
      <c r="N9" s="71">
        <f t="shared" si="1"/>
        <v>65647</v>
      </c>
      <c r="O9" s="71">
        <f t="shared" si="1"/>
        <v>53402</v>
      </c>
      <c r="P9" s="71">
        <f t="shared" si="1"/>
        <v>42232</v>
      </c>
      <c r="Q9" s="71">
        <f t="shared" si="1"/>
        <v>39274</v>
      </c>
      <c r="R9" s="71">
        <f t="shared" si="1"/>
        <v>31567</v>
      </c>
      <c r="S9" s="71">
        <f t="shared" si="1"/>
        <v>24170</v>
      </c>
      <c r="T9" s="71">
        <f t="shared" si="1"/>
        <v>14038</v>
      </c>
      <c r="U9" s="71">
        <f t="shared" si="1"/>
        <v>6621</v>
      </c>
      <c r="V9" s="71">
        <f t="shared" si="1"/>
        <v>2376</v>
      </c>
      <c r="W9" s="71">
        <f t="shared" si="1"/>
        <v>529</v>
      </c>
      <c r="X9" s="64"/>
    </row>
    <row r="10" spans="2:24" ht="12.75" customHeight="1">
      <c r="B10" s="55"/>
      <c r="C10" s="72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55"/>
    </row>
    <row r="11" spans="2:25" ht="15" customHeight="1">
      <c r="B11" s="55"/>
      <c r="C11" s="75" t="s">
        <v>69</v>
      </c>
      <c r="D11" s="76">
        <v>219773</v>
      </c>
      <c r="E11" s="77">
        <v>17756</v>
      </c>
      <c r="F11" s="77">
        <v>16210</v>
      </c>
      <c r="G11" s="77">
        <v>15534</v>
      </c>
      <c r="H11" s="77">
        <v>17124</v>
      </c>
      <c r="I11" s="77">
        <v>16749</v>
      </c>
      <c r="J11" s="77">
        <v>19372</v>
      </c>
      <c r="K11" s="77">
        <v>16879</v>
      </c>
      <c r="L11" s="77">
        <v>16030</v>
      </c>
      <c r="M11" s="77">
        <v>16732</v>
      </c>
      <c r="N11" s="77">
        <v>16260</v>
      </c>
      <c r="O11" s="77">
        <v>13301</v>
      </c>
      <c r="P11" s="77">
        <v>10181</v>
      </c>
      <c r="Q11" s="77">
        <v>9346</v>
      </c>
      <c r="R11" s="77">
        <v>7399</v>
      </c>
      <c r="S11" s="77">
        <v>5584</v>
      </c>
      <c r="T11" s="77">
        <v>3171</v>
      </c>
      <c r="U11" s="77">
        <v>1457</v>
      </c>
      <c r="V11" s="77">
        <v>544</v>
      </c>
      <c r="W11" s="78">
        <v>133</v>
      </c>
      <c r="X11" s="55"/>
      <c r="Y11" s="79"/>
    </row>
    <row r="12" spans="2:25" ht="15" customHeight="1">
      <c r="B12" s="55"/>
      <c r="C12" s="75" t="s">
        <v>71</v>
      </c>
      <c r="D12" s="76">
        <v>91974</v>
      </c>
      <c r="E12" s="77">
        <v>6868</v>
      </c>
      <c r="F12" s="77">
        <v>6824</v>
      </c>
      <c r="G12" s="77">
        <v>7051</v>
      </c>
      <c r="H12" s="77">
        <v>6877</v>
      </c>
      <c r="I12" s="77">
        <v>7382</v>
      </c>
      <c r="J12" s="77">
        <v>7090</v>
      </c>
      <c r="K12" s="77">
        <v>6164</v>
      </c>
      <c r="L12" s="77">
        <v>6451</v>
      </c>
      <c r="M12" s="77">
        <v>6863</v>
      </c>
      <c r="N12" s="77">
        <v>7081</v>
      </c>
      <c r="O12" s="77">
        <v>6057</v>
      </c>
      <c r="P12" s="77">
        <v>4706</v>
      </c>
      <c r="Q12" s="77">
        <v>4130</v>
      </c>
      <c r="R12" s="77">
        <v>3247</v>
      </c>
      <c r="S12" s="77">
        <v>2619</v>
      </c>
      <c r="T12" s="77">
        <v>1579</v>
      </c>
      <c r="U12" s="77">
        <v>677</v>
      </c>
      <c r="V12" s="77">
        <v>233</v>
      </c>
      <c r="W12" s="78">
        <v>53</v>
      </c>
      <c r="X12" s="55"/>
      <c r="Y12" s="79"/>
    </row>
    <row r="13" spans="2:25" ht="15" customHeight="1">
      <c r="B13" s="55"/>
      <c r="C13" s="75" t="s">
        <v>73</v>
      </c>
      <c r="D13" s="76">
        <v>95932</v>
      </c>
      <c r="E13" s="77">
        <v>7205</v>
      </c>
      <c r="F13" s="77">
        <v>7173</v>
      </c>
      <c r="G13" s="77">
        <v>7630</v>
      </c>
      <c r="H13" s="77">
        <v>7353</v>
      </c>
      <c r="I13" s="77">
        <v>5989</v>
      </c>
      <c r="J13" s="77">
        <v>7213</v>
      </c>
      <c r="K13" s="77">
        <v>6513</v>
      </c>
      <c r="L13" s="77">
        <v>6932</v>
      </c>
      <c r="M13" s="77">
        <v>7531</v>
      </c>
      <c r="N13" s="77">
        <v>7392</v>
      </c>
      <c r="O13" s="77">
        <v>5861</v>
      </c>
      <c r="P13" s="77">
        <v>4905</v>
      </c>
      <c r="Q13" s="77">
        <v>4730</v>
      </c>
      <c r="R13" s="77">
        <v>3803</v>
      </c>
      <c r="S13" s="77">
        <v>2894</v>
      </c>
      <c r="T13" s="77">
        <v>1641</v>
      </c>
      <c r="U13" s="77">
        <v>793</v>
      </c>
      <c r="V13" s="77">
        <v>274</v>
      </c>
      <c r="W13" s="78">
        <v>55</v>
      </c>
      <c r="X13" s="55"/>
      <c r="Y13" s="79"/>
    </row>
    <row r="14" spans="2:25" ht="15" customHeight="1">
      <c r="B14" s="55"/>
      <c r="C14" s="75" t="s">
        <v>75</v>
      </c>
      <c r="D14" s="76">
        <v>97723</v>
      </c>
      <c r="E14" s="77">
        <v>7818</v>
      </c>
      <c r="F14" s="77">
        <v>7235</v>
      </c>
      <c r="G14" s="77">
        <v>7418</v>
      </c>
      <c r="H14" s="77">
        <v>6384</v>
      </c>
      <c r="I14" s="77">
        <v>5753</v>
      </c>
      <c r="J14" s="77">
        <v>8287</v>
      </c>
      <c r="K14" s="77">
        <v>6940</v>
      </c>
      <c r="L14" s="77">
        <v>7324</v>
      </c>
      <c r="M14" s="77">
        <v>8021</v>
      </c>
      <c r="N14" s="77">
        <v>7840</v>
      </c>
      <c r="O14" s="77">
        <v>6320</v>
      </c>
      <c r="P14" s="77">
        <v>5073</v>
      </c>
      <c r="Q14" s="77">
        <v>4626</v>
      </c>
      <c r="R14" s="77">
        <v>3549</v>
      </c>
      <c r="S14" s="77">
        <v>2546</v>
      </c>
      <c r="T14" s="77">
        <v>1509</v>
      </c>
      <c r="U14" s="77">
        <v>738</v>
      </c>
      <c r="V14" s="77">
        <v>267</v>
      </c>
      <c r="W14" s="78">
        <v>54</v>
      </c>
      <c r="X14" s="55"/>
      <c r="Y14" s="79"/>
    </row>
    <row r="15" spans="2:25" ht="9" customHeight="1">
      <c r="B15" s="55"/>
      <c r="C15" s="7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55"/>
      <c r="Y15" s="79"/>
    </row>
    <row r="16" spans="2:25" ht="15" customHeight="1">
      <c r="B16" s="55"/>
      <c r="C16" s="75" t="s">
        <v>78</v>
      </c>
      <c r="D16" s="76">
        <f>SUM(E16:W16)</f>
        <v>42227</v>
      </c>
      <c r="E16" s="77">
        <v>3279</v>
      </c>
      <c r="F16" s="77">
        <v>3114</v>
      </c>
      <c r="G16" s="77">
        <v>3514</v>
      </c>
      <c r="H16" s="77">
        <v>3634</v>
      </c>
      <c r="I16" s="77">
        <v>2702</v>
      </c>
      <c r="J16" s="77">
        <v>3353</v>
      </c>
      <c r="K16" s="77">
        <v>2812</v>
      </c>
      <c r="L16" s="77">
        <v>2993</v>
      </c>
      <c r="M16" s="77">
        <v>3346</v>
      </c>
      <c r="N16" s="77">
        <v>3425</v>
      </c>
      <c r="O16" s="77">
        <v>2629</v>
      </c>
      <c r="P16" s="77">
        <v>2137</v>
      </c>
      <c r="Q16" s="77">
        <v>1826</v>
      </c>
      <c r="R16" s="77">
        <v>1437</v>
      </c>
      <c r="S16" s="77">
        <v>1032</v>
      </c>
      <c r="T16" s="77">
        <v>604</v>
      </c>
      <c r="U16" s="77">
        <v>297</v>
      </c>
      <c r="V16" s="77">
        <v>77</v>
      </c>
      <c r="W16" s="77">
        <v>16</v>
      </c>
      <c r="X16" s="55"/>
      <c r="Y16" s="79"/>
    </row>
    <row r="17" spans="2:25" ht="15" customHeight="1">
      <c r="B17" s="55"/>
      <c r="C17" s="75" t="s">
        <v>79</v>
      </c>
      <c r="D17" s="76">
        <f>SUM(E17:W17)</f>
        <v>39311</v>
      </c>
      <c r="E17" s="77">
        <v>2799</v>
      </c>
      <c r="F17" s="77">
        <v>2705</v>
      </c>
      <c r="G17" s="77">
        <v>3081</v>
      </c>
      <c r="H17" s="77">
        <v>3040</v>
      </c>
      <c r="I17" s="77">
        <v>2620</v>
      </c>
      <c r="J17" s="77">
        <v>3019</v>
      </c>
      <c r="K17" s="77">
        <v>2485</v>
      </c>
      <c r="L17" s="77">
        <v>2744</v>
      </c>
      <c r="M17" s="77">
        <v>3085</v>
      </c>
      <c r="N17" s="77">
        <v>3203</v>
      </c>
      <c r="O17" s="77">
        <v>2491</v>
      </c>
      <c r="P17" s="77">
        <v>1990</v>
      </c>
      <c r="Q17" s="77">
        <v>1873</v>
      </c>
      <c r="R17" s="77">
        <v>1557</v>
      </c>
      <c r="S17" s="77">
        <v>1281</v>
      </c>
      <c r="T17" s="77">
        <v>781</v>
      </c>
      <c r="U17" s="77">
        <v>388</v>
      </c>
      <c r="V17" s="77">
        <v>136</v>
      </c>
      <c r="W17" s="77">
        <v>33</v>
      </c>
      <c r="X17" s="55"/>
      <c r="Y17" s="79"/>
    </row>
    <row r="18" spans="2:25" ht="15" customHeight="1">
      <c r="B18" s="55"/>
      <c r="C18" s="75" t="s">
        <v>81</v>
      </c>
      <c r="D18" s="76">
        <v>37858</v>
      </c>
      <c r="E18" s="77">
        <v>2549</v>
      </c>
      <c r="F18" s="77">
        <v>2520</v>
      </c>
      <c r="G18" s="77">
        <v>2795</v>
      </c>
      <c r="H18" s="77">
        <v>2974</v>
      </c>
      <c r="I18" s="77">
        <v>2543</v>
      </c>
      <c r="J18" s="77">
        <v>2732</v>
      </c>
      <c r="K18" s="77">
        <v>2389</v>
      </c>
      <c r="L18" s="77">
        <v>2616</v>
      </c>
      <c r="M18" s="77">
        <v>2972</v>
      </c>
      <c r="N18" s="77">
        <v>3150</v>
      </c>
      <c r="O18" s="77">
        <v>2570</v>
      </c>
      <c r="P18" s="77">
        <v>2021</v>
      </c>
      <c r="Q18" s="77">
        <v>1996</v>
      </c>
      <c r="R18" s="77">
        <v>1534</v>
      </c>
      <c r="S18" s="77">
        <v>1238</v>
      </c>
      <c r="T18" s="77">
        <v>755</v>
      </c>
      <c r="U18" s="77">
        <v>345</v>
      </c>
      <c r="V18" s="77">
        <v>125</v>
      </c>
      <c r="W18" s="77">
        <v>31</v>
      </c>
      <c r="X18" s="55"/>
      <c r="Y18" s="79"/>
    </row>
    <row r="19" spans="2:25" ht="15" customHeight="1">
      <c r="B19" s="55"/>
      <c r="C19" s="75" t="s">
        <v>82</v>
      </c>
      <c r="D19" s="76">
        <f>SUM(E19:W19)</f>
        <v>32670</v>
      </c>
      <c r="E19" s="77">
        <v>2033</v>
      </c>
      <c r="F19" s="77">
        <v>1984</v>
      </c>
      <c r="G19" s="77">
        <v>2572</v>
      </c>
      <c r="H19" s="77">
        <v>2608</v>
      </c>
      <c r="I19" s="77">
        <v>2034</v>
      </c>
      <c r="J19" s="77">
        <v>2192</v>
      </c>
      <c r="K19" s="77">
        <v>1781</v>
      </c>
      <c r="L19" s="77">
        <v>2066</v>
      </c>
      <c r="M19" s="77">
        <v>2789</v>
      </c>
      <c r="N19" s="77">
        <v>2868</v>
      </c>
      <c r="O19" s="77">
        <v>2196</v>
      </c>
      <c r="P19" s="77">
        <v>1872</v>
      </c>
      <c r="Q19" s="77">
        <v>1807</v>
      </c>
      <c r="R19" s="77">
        <v>1534</v>
      </c>
      <c r="S19" s="77">
        <v>1192</v>
      </c>
      <c r="T19" s="77">
        <v>623</v>
      </c>
      <c r="U19" s="77">
        <v>356</v>
      </c>
      <c r="V19" s="77">
        <v>145</v>
      </c>
      <c r="W19" s="77">
        <v>18</v>
      </c>
      <c r="X19" s="55"/>
      <c r="Y19" s="79"/>
    </row>
    <row r="20" spans="2:25" ht="9" customHeight="1">
      <c r="B20" s="55"/>
      <c r="C20" s="75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55"/>
      <c r="Y20" s="79"/>
    </row>
    <row r="21" spans="2:25" ht="15" customHeight="1">
      <c r="B21" s="55"/>
      <c r="C21" s="75" t="s">
        <v>84</v>
      </c>
      <c r="D21" s="76">
        <f>SUM(E21:W21)</f>
        <v>33023</v>
      </c>
      <c r="E21" s="77">
        <v>2387</v>
      </c>
      <c r="F21" s="77">
        <v>2273</v>
      </c>
      <c r="G21" s="77">
        <v>2498</v>
      </c>
      <c r="H21" s="77">
        <v>2228</v>
      </c>
      <c r="I21" s="77">
        <v>2005</v>
      </c>
      <c r="J21" s="77">
        <v>2450</v>
      </c>
      <c r="K21" s="77">
        <v>2123</v>
      </c>
      <c r="L21" s="77">
        <v>2392</v>
      </c>
      <c r="M21" s="77">
        <v>2633</v>
      </c>
      <c r="N21" s="77">
        <v>2634</v>
      </c>
      <c r="O21" s="77">
        <v>2343</v>
      </c>
      <c r="P21" s="77">
        <v>1723</v>
      </c>
      <c r="Q21" s="77">
        <v>1653</v>
      </c>
      <c r="R21" s="77">
        <v>1428</v>
      </c>
      <c r="S21" s="77">
        <v>1112</v>
      </c>
      <c r="T21" s="77">
        <v>674</v>
      </c>
      <c r="U21" s="77">
        <v>346</v>
      </c>
      <c r="V21" s="77">
        <v>98</v>
      </c>
      <c r="W21" s="78">
        <v>23</v>
      </c>
      <c r="X21" s="55"/>
      <c r="Y21" s="79"/>
    </row>
    <row r="22" spans="2:25" ht="15" customHeight="1">
      <c r="B22" s="55"/>
      <c r="C22" s="75" t="s">
        <v>86</v>
      </c>
      <c r="D22" s="76">
        <v>48082</v>
      </c>
      <c r="E22" s="77">
        <v>3865</v>
      </c>
      <c r="F22" s="77">
        <v>3359</v>
      </c>
      <c r="G22" s="77">
        <v>3450</v>
      </c>
      <c r="H22" s="77">
        <v>3573</v>
      </c>
      <c r="I22" s="77">
        <v>3353</v>
      </c>
      <c r="J22" s="77">
        <v>4195</v>
      </c>
      <c r="K22" s="77">
        <v>3435</v>
      </c>
      <c r="L22" s="77">
        <v>3494</v>
      </c>
      <c r="M22" s="77">
        <v>3645</v>
      </c>
      <c r="N22" s="77">
        <v>3543</v>
      </c>
      <c r="O22" s="77">
        <v>3000</v>
      </c>
      <c r="P22" s="77">
        <v>2425</v>
      </c>
      <c r="Q22" s="77">
        <v>2205</v>
      </c>
      <c r="R22" s="77">
        <v>1827</v>
      </c>
      <c r="S22" s="77">
        <v>1383</v>
      </c>
      <c r="T22" s="77">
        <v>766</v>
      </c>
      <c r="U22" s="77">
        <v>350</v>
      </c>
      <c r="V22" s="77">
        <v>159</v>
      </c>
      <c r="W22" s="78">
        <v>47</v>
      </c>
      <c r="X22" s="55"/>
      <c r="Y22" s="79"/>
    </row>
    <row r="23" spans="2:25" ht="15" customHeight="1">
      <c r="B23" s="55"/>
      <c r="C23" s="75" t="s">
        <v>88</v>
      </c>
      <c r="D23" s="76">
        <f>SUM(E23:W23)</f>
        <v>39266</v>
      </c>
      <c r="E23" s="77">
        <v>2837</v>
      </c>
      <c r="F23" s="77">
        <v>2709</v>
      </c>
      <c r="G23" s="77">
        <v>3037</v>
      </c>
      <c r="H23" s="77">
        <v>2950</v>
      </c>
      <c r="I23" s="77">
        <v>3095</v>
      </c>
      <c r="J23" s="77">
        <v>3067</v>
      </c>
      <c r="K23" s="77">
        <v>2492</v>
      </c>
      <c r="L23" s="77">
        <v>2929</v>
      </c>
      <c r="M23" s="77">
        <v>3292</v>
      </c>
      <c r="N23" s="77">
        <v>3040</v>
      </c>
      <c r="O23" s="77">
        <v>2339</v>
      </c>
      <c r="P23" s="77">
        <v>1807</v>
      </c>
      <c r="Q23" s="77">
        <v>1969</v>
      </c>
      <c r="R23" s="77">
        <v>1561</v>
      </c>
      <c r="S23" s="77">
        <v>1057</v>
      </c>
      <c r="T23" s="77">
        <v>667</v>
      </c>
      <c r="U23" s="77">
        <v>270</v>
      </c>
      <c r="V23" s="77">
        <v>122</v>
      </c>
      <c r="W23" s="78">
        <v>26</v>
      </c>
      <c r="X23" s="55"/>
      <c r="Y23" s="79"/>
    </row>
    <row r="24" spans="2:25" ht="15" customHeight="1">
      <c r="B24" s="55"/>
      <c r="C24" s="75" t="s">
        <v>89</v>
      </c>
      <c r="D24" s="76">
        <f>SUM(E24:W24)</f>
        <v>25377</v>
      </c>
      <c r="E24" s="77">
        <v>1642</v>
      </c>
      <c r="F24" s="77">
        <v>1544</v>
      </c>
      <c r="G24" s="77">
        <v>2088</v>
      </c>
      <c r="H24" s="77">
        <v>1905</v>
      </c>
      <c r="I24" s="77">
        <v>1688</v>
      </c>
      <c r="J24" s="77">
        <v>1801</v>
      </c>
      <c r="K24" s="77">
        <v>1322</v>
      </c>
      <c r="L24" s="77">
        <v>1676</v>
      </c>
      <c r="M24" s="77">
        <v>2167</v>
      </c>
      <c r="N24" s="77">
        <v>2231</v>
      </c>
      <c r="O24" s="77">
        <v>1773</v>
      </c>
      <c r="P24" s="77">
        <v>1456</v>
      </c>
      <c r="Q24" s="77">
        <v>1307</v>
      </c>
      <c r="R24" s="77">
        <v>1074</v>
      </c>
      <c r="S24" s="77">
        <v>854</v>
      </c>
      <c r="T24" s="77">
        <v>485</v>
      </c>
      <c r="U24" s="77">
        <v>260</v>
      </c>
      <c r="V24" s="77">
        <v>89</v>
      </c>
      <c r="W24" s="78">
        <v>15</v>
      </c>
      <c r="X24" s="55"/>
      <c r="Y24" s="79"/>
    </row>
    <row r="25" spans="2:25" ht="15" customHeight="1">
      <c r="B25" s="55"/>
      <c r="C25" s="75" t="s">
        <v>91</v>
      </c>
      <c r="D25" s="76">
        <f>SUM(E25:W25)</f>
        <v>36311</v>
      </c>
      <c r="E25" s="77">
        <v>2553</v>
      </c>
      <c r="F25" s="77">
        <v>2493</v>
      </c>
      <c r="G25" s="77">
        <v>2838</v>
      </c>
      <c r="H25" s="77">
        <v>2640</v>
      </c>
      <c r="I25" s="77">
        <v>2246</v>
      </c>
      <c r="J25" s="77">
        <v>2591</v>
      </c>
      <c r="K25" s="77">
        <v>2206</v>
      </c>
      <c r="L25" s="77">
        <v>2353</v>
      </c>
      <c r="M25" s="77">
        <v>2893</v>
      </c>
      <c r="N25" s="77">
        <v>2980</v>
      </c>
      <c r="O25" s="77">
        <v>2522</v>
      </c>
      <c r="P25" s="77">
        <v>1936</v>
      </c>
      <c r="Q25" s="77">
        <v>1806</v>
      </c>
      <c r="R25" s="77">
        <v>1617</v>
      </c>
      <c r="S25" s="77">
        <v>1378</v>
      </c>
      <c r="T25" s="77">
        <v>783</v>
      </c>
      <c r="U25" s="77">
        <v>344</v>
      </c>
      <c r="V25" s="77">
        <v>107</v>
      </c>
      <c r="W25" s="78">
        <v>25</v>
      </c>
      <c r="X25" s="55"/>
      <c r="Y25" s="79"/>
    </row>
    <row r="26" spans="2:25" ht="15" customHeight="1">
      <c r="B26" s="55"/>
      <c r="C26" s="75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5"/>
      <c r="Y26" s="79"/>
    </row>
    <row r="27" spans="2:25" ht="9" customHeight="1">
      <c r="B27" s="55"/>
      <c r="C27" s="75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  <c r="X27" s="55"/>
      <c r="Y27" s="79"/>
    </row>
    <row r="28" spans="2:25" s="63" customFormat="1" ht="15" customHeight="1">
      <c r="B28" s="1262" t="s">
        <v>235</v>
      </c>
      <c r="C28" s="1263"/>
      <c r="D28" s="80">
        <f aca="true" t="shared" si="2" ref="D28:W28">SUM(D29:D67)</f>
        <v>380775</v>
      </c>
      <c r="E28" s="81">
        <f t="shared" si="2"/>
        <v>24669</v>
      </c>
      <c r="F28" s="81">
        <f t="shared" si="2"/>
        <v>23690</v>
      </c>
      <c r="G28" s="81">
        <f t="shared" si="2"/>
        <v>30336</v>
      </c>
      <c r="H28" s="81">
        <f t="shared" si="2"/>
        <v>29305</v>
      </c>
      <c r="I28" s="81">
        <f t="shared" si="2"/>
        <v>25035</v>
      </c>
      <c r="J28" s="81">
        <f t="shared" si="2"/>
        <v>26707</v>
      </c>
      <c r="K28" s="81">
        <f t="shared" si="2"/>
        <v>20757</v>
      </c>
      <c r="L28" s="81">
        <f t="shared" si="2"/>
        <v>24692</v>
      </c>
      <c r="M28" s="81">
        <f t="shared" si="2"/>
        <v>29752</v>
      </c>
      <c r="N28" s="81">
        <f t="shared" si="2"/>
        <v>32694</v>
      </c>
      <c r="O28" s="81">
        <f t="shared" si="2"/>
        <v>27363</v>
      </c>
      <c r="P28" s="81">
        <f t="shared" si="2"/>
        <v>21616</v>
      </c>
      <c r="Q28" s="81">
        <f t="shared" si="2"/>
        <v>20319</v>
      </c>
      <c r="R28" s="81">
        <f t="shared" si="2"/>
        <v>17041</v>
      </c>
      <c r="S28" s="81">
        <f t="shared" si="2"/>
        <v>13510</v>
      </c>
      <c r="T28" s="81">
        <f t="shared" si="2"/>
        <v>7971</v>
      </c>
      <c r="U28" s="81">
        <f t="shared" si="2"/>
        <v>3781</v>
      </c>
      <c r="V28" s="81">
        <f t="shared" si="2"/>
        <v>1259</v>
      </c>
      <c r="W28" s="81">
        <f t="shared" si="2"/>
        <v>274</v>
      </c>
      <c r="X28" s="66"/>
      <c r="Y28" s="82"/>
    </row>
    <row r="29" spans="2:25" ht="15" customHeight="1">
      <c r="B29" s="55"/>
      <c r="C29" s="75" t="s">
        <v>96</v>
      </c>
      <c r="D29" s="76">
        <v>14363</v>
      </c>
      <c r="E29" s="77">
        <v>986</v>
      </c>
      <c r="F29" s="77">
        <v>962</v>
      </c>
      <c r="G29" s="77">
        <v>1147</v>
      </c>
      <c r="H29" s="77">
        <v>1130</v>
      </c>
      <c r="I29" s="77">
        <v>976</v>
      </c>
      <c r="J29" s="77">
        <v>1049</v>
      </c>
      <c r="K29" s="77">
        <v>878</v>
      </c>
      <c r="L29" s="77">
        <v>915</v>
      </c>
      <c r="M29" s="77">
        <v>1147</v>
      </c>
      <c r="N29" s="77">
        <v>1126</v>
      </c>
      <c r="O29" s="77">
        <v>1000</v>
      </c>
      <c r="P29" s="77">
        <v>733</v>
      </c>
      <c r="Q29" s="77">
        <v>706</v>
      </c>
      <c r="R29" s="77">
        <v>618</v>
      </c>
      <c r="S29" s="77">
        <v>476</v>
      </c>
      <c r="T29" s="77">
        <v>291</v>
      </c>
      <c r="U29" s="77">
        <v>148</v>
      </c>
      <c r="V29" s="77">
        <v>56</v>
      </c>
      <c r="W29" s="78">
        <v>17</v>
      </c>
      <c r="X29" s="55"/>
      <c r="Y29" s="79"/>
    </row>
    <row r="30" spans="2:25" ht="15" customHeight="1">
      <c r="B30" s="55"/>
      <c r="C30" s="75" t="s">
        <v>98</v>
      </c>
      <c r="D30" s="76">
        <f>SUM(E30:W30)</f>
        <v>11281</v>
      </c>
      <c r="E30" s="77">
        <v>654</v>
      </c>
      <c r="F30" s="77">
        <v>735</v>
      </c>
      <c r="G30" s="77">
        <v>806</v>
      </c>
      <c r="H30" s="77">
        <v>869</v>
      </c>
      <c r="I30" s="77">
        <v>791</v>
      </c>
      <c r="J30" s="77">
        <v>796</v>
      </c>
      <c r="K30" s="77">
        <v>665</v>
      </c>
      <c r="L30" s="77">
        <v>735</v>
      </c>
      <c r="M30" s="77">
        <v>833</v>
      </c>
      <c r="N30" s="77">
        <v>978</v>
      </c>
      <c r="O30" s="77">
        <v>761</v>
      </c>
      <c r="P30" s="77">
        <v>641</v>
      </c>
      <c r="Q30" s="77">
        <v>635</v>
      </c>
      <c r="R30" s="77">
        <v>502</v>
      </c>
      <c r="S30" s="77">
        <v>439</v>
      </c>
      <c r="T30" s="77">
        <v>275</v>
      </c>
      <c r="U30" s="77">
        <v>113</v>
      </c>
      <c r="V30" s="77">
        <v>49</v>
      </c>
      <c r="W30" s="78">
        <v>4</v>
      </c>
      <c r="X30" s="55"/>
      <c r="Y30" s="79"/>
    </row>
    <row r="31" spans="2:25" ht="9" customHeight="1">
      <c r="B31" s="55"/>
      <c r="C31" s="75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55"/>
      <c r="Y31" s="79"/>
    </row>
    <row r="32" spans="2:25" ht="15" customHeight="1">
      <c r="B32" s="55"/>
      <c r="C32" s="75" t="s">
        <v>100</v>
      </c>
      <c r="D32" s="76">
        <f>SUM(E32:W32)</f>
        <v>21947</v>
      </c>
      <c r="E32" s="77">
        <v>1405</v>
      </c>
      <c r="F32" s="77">
        <v>1380</v>
      </c>
      <c r="G32" s="77">
        <v>1633</v>
      </c>
      <c r="H32" s="77">
        <v>1658</v>
      </c>
      <c r="I32" s="77">
        <v>1323</v>
      </c>
      <c r="J32" s="77">
        <v>1619</v>
      </c>
      <c r="K32" s="77">
        <v>1248</v>
      </c>
      <c r="L32" s="77">
        <v>1441</v>
      </c>
      <c r="M32" s="77">
        <v>1695</v>
      </c>
      <c r="N32" s="77">
        <v>1764</v>
      </c>
      <c r="O32" s="77">
        <v>1521</v>
      </c>
      <c r="P32" s="77">
        <v>1258</v>
      </c>
      <c r="Q32" s="77">
        <v>1319</v>
      </c>
      <c r="R32" s="77">
        <v>1054</v>
      </c>
      <c r="S32" s="77">
        <v>794</v>
      </c>
      <c r="T32" s="77">
        <v>468</v>
      </c>
      <c r="U32" s="77">
        <v>259</v>
      </c>
      <c r="V32" s="77">
        <v>90</v>
      </c>
      <c r="W32" s="78">
        <v>18</v>
      </c>
      <c r="X32" s="55"/>
      <c r="Y32" s="79"/>
    </row>
    <row r="33" spans="2:25" ht="15" customHeight="1">
      <c r="B33" s="55"/>
      <c r="C33" s="75" t="s">
        <v>102</v>
      </c>
      <c r="D33" s="76">
        <f>SUM(E33:W33)</f>
        <v>10016</v>
      </c>
      <c r="E33" s="77">
        <v>538</v>
      </c>
      <c r="F33" s="77">
        <v>555</v>
      </c>
      <c r="G33" s="77">
        <v>859</v>
      </c>
      <c r="H33" s="77">
        <v>602</v>
      </c>
      <c r="I33" s="77">
        <v>559</v>
      </c>
      <c r="J33" s="77">
        <v>621</v>
      </c>
      <c r="K33" s="77">
        <v>481</v>
      </c>
      <c r="L33" s="77">
        <v>645</v>
      </c>
      <c r="M33" s="77">
        <v>855</v>
      </c>
      <c r="N33" s="77">
        <v>892</v>
      </c>
      <c r="O33" s="77">
        <v>799</v>
      </c>
      <c r="P33" s="77">
        <v>642</v>
      </c>
      <c r="Q33" s="77">
        <v>605</v>
      </c>
      <c r="R33" s="77">
        <v>506</v>
      </c>
      <c r="S33" s="77">
        <v>418</v>
      </c>
      <c r="T33" s="77">
        <v>245</v>
      </c>
      <c r="U33" s="77">
        <v>139</v>
      </c>
      <c r="V33" s="77">
        <v>48</v>
      </c>
      <c r="W33" s="78">
        <v>7</v>
      </c>
      <c r="X33" s="55"/>
      <c r="Y33" s="79"/>
    </row>
    <row r="34" spans="2:25" ht="15" customHeight="1">
      <c r="B34" s="55"/>
      <c r="C34" s="75" t="s">
        <v>103</v>
      </c>
      <c r="D34" s="76">
        <f>SUM(E34:W34)</f>
        <v>11646</v>
      </c>
      <c r="E34" s="77">
        <v>739</v>
      </c>
      <c r="F34" s="77">
        <v>689</v>
      </c>
      <c r="G34" s="77">
        <v>1001</v>
      </c>
      <c r="H34" s="77">
        <v>781</v>
      </c>
      <c r="I34" s="77">
        <v>654</v>
      </c>
      <c r="J34" s="77">
        <v>730</v>
      </c>
      <c r="K34" s="77">
        <v>612</v>
      </c>
      <c r="L34" s="77">
        <v>708</v>
      </c>
      <c r="M34" s="77">
        <v>883</v>
      </c>
      <c r="N34" s="77">
        <v>955</v>
      </c>
      <c r="O34" s="77">
        <v>904</v>
      </c>
      <c r="P34" s="77">
        <v>676</v>
      </c>
      <c r="Q34" s="77">
        <v>688</v>
      </c>
      <c r="R34" s="77">
        <v>609</v>
      </c>
      <c r="S34" s="77">
        <v>491</v>
      </c>
      <c r="T34" s="77">
        <v>295</v>
      </c>
      <c r="U34" s="77">
        <v>164</v>
      </c>
      <c r="V34" s="77">
        <v>55</v>
      </c>
      <c r="W34" s="78">
        <v>12</v>
      </c>
      <c r="X34" s="55"/>
      <c r="Y34" s="79"/>
    </row>
    <row r="35" spans="2:25" ht="15" customHeight="1">
      <c r="B35" s="55"/>
      <c r="C35" s="75" t="s">
        <v>105</v>
      </c>
      <c r="D35" s="76">
        <f>SUM(E35:W35)</f>
        <v>11801</v>
      </c>
      <c r="E35" s="77">
        <v>760</v>
      </c>
      <c r="F35" s="77">
        <v>746</v>
      </c>
      <c r="G35" s="77">
        <v>949</v>
      </c>
      <c r="H35" s="77">
        <v>864</v>
      </c>
      <c r="I35" s="77">
        <v>703</v>
      </c>
      <c r="J35" s="77">
        <v>802</v>
      </c>
      <c r="K35" s="77">
        <v>610</v>
      </c>
      <c r="L35" s="77">
        <v>733</v>
      </c>
      <c r="M35" s="77">
        <v>887</v>
      </c>
      <c r="N35" s="77">
        <v>962</v>
      </c>
      <c r="O35" s="77">
        <v>944</v>
      </c>
      <c r="P35" s="77">
        <v>743</v>
      </c>
      <c r="Q35" s="77">
        <v>659</v>
      </c>
      <c r="R35" s="77">
        <v>548</v>
      </c>
      <c r="S35" s="77">
        <v>448</v>
      </c>
      <c r="T35" s="77">
        <v>254</v>
      </c>
      <c r="U35" s="77">
        <v>134</v>
      </c>
      <c r="V35" s="77">
        <v>44</v>
      </c>
      <c r="W35" s="78">
        <v>11</v>
      </c>
      <c r="X35" s="55"/>
      <c r="Y35" s="79"/>
    </row>
    <row r="36" spans="2:25" ht="9" customHeight="1">
      <c r="B36" s="55"/>
      <c r="C36" s="75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55"/>
      <c r="Y36" s="79"/>
    </row>
    <row r="37" spans="2:25" ht="15" customHeight="1">
      <c r="B37" s="55"/>
      <c r="C37" s="75" t="s">
        <v>108</v>
      </c>
      <c r="D37" s="76">
        <f>SUM(E37:W37)</f>
        <v>10952</v>
      </c>
      <c r="E37" s="77">
        <v>719</v>
      </c>
      <c r="F37" s="77">
        <v>621</v>
      </c>
      <c r="G37" s="77">
        <v>795</v>
      </c>
      <c r="H37" s="77">
        <v>914</v>
      </c>
      <c r="I37" s="77">
        <v>778</v>
      </c>
      <c r="J37" s="77">
        <v>779</v>
      </c>
      <c r="K37" s="77">
        <v>546</v>
      </c>
      <c r="L37" s="77">
        <v>650</v>
      </c>
      <c r="M37" s="77">
        <v>855</v>
      </c>
      <c r="N37" s="77">
        <v>1010</v>
      </c>
      <c r="O37" s="77">
        <v>817</v>
      </c>
      <c r="P37" s="77">
        <v>651</v>
      </c>
      <c r="Q37" s="77">
        <v>583</v>
      </c>
      <c r="R37" s="77">
        <v>468</v>
      </c>
      <c r="S37" s="77">
        <v>369</v>
      </c>
      <c r="T37" s="77">
        <v>224</v>
      </c>
      <c r="U37" s="77">
        <v>120</v>
      </c>
      <c r="V37" s="77">
        <v>42</v>
      </c>
      <c r="W37" s="78">
        <v>11</v>
      </c>
      <c r="X37" s="55"/>
      <c r="Y37" s="79"/>
    </row>
    <row r="38" spans="2:25" ht="9" customHeight="1">
      <c r="B38" s="55"/>
      <c r="C38" s="75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55"/>
      <c r="Y38" s="79"/>
    </row>
    <row r="39" spans="2:25" ht="15" customHeight="1">
      <c r="B39" s="55"/>
      <c r="C39" s="75" t="s">
        <v>67</v>
      </c>
      <c r="D39" s="76">
        <f aca="true" t="shared" si="3" ref="D39:D45">SUM(E39:W39)</f>
        <v>7959</v>
      </c>
      <c r="E39" s="77">
        <v>549</v>
      </c>
      <c r="F39" s="77">
        <v>536</v>
      </c>
      <c r="G39" s="77">
        <v>752</v>
      </c>
      <c r="H39" s="77">
        <v>616</v>
      </c>
      <c r="I39" s="77">
        <v>599</v>
      </c>
      <c r="J39" s="77">
        <v>559</v>
      </c>
      <c r="K39" s="77">
        <v>421</v>
      </c>
      <c r="L39" s="77">
        <v>514</v>
      </c>
      <c r="M39" s="77">
        <v>580</v>
      </c>
      <c r="N39" s="77">
        <v>694</v>
      </c>
      <c r="O39" s="77">
        <v>546</v>
      </c>
      <c r="P39" s="77">
        <v>477</v>
      </c>
      <c r="Q39" s="77">
        <v>372</v>
      </c>
      <c r="R39" s="77">
        <v>316</v>
      </c>
      <c r="S39" s="77">
        <v>210</v>
      </c>
      <c r="T39" s="77">
        <v>128</v>
      </c>
      <c r="U39" s="77">
        <v>72</v>
      </c>
      <c r="V39" s="77">
        <v>15</v>
      </c>
      <c r="W39" s="78">
        <v>3</v>
      </c>
      <c r="X39" s="55"/>
      <c r="Y39" s="79"/>
    </row>
    <row r="40" spans="2:25" ht="15" customHeight="1">
      <c r="B40" s="55"/>
      <c r="C40" s="75" t="s">
        <v>68</v>
      </c>
      <c r="D40" s="76">
        <f t="shared" si="3"/>
        <v>13520</v>
      </c>
      <c r="E40" s="77">
        <v>893</v>
      </c>
      <c r="F40" s="77">
        <v>842</v>
      </c>
      <c r="G40" s="77">
        <v>1253</v>
      </c>
      <c r="H40" s="77">
        <v>1218</v>
      </c>
      <c r="I40" s="77">
        <v>979</v>
      </c>
      <c r="J40" s="77">
        <v>914</v>
      </c>
      <c r="K40" s="77">
        <v>703</v>
      </c>
      <c r="L40" s="77">
        <v>876</v>
      </c>
      <c r="M40" s="77">
        <v>1076</v>
      </c>
      <c r="N40" s="77">
        <v>1097</v>
      </c>
      <c r="O40" s="77">
        <v>936</v>
      </c>
      <c r="P40" s="77">
        <v>771</v>
      </c>
      <c r="Q40" s="77">
        <v>626</v>
      </c>
      <c r="R40" s="77">
        <v>520</v>
      </c>
      <c r="S40" s="77">
        <v>396</v>
      </c>
      <c r="T40" s="77">
        <v>243</v>
      </c>
      <c r="U40" s="77">
        <v>129</v>
      </c>
      <c r="V40" s="77">
        <v>41</v>
      </c>
      <c r="W40" s="77">
        <v>7</v>
      </c>
      <c r="X40" s="55"/>
      <c r="Y40" s="79"/>
    </row>
    <row r="41" spans="2:25" ht="15" customHeight="1">
      <c r="B41" s="55"/>
      <c r="C41" s="75" t="s">
        <v>70</v>
      </c>
      <c r="D41" s="76">
        <f t="shared" si="3"/>
        <v>8033</v>
      </c>
      <c r="E41" s="77">
        <v>504</v>
      </c>
      <c r="F41" s="77">
        <v>482</v>
      </c>
      <c r="G41" s="77">
        <v>690</v>
      </c>
      <c r="H41" s="77">
        <v>714</v>
      </c>
      <c r="I41" s="77">
        <v>568</v>
      </c>
      <c r="J41" s="77">
        <v>535</v>
      </c>
      <c r="K41" s="77">
        <v>416</v>
      </c>
      <c r="L41" s="77">
        <v>507</v>
      </c>
      <c r="M41" s="77">
        <v>614</v>
      </c>
      <c r="N41" s="77">
        <v>711</v>
      </c>
      <c r="O41" s="77">
        <v>610</v>
      </c>
      <c r="P41" s="77">
        <v>423</v>
      </c>
      <c r="Q41" s="77">
        <v>426</v>
      </c>
      <c r="R41" s="77">
        <v>359</v>
      </c>
      <c r="S41" s="77">
        <v>239</v>
      </c>
      <c r="T41" s="77">
        <v>150</v>
      </c>
      <c r="U41" s="77">
        <v>61</v>
      </c>
      <c r="V41" s="77">
        <v>21</v>
      </c>
      <c r="W41" s="78">
        <v>3</v>
      </c>
      <c r="X41" s="55"/>
      <c r="Y41" s="79"/>
    </row>
    <row r="42" spans="2:25" ht="15" customHeight="1">
      <c r="B42" s="55"/>
      <c r="C42" s="75" t="s">
        <v>72</v>
      </c>
      <c r="D42" s="76">
        <f t="shared" si="3"/>
        <v>13253</v>
      </c>
      <c r="E42" s="77">
        <v>876</v>
      </c>
      <c r="F42" s="77">
        <v>852</v>
      </c>
      <c r="G42" s="77">
        <v>1175</v>
      </c>
      <c r="H42" s="77">
        <v>1044</v>
      </c>
      <c r="I42" s="77">
        <v>880</v>
      </c>
      <c r="J42" s="77">
        <v>917</v>
      </c>
      <c r="K42" s="77">
        <v>725</v>
      </c>
      <c r="L42" s="77">
        <v>914</v>
      </c>
      <c r="M42" s="77">
        <v>1084</v>
      </c>
      <c r="N42" s="77">
        <v>1195</v>
      </c>
      <c r="O42" s="77">
        <v>937</v>
      </c>
      <c r="P42" s="77">
        <v>728</v>
      </c>
      <c r="Q42" s="77">
        <v>611</v>
      </c>
      <c r="R42" s="77">
        <v>522</v>
      </c>
      <c r="S42" s="77">
        <v>418</v>
      </c>
      <c r="T42" s="77">
        <v>243</v>
      </c>
      <c r="U42" s="77">
        <v>98</v>
      </c>
      <c r="V42" s="77">
        <v>31</v>
      </c>
      <c r="W42" s="78">
        <v>3</v>
      </c>
      <c r="X42" s="55"/>
      <c r="Y42" s="79"/>
    </row>
    <row r="43" spans="2:25" ht="15" customHeight="1">
      <c r="B43" s="55"/>
      <c r="C43" s="75" t="s">
        <v>74</v>
      </c>
      <c r="D43" s="76">
        <f t="shared" si="3"/>
        <v>5598</v>
      </c>
      <c r="E43" s="77">
        <v>384</v>
      </c>
      <c r="F43" s="77">
        <v>388</v>
      </c>
      <c r="G43" s="77">
        <v>560</v>
      </c>
      <c r="H43" s="77">
        <v>386</v>
      </c>
      <c r="I43" s="77">
        <v>399</v>
      </c>
      <c r="J43" s="77">
        <v>345</v>
      </c>
      <c r="K43" s="77">
        <v>293</v>
      </c>
      <c r="L43" s="77">
        <v>365</v>
      </c>
      <c r="M43" s="77">
        <v>385</v>
      </c>
      <c r="N43" s="77">
        <v>466</v>
      </c>
      <c r="O43" s="77">
        <v>393</v>
      </c>
      <c r="P43" s="77">
        <v>340</v>
      </c>
      <c r="Q43" s="77">
        <v>262</v>
      </c>
      <c r="R43" s="77">
        <v>212</v>
      </c>
      <c r="S43" s="77">
        <v>209</v>
      </c>
      <c r="T43" s="77">
        <v>136</v>
      </c>
      <c r="U43" s="77">
        <v>59</v>
      </c>
      <c r="V43" s="77">
        <v>14</v>
      </c>
      <c r="W43" s="78">
        <v>2</v>
      </c>
      <c r="X43" s="55"/>
      <c r="Y43" s="79"/>
    </row>
    <row r="44" spans="2:25" ht="15" customHeight="1">
      <c r="B44" s="55"/>
      <c r="C44" s="75" t="s">
        <v>76</v>
      </c>
      <c r="D44" s="76">
        <f t="shared" si="3"/>
        <v>6724</v>
      </c>
      <c r="E44" s="77">
        <v>431</v>
      </c>
      <c r="F44" s="77">
        <v>413</v>
      </c>
      <c r="G44" s="77">
        <v>549</v>
      </c>
      <c r="H44" s="77">
        <v>587</v>
      </c>
      <c r="I44" s="77">
        <v>522</v>
      </c>
      <c r="J44" s="77">
        <v>500</v>
      </c>
      <c r="K44" s="77">
        <v>326</v>
      </c>
      <c r="L44" s="77">
        <v>457</v>
      </c>
      <c r="M44" s="77">
        <v>514</v>
      </c>
      <c r="N44" s="77">
        <v>619</v>
      </c>
      <c r="O44" s="77">
        <v>500</v>
      </c>
      <c r="P44" s="77">
        <v>356</v>
      </c>
      <c r="Q44" s="77">
        <v>312</v>
      </c>
      <c r="R44" s="77">
        <v>260</v>
      </c>
      <c r="S44" s="77">
        <v>206</v>
      </c>
      <c r="T44" s="77">
        <v>109</v>
      </c>
      <c r="U44" s="77">
        <v>51</v>
      </c>
      <c r="V44" s="77">
        <v>11</v>
      </c>
      <c r="W44" s="78">
        <v>1</v>
      </c>
      <c r="X44" s="55"/>
      <c r="Y44" s="79"/>
    </row>
    <row r="45" spans="2:25" ht="15" customHeight="1">
      <c r="B45" s="55"/>
      <c r="C45" s="75" t="s">
        <v>77</v>
      </c>
      <c r="D45" s="76">
        <f t="shared" si="3"/>
        <v>7939</v>
      </c>
      <c r="E45" s="77">
        <v>501</v>
      </c>
      <c r="F45" s="77">
        <v>533</v>
      </c>
      <c r="G45" s="77">
        <v>784</v>
      </c>
      <c r="H45" s="77">
        <v>688</v>
      </c>
      <c r="I45" s="77">
        <v>538</v>
      </c>
      <c r="J45" s="77">
        <v>510</v>
      </c>
      <c r="K45" s="77">
        <v>376</v>
      </c>
      <c r="L45" s="77">
        <v>512</v>
      </c>
      <c r="M45" s="77">
        <v>592</v>
      </c>
      <c r="N45" s="77">
        <v>669</v>
      </c>
      <c r="O45" s="77">
        <v>568</v>
      </c>
      <c r="P45" s="77">
        <v>451</v>
      </c>
      <c r="Q45" s="77">
        <v>445</v>
      </c>
      <c r="R45" s="77">
        <v>304</v>
      </c>
      <c r="S45" s="77">
        <v>238</v>
      </c>
      <c r="T45" s="77">
        <v>151</v>
      </c>
      <c r="U45" s="77">
        <v>59</v>
      </c>
      <c r="V45" s="77">
        <v>17</v>
      </c>
      <c r="W45" s="78">
        <v>3</v>
      </c>
      <c r="X45" s="55"/>
      <c r="Y45" s="79"/>
    </row>
    <row r="46" spans="2:25" ht="9" customHeight="1">
      <c r="B46" s="55"/>
      <c r="C46" s="75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/>
      <c r="X46" s="55"/>
      <c r="Y46" s="79"/>
    </row>
    <row r="47" spans="2:25" ht="15" customHeight="1">
      <c r="B47" s="55"/>
      <c r="C47" s="75" t="s">
        <v>80</v>
      </c>
      <c r="D47" s="76">
        <f>SUM(E47:W47)</f>
        <v>26868</v>
      </c>
      <c r="E47" s="77">
        <v>1938</v>
      </c>
      <c r="F47" s="77">
        <v>1683</v>
      </c>
      <c r="G47" s="77">
        <v>1943</v>
      </c>
      <c r="H47" s="77">
        <v>2015</v>
      </c>
      <c r="I47" s="77">
        <v>1973</v>
      </c>
      <c r="J47" s="77">
        <v>2020</v>
      </c>
      <c r="K47" s="77">
        <v>1469</v>
      </c>
      <c r="L47" s="77">
        <v>1704</v>
      </c>
      <c r="M47" s="77">
        <v>1967</v>
      </c>
      <c r="N47" s="77">
        <v>2280</v>
      </c>
      <c r="O47" s="77">
        <v>1928</v>
      </c>
      <c r="P47" s="77">
        <v>1445</v>
      </c>
      <c r="Q47" s="77">
        <v>1354</v>
      </c>
      <c r="R47" s="77">
        <v>1157</v>
      </c>
      <c r="S47" s="77">
        <v>1024</v>
      </c>
      <c r="T47" s="77">
        <v>584</v>
      </c>
      <c r="U47" s="77">
        <v>281</v>
      </c>
      <c r="V47" s="77">
        <v>92</v>
      </c>
      <c r="W47" s="78">
        <v>11</v>
      </c>
      <c r="X47" s="55"/>
      <c r="Y47" s="79"/>
    </row>
    <row r="48" spans="2:25" ht="15" customHeight="1">
      <c r="B48" s="55"/>
      <c r="C48" s="75" t="s">
        <v>224</v>
      </c>
      <c r="D48" s="76">
        <f>SUM(E48:W48)</f>
        <v>22539</v>
      </c>
      <c r="E48" s="77">
        <v>1398</v>
      </c>
      <c r="F48" s="77">
        <v>1248</v>
      </c>
      <c r="G48" s="77">
        <v>1690</v>
      </c>
      <c r="H48" s="77">
        <v>1983</v>
      </c>
      <c r="I48" s="77">
        <v>1578</v>
      </c>
      <c r="J48" s="77">
        <v>1555</v>
      </c>
      <c r="K48" s="77">
        <v>1141</v>
      </c>
      <c r="L48" s="77">
        <v>1394</v>
      </c>
      <c r="M48" s="77">
        <v>1815</v>
      </c>
      <c r="N48" s="77">
        <v>2051</v>
      </c>
      <c r="O48" s="77">
        <v>1655</v>
      </c>
      <c r="P48" s="77">
        <v>1247</v>
      </c>
      <c r="Q48" s="77">
        <v>1193</v>
      </c>
      <c r="R48" s="77">
        <v>960</v>
      </c>
      <c r="S48" s="77">
        <v>839</v>
      </c>
      <c r="T48" s="77">
        <v>508</v>
      </c>
      <c r="U48" s="77">
        <v>201</v>
      </c>
      <c r="V48" s="77">
        <v>65</v>
      </c>
      <c r="W48" s="78">
        <v>18</v>
      </c>
      <c r="X48" s="55"/>
      <c r="Y48" s="79"/>
    </row>
    <row r="49" spans="2:25" ht="9" customHeight="1">
      <c r="B49" s="55"/>
      <c r="C49" s="75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/>
      <c r="X49" s="55"/>
      <c r="Y49" s="79"/>
    </row>
    <row r="50" spans="2:25" ht="15" customHeight="1">
      <c r="B50" s="55"/>
      <c r="C50" s="75" t="s">
        <v>83</v>
      </c>
      <c r="D50" s="76">
        <f>SUM(E50:W50)</f>
        <v>12649</v>
      </c>
      <c r="E50" s="77">
        <v>782</v>
      </c>
      <c r="F50" s="77">
        <v>876</v>
      </c>
      <c r="G50" s="77">
        <v>1053</v>
      </c>
      <c r="H50" s="77">
        <v>889</v>
      </c>
      <c r="I50" s="77">
        <v>752</v>
      </c>
      <c r="J50" s="77">
        <v>870</v>
      </c>
      <c r="K50" s="77">
        <v>773</v>
      </c>
      <c r="L50" s="77">
        <v>946</v>
      </c>
      <c r="M50" s="77">
        <v>1057</v>
      </c>
      <c r="N50" s="77">
        <v>1069</v>
      </c>
      <c r="O50" s="77">
        <v>983</v>
      </c>
      <c r="P50" s="77">
        <v>823</v>
      </c>
      <c r="Q50" s="77">
        <v>618</v>
      </c>
      <c r="R50" s="77">
        <v>495</v>
      </c>
      <c r="S50" s="77">
        <v>362</v>
      </c>
      <c r="T50" s="77">
        <v>193</v>
      </c>
      <c r="U50" s="77">
        <v>71</v>
      </c>
      <c r="V50" s="77">
        <v>28</v>
      </c>
      <c r="W50" s="78">
        <v>9</v>
      </c>
      <c r="X50" s="55"/>
      <c r="Y50" s="79"/>
    </row>
    <row r="51" spans="2:25" ht="15" customHeight="1">
      <c r="B51" s="55"/>
      <c r="C51" s="75" t="s">
        <v>85</v>
      </c>
      <c r="D51" s="76">
        <v>18977</v>
      </c>
      <c r="E51" s="77">
        <v>1175</v>
      </c>
      <c r="F51" s="77">
        <v>1168</v>
      </c>
      <c r="G51" s="77">
        <v>1373</v>
      </c>
      <c r="H51" s="77">
        <v>1307</v>
      </c>
      <c r="I51" s="77">
        <v>1074</v>
      </c>
      <c r="J51" s="77">
        <v>1254</v>
      </c>
      <c r="K51" s="77">
        <v>1017</v>
      </c>
      <c r="L51" s="77">
        <v>1114</v>
      </c>
      <c r="M51" s="77">
        <v>1459</v>
      </c>
      <c r="N51" s="77">
        <v>1665</v>
      </c>
      <c r="O51" s="77">
        <v>1472</v>
      </c>
      <c r="P51" s="77">
        <v>1122</v>
      </c>
      <c r="Q51" s="77">
        <v>1107</v>
      </c>
      <c r="R51" s="77">
        <v>1035</v>
      </c>
      <c r="S51" s="77">
        <v>871</v>
      </c>
      <c r="T51" s="77">
        <v>465</v>
      </c>
      <c r="U51" s="77">
        <v>214</v>
      </c>
      <c r="V51" s="77">
        <v>62</v>
      </c>
      <c r="W51" s="78">
        <v>21</v>
      </c>
      <c r="X51" s="55"/>
      <c r="Y51" s="79"/>
    </row>
    <row r="52" spans="2:25" ht="15" customHeight="1">
      <c r="B52" s="55"/>
      <c r="C52" s="75" t="s">
        <v>87</v>
      </c>
      <c r="D52" s="76">
        <f>SUM(E52:W52)</f>
        <v>10764</v>
      </c>
      <c r="E52" s="77">
        <v>564</v>
      </c>
      <c r="F52" s="77">
        <v>567</v>
      </c>
      <c r="G52" s="77">
        <v>821</v>
      </c>
      <c r="H52" s="77">
        <v>768</v>
      </c>
      <c r="I52" s="77">
        <v>727</v>
      </c>
      <c r="J52" s="77">
        <v>710</v>
      </c>
      <c r="K52" s="77">
        <v>570</v>
      </c>
      <c r="L52" s="77">
        <v>665</v>
      </c>
      <c r="M52" s="77">
        <v>935</v>
      </c>
      <c r="N52" s="77">
        <v>1047</v>
      </c>
      <c r="O52" s="77">
        <v>928</v>
      </c>
      <c r="P52" s="77">
        <v>688</v>
      </c>
      <c r="Q52" s="77">
        <v>584</v>
      </c>
      <c r="R52" s="77">
        <v>501</v>
      </c>
      <c r="S52" s="77">
        <v>377</v>
      </c>
      <c r="T52" s="77">
        <v>180</v>
      </c>
      <c r="U52" s="77">
        <v>99</v>
      </c>
      <c r="V52" s="77">
        <v>28</v>
      </c>
      <c r="W52" s="78">
        <v>5</v>
      </c>
      <c r="X52" s="55"/>
      <c r="Y52" s="79"/>
    </row>
    <row r="53" spans="2:25" ht="9" customHeight="1">
      <c r="B53" s="55"/>
      <c r="C53" s="75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8"/>
      <c r="X53" s="55"/>
      <c r="Y53" s="79"/>
    </row>
    <row r="54" spans="2:25" ht="15" customHeight="1">
      <c r="B54" s="55"/>
      <c r="C54" s="75" t="s">
        <v>90</v>
      </c>
      <c r="D54" s="76">
        <f aca="true" t="shared" si="4" ref="D54:D60">SUM(E54:W54)</f>
        <v>8533</v>
      </c>
      <c r="E54" s="77">
        <v>526</v>
      </c>
      <c r="F54" s="77">
        <v>584</v>
      </c>
      <c r="G54" s="77">
        <v>684</v>
      </c>
      <c r="H54" s="77">
        <v>624</v>
      </c>
      <c r="I54" s="77">
        <v>464</v>
      </c>
      <c r="J54" s="77">
        <v>559</v>
      </c>
      <c r="K54" s="77">
        <v>534</v>
      </c>
      <c r="L54" s="77">
        <v>598</v>
      </c>
      <c r="M54" s="77">
        <v>679</v>
      </c>
      <c r="N54" s="77">
        <v>733</v>
      </c>
      <c r="O54" s="77">
        <v>532</v>
      </c>
      <c r="P54" s="77">
        <v>475</v>
      </c>
      <c r="Q54" s="77">
        <v>516</v>
      </c>
      <c r="R54" s="77">
        <v>412</v>
      </c>
      <c r="S54" s="77">
        <v>313</v>
      </c>
      <c r="T54" s="77">
        <v>175</v>
      </c>
      <c r="U54" s="77">
        <v>89</v>
      </c>
      <c r="V54" s="77">
        <v>28</v>
      </c>
      <c r="W54" s="78">
        <v>8</v>
      </c>
      <c r="X54" s="55"/>
      <c r="Y54" s="79"/>
    </row>
    <row r="55" spans="2:25" ht="15" customHeight="1">
      <c r="B55" s="55"/>
      <c r="C55" s="75" t="s">
        <v>92</v>
      </c>
      <c r="D55" s="76">
        <f t="shared" si="4"/>
        <v>19242</v>
      </c>
      <c r="E55" s="77">
        <v>1349</v>
      </c>
      <c r="F55" s="77">
        <v>1291</v>
      </c>
      <c r="G55" s="77">
        <v>1534</v>
      </c>
      <c r="H55" s="77">
        <v>1448</v>
      </c>
      <c r="I55" s="77">
        <v>1268</v>
      </c>
      <c r="J55" s="77">
        <v>1494</v>
      </c>
      <c r="K55" s="77">
        <v>1154</v>
      </c>
      <c r="L55" s="77">
        <v>1381</v>
      </c>
      <c r="M55" s="77">
        <v>1589</v>
      </c>
      <c r="N55" s="77">
        <v>1552</v>
      </c>
      <c r="O55" s="77">
        <v>1251</v>
      </c>
      <c r="P55" s="77">
        <v>1018</v>
      </c>
      <c r="Q55" s="77">
        <v>966</v>
      </c>
      <c r="R55" s="77">
        <v>810</v>
      </c>
      <c r="S55" s="77">
        <v>578</v>
      </c>
      <c r="T55" s="77">
        <v>333</v>
      </c>
      <c r="U55" s="77">
        <v>159</v>
      </c>
      <c r="V55" s="77">
        <v>56</v>
      </c>
      <c r="W55" s="77">
        <v>11</v>
      </c>
      <c r="X55" s="55"/>
      <c r="Y55" s="79"/>
    </row>
    <row r="56" spans="2:25" ht="15" customHeight="1">
      <c r="B56" s="55"/>
      <c r="C56" s="75" t="s">
        <v>93</v>
      </c>
      <c r="D56" s="76">
        <f t="shared" si="4"/>
        <v>13454</v>
      </c>
      <c r="E56" s="77">
        <v>960</v>
      </c>
      <c r="F56" s="77">
        <v>809</v>
      </c>
      <c r="G56" s="77">
        <v>974</v>
      </c>
      <c r="H56" s="77">
        <v>1187</v>
      </c>
      <c r="I56" s="77">
        <v>949</v>
      </c>
      <c r="J56" s="77">
        <v>1009</v>
      </c>
      <c r="K56" s="77">
        <v>712</v>
      </c>
      <c r="L56" s="77">
        <v>850</v>
      </c>
      <c r="M56" s="77">
        <v>1026</v>
      </c>
      <c r="N56" s="77">
        <v>1068</v>
      </c>
      <c r="O56" s="77">
        <v>889</v>
      </c>
      <c r="P56" s="77">
        <v>737</v>
      </c>
      <c r="Q56" s="77">
        <v>741</v>
      </c>
      <c r="R56" s="77">
        <v>601</v>
      </c>
      <c r="S56" s="77">
        <v>509</v>
      </c>
      <c r="T56" s="77">
        <v>249</v>
      </c>
      <c r="U56" s="77">
        <v>133</v>
      </c>
      <c r="V56" s="77">
        <v>39</v>
      </c>
      <c r="W56" s="78">
        <v>12</v>
      </c>
      <c r="X56" s="55"/>
      <c r="Y56" s="79"/>
    </row>
    <row r="57" spans="2:25" ht="15" customHeight="1">
      <c r="B57" s="55"/>
      <c r="C57" s="75" t="s">
        <v>94</v>
      </c>
      <c r="D57" s="76">
        <f t="shared" si="4"/>
        <v>10593</v>
      </c>
      <c r="E57" s="77">
        <v>692</v>
      </c>
      <c r="F57" s="77">
        <v>594</v>
      </c>
      <c r="G57" s="77">
        <v>832</v>
      </c>
      <c r="H57" s="77">
        <v>1000</v>
      </c>
      <c r="I57" s="77">
        <v>759</v>
      </c>
      <c r="J57" s="77">
        <v>759</v>
      </c>
      <c r="K57" s="77">
        <v>525</v>
      </c>
      <c r="L57" s="77">
        <v>659</v>
      </c>
      <c r="M57" s="77">
        <v>846</v>
      </c>
      <c r="N57" s="77">
        <v>898</v>
      </c>
      <c r="O57" s="77">
        <v>747</v>
      </c>
      <c r="P57" s="77">
        <v>584</v>
      </c>
      <c r="Q57" s="77">
        <v>520</v>
      </c>
      <c r="R57" s="77">
        <v>444</v>
      </c>
      <c r="S57" s="77">
        <v>340</v>
      </c>
      <c r="T57" s="77">
        <v>219</v>
      </c>
      <c r="U57" s="77">
        <v>127</v>
      </c>
      <c r="V57" s="77">
        <v>43</v>
      </c>
      <c r="W57" s="78">
        <v>5</v>
      </c>
      <c r="X57" s="55"/>
      <c r="Y57" s="79"/>
    </row>
    <row r="58" spans="2:25" ht="15" customHeight="1">
      <c r="B58" s="55"/>
      <c r="C58" s="75" t="s">
        <v>95</v>
      </c>
      <c r="D58" s="76">
        <f t="shared" si="4"/>
        <v>8545</v>
      </c>
      <c r="E58" s="77">
        <v>516</v>
      </c>
      <c r="F58" s="77">
        <v>466</v>
      </c>
      <c r="G58" s="77">
        <v>677</v>
      </c>
      <c r="H58" s="77">
        <v>706</v>
      </c>
      <c r="I58" s="77">
        <v>627</v>
      </c>
      <c r="J58" s="77">
        <v>552</v>
      </c>
      <c r="K58" s="77">
        <v>472</v>
      </c>
      <c r="L58" s="77">
        <v>599</v>
      </c>
      <c r="M58" s="77">
        <v>723</v>
      </c>
      <c r="N58" s="77">
        <v>730</v>
      </c>
      <c r="O58" s="77">
        <v>565</v>
      </c>
      <c r="P58" s="77">
        <v>468</v>
      </c>
      <c r="Q58" s="77">
        <v>483</v>
      </c>
      <c r="R58" s="77">
        <v>386</v>
      </c>
      <c r="S58" s="77">
        <v>286</v>
      </c>
      <c r="T58" s="77">
        <v>181</v>
      </c>
      <c r="U58" s="77">
        <v>69</v>
      </c>
      <c r="V58" s="77">
        <v>31</v>
      </c>
      <c r="W58" s="78">
        <v>8</v>
      </c>
      <c r="X58" s="55"/>
      <c r="Y58" s="79"/>
    </row>
    <row r="59" spans="2:25" ht="15" customHeight="1">
      <c r="B59" s="55"/>
      <c r="C59" s="75" t="s">
        <v>97</v>
      </c>
      <c r="D59" s="76">
        <f t="shared" si="4"/>
        <v>8383</v>
      </c>
      <c r="E59" s="77">
        <v>508</v>
      </c>
      <c r="F59" s="77">
        <v>527</v>
      </c>
      <c r="G59" s="77">
        <v>649</v>
      </c>
      <c r="H59" s="77">
        <v>658</v>
      </c>
      <c r="I59" s="77">
        <v>606</v>
      </c>
      <c r="J59" s="77">
        <v>622</v>
      </c>
      <c r="K59" s="77">
        <v>440</v>
      </c>
      <c r="L59" s="77">
        <v>577</v>
      </c>
      <c r="M59" s="77">
        <v>658</v>
      </c>
      <c r="N59" s="77">
        <v>714</v>
      </c>
      <c r="O59" s="77">
        <v>558</v>
      </c>
      <c r="P59" s="77">
        <v>431</v>
      </c>
      <c r="Q59" s="77">
        <v>456</v>
      </c>
      <c r="R59" s="77">
        <v>399</v>
      </c>
      <c r="S59" s="77">
        <v>285</v>
      </c>
      <c r="T59" s="77">
        <v>183</v>
      </c>
      <c r="U59" s="77">
        <v>78</v>
      </c>
      <c r="V59" s="77">
        <v>27</v>
      </c>
      <c r="W59" s="78">
        <v>7</v>
      </c>
      <c r="X59" s="55"/>
      <c r="Y59" s="79"/>
    </row>
    <row r="60" spans="2:25" ht="15" customHeight="1">
      <c r="B60" s="55"/>
      <c r="C60" s="75" t="s">
        <v>99</v>
      </c>
      <c r="D60" s="76">
        <f t="shared" si="4"/>
        <v>7386</v>
      </c>
      <c r="E60" s="77">
        <v>427</v>
      </c>
      <c r="F60" s="77">
        <v>364</v>
      </c>
      <c r="G60" s="77">
        <v>542</v>
      </c>
      <c r="H60" s="77">
        <v>483</v>
      </c>
      <c r="I60" s="77">
        <v>505</v>
      </c>
      <c r="J60" s="77">
        <v>506</v>
      </c>
      <c r="K60" s="77">
        <v>416</v>
      </c>
      <c r="L60" s="77">
        <v>472</v>
      </c>
      <c r="M60" s="77">
        <v>578</v>
      </c>
      <c r="N60" s="77">
        <v>742</v>
      </c>
      <c r="O60" s="77">
        <v>559</v>
      </c>
      <c r="P60" s="77">
        <v>433</v>
      </c>
      <c r="Q60" s="77">
        <v>421</v>
      </c>
      <c r="R60" s="77">
        <v>362</v>
      </c>
      <c r="S60" s="77">
        <v>299</v>
      </c>
      <c r="T60" s="77">
        <v>174</v>
      </c>
      <c r="U60" s="77">
        <v>73</v>
      </c>
      <c r="V60" s="77">
        <v>24</v>
      </c>
      <c r="W60" s="78">
        <v>6</v>
      </c>
      <c r="X60" s="55"/>
      <c r="Y60" s="79"/>
    </row>
    <row r="61" spans="2:25" ht="9" customHeight="1">
      <c r="B61" s="55"/>
      <c r="C61" s="75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8"/>
      <c r="X61" s="55"/>
      <c r="Y61" s="79"/>
    </row>
    <row r="62" spans="2:25" ht="15" customHeight="1">
      <c r="B62" s="55"/>
      <c r="C62" s="75" t="s">
        <v>101</v>
      </c>
      <c r="D62" s="76">
        <f>SUM(E62:W62)</f>
        <v>14438</v>
      </c>
      <c r="E62" s="77">
        <v>1049</v>
      </c>
      <c r="F62" s="77">
        <v>1089</v>
      </c>
      <c r="G62" s="77">
        <v>1312</v>
      </c>
      <c r="H62" s="77">
        <v>961</v>
      </c>
      <c r="I62" s="77">
        <v>711</v>
      </c>
      <c r="J62" s="77">
        <v>925</v>
      </c>
      <c r="K62" s="77">
        <v>813</v>
      </c>
      <c r="L62" s="77">
        <v>885</v>
      </c>
      <c r="M62" s="77">
        <v>1063</v>
      </c>
      <c r="N62" s="77">
        <v>1154</v>
      </c>
      <c r="O62" s="77">
        <v>1022</v>
      </c>
      <c r="P62" s="77">
        <v>798</v>
      </c>
      <c r="Q62" s="77">
        <v>804</v>
      </c>
      <c r="R62" s="77">
        <v>673</v>
      </c>
      <c r="S62" s="77">
        <v>561</v>
      </c>
      <c r="T62" s="77">
        <v>365</v>
      </c>
      <c r="U62" s="77">
        <v>167</v>
      </c>
      <c r="V62" s="77">
        <v>65</v>
      </c>
      <c r="W62" s="78">
        <v>21</v>
      </c>
      <c r="X62" s="55"/>
      <c r="Y62" s="79"/>
    </row>
    <row r="63" spans="2:25" ht="9" customHeight="1">
      <c r="B63" s="55"/>
      <c r="C63" s="75"/>
      <c r="D63" s="76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  <c r="X63" s="55"/>
      <c r="Y63" s="79"/>
    </row>
    <row r="64" spans="2:25" ht="15" customHeight="1">
      <c r="B64" s="55"/>
      <c r="C64" s="75" t="s">
        <v>104</v>
      </c>
      <c r="D64" s="76">
        <f>SUM(E64:W64)</f>
        <v>20481</v>
      </c>
      <c r="E64" s="77">
        <v>1394</v>
      </c>
      <c r="F64" s="77">
        <v>1268</v>
      </c>
      <c r="G64" s="77">
        <v>1557</v>
      </c>
      <c r="H64" s="77">
        <v>1533</v>
      </c>
      <c r="I64" s="77">
        <v>1328</v>
      </c>
      <c r="J64" s="77">
        <v>1543</v>
      </c>
      <c r="K64" s="77">
        <v>1153</v>
      </c>
      <c r="L64" s="77">
        <v>1394</v>
      </c>
      <c r="M64" s="77">
        <v>1568</v>
      </c>
      <c r="N64" s="77">
        <v>1785</v>
      </c>
      <c r="O64" s="77">
        <v>1411</v>
      </c>
      <c r="P64" s="77">
        <v>1122</v>
      </c>
      <c r="Q64" s="77">
        <v>1031</v>
      </c>
      <c r="R64" s="77">
        <v>925</v>
      </c>
      <c r="S64" s="77">
        <v>713</v>
      </c>
      <c r="T64" s="77">
        <v>477</v>
      </c>
      <c r="U64" s="77">
        <v>195</v>
      </c>
      <c r="V64" s="77">
        <v>68</v>
      </c>
      <c r="W64" s="78">
        <v>16</v>
      </c>
      <c r="X64" s="55"/>
      <c r="Y64" s="79"/>
    </row>
    <row r="65" spans="2:25" ht="15" customHeight="1">
      <c r="B65" s="55"/>
      <c r="C65" s="75" t="s">
        <v>106</v>
      </c>
      <c r="D65" s="76">
        <f>SUM(E65:W65)</f>
        <v>8356</v>
      </c>
      <c r="E65" s="77">
        <v>513</v>
      </c>
      <c r="F65" s="77">
        <v>535</v>
      </c>
      <c r="G65" s="77">
        <v>614</v>
      </c>
      <c r="H65" s="77">
        <v>582</v>
      </c>
      <c r="I65" s="77">
        <v>529</v>
      </c>
      <c r="J65" s="77">
        <v>610</v>
      </c>
      <c r="K65" s="77">
        <v>484</v>
      </c>
      <c r="L65" s="77">
        <v>557</v>
      </c>
      <c r="M65" s="77">
        <v>680</v>
      </c>
      <c r="N65" s="77">
        <v>736</v>
      </c>
      <c r="O65" s="77">
        <v>583</v>
      </c>
      <c r="P65" s="77">
        <v>507</v>
      </c>
      <c r="Q65" s="77">
        <v>480</v>
      </c>
      <c r="R65" s="77">
        <v>389</v>
      </c>
      <c r="S65" s="77">
        <v>278</v>
      </c>
      <c r="T65" s="77">
        <v>163</v>
      </c>
      <c r="U65" s="77">
        <v>88</v>
      </c>
      <c r="V65" s="77">
        <v>24</v>
      </c>
      <c r="W65" s="78">
        <v>4</v>
      </c>
      <c r="X65" s="55"/>
      <c r="Y65" s="79"/>
    </row>
    <row r="66" spans="2:25" ht="15" customHeight="1">
      <c r="B66" s="55"/>
      <c r="C66" s="75" t="s">
        <v>107</v>
      </c>
      <c r="D66" s="76">
        <f>SUM(E66:W66)</f>
        <v>6524</v>
      </c>
      <c r="E66" s="77">
        <v>437</v>
      </c>
      <c r="F66" s="77">
        <v>429</v>
      </c>
      <c r="G66" s="77">
        <v>544</v>
      </c>
      <c r="H66" s="77">
        <v>502</v>
      </c>
      <c r="I66" s="77">
        <v>371</v>
      </c>
      <c r="J66" s="77">
        <v>458</v>
      </c>
      <c r="K66" s="77">
        <v>344</v>
      </c>
      <c r="L66" s="77">
        <v>439</v>
      </c>
      <c r="M66" s="77">
        <v>484</v>
      </c>
      <c r="N66" s="77">
        <v>579</v>
      </c>
      <c r="O66" s="77">
        <v>456</v>
      </c>
      <c r="P66" s="77">
        <v>344</v>
      </c>
      <c r="Q66" s="77">
        <v>360</v>
      </c>
      <c r="R66" s="77">
        <v>338</v>
      </c>
      <c r="S66" s="77">
        <v>224</v>
      </c>
      <c r="T66" s="77">
        <v>132</v>
      </c>
      <c r="U66" s="77">
        <v>54</v>
      </c>
      <c r="V66" s="77">
        <v>24</v>
      </c>
      <c r="W66" s="78">
        <v>5</v>
      </c>
      <c r="X66" s="55"/>
      <c r="Y66" s="79"/>
    </row>
    <row r="67" spans="2:25" ht="15" customHeight="1">
      <c r="B67" s="83"/>
      <c r="C67" s="84" t="s">
        <v>109</v>
      </c>
      <c r="D67" s="85">
        <f>SUM(E67:W67)</f>
        <v>8011</v>
      </c>
      <c r="E67" s="86">
        <v>502</v>
      </c>
      <c r="F67" s="86">
        <v>458</v>
      </c>
      <c r="G67" s="86">
        <v>584</v>
      </c>
      <c r="H67" s="86">
        <v>588</v>
      </c>
      <c r="I67" s="86">
        <v>545</v>
      </c>
      <c r="J67" s="86">
        <v>585</v>
      </c>
      <c r="K67" s="86">
        <v>440</v>
      </c>
      <c r="L67" s="86">
        <v>486</v>
      </c>
      <c r="M67" s="86">
        <v>625</v>
      </c>
      <c r="N67" s="86">
        <v>753</v>
      </c>
      <c r="O67" s="86">
        <v>588</v>
      </c>
      <c r="P67" s="86">
        <v>484</v>
      </c>
      <c r="Q67" s="86">
        <v>436</v>
      </c>
      <c r="R67" s="86">
        <v>356</v>
      </c>
      <c r="S67" s="86">
        <v>300</v>
      </c>
      <c r="T67" s="86">
        <v>178</v>
      </c>
      <c r="U67" s="86">
        <v>77</v>
      </c>
      <c r="V67" s="86">
        <v>21</v>
      </c>
      <c r="W67" s="87">
        <v>5</v>
      </c>
      <c r="X67" s="55"/>
      <c r="Y67" s="79"/>
    </row>
    <row r="68" spans="3:23" ht="12">
      <c r="C68" s="46" t="s">
        <v>236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6:23" ht="12"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6:23" ht="12"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6:23" ht="12"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6:23" ht="12"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6:23" ht="12"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6:23" ht="12"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</sheetData>
  <mergeCells count="4">
    <mergeCell ref="B28:C28"/>
    <mergeCell ref="B4:C4"/>
    <mergeCell ref="B9:C9"/>
    <mergeCell ref="B7:C7"/>
  </mergeCells>
  <printOptions/>
  <pageMargins left="0" right="0" top="0" bottom="0" header="0.5118110236220472" footer="0.5118110236220472"/>
  <pageSetup orientation="landscape" paperSize="8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2" width="13.625" style="16" customWidth="1"/>
    <col min="3" max="8" width="7.625" style="16" customWidth="1"/>
    <col min="9" max="9" width="13.625" style="16" customWidth="1"/>
    <col min="10" max="15" width="7.625" style="16" customWidth="1"/>
    <col min="16" max="16384" width="9.00390625" style="16" customWidth="1"/>
  </cols>
  <sheetData>
    <row r="1" spans="2:10" ht="14.25">
      <c r="B1" s="1078" t="s">
        <v>201</v>
      </c>
      <c r="C1" s="1079"/>
      <c r="I1" s="1078"/>
      <c r="J1" s="1079"/>
    </row>
    <row r="2" spans="2:15" ht="12.75" thickBot="1">
      <c r="B2" s="19" t="s">
        <v>819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.75" customHeight="1" thickTop="1">
      <c r="A3" s="29"/>
      <c r="B3" s="1692" t="s">
        <v>820</v>
      </c>
      <c r="C3" s="933" t="s">
        <v>821</v>
      </c>
      <c r="D3" s="1080"/>
      <c r="E3" s="934"/>
      <c r="F3" s="933">
        <v>50</v>
      </c>
      <c r="G3" s="1080"/>
      <c r="H3" s="1080"/>
      <c r="I3" s="1694" t="s">
        <v>820</v>
      </c>
      <c r="J3" s="1080">
        <v>49</v>
      </c>
      <c r="K3" s="1080"/>
      <c r="L3" s="934"/>
      <c r="M3" s="933">
        <v>50</v>
      </c>
      <c r="N3" s="1080"/>
      <c r="O3" s="934"/>
    </row>
    <row r="4" spans="1:15" ht="24.75" customHeight="1">
      <c r="A4" s="29"/>
      <c r="B4" s="1693"/>
      <c r="C4" s="1081" t="s">
        <v>822</v>
      </c>
      <c r="D4" s="368" t="s">
        <v>1170</v>
      </c>
      <c r="E4" s="370" t="s">
        <v>1171</v>
      </c>
      <c r="F4" s="1081" t="s">
        <v>822</v>
      </c>
      <c r="G4" s="368" t="s">
        <v>1170</v>
      </c>
      <c r="H4" s="698" t="s">
        <v>1171</v>
      </c>
      <c r="I4" s="1695"/>
      <c r="J4" s="1081" t="s">
        <v>822</v>
      </c>
      <c r="K4" s="368" t="s">
        <v>1170</v>
      </c>
      <c r="L4" s="370" t="s">
        <v>1171</v>
      </c>
      <c r="M4" s="1081" t="s">
        <v>822</v>
      </c>
      <c r="N4" s="368" t="s">
        <v>1170</v>
      </c>
      <c r="O4" s="926" t="s">
        <v>1171</v>
      </c>
    </row>
    <row r="5" spans="1:15" ht="15" customHeight="1">
      <c r="A5" s="29"/>
      <c r="B5" s="29"/>
      <c r="C5" s="357"/>
      <c r="D5" s="357"/>
      <c r="E5" s="357"/>
      <c r="F5" s="357"/>
      <c r="G5" s="357"/>
      <c r="H5" s="357"/>
      <c r="I5" s="33"/>
      <c r="J5" s="357"/>
      <c r="K5" s="357"/>
      <c r="L5" s="357"/>
      <c r="M5" s="357"/>
      <c r="N5" s="357"/>
      <c r="O5" s="359"/>
    </row>
    <row r="6" spans="1:15" ht="15" customHeight="1">
      <c r="A6" s="29"/>
      <c r="B6" s="1082" t="s">
        <v>233</v>
      </c>
      <c r="C6" s="1083">
        <f aca="true" t="shared" si="0" ref="C6:H6">SUM(C8:C15,J6:J15)</f>
        <v>3539</v>
      </c>
      <c r="D6" s="1083">
        <f t="shared" si="0"/>
        <v>127</v>
      </c>
      <c r="E6" s="1083">
        <f t="shared" si="0"/>
        <v>4558</v>
      </c>
      <c r="F6" s="1083">
        <f t="shared" si="0"/>
        <v>2860</v>
      </c>
      <c r="G6" s="1083">
        <f t="shared" si="0"/>
        <v>146</v>
      </c>
      <c r="H6" s="1083">
        <f t="shared" si="0"/>
        <v>3550</v>
      </c>
      <c r="I6" s="36" t="s">
        <v>815</v>
      </c>
      <c r="J6" s="1084">
        <v>95</v>
      </c>
      <c r="K6" s="1084">
        <v>3</v>
      </c>
      <c r="L6" s="1084">
        <v>134</v>
      </c>
      <c r="M6" s="1084">
        <v>71</v>
      </c>
      <c r="N6" s="1084">
        <v>5</v>
      </c>
      <c r="O6" s="1085">
        <v>71</v>
      </c>
    </row>
    <row r="7" spans="1:15" ht="15" customHeight="1">
      <c r="A7" s="29"/>
      <c r="B7" s="680"/>
      <c r="C7" s="259"/>
      <c r="D7" s="259"/>
      <c r="E7" s="1086"/>
      <c r="F7" s="259"/>
      <c r="G7" s="259"/>
      <c r="H7" s="1086"/>
      <c r="I7" s="36" t="s">
        <v>805</v>
      </c>
      <c r="J7" s="1084">
        <v>328</v>
      </c>
      <c r="K7" s="1084">
        <v>14</v>
      </c>
      <c r="L7" s="1084">
        <v>386</v>
      </c>
      <c r="M7" s="1084">
        <v>278</v>
      </c>
      <c r="N7" s="1084">
        <v>19</v>
      </c>
      <c r="O7" s="1085">
        <v>319</v>
      </c>
    </row>
    <row r="8" spans="1:15" ht="15" customHeight="1">
      <c r="A8" s="29"/>
      <c r="B8" s="680" t="s">
        <v>803</v>
      </c>
      <c r="C8" s="1084">
        <v>660</v>
      </c>
      <c r="D8" s="1084">
        <v>23</v>
      </c>
      <c r="E8" s="1084">
        <v>810</v>
      </c>
      <c r="F8" s="1084">
        <v>673</v>
      </c>
      <c r="G8" s="1084">
        <v>10</v>
      </c>
      <c r="H8" s="1084">
        <v>781</v>
      </c>
      <c r="I8" s="36" t="s">
        <v>804</v>
      </c>
      <c r="J8" s="1084">
        <v>659</v>
      </c>
      <c r="K8" s="1084">
        <v>21</v>
      </c>
      <c r="L8" s="1084">
        <v>817</v>
      </c>
      <c r="M8" s="1084">
        <v>325</v>
      </c>
      <c r="N8" s="1084">
        <v>18</v>
      </c>
      <c r="O8" s="1085">
        <v>396</v>
      </c>
    </row>
    <row r="9" spans="1:15" ht="15" customHeight="1">
      <c r="A9" s="29"/>
      <c r="B9" s="680" t="s">
        <v>813</v>
      </c>
      <c r="C9" s="1084">
        <v>116</v>
      </c>
      <c r="D9" s="1084">
        <v>5</v>
      </c>
      <c r="E9" s="1084">
        <v>156</v>
      </c>
      <c r="F9" s="1084">
        <v>108</v>
      </c>
      <c r="G9" s="1084">
        <v>5</v>
      </c>
      <c r="H9" s="1084">
        <v>151</v>
      </c>
      <c r="I9" s="36"/>
      <c r="J9" s="259"/>
      <c r="K9" s="259"/>
      <c r="L9" s="1086"/>
      <c r="M9" s="259"/>
      <c r="N9" s="259"/>
      <c r="O9" s="1087"/>
    </row>
    <row r="10" spans="1:15" ht="15" customHeight="1">
      <c r="A10" s="29"/>
      <c r="B10" s="680" t="s">
        <v>812</v>
      </c>
      <c r="C10" s="1084">
        <v>186</v>
      </c>
      <c r="D10" s="1084">
        <v>6</v>
      </c>
      <c r="E10" s="1084">
        <v>244</v>
      </c>
      <c r="F10" s="1084">
        <v>149</v>
      </c>
      <c r="G10" s="1084">
        <v>5</v>
      </c>
      <c r="H10" s="1084">
        <v>202</v>
      </c>
      <c r="I10" s="36" t="s">
        <v>816</v>
      </c>
      <c r="J10" s="1084">
        <v>25</v>
      </c>
      <c r="K10" s="1084">
        <v>1</v>
      </c>
      <c r="L10" s="1084">
        <v>29</v>
      </c>
      <c r="M10" s="1084">
        <v>25</v>
      </c>
      <c r="N10" s="1084">
        <v>0</v>
      </c>
      <c r="O10" s="1085">
        <v>34</v>
      </c>
    </row>
    <row r="11" spans="1:15" ht="15" customHeight="1">
      <c r="A11" s="29"/>
      <c r="B11" s="680" t="s">
        <v>811</v>
      </c>
      <c r="C11" s="1084">
        <v>245</v>
      </c>
      <c r="D11" s="1084">
        <v>4</v>
      </c>
      <c r="E11" s="1084">
        <v>301</v>
      </c>
      <c r="F11" s="1084">
        <v>201</v>
      </c>
      <c r="G11" s="1084">
        <v>10</v>
      </c>
      <c r="H11" s="1084">
        <v>264</v>
      </c>
      <c r="I11" s="36" t="s">
        <v>810</v>
      </c>
      <c r="J11" s="1084">
        <v>89</v>
      </c>
      <c r="K11" s="1084">
        <v>8</v>
      </c>
      <c r="L11" s="1084">
        <v>105</v>
      </c>
      <c r="M11" s="1084">
        <v>84</v>
      </c>
      <c r="N11" s="1084">
        <v>8</v>
      </c>
      <c r="O11" s="1085">
        <v>98</v>
      </c>
    </row>
    <row r="12" spans="1:15" ht="15" customHeight="1">
      <c r="A12" s="29"/>
      <c r="B12" s="680"/>
      <c r="C12" s="259"/>
      <c r="D12" s="259"/>
      <c r="E12" s="1086"/>
      <c r="F12" s="259"/>
      <c r="G12" s="259"/>
      <c r="H12" s="1086"/>
      <c r="I12" s="36" t="s">
        <v>817</v>
      </c>
      <c r="J12" s="1084">
        <v>26</v>
      </c>
      <c r="K12" s="1084">
        <v>1</v>
      </c>
      <c r="L12" s="1084">
        <v>54</v>
      </c>
      <c r="M12" s="1084">
        <v>39</v>
      </c>
      <c r="N12" s="1084">
        <v>0</v>
      </c>
      <c r="O12" s="1085">
        <v>45</v>
      </c>
    </row>
    <row r="13" spans="1:15" ht="15" customHeight="1">
      <c r="A13" s="29"/>
      <c r="B13" s="680" t="s">
        <v>808</v>
      </c>
      <c r="C13" s="1084">
        <v>265</v>
      </c>
      <c r="D13" s="1084">
        <v>10</v>
      </c>
      <c r="E13" s="1084">
        <v>393</v>
      </c>
      <c r="F13" s="1084">
        <v>199</v>
      </c>
      <c r="G13" s="1084">
        <v>12</v>
      </c>
      <c r="H13" s="1084">
        <v>265</v>
      </c>
      <c r="I13" s="36"/>
      <c r="J13" s="259"/>
      <c r="K13" s="259"/>
      <c r="L13" s="1086"/>
      <c r="M13" s="259"/>
      <c r="N13" s="259"/>
      <c r="O13" s="1087"/>
    </row>
    <row r="14" spans="1:15" ht="15" customHeight="1">
      <c r="A14" s="29"/>
      <c r="B14" s="680" t="s">
        <v>814</v>
      </c>
      <c r="C14" s="1084">
        <v>88</v>
      </c>
      <c r="D14" s="1084">
        <v>2</v>
      </c>
      <c r="E14" s="1084">
        <v>126</v>
      </c>
      <c r="F14" s="1084">
        <v>110</v>
      </c>
      <c r="G14" s="1084">
        <v>8</v>
      </c>
      <c r="H14" s="1084">
        <v>164</v>
      </c>
      <c r="I14" s="36" t="s">
        <v>809</v>
      </c>
      <c r="J14" s="1084">
        <v>197</v>
      </c>
      <c r="K14" s="1084">
        <v>8</v>
      </c>
      <c r="L14" s="1084">
        <v>285</v>
      </c>
      <c r="M14" s="1084">
        <v>150</v>
      </c>
      <c r="N14" s="1084">
        <v>10</v>
      </c>
      <c r="O14" s="1085">
        <v>193</v>
      </c>
    </row>
    <row r="15" spans="1:15" ht="15" customHeight="1">
      <c r="A15" s="29"/>
      <c r="B15" s="680" t="s">
        <v>807</v>
      </c>
      <c r="C15" s="1084">
        <v>274</v>
      </c>
      <c r="D15" s="1084">
        <v>11</v>
      </c>
      <c r="E15" s="1084">
        <v>357</v>
      </c>
      <c r="F15" s="1084">
        <v>207</v>
      </c>
      <c r="G15" s="1084">
        <v>28</v>
      </c>
      <c r="H15" s="1084">
        <v>271</v>
      </c>
      <c r="I15" s="36" t="s">
        <v>806</v>
      </c>
      <c r="J15" s="1084">
        <v>286</v>
      </c>
      <c r="K15" s="1084">
        <v>10</v>
      </c>
      <c r="L15" s="1084">
        <v>361</v>
      </c>
      <c r="M15" s="1084">
        <v>241</v>
      </c>
      <c r="N15" s="1084">
        <v>8</v>
      </c>
      <c r="O15" s="1085">
        <v>296</v>
      </c>
    </row>
    <row r="16" spans="1:15" ht="15" customHeight="1">
      <c r="A16" s="29"/>
      <c r="B16" s="40"/>
      <c r="C16" s="928"/>
      <c r="D16" s="928"/>
      <c r="E16" s="1088"/>
      <c r="F16" s="928"/>
      <c r="G16" s="928"/>
      <c r="H16" s="1088"/>
      <c r="I16" s="43"/>
      <c r="J16" s="928"/>
      <c r="K16" s="928"/>
      <c r="L16" s="1088"/>
      <c r="M16" s="928"/>
      <c r="N16" s="928"/>
      <c r="O16" s="1089"/>
    </row>
    <row r="17" spans="3:15" ht="12">
      <c r="C17" s="19"/>
      <c r="D17" s="19"/>
      <c r="E17" s="19"/>
      <c r="F17" s="19"/>
      <c r="G17" s="19"/>
      <c r="H17" s="19"/>
      <c r="J17" s="19"/>
      <c r="K17" s="19"/>
      <c r="L17" s="19"/>
      <c r="M17" s="19"/>
      <c r="N17" s="19"/>
      <c r="O17" s="19"/>
    </row>
    <row r="18" spans="3:15" ht="12">
      <c r="C18" s="19"/>
      <c r="D18" s="19"/>
      <c r="E18" s="19"/>
      <c r="F18" s="19"/>
      <c r="G18" s="19"/>
      <c r="H18" s="19"/>
      <c r="J18" s="19"/>
      <c r="K18" s="19"/>
      <c r="L18" s="19"/>
      <c r="M18" s="19"/>
      <c r="N18" s="19"/>
      <c r="O18" s="19"/>
    </row>
  </sheetData>
  <mergeCells count="2">
    <mergeCell ref="B3:B4"/>
    <mergeCell ref="I3:I4"/>
  </mergeCells>
  <printOptions/>
  <pageMargins left="0.75" right="0.75" top="1" bottom="1" header="0.512" footer="0.512"/>
  <pageSetup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6" customWidth="1"/>
    <col min="2" max="2" width="10.625" style="16" customWidth="1"/>
    <col min="3" max="14" width="7.50390625" style="16" customWidth="1"/>
    <col min="15" max="16384" width="9.00390625" style="16" customWidth="1"/>
  </cols>
  <sheetData>
    <row r="1" ht="15" customHeight="1">
      <c r="B1" s="17" t="s">
        <v>202</v>
      </c>
    </row>
    <row r="3" spans="2:14" ht="15" customHeight="1" thickBot="1">
      <c r="B3" s="19" t="s">
        <v>828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79" t="s">
        <v>829</v>
      </c>
    </row>
    <row r="4" spans="1:14" ht="15" customHeight="1" thickTop="1">
      <c r="A4" s="29"/>
      <c r="B4" s="1692" t="s">
        <v>830</v>
      </c>
      <c r="C4" s="933" t="s">
        <v>823</v>
      </c>
      <c r="D4" s="1080"/>
      <c r="E4" s="1080"/>
      <c r="F4" s="934"/>
      <c r="G4" s="1090" t="s">
        <v>824</v>
      </c>
      <c r="H4" s="1090"/>
      <c r="I4" s="1080"/>
      <c r="J4" s="1090"/>
      <c r="K4" s="933" t="s">
        <v>825</v>
      </c>
      <c r="L4" s="1080"/>
      <c r="M4" s="1080"/>
      <c r="N4" s="1091"/>
    </row>
    <row r="5" spans="1:14" ht="15" customHeight="1">
      <c r="A5" s="29"/>
      <c r="B5" s="1353"/>
      <c r="C5" s="1092" t="s">
        <v>826</v>
      </c>
      <c r="D5" s="1093"/>
      <c r="E5" s="1094" t="s">
        <v>831</v>
      </c>
      <c r="F5" s="1094"/>
      <c r="G5" s="1092" t="s">
        <v>827</v>
      </c>
      <c r="H5" s="1093"/>
      <c r="I5" s="1092" t="s">
        <v>831</v>
      </c>
      <c r="J5" s="1093"/>
      <c r="K5" s="1094" t="s">
        <v>827</v>
      </c>
      <c r="L5" s="1093"/>
      <c r="M5" s="1094" t="s">
        <v>831</v>
      </c>
      <c r="N5" s="1093"/>
    </row>
    <row r="6" spans="1:14" ht="15" customHeight="1">
      <c r="A6" s="29"/>
      <c r="B6" s="1354"/>
      <c r="C6" s="369" t="s">
        <v>832</v>
      </c>
      <c r="D6" s="369">
        <v>50</v>
      </c>
      <c r="E6" s="369">
        <v>49</v>
      </c>
      <c r="F6" s="369">
        <v>50</v>
      </c>
      <c r="G6" s="369">
        <v>49</v>
      </c>
      <c r="H6" s="369">
        <v>50</v>
      </c>
      <c r="I6" s="369">
        <v>49</v>
      </c>
      <c r="J6" s="369">
        <v>50</v>
      </c>
      <c r="K6" s="369">
        <v>49</v>
      </c>
      <c r="L6" s="369">
        <v>50</v>
      </c>
      <c r="M6" s="369">
        <v>49</v>
      </c>
      <c r="N6" s="369">
        <v>50</v>
      </c>
    </row>
    <row r="7" spans="1:14" s="682" customFormat="1" ht="15" customHeight="1">
      <c r="A7" s="688"/>
      <c r="B7" s="360" t="s">
        <v>833</v>
      </c>
      <c r="C7" s="910">
        <f>SUM(C9:C17)</f>
        <v>1104</v>
      </c>
      <c r="D7" s="906">
        <f>SUM(D9:D17)</f>
        <v>1117</v>
      </c>
      <c r="E7" s="1095">
        <v>90.9</v>
      </c>
      <c r="F7" s="1095">
        <v>91.5</v>
      </c>
      <c r="G7" s="1096">
        <f>SUM(G9:G17)</f>
        <v>337</v>
      </c>
      <c r="H7" s="1096">
        <f>SUM(H9:H17)</f>
        <v>340</v>
      </c>
      <c r="I7" s="1095">
        <v>27.8</v>
      </c>
      <c r="J7" s="1095">
        <v>27.9</v>
      </c>
      <c r="K7" s="1096">
        <f>SUM(K9:K17)</f>
        <v>640</v>
      </c>
      <c r="L7" s="1096">
        <f>SUM(L9:L17)</f>
        <v>672</v>
      </c>
      <c r="M7" s="1095">
        <v>52.7</v>
      </c>
      <c r="N7" s="1097">
        <v>55.1</v>
      </c>
    </row>
    <row r="8" spans="1:14" ht="15" customHeight="1">
      <c r="A8" s="29"/>
      <c r="B8" s="39"/>
      <c r="C8" s="37"/>
      <c r="D8" s="19"/>
      <c r="E8" s="1098"/>
      <c r="F8" s="1098"/>
      <c r="G8" s="1099"/>
      <c r="H8" s="1099"/>
      <c r="I8" s="1098"/>
      <c r="J8" s="1098"/>
      <c r="K8" s="1099"/>
      <c r="L8" s="1099"/>
      <c r="M8" s="1098"/>
      <c r="N8" s="1100"/>
    </row>
    <row r="9" spans="1:14" ht="15" customHeight="1">
      <c r="A9" s="29"/>
      <c r="B9" s="39" t="s">
        <v>803</v>
      </c>
      <c r="C9" s="37">
        <v>379</v>
      </c>
      <c r="D9" s="19">
        <v>399</v>
      </c>
      <c r="E9" s="1098">
        <v>116.5</v>
      </c>
      <c r="F9" s="1098">
        <v>120</v>
      </c>
      <c r="G9" s="1099">
        <v>108</v>
      </c>
      <c r="H9" s="1099">
        <v>114</v>
      </c>
      <c r="I9" s="1098">
        <v>33.2</v>
      </c>
      <c r="J9" s="1098">
        <v>34.4</v>
      </c>
      <c r="K9" s="1099">
        <v>253</v>
      </c>
      <c r="L9" s="1099">
        <v>274</v>
      </c>
      <c r="M9" s="1098">
        <v>77.8</v>
      </c>
      <c r="N9" s="1100">
        <v>82.7</v>
      </c>
    </row>
    <row r="10" spans="1:14" ht="15" customHeight="1">
      <c r="A10" s="29"/>
      <c r="B10" s="39" t="s">
        <v>811</v>
      </c>
      <c r="C10" s="37">
        <v>81</v>
      </c>
      <c r="D10" s="19">
        <v>80</v>
      </c>
      <c r="E10" s="1098">
        <v>85.3</v>
      </c>
      <c r="F10" s="1098">
        <v>84.5</v>
      </c>
      <c r="G10" s="1099">
        <v>21</v>
      </c>
      <c r="H10" s="1099">
        <v>21</v>
      </c>
      <c r="I10" s="1098">
        <v>22.1</v>
      </c>
      <c r="J10" s="1098">
        <v>22.2</v>
      </c>
      <c r="K10" s="1099">
        <v>36</v>
      </c>
      <c r="L10" s="1099">
        <v>38</v>
      </c>
      <c r="M10" s="1098">
        <v>37.9</v>
      </c>
      <c r="N10" s="1100">
        <v>40.1</v>
      </c>
    </row>
    <row r="11" spans="1:14" ht="15" customHeight="1">
      <c r="A11" s="29"/>
      <c r="B11" s="39" t="s">
        <v>808</v>
      </c>
      <c r="C11" s="37">
        <v>71</v>
      </c>
      <c r="D11" s="19">
        <v>67</v>
      </c>
      <c r="E11" s="1098">
        <v>65</v>
      </c>
      <c r="F11" s="1098">
        <v>61.9</v>
      </c>
      <c r="G11" s="1099">
        <v>24</v>
      </c>
      <c r="H11" s="1099">
        <v>23</v>
      </c>
      <c r="I11" s="1098">
        <v>22</v>
      </c>
      <c r="J11" s="1098">
        <v>21.2</v>
      </c>
      <c r="K11" s="1099">
        <v>35</v>
      </c>
      <c r="L11" s="1099">
        <v>34</v>
      </c>
      <c r="M11" s="1098">
        <v>32.1</v>
      </c>
      <c r="N11" s="1100">
        <v>31.4</v>
      </c>
    </row>
    <row r="12" spans="1:14" ht="15" customHeight="1">
      <c r="A12" s="29"/>
      <c r="B12" s="39" t="s">
        <v>807</v>
      </c>
      <c r="C12" s="37">
        <v>61</v>
      </c>
      <c r="D12" s="19">
        <v>59</v>
      </c>
      <c r="E12" s="1098">
        <v>58.1</v>
      </c>
      <c r="F12" s="1098">
        <v>56.1</v>
      </c>
      <c r="G12" s="1099">
        <v>21</v>
      </c>
      <c r="H12" s="1099">
        <v>21</v>
      </c>
      <c r="I12" s="1098">
        <v>20</v>
      </c>
      <c r="J12" s="1098">
        <v>20</v>
      </c>
      <c r="K12" s="1099">
        <v>37</v>
      </c>
      <c r="L12" s="1099">
        <v>38</v>
      </c>
      <c r="M12" s="1098">
        <v>35.2</v>
      </c>
      <c r="N12" s="1100">
        <v>36.1</v>
      </c>
    </row>
    <row r="13" spans="1:14" ht="15" customHeight="1">
      <c r="A13" s="29"/>
      <c r="B13" s="39" t="s">
        <v>805</v>
      </c>
      <c r="C13" s="37">
        <v>138</v>
      </c>
      <c r="D13" s="19">
        <v>140</v>
      </c>
      <c r="E13" s="1098">
        <v>82.3</v>
      </c>
      <c r="F13" s="1098">
        <v>82.9</v>
      </c>
      <c r="G13" s="1099">
        <v>45</v>
      </c>
      <c r="H13" s="1099">
        <v>46</v>
      </c>
      <c r="I13" s="1098">
        <v>26.8</v>
      </c>
      <c r="J13" s="1098">
        <v>27.2</v>
      </c>
      <c r="K13" s="1099">
        <v>92</v>
      </c>
      <c r="L13" s="1099">
        <v>97</v>
      </c>
      <c r="M13" s="1098">
        <v>54.9</v>
      </c>
      <c r="N13" s="1100">
        <v>57.4</v>
      </c>
    </row>
    <row r="14" spans="1:14" ht="15" customHeight="1">
      <c r="A14" s="29"/>
      <c r="B14" s="39" t="s">
        <v>804</v>
      </c>
      <c r="C14" s="37">
        <v>157</v>
      </c>
      <c r="D14" s="19">
        <v>154</v>
      </c>
      <c r="E14" s="1098">
        <v>99.5</v>
      </c>
      <c r="F14" s="1098">
        <v>97</v>
      </c>
      <c r="G14" s="1099">
        <v>44</v>
      </c>
      <c r="H14" s="1099">
        <v>43</v>
      </c>
      <c r="I14" s="1098">
        <v>27.9</v>
      </c>
      <c r="J14" s="1098">
        <v>27.1</v>
      </c>
      <c r="K14" s="1099">
        <v>72</v>
      </c>
      <c r="L14" s="1099">
        <v>75</v>
      </c>
      <c r="M14" s="1098">
        <v>45.6</v>
      </c>
      <c r="N14" s="1100">
        <v>47.2</v>
      </c>
    </row>
    <row r="15" spans="1:14" ht="15" customHeight="1">
      <c r="A15" s="29"/>
      <c r="B15" s="39" t="s">
        <v>809</v>
      </c>
      <c r="C15" s="37">
        <v>59</v>
      </c>
      <c r="D15" s="19">
        <v>61</v>
      </c>
      <c r="E15" s="1098">
        <v>93.2</v>
      </c>
      <c r="F15" s="1098">
        <v>96.6</v>
      </c>
      <c r="G15" s="1099">
        <v>20</v>
      </c>
      <c r="H15" s="1099">
        <v>20</v>
      </c>
      <c r="I15" s="1098">
        <v>31.6</v>
      </c>
      <c r="J15" s="1098">
        <v>31.7</v>
      </c>
      <c r="K15" s="1099">
        <v>17</v>
      </c>
      <c r="L15" s="1099">
        <v>19</v>
      </c>
      <c r="M15" s="1098">
        <v>26.9</v>
      </c>
      <c r="N15" s="1100">
        <v>30.1</v>
      </c>
    </row>
    <row r="16" spans="1:14" ht="15" customHeight="1">
      <c r="A16" s="29"/>
      <c r="B16" s="39" t="s">
        <v>810</v>
      </c>
      <c r="C16" s="37">
        <v>59</v>
      </c>
      <c r="D16" s="19">
        <v>61</v>
      </c>
      <c r="E16" s="1098">
        <v>78</v>
      </c>
      <c r="F16" s="1098">
        <v>80.9</v>
      </c>
      <c r="G16" s="1099">
        <v>24</v>
      </c>
      <c r="H16" s="1099">
        <v>22</v>
      </c>
      <c r="I16" s="1098">
        <v>31.7</v>
      </c>
      <c r="J16" s="1098">
        <v>29.2</v>
      </c>
      <c r="K16" s="1099">
        <v>36</v>
      </c>
      <c r="L16" s="1099">
        <v>34</v>
      </c>
      <c r="M16" s="1098">
        <v>47.6</v>
      </c>
      <c r="N16" s="1100">
        <v>45.1</v>
      </c>
    </row>
    <row r="17" spans="1:14" ht="15" customHeight="1">
      <c r="A17" s="29"/>
      <c r="B17" s="40" t="s">
        <v>806</v>
      </c>
      <c r="C17" s="41">
        <v>99</v>
      </c>
      <c r="D17" s="42">
        <v>96</v>
      </c>
      <c r="E17" s="1101">
        <v>86</v>
      </c>
      <c r="F17" s="1101">
        <v>83.8</v>
      </c>
      <c r="G17" s="1102">
        <v>30</v>
      </c>
      <c r="H17" s="1102">
        <v>30</v>
      </c>
      <c r="I17" s="1101">
        <v>26.1</v>
      </c>
      <c r="J17" s="1101">
        <v>26.2</v>
      </c>
      <c r="K17" s="1102">
        <v>62</v>
      </c>
      <c r="L17" s="1102">
        <v>63</v>
      </c>
      <c r="M17" s="1101">
        <v>53.9</v>
      </c>
      <c r="N17" s="1103">
        <v>55</v>
      </c>
    </row>
    <row r="18" ht="15" customHeight="1">
      <c r="B18" s="16" t="s">
        <v>834</v>
      </c>
    </row>
    <row r="19" ht="15" customHeight="1">
      <c r="B19" s="16" t="s">
        <v>835</v>
      </c>
    </row>
  </sheetData>
  <mergeCells count="1">
    <mergeCell ref="B4:B6"/>
  </mergeCells>
  <printOptions/>
  <pageMargins left="0.75" right="0.75" top="1" bottom="1" header="0.512" footer="0.512"/>
  <pageSetup orientation="portrait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J6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35" customWidth="1"/>
    <col min="2" max="2" width="2.25390625" style="135" customWidth="1"/>
    <col min="3" max="3" width="14.25390625" style="135" customWidth="1"/>
    <col min="4" max="10" width="10.625" style="135" customWidth="1"/>
    <col min="11" max="16384" width="9.00390625" style="135" customWidth="1"/>
  </cols>
  <sheetData>
    <row r="1" ht="18" customHeight="1">
      <c r="B1" s="1104" t="s">
        <v>203</v>
      </c>
    </row>
    <row r="2" spans="2:10" ht="18" customHeight="1" thickBot="1">
      <c r="B2" s="1105"/>
      <c r="C2" s="1105"/>
      <c r="D2" s="1105"/>
      <c r="E2" s="1105"/>
      <c r="F2" s="1105"/>
      <c r="G2" s="1105"/>
      <c r="H2" s="1105"/>
      <c r="I2" s="1105"/>
      <c r="J2" s="1106" t="s">
        <v>836</v>
      </c>
    </row>
    <row r="3" spans="2:10" ht="13.5" customHeight="1" thickTop="1">
      <c r="B3" s="1699" t="s">
        <v>837</v>
      </c>
      <c r="C3" s="1700"/>
      <c r="D3" s="1218" t="s">
        <v>838</v>
      </c>
      <c r="E3" s="1703"/>
      <c r="F3" s="1703"/>
      <c r="G3" s="1703"/>
      <c r="H3" s="1703"/>
      <c r="I3" s="1697" t="s">
        <v>839</v>
      </c>
      <c r="J3" s="1697" t="s">
        <v>840</v>
      </c>
    </row>
    <row r="4" spans="2:10" ht="24" customHeight="1">
      <c r="B4" s="1701"/>
      <c r="C4" s="1702"/>
      <c r="D4" s="1107" t="s">
        <v>233</v>
      </c>
      <c r="E4" s="1108" t="s">
        <v>841</v>
      </c>
      <c r="F4" s="1107" t="s">
        <v>842</v>
      </c>
      <c r="G4" s="1108" t="s">
        <v>843</v>
      </c>
      <c r="H4" s="1107" t="s">
        <v>844</v>
      </c>
      <c r="I4" s="1698"/>
      <c r="J4" s="1698"/>
    </row>
    <row r="5" spans="2:10" ht="12" customHeight="1">
      <c r="B5" s="1109"/>
      <c r="C5" s="1110"/>
      <c r="D5" s="776"/>
      <c r="E5" s="776"/>
      <c r="F5" s="776"/>
      <c r="G5" s="776"/>
      <c r="H5" s="776"/>
      <c r="I5" s="1111"/>
      <c r="J5" s="1110"/>
    </row>
    <row r="6" spans="2:10" ht="12" customHeight="1">
      <c r="B6" s="1260" t="s">
        <v>233</v>
      </c>
      <c r="C6" s="1261"/>
      <c r="D6" s="81">
        <f aca="true" t="shared" si="0" ref="D6:J6">SUM(D8,D15,D22,D28,D38,D47,D56,D60,D66)</f>
        <v>60</v>
      </c>
      <c r="E6" s="81">
        <f t="shared" si="0"/>
        <v>4</v>
      </c>
      <c r="F6" s="81">
        <f t="shared" si="0"/>
        <v>24</v>
      </c>
      <c r="G6" s="81">
        <f t="shared" si="0"/>
        <v>23</v>
      </c>
      <c r="H6" s="81">
        <f t="shared" si="0"/>
        <v>9</v>
      </c>
      <c r="I6" s="81">
        <f t="shared" si="0"/>
        <v>777</v>
      </c>
      <c r="J6" s="329">
        <f t="shared" si="0"/>
        <v>285</v>
      </c>
    </row>
    <row r="7" spans="2:10" ht="12" customHeight="1">
      <c r="B7" s="146"/>
      <c r="C7" s="72"/>
      <c r="D7" s="1112"/>
      <c r="E7" s="78"/>
      <c r="F7" s="78"/>
      <c r="G7" s="78"/>
      <c r="H7" s="78"/>
      <c r="I7" s="78"/>
      <c r="J7" s="460"/>
    </row>
    <row r="8" spans="2:10" ht="12" customHeight="1">
      <c r="B8" s="1260" t="s">
        <v>1227</v>
      </c>
      <c r="C8" s="1696"/>
      <c r="D8" s="1113">
        <f aca="true" t="shared" si="1" ref="D8:J8">SUM(D9:D13)</f>
        <v>23</v>
      </c>
      <c r="E8" s="71">
        <f t="shared" si="1"/>
        <v>2</v>
      </c>
      <c r="F8" s="71">
        <f t="shared" si="1"/>
        <v>4</v>
      </c>
      <c r="G8" s="71">
        <f t="shared" si="1"/>
        <v>12</v>
      </c>
      <c r="H8" s="71">
        <f t="shared" si="1"/>
        <v>5</v>
      </c>
      <c r="I8" s="71">
        <f t="shared" si="1"/>
        <v>228</v>
      </c>
      <c r="J8" s="1114">
        <f t="shared" si="1"/>
        <v>88</v>
      </c>
    </row>
    <row r="9" spans="2:10" ht="12" customHeight="1">
      <c r="B9" s="563"/>
      <c r="C9" s="75" t="s">
        <v>69</v>
      </c>
      <c r="D9" s="76">
        <f>SUM(E9:H9)</f>
        <v>16</v>
      </c>
      <c r="E9" s="78">
        <v>2</v>
      </c>
      <c r="F9" s="78">
        <v>3</v>
      </c>
      <c r="G9" s="78">
        <v>9</v>
      </c>
      <c r="H9" s="78">
        <v>2</v>
      </c>
      <c r="I9" s="78">
        <v>172</v>
      </c>
      <c r="J9" s="460">
        <v>64</v>
      </c>
    </row>
    <row r="10" spans="2:10" ht="12" customHeight="1">
      <c r="B10" s="563"/>
      <c r="C10" s="75" t="s">
        <v>81</v>
      </c>
      <c r="D10" s="76">
        <f>SUM(E10:H10)</f>
        <v>4</v>
      </c>
      <c r="E10" s="78">
        <v>0</v>
      </c>
      <c r="F10" s="78">
        <v>0</v>
      </c>
      <c r="G10" s="78">
        <v>2</v>
      </c>
      <c r="H10" s="78">
        <v>2</v>
      </c>
      <c r="I10" s="78">
        <v>20</v>
      </c>
      <c r="J10" s="460">
        <v>8</v>
      </c>
    </row>
    <row r="11" spans="2:10" ht="12" customHeight="1">
      <c r="B11" s="563"/>
      <c r="C11" s="75" t="s">
        <v>86</v>
      </c>
      <c r="D11" s="76">
        <f>SUM(E11:H11)</f>
        <v>3</v>
      </c>
      <c r="E11" s="78">
        <v>0</v>
      </c>
      <c r="F11" s="78">
        <v>1</v>
      </c>
      <c r="G11" s="78">
        <v>1</v>
      </c>
      <c r="H11" s="78">
        <v>1</v>
      </c>
      <c r="I11" s="78">
        <v>24</v>
      </c>
      <c r="J11" s="460">
        <v>10</v>
      </c>
    </row>
    <row r="12" spans="2:10" ht="12" customHeight="1">
      <c r="B12" s="563"/>
      <c r="C12" s="75" t="s">
        <v>96</v>
      </c>
      <c r="D12" s="76">
        <f>SUM(E12:H12)</f>
        <v>0</v>
      </c>
      <c r="E12" s="78">
        <v>0</v>
      </c>
      <c r="F12" s="78">
        <v>0</v>
      </c>
      <c r="G12" s="78">
        <v>0</v>
      </c>
      <c r="H12" s="78">
        <v>0</v>
      </c>
      <c r="I12" s="78">
        <v>7</v>
      </c>
      <c r="J12" s="460">
        <v>4</v>
      </c>
    </row>
    <row r="13" spans="2:10" ht="12" customHeight="1">
      <c r="B13" s="563"/>
      <c r="C13" s="75" t="s">
        <v>98</v>
      </c>
      <c r="D13" s="76">
        <f>SUM(E13:H13)</f>
        <v>0</v>
      </c>
      <c r="E13" s="78">
        <v>0</v>
      </c>
      <c r="F13" s="78">
        <v>0</v>
      </c>
      <c r="G13" s="78">
        <v>0</v>
      </c>
      <c r="H13" s="78">
        <v>0</v>
      </c>
      <c r="I13" s="78">
        <v>5</v>
      </c>
      <c r="J13" s="460">
        <v>2</v>
      </c>
    </row>
    <row r="14" spans="2:10" ht="12" customHeight="1">
      <c r="B14" s="563"/>
      <c r="C14" s="75"/>
      <c r="D14" s="76"/>
      <c r="E14" s="78"/>
      <c r="F14" s="78"/>
      <c r="G14" s="78"/>
      <c r="H14" s="78"/>
      <c r="I14" s="78"/>
      <c r="J14" s="460"/>
    </row>
    <row r="15" spans="2:10" ht="12" customHeight="1">
      <c r="B15" s="1260" t="s">
        <v>1228</v>
      </c>
      <c r="C15" s="1696"/>
      <c r="D15" s="1113">
        <f aca="true" t="shared" si="2" ref="D15:J15">SUM(D16:D20)</f>
        <v>6</v>
      </c>
      <c r="E15" s="71">
        <f t="shared" si="2"/>
        <v>0</v>
      </c>
      <c r="F15" s="71">
        <f t="shared" si="2"/>
        <v>4</v>
      </c>
      <c r="G15" s="71">
        <f t="shared" si="2"/>
        <v>2</v>
      </c>
      <c r="H15" s="71">
        <f t="shared" si="2"/>
        <v>0</v>
      </c>
      <c r="I15" s="71">
        <f t="shared" si="2"/>
        <v>63</v>
      </c>
      <c r="J15" s="1114">
        <f t="shared" si="2"/>
        <v>20</v>
      </c>
    </row>
    <row r="16" spans="2:10" ht="12" customHeight="1">
      <c r="B16" s="563"/>
      <c r="C16" s="75" t="s">
        <v>79</v>
      </c>
      <c r="D16" s="76">
        <f>SUM(E16:H16)</f>
        <v>2</v>
      </c>
      <c r="E16" s="78">
        <v>0</v>
      </c>
      <c r="F16" s="78">
        <v>1</v>
      </c>
      <c r="G16" s="78">
        <v>1</v>
      </c>
      <c r="H16" s="78">
        <v>0</v>
      </c>
      <c r="I16" s="78">
        <v>27</v>
      </c>
      <c r="J16" s="460">
        <v>8</v>
      </c>
    </row>
    <row r="17" spans="2:10" ht="12" customHeight="1">
      <c r="B17" s="563"/>
      <c r="C17" s="75" t="s">
        <v>100</v>
      </c>
      <c r="D17" s="76">
        <f>SUM(E17:H17)</f>
        <v>1</v>
      </c>
      <c r="E17" s="78">
        <v>0</v>
      </c>
      <c r="F17" s="78">
        <v>1</v>
      </c>
      <c r="G17" s="78">
        <v>0</v>
      </c>
      <c r="H17" s="78">
        <v>0</v>
      </c>
      <c r="I17" s="78">
        <v>15</v>
      </c>
      <c r="J17" s="460">
        <v>4</v>
      </c>
    </row>
    <row r="18" spans="2:10" ht="12" customHeight="1">
      <c r="B18" s="563"/>
      <c r="C18" s="75" t="s">
        <v>102</v>
      </c>
      <c r="D18" s="76">
        <f>SUM(E18:H18)</f>
        <v>1</v>
      </c>
      <c r="E18" s="78">
        <v>0</v>
      </c>
      <c r="F18" s="78">
        <v>1</v>
      </c>
      <c r="G18" s="78">
        <v>0</v>
      </c>
      <c r="H18" s="78">
        <v>0</v>
      </c>
      <c r="I18" s="78">
        <v>9</v>
      </c>
      <c r="J18" s="460">
        <v>3</v>
      </c>
    </row>
    <row r="19" spans="2:10" ht="12" customHeight="1">
      <c r="B19" s="563"/>
      <c r="C19" s="75" t="s">
        <v>103</v>
      </c>
      <c r="D19" s="76">
        <f>SUM(E19:H19)</f>
        <v>1</v>
      </c>
      <c r="E19" s="78">
        <v>0</v>
      </c>
      <c r="F19" s="78">
        <v>1</v>
      </c>
      <c r="G19" s="78">
        <v>0</v>
      </c>
      <c r="H19" s="78">
        <v>0</v>
      </c>
      <c r="I19" s="78">
        <v>6</v>
      </c>
      <c r="J19" s="460">
        <v>2</v>
      </c>
    </row>
    <row r="20" spans="2:10" ht="12" customHeight="1">
      <c r="B20" s="563"/>
      <c r="C20" s="75" t="s">
        <v>105</v>
      </c>
      <c r="D20" s="76">
        <f>SUM(E20:H20)</f>
        <v>1</v>
      </c>
      <c r="E20" s="78">
        <v>0</v>
      </c>
      <c r="F20" s="78">
        <v>0</v>
      </c>
      <c r="G20" s="78">
        <v>1</v>
      </c>
      <c r="H20" s="78">
        <v>0</v>
      </c>
      <c r="I20" s="78">
        <v>6</v>
      </c>
      <c r="J20" s="460">
        <v>3</v>
      </c>
    </row>
    <row r="21" spans="2:10" ht="12" customHeight="1">
      <c r="B21" s="563"/>
      <c r="C21" s="75"/>
      <c r="D21" s="76"/>
      <c r="E21" s="78"/>
      <c r="F21" s="78"/>
      <c r="G21" s="78"/>
      <c r="H21" s="78"/>
      <c r="I21" s="78"/>
      <c r="J21" s="460"/>
    </row>
    <row r="22" spans="2:10" ht="12" customHeight="1">
      <c r="B22" s="1260" t="s">
        <v>1232</v>
      </c>
      <c r="C22" s="1696"/>
      <c r="D22" s="1113">
        <f aca="true" t="shared" si="3" ref="D22:J22">SUM(D23:D26)</f>
        <v>3</v>
      </c>
      <c r="E22" s="71">
        <f t="shared" si="3"/>
        <v>0</v>
      </c>
      <c r="F22" s="71">
        <f t="shared" si="3"/>
        <v>1</v>
      </c>
      <c r="G22" s="71">
        <f t="shared" si="3"/>
        <v>0</v>
      </c>
      <c r="H22" s="71">
        <f t="shared" si="3"/>
        <v>2</v>
      </c>
      <c r="I22" s="71">
        <f t="shared" si="3"/>
        <v>56</v>
      </c>
      <c r="J22" s="1114">
        <f t="shared" si="3"/>
        <v>19</v>
      </c>
    </row>
    <row r="23" spans="2:10" ht="12" customHeight="1">
      <c r="B23" s="563"/>
      <c r="C23" s="75" t="s">
        <v>82</v>
      </c>
      <c r="D23" s="76">
        <f>SUM(E23:H23)</f>
        <v>0</v>
      </c>
      <c r="E23" s="78">
        <v>0</v>
      </c>
      <c r="F23" s="78">
        <v>0</v>
      </c>
      <c r="G23" s="78">
        <v>0</v>
      </c>
      <c r="H23" s="78">
        <v>0</v>
      </c>
      <c r="I23" s="78">
        <v>17</v>
      </c>
      <c r="J23" s="460">
        <v>6</v>
      </c>
    </row>
    <row r="24" spans="2:10" ht="12" customHeight="1">
      <c r="B24" s="563"/>
      <c r="C24" s="75" t="s">
        <v>845</v>
      </c>
      <c r="D24" s="76">
        <f>SUM(E24:H24)</f>
        <v>1</v>
      </c>
      <c r="E24" s="78">
        <v>0</v>
      </c>
      <c r="F24" s="78">
        <v>1</v>
      </c>
      <c r="G24" s="78">
        <v>0</v>
      </c>
      <c r="H24" s="78">
        <v>0</v>
      </c>
      <c r="I24" s="78">
        <v>20</v>
      </c>
      <c r="J24" s="460">
        <v>6</v>
      </c>
    </row>
    <row r="25" spans="2:10" ht="12" customHeight="1">
      <c r="B25" s="146"/>
      <c r="C25" s="75" t="s">
        <v>89</v>
      </c>
      <c r="D25" s="76">
        <f>SUM(E25:H25)</f>
        <v>1</v>
      </c>
      <c r="E25" s="78">
        <v>0</v>
      </c>
      <c r="F25" s="78">
        <v>0</v>
      </c>
      <c r="G25" s="78">
        <v>0</v>
      </c>
      <c r="H25" s="78">
        <v>1</v>
      </c>
      <c r="I25" s="78">
        <v>14</v>
      </c>
      <c r="J25" s="460">
        <v>5</v>
      </c>
    </row>
    <row r="26" spans="2:10" ht="12" customHeight="1">
      <c r="B26" s="563"/>
      <c r="C26" s="75" t="s">
        <v>108</v>
      </c>
      <c r="D26" s="76">
        <f>SUM(E26:H26)</f>
        <v>1</v>
      </c>
      <c r="E26" s="78">
        <v>0</v>
      </c>
      <c r="F26" s="78">
        <v>0</v>
      </c>
      <c r="G26" s="78">
        <v>0</v>
      </c>
      <c r="H26" s="78">
        <v>1</v>
      </c>
      <c r="I26" s="78">
        <v>5</v>
      </c>
      <c r="J26" s="460">
        <v>2</v>
      </c>
    </row>
    <row r="27" spans="2:10" ht="12" customHeight="1">
      <c r="B27" s="563"/>
      <c r="C27" s="75"/>
      <c r="D27" s="76"/>
      <c r="E27" s="78"/>
      <c r="F27" s="78"/>
      <c r="G27" s="78"/>
      <c r="H27" s="78"/>
      <c r="I27" s="78"/>
      <c r="J27" s="460"/>
    </row>
    <row r="28" spans="2:10" ht="12" customHeight="1">
      <c r="B28" s="1260" t="s">
        <v>1234</v>
      </c>
      <c r="C28" s="1696"/>
      <c r="D28" s="1113">
        <f aca="true" t="shared" si="4" ref="D28:J28">SUM(D29:D36)</f>
        <v>6</v>
      </c>
      <c r="E28" s="71">
        <f t="shared" si="4"/>
        <v>0</v>
      </c>
      <c r="F28" s="71">
        <f t="shared" si="4"/>
        <v>4</v>
      </c>
      <c r="G28" s="71">
        <f t="shared" si="4"/>
        <v>1</v>
      </c>
      <c r="H28" s="71">
        <f t="shared" si="4"/>
        <v>1</v>
      </c>
      <c r="I28" s="71">
        <f t="shared" si="4"/>
        <v>50</v>
      </c>
      <c r="J28" s="1114">
        <f t="shared" si="4"/>
        <v>19</v>
      </c>
    </row>
    <row r="29" spans="2:10" ht="12" customHeight="1">
      <c r="B29" s="563"/>
      <c r="C29" s="75" t="s">
        <v>78</v>
      </c>
      <c r="D29" s="76">
        <f aca="true" t="shared" si="5" ref="D29:D36">SUM(E29:H29)</f>
        <v>3</v>
      </c>
      <c r="E29" s="78">
        <v>0</v>
      </c>
      <c r="F29" s="78">
        <v>1</v>
      </c>
      <c r="G29" s="78">
        <v>1</v>
      </c>
      <c r="H29" s="78">
        <v>1</v>
      </c>
      <c r="I29" s="78">
        <v>24</v>
      </c>
      <c r="J29" s="460">
        <v>14</v>
      </c>
    </row>
    <row r="30" spans="2:10" ht="12" customHeight="1">
      <c r="B30" s="563"/>
      <c r="C30" s="75" t="s">
        <v>67</v>
      </c>
      <c r="D30" s="76">
        <f t="shared" si="5"/>
        <v>1</v>
      </c>
      <c r="E30" s="78">
        <v>0</v>
      </c>
      <c r="F30" s="78">
        <v>1</v>
      </c>
      <c r="G30" s="78">
        <v>0</v>
      </c>
      <c r="H30" s="78">
        <v>0</v>
      </c>
      <c r="I30" s="78">
        <v>1</v>
      </c>
      <c r="J30" s="460">
        <v>1</v>
      </c>
    </row>
    <row r="31" spans="2:10" ht="12" customHeight="1">
      <c r="B31" s="563"/>
      <c r="C31" s="75" t="s">
        <v>68</v>
      </c>
      <c r="D31" s="76">
        <f t="shared" si="5"/>
        <v>1</v>
      </c>
      <c r="E31" s="78">
        <v>0</v>
      </c>
      <c r="F31" s="78">
        <v>1</v>
      </c>
      <c r="G31" s="78">
        <v>0</v>
      </c>
      <c r="H31" s="78">
        <v>0</v>
      </c>
      <c r="I31" s="78">
        <v>4</v>
      </c>
      <c r="J31" s="460">
        <v>1</v>
      </c>
    </row>
    <row r="32" spans="2:10" ht="12" customHeight="1">
      <c r="B32" s="563"/>
      <c r="C32" s="75" t="s">
        <v>70</v>
      </c>
      <c r="D32" s="76">
        <f t="shared" si="5"/>
        <v>0</v>
      </c>
      <c r="E32" s="78">
        <v>0</v>
      </c>
      <c r="F32" s="78">
        <v>0</v>
      </c>
      <c r="G32" s="78">
        <v>0</v>
      </c>
      <c r="H32" s="78">
        <v>0</v>
      </c>
      <c r="I32" s="78">
        <v>5</v>
      </c>
      <c r="J32" s="460">
        <v>0</v>
      </c>
    </row>
    <row r="33" spans="2:10" ht="12" customHeight="1">
      <c r="B33" s="563"/>
      <c r="C33" s="75" t="s">
        <v>72</v>
      </c>
      <c r="D33" s="76">
        <f t="shared" si="5"/>
        <v>1</v>
      </c>
      <c r="E33" s="78">
        <v>0</v>
      </c>
      <c r="F33" s="78">
        <v>1</v>
      </c>
      <c r="G33" s="78">
        <v>0</v>
      </c>
      <c r="H33" s="78">
        <v>0</v>
      </c>
      <c r="I33" s="78">
        <v>8</v>
      </c>
      <c r="J33" s="460">
        <v>2</v>
      </c>
    </row>
    <row r="34" spans="2:10" ht="12" customHeight="1">
      <c r="B34" s="563"/>
      <c r="C34" s="75" t="s">
        <v>74</v>
      </c>
      <c r="D34" s="76">
        <f t="shared" si="5"/>
        <v>0</v>
      </c>
      <c r="E34" s="78">
        <v>0</v>
      </c>
      <c r="F34" s="78">
        <v>0</v>
      </c>
      <c r="G34" s="78">
        <v>0</v>
      </c>
      <c r="H34" s="78">
        <v>0</v>
      </c>
      <c r="I34" s="78">
        <v>2</v>
      </c>
      <c r="J34" s="460">
        <v>0</v>
      </c>
    </row>
    <row r="35" spans="2:10" ht="12" customHeight="1">
      <c r="B35" s="146"/>
      <c r="C35" s="75" t="s">
        <v>76</v>
      </c>
      <c r="D35" s="76">
        <f t="shared" si="5"/>
        <v>0</v>
      </c>
      <c r="E35" s="78">
        <v>0</v>
      </c>
      <c r="F35" s="78">
        <v>0</v>
      </c>
      <c r="G35" s="78">
        <v>0</v>
      </c>
      <c r="H35" s="78">
        <v>0</v>
      </c>
      <c r="I35" s="78">
        <v>2</v>
      </c>
      <c r="J35" s="460">
        <v>0</v>
      </c>
    </row>
    <row r="36" spans="2:10" ht="12" customHeight="1">
      <c r="B36" s="563"/>
      <c r="C36" s="75" t="s">
        <v>77</v>
      </c>
      <c r="D36" s="76">
        <f t="shared" si="5"/>
        <v>0</v>
      </c>
      <c r="E36" s="78">
        <v>0</v>
      </c>
      <c r="F36" s="78">
        <v>0</v>
      </c>
      <c r="G36" s="78">
        <v>0</v>
      </c>
      <c r="H36" s="78">
        <v>0</v>
      </c>
      <c r="I36" s="78">
        <v>4</v>
      </c>
      <c r="J36" s="460">
        <v>1</v>
      </c>
    </row>
    <row r="37" spans="2:10" ht="12" customHeight="1">
      <c r="B37" s="563"/>
      <c r="C37" s="75"/>
      <c r="D37" s="76"/>
      <c r="E37" s="78"/>
      <c r="F37" s="78"/>
      <c r="G37" s="78"/>
      <c r="H37" s="78"/>
      <c r="I37" s="78"/>
      <c r="J37" s="460"/>
    </row>
    <row r="38" spans="2:10" s="79" customFormat="1" ht="12" customHeight="1">
      <c r="B38" s="1260" t="s">
        <v>1241</v>
      </c>
      <c r="C38" s="1696"/>
      <c r="D38" s="1113">
        <f aca="true" t="shared" si="6" ref="D38:J38">SUM(D39:D45)</f>
        <v>6</v>
      </c>
      <c r="E38" s="71">
        <f t="shared" si="6"/>
        <v>0</v>
      </c>
      <c r="F38" s="71">
        <f t="shared" si="6"/>
        <v>2</v>
      </c>
      <c r="G38" s="71">
        <f t="shared" si="6"/>
        <v>3</v>
      </c>
      <c r="H38" s="71">
        <f t="shared" si="6"/>
        <v>1</v>
      </c>
      <c r="I38" s="71">
        <f t="shared" si="6"/>
        <v>108</v>
      </c>
      <c r="J38" s="1114">
        <f t="shared" si="6"/>
        <v>42</v>
      </c>
    </row>
    <row r="39" spans="2:10" s="79" customFormat="1" ht="12" customHeight="1">
      <c r="B39" s="563"/>
      <c r="C39" s="75" t="s">
        <v>75</v>
      </c>
      <c r="D39" s="76">
        <f aca="true" t="shared" si="7" ref="D39:D45">SUM(E39:H39)</f>
        <v>4</v>
      </c>
      <c r="E39" s="78">
        <v>0</v>
      </c>
      <c r="F39" s="78">
        <v>1</v>
      </c>
      <c r="G39" s="78">
        <v>3</v>
      </c>
      <c r="H39" s="78">
        <v>0</v>
      </c>
      <c r="I39" s="78">
        <v>80</v>
      </c>
      <c r="J39" s="460">
        <v>25</v>
      </c>
    </row>
    <row r="40" spans="2:10" s="79" customFormat="1" ht="12" customHeight="1">
      <c r="B40" s="563"/>
      <c r="C40" s="75" t="s">
        <v>90</v>
      </c>
      <c r="D40" s="76">
        <f t="shared" si="7"/>
        <v>0</v>
      </c>
      <c r="E40" s="78">
        <v>0</v>
      </c>
      <c r="F40" s="78">
        <v>0</v>
      </c>
      <c r="G40" s="78">
        <v>0</v>
      </c>
      <c r="H40" s="78">
        <v>0</v>
      </c>
      <c r="I40" s="78">
        <v>5</v>
      </c>
      <c r="J40" s="460">
        <v>4</v>
      </c>
    </row>
    <row r="41" spans="2:10" s="79" customFormat="1" ht="12" customHeight="1">
      <c r="B41" s="563"/>
      <c r="C41" s="75" t="s">
        <v>92</v>
      </c>
      <c r="D41" s="76">
        <f t="shared" si="7"/>
        <v>0</v>
      </c>
      <c r="E41" s="78">
        <v>0</v>
      </c>
      <c r="F41" s="78">
        <v>0</v>
      </c>
      <c r="G41" s="78">
        <v>0</v>
      </c>
      <c r="H41" s="78">
        <v>0</v>
      </c>
      <c r="I41" s="78">
        <v>5</v>
      </c>
      <c r="J41" s="460">
        <v>4</v>
      </c>
    </row>
    <row r="42" spans="2:10" s="79" customFormat="1" ht="12" customHeight="1">
      <c r="B42" s="563"/>
      <c r="C42" s="75" t="s">
        <v>104</v>
      </c>
      <c r="D42" s="76">
        <f t="shared" si="7"/>
        <v>1</v>
      </c>
      <c r="E42" s="78">
        <v>0</v>
      </c>
      <c r="F42" s="78">
        <v>0</v>
      </c>
      <c r="G42" s="78">
        <v>0</v>
      </c>
      <c r="H42" s="78">
        <v>1</v>
      </c>
      <c r="I42" s="78">
        <v>10</v>
      </c>
      <c r="J42" s="460">
        <v>4</v>
      </c>
    </row>
    <row r="43" spans="2:10" s="79" customFormat="1" ht="12" customHeight="1">
      <c r="B43" s="563"/>
      <c r="C43" s="75" t="s">
        <v>106</v>
      </c>
      <c r="D43" s="76">
        <f t="shared" si="7"/>
        <v>1</v>
      </c>
      <c r="E43" s="78">
        <v>0</v>
      </c>
      <c r="F43" s="78">
        <v>1</v>
      </c>
      <c r="G43" s="78">
        <v>0</v>
      </c>
      <c r="H43" s="78">
        <v>0</v>
      </c>
      <c r="I43" s="78">
        <v>2</v>
      </c>
      <c r="J43" s="460">
        <v>2</v>
      </c>
    </row>
    <row r="44" spans="2:10" s="79" customFormat="1" ht="12" customHeight="1">
      <c r="B44" s="563"/>
      <c r="C44" s="75" t="s">
        <v>107</v>
      </c>
      <c r="D44" s="76">
        <f t="shared" si="7"/>
        <v>0</v>
      </c>
      <c r="E44" s="78">
        <v>0</v>
      </c>
      <c r="F44" s="78">
        <v>0</v>
      </c>
      <c r="G44" s="78">
        <v>0</v>
      </c>
      <c r="H44" s="78">
        <v>0</v>
      </c>
      <c r="I44" s="78">
        <v>3</v>
      </c>
      <c r="J44" s="460">
        <v>2</v>
      </c>
    </row>
    <row r="45" spans="2:10" s="79" customFormat="1" ht="12" customHeight="1">
      <c r="B45" s="563"/>
      <c r="C45" s="75" t="s">
        <v>109</v>
      </c>
      <c r="D45" s="76">
        <f t="shared" si="7"/>
        <v>0</v>
      </c>
      <c r="E45" s="78">
        <v>0</v>
      </c>
      <c r="F45" s="78">
        <v>0</v>
      </c>
      <c r="G45" s="78">
        <v>0</v>
      </c>
      <c r="H45" s="78">
        <v>0</v>
      </c>
      <c r="I45" s="78">
        <v>3</v>
      </c>
      <c r="J45" s="460">
        <v>1</v>
      </c>
    </row>
    <row r="46" spans="2:10" s="79" customFormat="1" ht="12" customHeight="1">
      <c r="B46" s="563"/>
      <c r="C46" s="75"/>
      <c r="D46" s="76"/>
      <c r="E46" s="78"/>
      <c r="F46" s="78"/>
      <c r="G46" s="78"/>
      <c r="H46" s="78"/>
      <c r="I46" s="78"/>
      <c r="J46" s="460"/>
    </row>
    <row r="47" spans="2:10" ht="12" customHeight="1">
      <c r="B47" s="1260" t="s">
        <v>846</v>
      </c>
      <c r="C47" s="1696"/>
      <c r="D47" s="80">
        <f>SUM(E48:H48)</f>
        <v>6</v>
      </c>
      <c r="E47" s="71">
        <f aca="true" t="shared" si="8" ref="E47:J47">SUM(E48:E54)</f>
        <v>1</v>
      </c>
      <c r="F47" s="71">
        <f t="shared" si="8"/>
        <v>2</v>
      </c>
      <c r="G47" s="71">
        <f t="shared" si="8"/>
        <v>3</v>
      </c>
      <c r="H47" s="71">
        <f t="shared" si="8"/>
        <v>0</v>
      </c>
      <c r="I47" s="71">
        <f t="shared" si="8"/>
        <v>113</v>
      </c>
      <c r="J47" s="1114">
        <f t="shared" si="8"/>
        <v>36</v>
      </c>
    </row>
    <row r="48" spans="2:10" ht="12" customHeight="1">
      <c r="B48" s="563"/>
      <c r="C48" s="75" t="s">
        <v>73</v>
      </c>
      <c r="D48" s="76">
        <f aca="true" t="shared" si="9" ref="D48:D54">SUM(E48:H48)</f>
        <v>6</v>
      </c>
      <c r="E48" s="78">
        <v>1</v>
      </c>
      <c r="F48" s="78">
        <v>2</v>
      </c>
      <c r="G48" s="78">
        <v>3</v>
      </c>
      <c r="H48" s="78">
        <v>0</v>
      </c>
      <c r="I48" s="78">
        <v>81</v>
      </c>
      <c r="J48" s="460">
        <v>25</v>
      </c>
    </row>
    <row r="49" spans="2:10" ht="12" customHeight="1">
      <c r="B49" s="563"/>
      <c r="C49" s="75" t="s">
        <v>93</v>
      </c>
      <c r="D49" s="76">
        <f t="shared" si="9"/>
        <v>0</v>
      </c>
      <c r="E49" s="78">
        <v>0</v>
      </c>
      <c r="F49" s="78">
        <v>0</v>
      </c>
      <c r="G49" s="78">
        <v>0</v>
      </c>
      <c r="H49" s="78">
        <v>0</v>
      </c>
      <c r="I49" s="78">
        <v>7</v>
      </c>
      <c r="J49" s="460">
        <v>2</v>
      </c>
    </row>
    <row r="50" spans="2:10" ht="12" customHeight="1">
      <c r="B50" s="563"/>
      <c r="C50" s="75" t="s">
        <v>94</v>
      </c>
      <c r="D50" s="76">
        <f t="shared" si="9"/>
        <v>0</v>
      </c>
      <c r="E50" s="78">
        <v>0</v>
      </c>
      <c r="F50" s="78">
        <v>0</v>
      </c>
      <c r="G50" s="78">
        <v>0</v>
      </c>
      <c r="H50" s="78">
        <v>0</v>
      </c>
      <c r="I50" s="78">
        <v>4</v>
      </c>
      <c r="J50" s="460">
        <v>2</v>
      </c>
    </row>
    <row r="51" spans="2:10" ht="12" customHeight="1">
      <c r="B51" s="563"/>
      <c r="C51" s="75" t="s">
        <v>95</v>
      </c>
      <c r="D51" s="76">
        <f t="shared" si="9"/>
        <v>0</v>
      </c>
      <c r="E51" s="78">
        <v>0</v>
      </c>
      <c r="F51" s="78">
        <v>0</v>
      </c>
      <c r="G51" s="78">
        <v>0</v>
      </c>
      <c r="H51" s="78">
        <v>0</v>
      </c>
      <c r="I51" s="78">
        <v>5</v>
      </c>
      <c r="J51" s="460">
        <v>1</v>
      </c>
    </row>
    <row r="52" spans="2:10" ht="12" customHeight="1">
      <c r="B52" s="563"/>
      <c r="C52" s="75" t="s">
        <v>97</v>
      </c>
      <c r="D52" s="76">
        <f t="shared" si="9"/>
        <v>0</v>
      </c>
      <c r="E52" s="78">
        <v>0</v>
      </c>
      <c r="F52" s="78">
        <v>0</v>
      </c>
      <c r="G52" s="78">
        <v>0</v>
      </c>
      <c r="H52" s="78">
        <v>0</v>
      </c>
      <c r="I52" s="78">
        <v>3</v>
      </c>
      <c r="J52" s="460">
        <v>2</v>
      </c>
    </row>
    <row r="53" spans="2:10" ht="12" customHeight="1">
      <c r="B53" s="563"/>
      <c r="C53" s="75" t="s">
        <v>99</v>
      </c>
      <c r="D53" s="76">
        <f t="shared" si="9"/>
        <v>0</v>
      </c>
      <c r="E53" s="78">
        <v>0</v>
      </c>
      <c r="F53" s="78">
        <v>0</v>
      </c>
      <c r="G53" s="78">
        <v>0</v>
      </c>
      <c r="H53" s="78">
        <v>0</v>
      </c>
      <c r="I53" s="78">
        <v>5</v>
      </c>
      <c r="J53" s="460">
        <v>1</v>
      </c>
    </row>
    <row r="54" spans="2:10" ht="12" customHeight="1">
      <c r="B54" s="563"/>
      <c r="C54" s="75" t="s">
        <v>101</v>
      </c>
      <c r="D54" s="76">
        <f t="shared" si="9"/>
        <v>0</v>
      </c>
      <c r="E54" s="78">
        <v>0</v>
      </c>
      <c r="F54" s="78">
        <v>0</v>
      </c>
      <c r="G54" s="78">
        <v>0</v>
      </c>
      <c r="H54" s="78">
        <v>0</v>
      </c>
      <c r="I54" s="78">
        <v>8</v>
      </c>
      <c r="J54" s="460">
        <v>3</v>
      </c>
    </row>
    <row r="55" spans="2:10" ht="12" customHeight="1">
      <c r="B55" s="563"/>
      <c r="C55" s="75"/>
      <c r="D55" s="76"/>
      <c r="E55" s="78"/>
      <c r="F55" s="78"/>
      <c r="G55" s="78"/>
      <c r="H55" s="78"/>
      <c r="I55" s="78"/>
      <c r="J55" s="460"/>
    </row>
    <row r="56" spans="2:10" ht="12" customHeight="1">
      <c r="B56" s="1260" t="s">
        <v>1236</v>
      </c>
      <c r="C56" s="1704"/>
      <c r="D56" s="1113">
        <f aca="true" t="shared" si="10" ref="D56:J56">SUM(D57:D58)</f>
        <v>2</v>
      </c>
      <c r="E56" s="71">
        <f t="shared" si="10"/>
        <v>0</v>
      </c>
      <c r="F56" s="71">
        <f t="shared" si="10"/>
        <v>2</v>
      </c>
      <c r="G56" s="71">
        <f t="shared" si="10"/>
        <v>0</v>
      </c>
      <c r="H56" s="71">
        <f t="shared" si="10"/>
        <v>0</v>
      </c>
      <c r="I56" s="71">
        <f t="shared" si="10"/>
        <v>47</v>
      </c>
      <c r="J56" s="1114">
        <f t="shared" si="10"/>
        <v>16</v>
      </c>
    </row>
    <row r="57" spans="2:10" ht="12" customHeight="1">
      <c r="B57" s="563"/>
      <c r="C57" s="75" t="s">
        <v>91</v>
      </c>
      <c r="D57" s="76">
        <f>SUM(E57:H57)</f>
        <v>1</v>
      </c>
      <c r="E57" s="78">
        <v>0</v>
      </c>
      <c r="F57" s="78">
        <v>1</v>
      </c>
      <c r="G57" s="78">
        <v>0</v>
      </c>
      <c r="H57" s="78">
        <v>0</v>
      </c>
      <c r="I57" s="78">
        <v>33</v>
      </c>
      <c r="J57" s="460">
        <v>11</v>
      </c>
    </row>
    <row r="58" spans="2:10" ht="12" customHeight="1">
      <c r="B58" s="563"/>
      <c r="C58" s="75" t="s">
        <v>80</v>
      </c>
      <c r="D58" s="76">
        <f>SUM(E58:H58)</f>
        <v>1</v>
      </c>
      <c r="E58" s="78">
        <v>0</v>
      </c>
      <c r="F58" s="78">
        <v>1</v>
      </c>
      <c r="G58" s="78">
        <v>0</v>
      </c>
      <c r="H58" s="78">
        <v>0</v>
      </c>
      <c r="I58" s="78">
        <v>14</v>
      </c>
      <c r="J58" s="460">
        <v>5</v>
      </c>
    </row>
    <row r="59" spans="2:10" ht="12" customHeight="1">
      <c r="B59" s="563"/>
      <c r="C59" s="75"/>
      <c r="D59" s="76"/>
      <c r="E59" s="78"/>
      <c r="F59" s="78"/>
      <c r="G59" s="78"/>
      <c r="H59" s="78"/>
      <c r="I59" s="78"/>
      <c r="J59" s="460"/>
    </row>
    <row r="60" spans="2:10" ht="12" customHeight="1">
      <c r="B60" s="1260" t="s">
        <v>1237</v>
      </c>
      <c r="C60" s="1696"/>
      <c r="D60" s="1113">
        <f aca="true" t="shared" si="11" ref="D60:J60">SUM(D61:D64)</f>
        <v>3</v>
      </c>
      <c r="E60" s="71">
        <f t="shared" si="11"/>
        <v>0</v>
      </c>
      <c r="F60" s="71">
        <f t="shared" si="11"/>
        <v>3</v>
      </c>
      <c r="G60" s="71">
        <f t="shared" si="11"/>
        <v>0</v>
      </c>
      <c r="H60" s="71">
        <f t="shared" si="11"/>
        <v>0</v>
      </c>
      <c r="I60" s="71">
        <f t="shared" si="11"/>
        <v>44</v>
      </c>
      <c r="J60" s="1114">
        <f t="shared" si="11"/>
        <v>20</v>
      </c>
    </row>
    <row r="61" spans="2:10" ht="12" customHeight="1">
      <c r="B61" s="563"/>
      <c r="C61" s="75" t="s">
        <v>84</v>
      </c>
      <c r="D61" s="76">
        <f>SUM(E61:H61)</f>
        <v>1</v>
      </c>
      <c r="E61" s="78">
        <v>0</v>
      </c>
      <c r="F61" s="78">
        <v>1</v>
      </c>
      <c r="G61" s="78">
        <v>0</v>
      </c>
      <c r="H61" s="78">
        <v>0</v>
      </c>
      <c r="I61" s="78">
        <v>23</v>
      </c>
      <c r="J61" s="460">
        <v>10</v>
      </c>
    </row>
    <row r="62" spans="2:10" ht="12" customHeight="1">
      <c r="B62" s="146"/>
      <c r="C62" s="75" t="s">
        <v>83</v>
      </c>
      <c r="D62" s="76">
        <f>SUM(E62:H62)</f>
        <v>1</v>
      </c>
      <c r="E62" s="78">
        <v>0</v>
      </c>
      <c r="F62" s="78">
        <v>1</v>
      </c>
      <c r="G62" s="78">
        <v>0</v>
      </c>
      <c r="H62" s="78">
        <v>0</v>
      </c>
      <c r="I62" s="78">
        <v>6</v>
      </c>
      <c r="J62" s="460">
        <v>3</v>
      </c>
    </row>
    <row r="63" spans="2:10" ht="12" customHeight="1">
      <c r="B63" s="563"/>
      <c r="C63" s="75" t="s">
        <v>85</v>
      </c>
      <c r="D63" s="76">
        <f>SUM(E63:H63)</f>
        <v>1</v>
      </c>
      <c r="E63" s="78">
        <v>0</v>
      </c>
      <c r="F63" s="78">
        <v>1</v>
      </c>
      <c r="G63" s="78">
        <v>0</v>
      </c>
      <c r="H63" s="78">
        <v>0</v>
      </c>
      <c r="I63" s="78">
        <v>9</v>
      </c>
      <c r="J63" s="460">
        <v>4</v>
      </c>
    </row>
    <row r="64" spans="2:10" ht="12" customHeight="1">
      <c r="B64" s="563"/>
      <c r="C64" s="75" t="s">
        <v>87</v>
      </c>
      <c r="D64" s="76">
        <f>SUM(E64:H64)</f>
        <v>0</v>
      </c>
      <c r="E64" s="78">
        <v>0</v>
      </c>
      <c r="F64" s="78">
        <v>0</v>
      </c>
      <c r="G64" s="78">
        <v>0</v>
      </c>
      <c r="H64" s="78">
        <v>0</v>
      </c>
      <c r="I64" s="78">
        <v>6</v>
      </c>
      <c r="J64" s="460">
        <v>3</v>
      </c>
    </row>
    <row r="65" spans="2:10" ht="12" customHeight="1">
      <c r="B65" s="563"/>
      <c r="C65" s="75"/>
      <c r="D65" s="76"/>
      <c r="E65" s="78"/>
      <c r="F65" s="78"/>
      <c r="G65" s="78"/>
      <c r="H65" s="78"/>
      <c r="I65" s="78"/>
      <c r="J65" s="460"/>
    </row>
    <row r="66" spans="2:10" ht="12" customHeight="1">
      <c r="B66" s="1260" t="s">
        <v>1235</v>
      </c>
      <c r="C66" s="1696"/>
      <c r="D66" s="1113">
        <f aca="true" t="shared" si="12" ref="D66:J66">SUM(D67:D68)</f>
        <v>5</v>
      </c>
      <c r="E66" s="71">
        <f t="shared" si="12"/>
        <v>1</v>
      </c>
      <c r="F66" s="71">
        <f t="shared" si="12"/>
        <v>2</v>
      </c>
      <c r="G66" s="71">
        <f t="shared" si="12"/>
        <v>2</v>
      </c>
      <c r="H66" s="71">
        <f t="shared" si="12"/>
        <v>0</v>
      </c>
      <c r="I66" s="71">
        <f t="shared" si="12"/>
        <v>68</v>
      </c>
      <c r="J66" s="1114">
        <f t="shared" si="12"/>
        <v>25</v>
      </c>
    </row>
    <row r="67" spans="2:10" ht="12" customHeight="1">
      <c r="B67" s="563"/>
      <c r="C67" s="75" t="s">
        <v>71</v>
      </c>
      <c r="D67" s="76">
        <f>SUM(E67:H67)</f>
        <v>4</v>
      </c>
      <c r="E67" s="78">
        <v>1</v>
      </c>
      <c r="F67" s="78">
        <v>1</v>
      </c>
      <c r="G67" s="78">
        <v>2</v>
      </c>
      <c r="H67" s="78">
        <v>0</v>
      </c>
      <c r="I67" s="78">
        <v>58</v>
      </c>
      <c r="J67" s="460">
        <v>21</v>
      </c>
    </row>
    <row r="68" spans="2:10" ht="12" customHeight="1">
      <c r="B68" s="566"/>
      <c r="C68" s="84" t="s">
        <v>224</v>
      </c>
      <c r="D68" s="85">
        <f>SUM(E68:H68)</f>
        <v>1</v>
      </c>
      <c r="E68" s="87">
        <v>0</v>
      </c>
      <c r="F68" s="87">
        <v>1</v>
      </c>
      <c r="G68" s="87">
        <v>0</v>
      </c>
      <c r="H68" s="87">
        <v>0</v>
      </c>
      <c r="I68" s="87">
        <v>10</v>
      </c>
      <c r="J68" s="1115">
        <v>4</v>
      </c>
    </row>
    <row r="69" ht="12">
      <c r="B69" s="135" t="s">
        <v>847</v>
      </c>
    </row>
  </sheetData>
  <mergeCells count="14">
    <mergeCell ref="B15:C15"/>
    <mergeCell ref="B22:C22"/>
    <mergeCell ref="B28:C28"/>
    <mergeCell ref="B66:C66"/>
    <mergeCell ref="B38:C38"/>
    <mergeCell ref="B47:C47"/>
    <mergeCell ref="B56:C56"/>
    <mergeCell ref="B60:C60"/>
    <mergeCell ref="B8:C8"/>
    <mergeCell ref="B6:C6"/>
    <mergeCell ref="J3:J4"/>
    <mergeCell ref="B3:C4"/>
    <mergeCell ref="D3:H3"/>
    <mergeCell ref="I3:I4"/>
  </mergeCells>
  <printOptions/>
  <pageMargins left="0.75" right="0.75" top="1" bottom="1" header="0.512" footer="0.512"/>
  <pageSetup orientation="portrait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M71"/>
  <sheetViews>
    <sheetView workbookViewId="0" topLeftCell="A1">
      <selection activeCell="A1" sqref="A1"/>
    </sheetView>
  </sheetViews>
  <sheetFormatPr defaultColWidth="9.00390625" defaultRowHeight="13.5"/>
  <cols>
    <col min="1" max="1" width="2.625" style="91" customWidth="1"/>
    <col min="2" max="2" width="4.375" style="91" customWidth="1"/>
    <col min="3" max="3" width="3.125" style="91" customWidth="1"/>
    <col min="4" max="4" width="21.375" style="91" customWidth="1"/>
    <col min="5" max="7" width="8.125" style="91" customWidth="1"/>
    <col min="8" max="8" width="9.00390625" style="91" customWidth="1"/>
    <col min="9" max="13" width="8.125" style="91" customWidth="1"/>
    <col min="14" max="16384" width="9.00390625" style="91" customWidth="1"/>
  </cols>
  <sheetData>
    <row r="1" ht="15" customHeight="1"/>
    <row r="2" ht="15" customHeight="1">
      <c r="B2" s="560" t="s">
        <v>204</v>
      </c>
    </row>
    <row r="3" spans="3:13" ht="15" customHeight="1" thickBot="1">
      <c r="C3" s="1116"/>
      <c r="D3" s="561"/>
      <c r="E3" s="561"/>
      <c r="F3" s="561"/>
      <c r="G3" s="561"/>
      <c r="H3" s="561"/>
      <c r="I3" s="561"/>
      <c r="J3" s="561"/>
      <c r="K3" s="561"/>
      <c r="L3" s="561"/>
      <c r="M3" s="743" t="s">
        <v>860</v>
      </c>
    </row>
    <row r="4" spans="2:13" s="135" customFormat="1" ht="15" customHeight="1" thickTop="1">
      <c r="B4" s="1717" t="s">
        <v>861</v>
      </c>
      <c r="C4" s="1718"/>
      <c r="D4" s="1719"/>
      <c r="E4" s="1712" t="s">
        <v>862</v>
      </c>
      <c r="F4" s="1713"/>
      <c r="G4" s="1714"/>
      <c r="H4" s="1712" t="s">
        <v>863</v>
      </c>
      <c r="I4" s="1713"/>
      <c r="J4" s="1714"/>
      <c r="K4" s="1712" t="s">
        <v>864</v>
      </c>
      <c r="L4" s="1715"/>
      <c r="M4" s="1716"/>
    </row>
    <row r="5" spans="2:13" s="135" customFormat="1" ht="15" customHeight="1">
      <c r="B5" s="1720"/>
      <c r="C5" s="1721"/>
      <c r="D5" s="1722"/>
      <c r="E5" s="100" t="s">
        <v>865</v>
      </c>
      <c r="F5" s="100" t="s">
        <v>994</v>
      </c>
      <c r="G5" s="100" t="s">
        <v>995</v>
      </c>
      <c r="H5" s="100" t="s">
        <v>848</v>
      </c>
      <c r="I5" s="100" t="s">
        <v>994</v>
      </c>
      <c r="J5" s="100" t="s">
        <v>995</v>
      </c>
      <c r="K5" s="100" t="s">
        <v>848</v>
      </c>
      <c r="L5" s="100" t="s">
        <v>994</v>
      </c>
      <c r="M5" s="100" t="s">
        <v>995</v>
      </c>
    </row>
    <row r="6" spans="2:13" s="135" customFormat="1" ht="7.5" customHeight="1">
      <c r="B6" s="1117"/>
      <c r="C6" s="567"/>
      <c r="D6" s="1022"/>
      <c r="E6" s="565"/>
      <c r="F6" s="567"/>
      <c r="G6" s="567"/>
      <c r="H6" s="567"/>
      <c r="I6" s="567"/>
      <c r="J6" s="567"/>
      <c r="K6" s="567"/>
      <c r="L6" s="567"/>
      <c r="M6" s="564"/>
    </row>
    <row r="7" spans="2:13" s="135" customFormat="1" ht="15" customHeight="1">
      <c r="B7" s="1709" t="s">
        <v>866</v>
      </c>
      <c r="C7" s="1710"/>
      <c r="D7" s="1711"/>
      <c r="E7" s="378">
        <f aca="true" t="shared" si="0" ref="E7:G8">H7+K7</f>
        <v>59160</v>
      </c>
      <c r="F7" s="378">
        <f t="shared" si="0"/>
        <v>73897</v>
      </c>
      <c r="G7" s="378">
        <f t="shared" si="0"/>
        <v>38220</v>
      </c>
      <c r="H7" s="378">
        <v>46708</v>
      </c>
      <c r="I7" s="378">
        <v>58317</v>
      </c>
      <c r="J7" s="378">
        <v>30225</v>
      </c>
      <c r="K7" s="378">
        <v>12452</v>
      </c>
      <c r="L7" s="378">
        <v>15580</v>
      </c>
      <c r="M7" s="1119">
        <v>7995</v>
      </c>
    </row>
    <row r="8" spans="2:13" s="135" customFormat="1" ht="15" customHeight="1">
      <c r="B8" s="562"/>
      <c r="C8" s="1118"/>
      <c r="D8" s="1120">
        <v>47</v>
      </c>
      <c r="E8" s="378">
        <f t="shared" si="0"/>
        <v>69124</v>
      </c>
      <c r="F8" s="378">
        <f t="shared" si="0"/>
        <v>85838</v>
      </c>
      <c r="G8" s="378">
        <f t="shared" si="0"/>
        <v>44517</v>
      </c>
      <c r="H8" s="378">
        <v>54200</v>
      </c>
      <c r="I8" s="378">
        <v>63413</v>
      </c>
      <c r="J8" s="378">
        <v>32601</v>
      </c>
      <c r="K8" s="378">
        <v>14924</v>
      </c>
      <c r="L8" s="378">
        <v>22425</v>
      </c>
      <c r="M8" s="1119">
        <v>11916</v>
      </c>
    </row>
    <row r="9" spans="2:13" s="135" customFormat="1" ht="15" customHeight="1">
      <c r="B9" s="562"/>
      <c r="C9" s="1118"/>
      <c r="D9" s="1120">
        <v>48</v>
      </c>
      <c r="E9" s="378">
        <f>H9+K9</f>
        <v>83219</v>
      </c>
      <c r="F9" s="378">
        <v>106348</v>
      </c>
      <c r="G9" s="378">
        <f>J9+M9</f>
        <v>51911</v>
      </c>
      <c r="H9" s="378">
        <v>64020</v>
      </c>
      <c r="I9" s="378">
        <v>80934</v>
      </c>
      <c r="J9" s="378">
        <v>40967</v>
      </c>
      <c r="K9" s="378">
        <v>19199</v>
      </c>
      <c r="L9" s="378">
        <v>25413</v>
      </c>
      <c r="M9" s="1119">
        <v>10944</v>
      </c>
    </row>
    <row r="10" spans="2:13" s="135" customFormat="1" ht="15" customHeight="1">
      <c r="B10" s="146"/>
      <c r="C10" s="1121"/>
      <c r="D10" s="1122">
        <v>49</v>
      </c>
      <c r="E10" s="378">
        <f>H10+K10</f>
        <v>107524</v>
      </c>
      <c r="F10" s="378">
        <f>I10+L10</f>
        <v>136234</v>
      </c>
      <c r="G10" s="378">
        <f>J10+M10</f>
        <v>67292</v>
      </c>
      <c r="H10" s="378">
        <v>80578</v>
      </c>
      <c r="I10" s="378">
        <v>101109</v>
      </c>
      <c r="J10" s="378">
        <v>52068</v>
      </c>
      <c r="K10" s="378">
        <v>26946</v>
      </c>
      <c r="L10" s="378">
        <v>35125</v>
      </c>
      <c r="M10" s="1119">
        <v>15224</v>
      </c>
    </row>
    <row r="11" spans="2:13" s="135" customFormat="1" ht="15" customHeight="1">
      <c r="B11" s="146"/>
      <c r="C11" s="565"/>
      <c r="D11" s="1123"/>
      <c r="E11" s="378"/>
      <c r="F11" s="378"/>
      <c r="G11" s="378"/>
      <c r="H11" s="378"/>
      <c r="I11" s="378"/>
      <c r="J11" s="378"/>
      <c r="K11" s="378"/>
      <c r="L11" s="378"/>
      <c r="M11" s="1119"/>
    </row>
    <row r="12" spans="2:13" s="140" customFormat="1" ht="15" customHeight="1">
      <c r="B12" s="107"/>
      <c r="C12" s="1124"/>
      <c r="D12" s="1125">
        <v>50</v>
      </c>
      <c r="E12" s="107">
        <v>124876</v>
      </c>
      <c r="F12" s="82">
        <v>155465</v>
      </c>
      <c r="G12" s="82">
        <f>SUM(G14:G25)/12</f>
        <v>78118.08333333333</v>
      </c>
      <c r="H12" s="82">
        <v>97672</v>
      </c>
      <c r="I12" s="82">
        <f>SUM(I14:I25)/12</f>
        <v>120372.41666666667</v>
      </c>
      <c r="J12" s="82">
        <f>SUM(J14:J25)/12</f>
        <v>62816.166666666664</v>
      </c>
      <c r="K12" s="82">
        <f>SUM(K14:K25)/12</f>
        <v>27203.666666666668</v>
      </c>
      <c r="L12" s="82">
        <f>SUM(L14:L25)/12</f>
        <v>35093.25</v>
      </c>
      <c r="M12" s="937">
        <f>SUM(M14:M25)/12</f>
        <v>15301.916666666666</v>
      </c>
    </row>
    <row r="13" spans="2:13" s="135" customFormat="1" ht="15" customHeight="1">
      <c r="B13" s="146"/>
      <c r="C13" s="1126"/>
      <c r="D13" s="1127"/>
      <c r="E13" s="378"/>
      <c r="F13" s="378"/>
      <c r="G13" s="378"/>
      <c r="H13" s="79"/>
      <c r="I13" s="79"/>
      <c r="J13" s="79"/>
      <c r="K13" s="79"/>
      <c r="L13" s="79"/>
      <c r="M13" s="72"/>
    </row>
    <row r="14" spans="2:13" s="135" customFormat="1" ht="15" customHeight="1">
      <c r="B14" s="146"/>
      <c r="C14" s="565"/>
      <c r="D14" s="1128" t="s">
        <v>867</v>
      </c>
      <c r="E14" s="378">
        <v>101124</v>
      </c>
      <c r="F14" s="378">
        <f aca="true" t="shared" si="1" ref="F14:F25">I14+L14</f>
        <v>124509</v>
      </c>
      <c r="G14" s="378">
        <f aca="true" t="shared" si="2" ref="G14:G25">J14+M14</f>
        <v>66435</v>
      </c>
      <c r="H14" s="79">
        <v>89223</v>
      </c>
      <c r="I14" s="79">
        <v>111063</v>
      </c>
      <c r="J14" s="79">
        <v>56852</v>
      </c>
      <c r="K14" s="79">
        <v>11891</v>
      </c>
      <c r="L14" s="79">
        <v>13446</v>
      </c>
      <c r="M14" s="72">
        <v>9583</v>
      </c>
    </row>
    <row r="15" spans="2:13" s="135" customFormat="1" ht="15" customHeight="1">
      <c r="B15" s="146"/>
      <c r="C15" s="565"/>
      <c r="D15" s="1128" t="s">
        <v>868</v>
      </c>
      <c r="E15" s="378">
        <f aca="true" t="shared" si="3" ref="E15:E25">H15+K15</f>
        <v>92686</v>
      </c>
      <c r="F15" s="378">
        <f t="shared" si="1"/>
        <v>113347</v>
      </c>
      <c r="G15" s="378">
        <f t="shared" si="2"/>
        <v>58660</v>
      </c>
      <c r="H15" s="79">
        <v>91979</v>
      </c>
      <c r="I15" s="79">
        <v>112523</v>
      </c>
      <c r="J15" s="79">
        <v>58149</v>
      </c>
      <c r="K15" s="79">
        <v>707</v>
      </c>
      <c r="L15" s="79">
        <v>824</v>
      </c>
      <c r="M15" s="72">
        <v>511</v>
      </c>
    </row>
    <row r="16" spans="2:13" s="135" customFormat="1" ht="15" customHeight="1">
      <c r="B16" s="146"/>
      <c r="C16" s="565"/>
      <c r="D16" s="1128" t="s">
        <v>849</v>
      </c>
      <c r="E16" s="378">
        <f t="shared" si="3"/>
        <v>97572</v>
      </c>
      <c r="F16" s="378">
        <f t="shared" si="1"/>
        <v>120377</v>
      </c>
      <c r="G16" s="378">
        <f t="shared" si="2"/>
        <v>61986</v>
      </c>
      <c r="H16" s="79">
        <v>91399</v>
      </c>
      <c r="I16" s="79">
        <v>112422</v>
      </c>
      <c r="J16" s="79">
        <v>58594</v>
      </c>
      <c r="K16" s="79">
        <v>6173</v>
      </c>
      <c r="L16" s="79">
        <v>7955</v>
      </c>
      <c r="M16" s="72">
        <v>3392</v>
      </c>
    </row>
    <row r="17" spans="2:13" s="135" customFormat="1" ht="15" customHeight="1">
      <c r="B17" s="146"/>
      <c r="C17" s="565"/>
      <c r="D17" s="1128" t="s">
        <v>850</v>
      </c>
      <c r="E17" s="378">
        <f t="shared" si="3"/>
        <v>95869</v>
      </c>
      <c r="F17" s="378">
        <f t="shared" si="1"/>
        <v>117522</v>
      </c>
      <c r="G17" s="378">
        <f t="shared" si="2"/>
        <v>62219</v>
      </c>
      <c r="H17" s="79">
        <v>93336</v>
      </c>
      <c r="I17" s="79">
        <v>114432</v>
      </c>
      <c r="J17" s="79">
        <v>60552</v>
      </c>
      <c r="K17" s="79">
        <v>2533</v>
      </c>
      <c r="L17" s="79">
        <v>3090</v>
      </c>
      <c r="M17" s="72">
        <v>1667</v>
      </c>
    </row>
    <row r="18" spans="2:13" s="135" customFormat="1" ht="15" customHeight="1">
      <c r="B18" s="146"/>
      <c r="C18" s="565"/>
      <c r="D18" s="1128" t="s">
        <v>851</v>
      </c>
      <c r="E18" s="378">
        <f t="shared" si="3"/>
        <v>101173</v>
      </c>
      <c r="F18" s="378">
        <f t="shared" si="1"/>
        <v>124906</v>
      </c>
      <c r="G18" s="378">
        <f t="shared" si="2"/>
        <v>64502</v>
      </c>
      <c r="H18" s="79">
        <v>95294</v>
      </c>
      <c r="I18" s="79">
        <v>117355</v>
      </c>
      <c r="J18" s="79">
        <v>61207</v>
      </c>
      <c r="K18" s="79">
        <v>5879</v>
      </c>
      <c r="L18" s="79">
        <v>7551</v>
      </c>
      <c r="M18" s="72">
        <v>3295</v>
      </c>
    </row>
    <row r="19" spans="2:13" s="135" customFormat="1" ht="15" customHeight="1">
      <c r="B19" s="146"/>
      <c r="C19" s="565"/>
      <c r="D19" s="1128" t="s">
        <v>852</v>
      </c>
      <c r="E19" s="378">
        <f t="shared" si="3"/>
        <v>145239</v>
      </c>
      <c r="F19" s="378">
        <f t="shared" si="1"/>
        <v>182715</v>
      </c>
      <c r="G19" s="378">
        <f t="shared" si="2"/>
        <v>88135</v>
      </c>
      <c r="H19" s="79">
        <v>101013</v>
      </c>
      <c r="I19" s="79">
        <v>124325</v>
      </c>
      <c r="J19" s="79">
        <v>65491</v>
      </c>
      <c r="K19" s="79">
        <v>44226</v>
      </c>
      <c r="L19" s="79">
        <v>58390</v>
      </c>
      <c r="M19" s="72">
        <v>22644</v>
      </c>
    </row>
    <row r="20" spans="2:13" s="135" customFormat="1" ht="15" customHeight="1">
      <c r="B20" s="146"/>
      <c r="C20" s="565"/>
      <c r="D20" s="1128" t="s">
        <v>853</v>
      </c>
      <c r="E20" s="378">
        <f t="shared" si="3"/>
        <v>140947</v>
      </c>
      <c r="F20" s="378">
        <f t="shared" si="1"/>
        <v>171835</v>
      </c>
      <c r="G20" s="378">
        <f t="shared" si="2"/>
        <v>93699</v>
      </c>
      <c r="H20" s="79">
        <v>101174</v>
      </c>
      <c r="I20" s="79">
        <v>123993</v>
      </c>
      <c r="J20" s="79">
        <v>66269</v>
      </c>
      <c r="K20" s="79">
        <v>39773</v>
      </c>
      <c r="L20" s="79">
        <v>47842</v>
      </c>
      <c r="M20" s="72">
        <v>27430</v>
      </c>
    </row>
    <row r="21" spans="2:13" s="135" customFormat="1" ht="15" customHeight="1">
      <c r="B21" s="146"/>
      <c r="C21" s="565"/>
      <c r="D21" s="1128" t="s">
        <v>854</v>
      </c>
      <c r="E21" s="378">
        <f t="shared" si="3"/>
        <v>146882</v>
      </c>
      <c r="F21" s="378">
        <f t="shared" si="1"/>
        <v>186696</v>
      </c>
      <c r="G21" s="378">
        <f t="shared" si="2"/>
        <v>86430</v>
      </c>
      <c r="H21" s="79">
        <v>99974</v>
      </c>
      <c r="I21" s="79">
        <v>123542</v>
      </c>
      <c r="J21" s="79">
        <v>64189</v>
      </c>
      <c r="K21" s="79">
        <v>46908</v>
      </c>
      <c r="L21" s="79">
        <v>63154</v>
      </c>
      <c r="M21" s="72">
        <v>22241</v>
      </c>
    </row>
    <row r="22" spans="2:13" s="135" customFormat="1" ht="15" customHeight="1">
      <c r="B22" s="146"/>
      <c r="C22" s="565"/>
      <c r="D22" s="1128" t="s">
        <v>855</v>
      </c>
      <c r="E22" s="378">
        <f t="shared" si="3"/>
        <v>104340</v>
      </c>
      <c r="F22" s="378">
        <f t="shared" si="1"/>
        <v>129786</v>
      </c>
      <c r="G22" s="378">
        <f t="shared" si="2"/>
        <v>65505</v>
      </c>
      <c r="H22" s="79">
        <v>100435</v>
      </c>
      <c r="I22" s="79">
        <v>123875</v>
      </c>
      <c r="J22" s="79">
        <v>64662</v>
      </c>
      <c r="K22" s="79">
        <v>3905</v>
      </c>
      <c r="L22" s="79">
        <v>5911</v>
      </c>
      <c r="M22" s="72">
        <v>843</v>
      </c>
    </row>
    <row r="23" spans="2:13" s="135" customFormat="1" ht="15" customHeight="1">
      <c r="B23" s="146"/>
      <c r="C23" s="565"/>
      <c r="D23" s="1128" t="s">
        <v>869</v>
      </c>
      <c r="E23" s="378">
        <f t="shared" si="3"/>
        <v>103408</v>
      </c>
      <c r="F23" s="378">
        <f t="shared" si="1"/>
        <v>127486</v>
      </c>
      <c r="G23" s="378">
        <f t="shared" si="2"/>
        <v>66287</v>
      </c>
      <c r="H23" s="79">
        <v>101133</v>
      </c>
      <c r="I23" s="79">
        <v>124967</v>
      </c>
      <c r="J23" s="79">
        <v>64389</v>
      </c>
      <c r="K23" s="79">
        <v>2275</v>
      </c>
      <c r="L23" s="79">
        <v>2519</v>
      </c>
      <c r="M23" s="72">
        <v>1898</v>
      </c>
    </row>
    <row r="24" spans="2:13" s="135" customFormat="1" ht="15" customHeight="1">
      <c r="B24" s="146"/>
      <c r="C24" s="565"/>
      <c r="D24" s="1128" t="s">
        <v>870</v>
      </c>
      <c r="E24" s="378">
        <f t="shared" si="3"/>
        <v>104368</v>
      </c>
      <c r="F24" s="378">
        <f t="shared" si="1"/>
        <v>128316</v>
      </c>
      <c r="G24" s="378">
        <f t="shared" si="2"/>
        <v>67943</v>
      </c>
      <c r="H24" s="79">
        <v>103289</v>
      </c>
      <c r="I24" s="79">
        <v>127176</v>
      </c>
      <c r="J24" s="79">
        <v>66957</v>
      </c>
      <c r="K24" s="79">
        <v>1079</v>
      </c>
      <c r="L24" s="79">
        <v>1140</v>
      </c>
      <c r="M24" s="72">
        <v>986</v>
      </c>
    </row>
    <row r="25" spans="2:13" s="135" customFormat="1" ht="15" customHeight="1">
      <c r="B25" s="146"/>
      <c r="C25" s="565"/>
      <c r="D25" s="1128" t="s">
        <v>871</v>
      </c>
      <c r="E25" s="378">
        <f t="shared" si="3"/>
        <v>264895</v>
      </c>
      <c r="F25" s="378">
        <f t="shared" si="1"/>
        <v>338093</v>
      </c>
      <c r="G25" s="378">
        <f t="shared" si="2"/>
        <v>155616</v>
      </c>
      <c r="H25" s="79">
        <v>103800</v>
      </c>
      <c r="I25" s="79">
        <v>128796</v>
      </c>
      <c r="J25" s="79">
        <v>66483</v>
      </c>
      <c r="K25" s="79">
        <v>161095</v>
      </c>
      <c r="L25" s="79">
        <v>209297</v>
      </c>
      <c r="M25" s="72">
        <v>89133</v>
      </c>
    </row>
    <row r="26" spans="2:13" s="135" customFormat="1" ht="15" customHeight="1">
      <c r="B26" s="146"/>
      <c r="C26" s="565"/>
      <c r="D26" s="1128"/>
      <c r="E26" s="378"/>
      <c r="F26" s="378"/>
      <c r="G26" s="378"/>
      <c r="H26" s="79"/>
      <c r="I26" s="79"/>
      <c r="J26" s="79"/>
      <c r="K26" s="79"/>
      <c r="L26" s="79"/>
      <c r="M26" s="72"/>
    </row>
    <row r="27" spans="2:13" s="135" customFormat="1" ht="15" customHeight="1">
      <c r="B27" s="1705" t="s">
        <v>872</v>
      </c>
      <c r="C27" s="1707" t="s">
        <v>585</v>
      </c>
      <c r="D27" s="1708"/>
      <c r="E27" s="378">
        <f aca="true" t="shared" si="4" ref="E27:E35">H27+K27</f>
        <v>109549</v>
      </c>
      <c r="F27" s="378">
        <f aca="true" t="shared" si="5" ref="F27:F35">I27+L27</f>
        <v>125510</v>
      </c>
      <c r="G27" s="378">
        <f aca="true" t="shared" si="6" ref="G27:G35">J27+M27</f>
        <v>54770</v>
      </c>
      <c r="H27" s="79">
        <v>93070</v>
      </c>
      <c r="I27" s="79">
        <v>106384</v>
      </c>
      <c r="J27" s="79">
        <v>47537</v>
      </c>
      <c r="K27" s="79">
        <v>16479</v>
      </c>
      <c r="L27" s="79">
        <v>19126</v>
      </c>
      <c r="M27" s="72">
        <v>7233</v>
      </c>
    </row>
    <row r="28" spans="2:13" s="135" customFormat="1" ht="15" customHeight="1">
      <c r="B28" s="1705"/>
      <c r="C28" s="1707" t="s">
        <v>856</v>
      </c>
      <c r="D28" s="1708"/>
      <c r="E28" s="378">
        <f t="shared" si="4"/>
        <v>114025</v>
      </c>
      <c r="F28" s="378">
        <f t="shared" si="5"/>
        <v>128054</v>
      </c>
      <c r="G28" s="378">
        <f t="shared" si="6"/>
        <v>65318</v>
      </c>
      <c r="H28" s="79">
        <v>98271</v>
      </c>
      <c r="I28" s="79">
        <v>109240</v>
      </c>
      <c r="J28" s="79">
        <v>59430</v>
      </c>
      <c r="K28" s="79">
        <v>15754</v>
      </c>
      <c r="L28" s="79">
        <v>18814</v>
      </c>
      <c r="M28" s="72">
        <v>5888</v>
      </c>
    </row>
    <row r="29" spans="2:13" s="135" customFormat="1" ht="15" customHeight="1">
      <c r="B29" s="1705"/>
      <c r="C29" s="1707" t="s">
        <v>857</v>
      </c>
      <c r="D29" s="1708"/>
      <c r="E29" s="378">
        <f t="shared" si="4"/>
        <v>103232</v>
      </c>
      <c r="F29" s="378">
        <f t="shared" si="5"/>
        <v>135668</v>
      </c>
      <c r="G29" s="378">
        <f t="shared" si="6"/>
        <v>72623</v>
      </c>
      <c r="H29" s="79">
        <v>82941</v>
      </c>
      <c r="I29" s="79">
        <v>108046</v>
      </c>
      <c r="J29" s="79">
        <v>59174</v>
      </c>
      <c r="K29" s="79">
        <v>20291</v>
      </c>
      <c r="L29" s="79">
        <v>27622</v>
      </c>
      <c r="M29" s="72">
        <v>13449</v>
      </c>
    </row>
    <row r="30" spans="2:13" s="135" customFormat="1" ht="15" customHeight="1">
      <c r="B30" s="1705"/>
      <c r="C30" s="1130"/>
      <c r="D30" s="1131" t="s">
        <v>873</v>
      </c>
      <c r="E30" s="378">
        <f t="shared" si="4"/>
        <v>106839</v>
      </c>
      <c r="F30" s="378">
        <f t="shared" si="5"/>
        <v>156268</v>
      </c>
      <c r="G30" s="378">
        <f t="shared" si="6"/>
        <v>77095</v>
      </c>
      <c r="H30" s="79">
        <v>82976</v>
      </c>
      <c r="I30" s="79">
        <v>117700</v>
      </c>
      <c r="J30" s="79">
        <v>61824</v>
      </c>
      <c r="K30" s="79">
        <v>23863</v>
      </c>
      <c r="L30" s="79">
        <v>38568</v>
      </c>
      <c r="M30" s="72">
        <v>15271</v>
      </c>
    </row>
    <row r="31" spans="2:13" s="135" customFormat="1" ht="15" customHeight="1">
      <c r="B31" s="1705"/>
      <c r="C31" s="1130"/>
      <c r="D31" s="1131" t="s">
        <v>874</v>
      </c>
      <c r="E31" s="378">
        <f t="shared" si="4"/>
        <v>83029</v>
      </c>
      <c r="F31" s="378">
        <f t="shared" si="5"/>
        <v>121586</v>
      </c>
      <c r="G31" s="378">
        <f t="shared" si="6"/>
        <v>69365</v>
      </c>
      <c r="H31" s="79">
        <v>69130</v>
      </c>
      <c r="I31" s="79">
        <v>101571</v>
      </c>
      <c r="J31" s="79">
        <v>57604</v>
      </c>
      <c r="K31" s="79">
        <v>13899</v>
      </c>
      <c r="L31" s="79">
        <v>20015</v>
      </c>
      <c r="M31" s="72">
        <v>11761</v>
      </c>
    </row>
    <row r="32" spans="2:13" s="135" customFormat="1" ht="15" customHeight="1">
      <c r="B32" s="1705"/>
      <c r="C32" s="1130"/>
      <c r="D32" s="1131" t="s">
        <v>875</v>
      </c>
      <c r="E32" s="378">
        <f t="shared" si="4"/>
        <v>105037</v>
      </c>
      <c r="F32" s="378">
        <f t="shared" si="5"/>
        <v>121950</v>
      </c>
      <c r="G32" s="378">
        <f t="shared" si="6"/>
        <v>63562</v>
      </c>
      <c r="H32" s="79">
        <v>94959</v>
      </c>
      <c r="I32" s="79">
        <v>110763</v>
      </c>
      <c r="J32" s="79">
        <v>56282</v>
      </c>
      <c r="K32" s="79">
        <v>10078</v>
      </c>
      <c r="L32" s="79">
        <v>11187</v>
      </c>
      <c r="M32" s="72">
        <v>7280</v>
      </c>
    </row>
    <row r="33" spans="2:13" s="135" customFormat="1" ht="15" customHeight="1">
      <c r="B33" s="1705"/>
      <c r="C33" s="1130"/>
      <c r="D33" s="1131" t="s">
        <v>876</v>
      </c>
      <c r="E33" s="378">
        <f t="shared" si="4"/>
        <v>142662</v>
      </c>
      <c r="F33" s="378">
        <f t="shared" si="5"/>
        <v>153128</v>
      </c>
      <c r="G33" s="378">
        <f t="shared" si="6"/>
        <v>93523</v>
      </c>
      <c r="H33" s="79">
        <v>113677</v>
      </c>
      <c r="I33" s="79">
        <v>122135</v>
      </c>
      <c r="J33" s="79">
        <v>73975</v>
      </c>
      <c r="K33" s="79">
        <v>28985</v>
      </c>
      <c r="L33" s="79">
        <v>30993</v>
      </c>
      <c r="M33" s="72">
        <v>19548</v>
      </c>
    </row>
    <row r="34" spans="2:13" s="135" customFormat="1" ht="15" customHeight="1">
      <c r="B34" s="1705"/>
      <c r="C34" s="1130"/>
      <c r="D34" s="1131" t="s">
        <v>1073</v>
      </c>
      <c r="E34" s="378">
        <f t="shared" si="4"/>
        <v>142390</v>
      </c>
      <c r="F34" s="378">
        <f t="shared" si="5"/>
        <v>153989</v>
      </c>
      <c r="G34" s="378">
        <f t="shared" si="6"/>
        <v>82512</v>
      </c>
      <c r="H34" s="79">
        <v>111149</v>
      </c>
      <c r="I34" s="79">
        <v>119617</v>
      </c>
      <c r="J34" s="79">
        <v>67521</v>
      </c>
      <c r="K34" s="79">
        <v>31241</v>
      </c>
      <c r="L34" s="79">
        <v>34372</v>
      </c>
      <c r="M34" s="72">
        <v>14991</v>
      </c>
    </row>
    <row r="35" spans="2:13" s="135" customFormat="1" ht="15" customHeight="1">
      <c r="B35" s="1705"/>
      <c r="C35" s="1130"/>
      <c r="D35" s="1131" t="s">
        <v>877</v>
      </c>
      <c r="E35" s="378">
        <f t="shared" si="4"/>
        <v>99544</v>
      </c>
      <c r="F35" s="378">
        <f t="shared" si="5"/>
        <v>114116</v>
      </c>
      <c r="G35" s="378">
        <f t="shared" si="6"/>
        <v>75226</v>
      </c>
      <c r="H35" s="79">
        <v>84254</v>
      </c>
      <c r="I35" s="79">
        <v>96906</v>
      </c>
      <c r="J35" s="79">
        <v>63048</v>
      </c>
      <c r="K35" s="79">
        <v>15290</v>
      </c>
      <c r="L35" s="79">
        <v>17210</v>
      </c>
      <c r="M35" s="72">
        <v>12178</v>
      </c>
    </row>
    <row r="36" spans="2:13" s="135" customFormat="1" ht="15" customHeight="1">
      <c r="B36" s="1705"/>
      <c r="C36" s="1130"/>
      <c r="D36" s="1131" t="s">
        <v>878</v>
      </c>
      <c r="E36" s="378">
        <f aca="true" t="shared" si="7" ref="E36:E41">H36+K36</f>
        <v>97062</v>
      </c>
      <c r="F36" s="378">
        <v>138376</v>
      </c>
      <c r="G36" s="378">
        <f aca="true" t="shared" si="8" ref="G36:G41">J36+M36</f>
        <v>72504</v>
      </c>
      <c r="H36" s="79">
        <v>74932</v>
      </c>
      <c r="I36" s="79">
        <v>104441</v>
      </c>
      <c r="J36" s="79">
        <v>57266</v>
      </c>
      <c r="K36" s="79">
        <v>22130</v>
      </c>
      <c r="L36" s="79">
        <v>33929</v>
      </c>
      <c r="M36" s="72">
        <v>15238</v>
      </c>
    </row>
    <row r="37" spans="2:13" s="135" customFormat="1" ht="15" customHeight="1">
      <c r="B37" s="1705"/>
      <c r="C37" s="1130"/>
      <c r="D37" s="1131" t="s">
        <v>879</v>
      </c>
      <c r="E37" s="378">
        <f t="shared" si="7"/>
        <v>104223</v>
      </c>
      <c r="F37" s="378">
        <f>I37+L37</f>
        <v>131225</v>
      </c>
      <c r="G37" s="378">
        <f t="shared" si="8"/>
        <v>71228</v>
      </c>
      <c r="H37" s="79">
        <v>84505</v>
      </c>
      <c r="I37" s="79">
        <v>105335</v>
      </c>
      <c r="J37" s="79">
        <v>59163</v>
      </c>
      <c r="K37" s="79">
        <v>19718</v>
      </c>
      <c r="L37" s="79">
        <v>25890</v>
      </c>
      <c r="M37" s="72">
        <v>12065</v>
      </c>
    </row>
    <row r="38" spans="2:13" s="135" customFormat="1" ht="15" customHeight="1">
      <c r="B38" s="1705"/>
      <c r="C38" s="1707" t="s">
        <v>880</v>
      </c>
      <c r="D38" s="1708"/>
      <c r="E38" s="378">
        <f t="shared" si="7"/>
        <v>117738</v>
      </c>
      <c r="F38" s="378">
        <f>I38+L38</f>
        <v>140221</v>
      </c>
      <c r="G38" s="378">
        <f t="shared" si="8"/>
        <v>84200</v>
      </c>
      <c r="H38" s="79">
        <v>92239</v>
      </c>
      <c r="I38" s="79">
        <v>108954</v>
      </c>
      <c r="J38" s="79">
        <v>67456</v>
      </c>
      <c r="K38" s="79">
        <v>25499</v>
      </c>
      <c r="L38" s="79">
        <v>31267</v>
      </c>
      <c r="M38" s="72">
        <v>16744</v>
      </c>
    </row>
    <row r="39" spans="2:13" s="135" customFormat="1" ht="15" customHeight="1">
      <c r="B39" s="1705"/>
      <c r="C39" s="1707" t="s">
        <v>858</v>
      </c>
      <c r="D39" s="1708"/>
      <c r="E39" s="378">
        <f t="shared" si="7"/>
        <v>193754</v>
      </c>
      <c r="F39" s="378">
        <f>I39+L39</f>
        <v>248850</v>
      </c>
      <c r="G39" s="378">
        <f t="shared" si="8"/>
        <v>125857</v>
      </c>
      <c r="H39" s="79">
        <v>130221</v>
      </c>
      <c r="I39" s="79">
        <v>164222</v>
      </c>
      <c r="J39" s="79">
        <v>88458</v>
      </c>
      <c r="K39" s="79">
        <v>63533</v>
      </c>
      <c r="L39" s="79">
        <v>84628</v>
      </c>
      <c r="M39" s="72">
        <v>37399</v>
      </c>
    </row>
    <row r="40" spans="2:13" s="135" customFormat="1" ht="15" customHeight="1">
      <c r="B40" s="1705"/>
      <c r="C40" s="1707" t="s">
        <v>859</v>
      </c>
      <c r="D40" s="1708"/>
      <c r="E40" s="378">
        <f t="shared" si="7"/>
        <v>200294</v>
      </c>
      <c r="F40" s="378">
        <f>I40+L40</f>
        <v>203353</v>
      </c>
      <c r="G40" s="378">
        <f t="shared" si="8"/>
        <v>146035</v>
      </c>
      <c r="H40" s="79">
        <v>148454</v>
      </c>
      <c r="I40" s="79">
        <v>151016</v>
      </c>
      <c r="J40" s="79">
        <v>102975</v>
      </c>
      <c r="K40" s="79">
        <v>51840</v>
      </c>
      <c r="L40" s="79">
        <v>52337</v>
      </c>
      <c r="M40" s="72">
        <v>43060</v>
      </c>
    </row>
    <row r="41" spans="2:13" s="135" customFormat="1" ht="15" customHeight="1">
      <c r="B41" s="1705"/>
      <c r="C41" s="1707" t="s">
        <v>881</v>
      </c>
      <c r="D41" s="1708"/>
      <c r="E41" s="378">
        <f t="shared" si="7"/>
        <v>234197</v>
      </c>
      <c r="F41" s="378">
        <f>I41+L41</f>
        <v>243364</v>
      </c>
      <c r="G41" s="378">
        <f t="shared" si="8"/>
        <v>172783</v>
      </c>
      <c r="H41" s="378">
        <v>157570</v>
      </c>
      <c r="I41" s="378">
        <v>163814</v>
      </c>
      <c r="J41" s="378">
        <v>115603</v>
      </c>
      <c r="K41" s="378">
        <v>76627</v>
      </c>
      <c r="L41" s="378">
        <v>79550</v>
      </c>
      <c r="M41" s="1119">
        <v>57180</v>
      </c>
    </row>
    <row r="42" spans="2:13" s="135" customFormat="1" ht="15" customHeight="1">
      <c r="B42" s="1129"/>
      <c r="C42" s="1130"/>
      <c r="D42" s="1131"/>
      <c r="E42" s="378"/>
      <c r="F42" s="378"/>
      <c r="G42" s="378"/>
      <c r="H42" s="79"/>
      <c r="I42" s="79"/>
      <c r="J42" s="79"/>
      <c r="K42" s="79"/>
      <c r="L42" s="79"/>
      <c r="M42" s="72"/>
    </row>
    <row r="43" spans="2:13" ht="15" customHeight="1">
      <c r="B43" s="1705" t="s">
        <v>115</v>
      </c>
      <c r="C43" s="1707" t="s">
        <v>585</v>
      </c>
      <c r="D43" s="1708"/>
      <c r="E43" s="378">
        <f aca="true" t="shared" si="9" ref="E43:E52">H43+K43</f>
        <v>102994</v>
      </c>
      <c r="F43" s="378">
        <f aca="true" t="shared" si="10" ref="F43:F52">I43+L43</f>
        <v>116502</v>
      </c>
      <c r="G43" s="378">
        <f aca="true" t="shared" si="11" ref="G43:G52">J43+M43</f>
        <v>47267</v>
      </c>
      <c r="H43" s="561">
        <v>88826</v>
      </c>
      <c r="I43" s="561">
        <v>100329</v>
      </c>
      <c r="J43" s="561">
        <v>41565</v>
      </c>
      <c r="K43" s="561">
        <v>14168</v>
      </c>
      <c r="L43" s="561">
        <v>16173</v>
      </c>
      <c r="M43" s="766">
        <v>5702</v>
      </c>
    </row>
    <row r="44" spans="2:13" ht="15" customHeight="1">
      <c r="B44" s="1705"/>
      <c r="C44" s="1636" t="s">
        <v>587</v>
      </c>
      <c r="D44" s="1637"/>
      <c r="E44" s="378">
        <f t="shared" si="9"/>
        <v>93445</v>
      </c>
      <c r="F44" s="378">
        <f t="shared" si="10"/>
        <v>106049</v>
      </c>
      <c r="G44" s="378">
        <f t="shared" si="11"/>
        <v>52554</v>
      </c>
      <c r="H44" s="561">
        <v>85471</v>
      </c>
      <c r="I44" s="561">
        <v>95757</v>
      </c>
      <c r="J44" s="561">
        <v>51250</v>
      </c>
      <c r="K44" s="561">
        <v>7974</v>
      </c>
      <c r="L44" s="561">
        <v>10292</v>
      </c>
      <c r="M44" s="766">
        <v>1304</v>
      </c>
    </row>
    <row r="45" spans="2:13" ht="15" customHeight="1">
      <c r="B45" s="1705"/>
      <c r="C45" s="1636" t="s">
        <v>584</v>
      </c>
      <c r="D45" s="1637"/>
      <c r="E45" s="378">
        <f t="shared" si="9"/>
        <v>93618</v>
      </c>
      <c r="F45" s="378">
        <f t="shared" si="10"/>
        <v>123642</v>
      </c>
      <c r="G45" s="378">
        <f t="shared" si="11"/>
        <v>69716</v>
      </c>
      <c r="H45" s="561">
        <v>76194</v>
      </c>
      <c r="I45" s="561">
        <v>100099</v>
      </c>
      <c r="J45" s="561">
        <v>57836</v>
      </c>
      <c r="K45" s="561">
        <v>17424</v>
      </c>
      <c r="L45" s="561">
        <v>23543</v>
      </c>
      <c r="M45" s="766">
        <v>11880</v>
      </c>
    </row>
    <row r="46" spans="2:13" ht="15" customHeight="1">
      <c r="B46" s="1705"/>
      <c r="C46" s="561"/>
      <c r="D46" s="1131" t="s">
        <v>116</v>
      </c>
      <c r="E46" s="378">
        <f t="shared" si="9"/>
        <v>96119</v>
      </c>
      <c r="F46" s="378">
        <f t="shared" si="10"/>
        <v>146723</v>
      </c>
      <c r="G46" s="378">
        <f t="shared" si="11"/>
        <v>74462</v>
      </c>
      <c r="H46" s="561">
        <v>75463</v>
      </c>
      <c r="I46" s="561">
        <v>110669</v>
      </c>
      <c r="J46" s="561">
        <v>60202</v>
      </c>
      <c r="K46" s="561">
        <v>20656</v>
      </c>
      <c r="L46" s="561">
        <v>36054</v>
      </c>
      <c r="M46" s="766">
        <v>14260</v>
      </c>
    </row>
    <row r="47" spans="2:13" ht="15" customHeight="1">
      <c r="B47" s="1705"/>
      <c r="C47" s="561"/>
      <c r="D47" s="1131" t="s">
        <v>117</v>
      </c>
      <c r="E47" s="378">
        <f t="shared" si="9"/>
        <v>77067</v>
      </c>
      <c r="F47" s="378">
        <f t="shared" si="10"/>
        <v>106690</v>
      </c>
      <c r="G47" s="378">
        <f t="shared" si="11"/>
        <v>68294</v>
      </c>
      <c r="H47" s="561">
        <v>64049</v>
      </c>
      <c r="I47" s="561">
        <v>88458</v>
      </c>
      <c r="J47" s="561">
        <v>56801</v>
      </c>
      <c r="K47" s="561">
        <v>13018</v>
      </c>
      <c r="L47" s="561">
        <v>18232</v>
      </c>
      <c r="M47" s="766">
        <v>11493</v>
      </c>
    </row>
    <row r="48" spans="2:13" ht="15" customHeight="1">
      <c r="B48" s="1705"/>
      <c r="C48" s="561"/>
      <c r="D48" s="1131" t="s">
        <v>118</v>
      </c>
      <c r="E48" s="378">
        <f t="shared" si="9"/>
        <v>96950</v>
      </c>
      <c r="F48" s="378">
        <f t="shared" si="10"/>
        <v>112151</v>
      </c>
      <c r="G48" s="378">
        <f t="shared" si="11"/>
        <v>58258</v>
      </c>
      <c r="H48" s="561">
        <v>87838</v>
      </c>
      <c r="I48" s="561">
        <v>102011</v>
      </c>
      <c r="J48" s="561">
        <v>51841</v>
      </c>
      <c r="K48" s="561">
        <v>9112</v>
      </c>
      <c r="L48" s="561">
        <v>10140</v>
      </c>
      <c r="M48" s="766">
        <v>6417</v>
      </c>
    </row>
    <row r="49" spans="2:13" ht="15" customHeight="1">
      <c r="B49" s="1705"/>
      <c r="C49" s="561"/>
      <c r="D49" s="1131" t="s">
        <v>119</v>
      </c>
      <c r="E49" s="378">
        <f t="shared" si="9"/>
        <v>136523</v>
      </c>
      <c r="F49" s="378">
        <f t="shared" si="10"/>
        <v>144686</v>
      </c>
      <c r="G49" s="378">
        <f t="shared" si="11"/>
        <v>91194</v>
      </c>
      <c r="H49" s="561">
        <v>112129</v>
      </c>
      <c r="I49" s="561">
        <v>119156</v>
      </c>
      <c r="J49" s="561">
        <v>73210</v>
      </c>
      <c r="K49" s="561">
        <v>24394</v>
      </c>
      <c r="L49" s="561">
        <v>25530</v>
      </c>
      <c r="M49" s="766">
        <v>17984</v>
      </c>
    </row>
    <row r="50" spans="2:13" ht="15" customHeight="1">
      <c r="B50" s="1705"/>
      <c r="C50" s="561"/>
      <c r="D50" s="1131" t="s">
        <v>1073</v>
      </c>
      <c r="E50" s="378">
        <f t="shared" si="9"/>
        <v>138683</v>
      </c>
      <c r="F50" s="378">
        <f t="shared" si="10"/>
        <v>147994</v>
      </c>
      <c r="G50" s="378">
        <f t="shared" si="11"/>
        <v>79852</v>
      </c>
      <c r="H50" s="561">
        <v>109717</v>
      </c>
      <c r="I50" s="561">
        <v>116628</v>
      </c>
      <c r="J50" s="561">
        <v>66216</v>
      </c>
      <c r="K50" s="561">
        <v>28966</v>
      </c>
      <c r="L50" s="561">
        <v>31366</v>
      </c>
      <c r="M50" s="766">
        <v>13636</v>
      </c>
    </row>
    <row r="51" spans="2:13" ht="15" customHeight="1">
      <c r="B51" s="1705"/>
      <c r="C51" s="561"/>
      <c r="D51" s="1131" t="s">
        <v>877</v>
      </c>
      <c r="E51" s="378">
        <f t="shared" si="9"/>
        <v>94277</v>
      </c>
      <c r="F51" s="378">
        <f t="shared" si="10"/>
        <v>107384</v>
      </c>
      <c r="G51" s="378">
        <f t="shared" si="11"/>
        <v>74749</v>
      </c>
      <c r="H51" s="561">
        <v>80094</v>
      </c>
      <c r="I51" s="561">
        <v>91555</v>
      </c>
      <c r="J51" s="561">
        <v>62639</v>
      </c>
      <c r="K51" s="561">
        <v>14183</v>
      </c>
      <c r="L51" s="561">
        <v>15829</v>
      </c>
      <c r="M51" s="766">
        <v>12110</v>
      </c>
    </row>
    <row r="52" spans="2:13" ht="15" customHeight="1">
      <c r="B52" s="1705"/>
      <c r="C52" s="561"/>
      <c r="D52" s="1131" t="s">
        <v>878</v>
      </c>
      <c r="E52" s="378">
        <f t="shared" si="9"/>
        <v>85591</v>
      </c>
      <c r="F52" s="378">
        <f t="shared" si="10"/>
        <v>121215</v>
      </c>
      <c r="G52" s="378">
        <f t="shared" si="11"/>
        <v>70894</v>
      </c>
      <c r="H52" s="561">
        <v>67045</v>
      </c>
      <c r="I52" s="561">
        <v>93210</v>
      </c>
      <c r="J52" s="561">
        <v>56198</v>
      </c>
      <c r="K52" s="561">
        <v>18546</v>
      </c>
      <c r="L52" s="561">
        <v>28005</v>
      </c>
      <c r="M52" s="766">
        <v>14696</v>
      </c>
    </row>
    <row r="53" spans="2:13" ht="15" customHeight="1">
      <c r="B53" s="1705"/>
      <c r="C53" s="561"/>
      <c r="D53" s="1131" t="s">
        <v>879</v>
      </c>
      <c r="E53" s="378">
        <f>H53+K53</f>
        <v>92944</v>
      </c>
      <c r="F53" s="378">
        <v>117491</v>
      </c>
      <c r="G53" s="378">
        <f>J53+M53</f>
        <v>68968</v>
      </c>
      <c r="H53" s="561">
        <v>76562</v>
      </c>
      <c r="I53" s="561">
        <v>75891</v>
      </c>
      <c r="J53" s="561">
        <v>57753</v>
      </c>
      <c r="K53" s="561">
        <v>16382</v>
      </c>
      <c r="L53" s="561">
        <v>21600</v>
      </c>
      <c r="M53" s="766">
        <v>11215</v>
      </c>
    </row>
    <row r="54" spans="2:13" ht="15" customHeight="1">
      <c r="B54" s="1132"/>
      <c r="C54" s="561"/>
      <c r="D54" s="1131"/>
      <c r="E54" s="378"/>
      <c r="F54" s="378"/>
      <c r="G54" s="378"/>
      <c r="H54" s="561"/>
      <c r="I54" s="561"/>
      <c r="J54" s="561"/>
      <c r="K54" s="561"/>
      <c r="L54" s="561"/>
      <c r="M54" s="766"/>
    </row>
    <row r="55" spans="2:13" ht="15" customHeight="1">
      <c r="B55" s="1706" t="s">
        <v>120</v>
      </c>
      <c r="C55" s="1707" t="s">
        <v>585</v>
      </c>
      <c r="D55" s="1708"/>
      <c r="E55" s="378">
        <f aca="true" t="shared" si="12" ref="E55:G62">H55+K55</f>
        <v>137871</v>
      </c>
      <c r="F55" s="378">
        <f t="shared" si="12"/>
        <v>174312</v>
      </c>
      <c r="G55" s="378">
        <f t="shared" si="12"/>
        <v>72535</v>
      </c>
      <c r="H55" s="561">
        <v>111334</v>
      </c>
      <c r="I55" s="561">
        <v>139089</v>
      </c>
      <c r="J55" s="561">
        <v>61705</v>
      </c>
      <c r="K55" s="561">
        <v>26537</v>
      </c>
      <c r="L55" s="561">
        <v>35223</v>
      </c>
      <c r="M55" s="766">
        <v>10830</v>
      </c>
    </row>
    <row r="56" spans="2:13" ht="15" customHeight="1">
      <c r="B56" s="1706"/>
      <c r="C56" s="1636" t="s">
        <v>587</v>
      </c>
      <c r="D56" s="1637"/>
      <c r="E56" s="378">
        <f t="shared" si="12"/>
        <v>164222</v>
      </c>
      <c r="F56" s="378">
        <f t="shared" si="12"/>
        <v>178188</v>
      </c>
      <c r="G56" s="378">
        <f t="shared" si="12"/>
        <v>103980</v>
      </c>
      <c r="H56" s="561">
        <v>128949</v>
      </c>
      <c r="I56" s="561">
        <v>139674</v>
      </c>
      <c r="J56" s="561">
        <v>82805</v>
      </c>
      <c r="K56" s="561">
        <v>35273</v>
      </c>
      <c r="L56" s="561">
        <v>38514</v>
      </c>
      <c r="M56" s="766">
        <v>21175</v>
      </c>
    </row>
    <row r="57" spans="2:13" ht="15" customHeight="1">
      <c r="B57" s="1706"/>
      <c r="C57" s="1636" t="s">
        <v>584</v>
      </c>
      <c r="D57" s="1637"/>
      <c r="E57" s="378">
        <f t="shared" si="12"/>
        <v>143782</v>
      </c>
      <c r="F57" s="378">
        <f t="shared" si="12"/>
        <v>166832</v>
      </c>
      <c r="G57" s="378">
        <f t="shared" si="12"/>
        <v>88780</v>
      </c>
      <c r="H57" s="561">
        <v>111251</v>
      </c>
      <c r="I57" s="561">
        <v>128610</v>
      </c>
      <c r="J57" s="561">
        <v>69900</v>
      </c>
      <c r="K57" s="561">
        <v>32531</v>
      </c>
      <c r="L57" s="561">
        <v>38222</v>
      </c>
      <c r="M57" s="766">
        <v>18880</v>
      </c>
    </row>
    <row r="58" spans="2:13" ht="15" customHeight="1">
      <c r="B58" s="1706"/>
      <c r="C58" s="561"/>
      <c r="D58" s="1131" t="s">
        <v>116</v>
      </c>
      <c r="E58" s="378">
        <f t="shared" si="12"/>
        <v>147349</v>
      </c>
      <c r="F58" s="378">
        <f t="shared" si="12"/>
        <v>172483</v>
      </c>
      <c r="G58" s="378">
        <f t="shared" si="12"/>
        <v>98057</v>
      </c>
      <c r="H58" s="561">
        <v>110940</v>
      </c>
      <c r="I58" s="561">
        <v>129609</v>
      </c>
      <c r="J58" s="561">
        <v>74405</v>
      </c>
      <c r="K58" s="561">
        <v>36409</v>
      </c>
      <c r="L58" s="561">
        <v>42874</v>
      </c>
      <c r="M58" s="766">
        <v>23652</v>
      </c>
    </row>
    <row r="59" spans="2:13" ht="15" customHeight="1">
      <c r="B59" s="1706"/>
      <c r="C59" s="561"/>
      <c r="D59" s="1131" t="s">
        <v>117</v>
      </c>
      <c r="E59" s="378">
        <f t="shared" si="12"/>
        <v>125140</v>
      </c>
      <c r="F59" s="378">
        <f t="shared" si="12"/>
        <v>170459</v>
      </c>
      <c r="G59" s="378">
        <f t="shared" si="12"/>
        <v>81130</v>
      </c>
      <c r="H59" s="561">
        <v>104740</v>
      </c>
      <c r="I59" s="561">
        <v>144183</v>
      </c>
      <c r="J59" s="561">
        <v>66311</v>
      </c>
      <c r="K59" s="561">
        <v>20400</v>
      </c>
      <c r="L59" s="561">
        <v>26276</v>
      </c>
      <c r="M59" s="766">
        <v>14819</v>
      </c>
    </row>
    <row r="60" spans="2:13" ht="15" customHeight="1">
      <c r="B60" s="1706"/>
      <c r="C60" s="561"/>
      <c r="D60" s="1131" t="s">
        <v>118</v>
      </c>
      <c r="E60" s="378">
        <f t="shared" si="12"/>
        <v>156740</v>
      </c>
      <c r="F60" s="378">
        <f t="shared" si="12"/>
        <v>189955</v>
      </c>
      <c r="G60" s="378">
        <f t="shared" si="12"/>
        <v>91877</v>
      </c>
      <c r="H60" s="561">
        <v>140712</v>
      </c>
      <c r="I60" s="561">
        <v>171687</v>
      </c>
      <c r="J60" s="561">
        <v>80204</v>
      </c>
      <c r="K60" s="561">
        <v>16028</v>
      </c>
      <c r="L60" s="561">
        <v>18268</v>
      </c>
      <c r="M60" s="766">
        <v>11673</v>
      </c>
    </row>
    <row r="61" spans="2:13" ht="15" customHeight="1">
      <c r="B61" s="1706"/>
      <c r="C61" s="561"/>
      <c r="D61" s="1131" t="s">
        <v>119</v>
      </c>
      <c r="E61" s="378">
        <f t="shared" si="12"/>
        <v>156639</v>
      </c>
      <c r="F61" s="378">
        <f t="shared" si="12"/>
        <v>174357</v>
      </c>
      <c r="G61" s="378">
        <f t="shared" si="12"/>
        <v>97071</v>
      </c>
      <c r="H61" s="561">
        <v>117187</v>
      </c>
      <c r="I61" s="561">
        <v>129595</v>
      </c>
      <c r="J61" s="561">
        <v>75168</v>
      </c>
      <c r="K61" s="561">
        <v>39452</v>
      </c>
      <c r="L61" s="561">
        <v>44762</v>
      </c>
      <c r="M61" s="766">
        <v>21903</v>
      </c>
    </row>
    <row r="62" spans="2:13" ht="15" customHeight="1">
      <c r="B62" s="1706"/>
      <c r="C62" s="561"/>
      <c r="D62" s="1131" t="s">
        <v>1073</v>
      </c>
      <c r="E62" s="378">
        <f t="shared" si="12"/>
        <v>159810</v>
      </c>
      <c r="F62" s="378">
        <f t="shared" si="12"/>
        <v>188031</v>
      </c>
      <c r="G62" s="378">
        <f t="shared" si="12"/>
        <v>88426</v>
      </c>
      <c r="H62" s="561">
        <v>117977</v>
      </c>
      <c r="I62" s="561">
        <v>136750</v>
      </c>
      <c r="J62" s="561">
        <v>70532</v>
      </c>
      <c r="K62" s="561">
        <v>41833</v>
      </c>
      <c r="L62" s="561">
        <v>51281</v>
      </c>
      <c r="M62" s="766">
        <v>17894</v>
      </c>
    </row>
    <row r="63" spans="2:13" ht="15" customHeight="1">
      <c r="B63" s="1706"/>
      <c r="C63" s="561"/>
      <c r="D63" s="1131" t="s">
        <v>877</v>
      </c>
      <c r="E63" s="378">
        <f>H63+K63</f>
        <v>119664</v>
      </c>
      <c r="F63" s="378">
        <v>136362</v>
      </c>
      <c r="G63" s="378">
        <f>J63+M63</f>
        <v>77644</v>
      </c>
      <c r="H63" s="561">
        <v>100569</v>
      </c>
      <c r="I63" s="561">
        <v>114633</v>
      </c>
      <c r="J63" s="561">
        <v>65264</v>
      </c>
      <c r="K63" s="561">
        <v>19095</v>
      </c>
      <c r="L63" s="561">
        <v>21699</v>
      </c>
      <c r="M63" s="766">
        <v>12380</v>
      </c>
    </row>
    <row r="64" spans="2:13" ht="15" customHeight="1">
      <c r="B64" s="1706"/>
      <c r="C64" s="561"/>
      <c r="D64" s="1131" t="s">
        <v>878</v>
      </c>
      <c r="E64" s="378">
        <f>H64+K64</f>
        <v>144670</v>
      </c>
      <c r="F64" s="378">
        <f>I64+L64</f>
        <v>167691</v>
      </c>
      <c r="G64" s="378">
        <f>J64+M64</f>
        <v>88707</v>
      </c>
      <c r="H64" s="561">
        <v>107427</v>
      </c>
      <c r="I64" s="561">
        <v>123641</v>
      </c>
      <c r="J64" s="561">
        <v>67926</v>
      </c>
      <c r="K64" s="561">
        <v>37243</v>
      </c>
      <c r="L64" s="561">
        <v>44050</v>
      </c>
      <c r="M64" s="766">
        <v>20781</v>
      </c>
    </row>
    <row r="65" spans="2:13" ht="15" customHeight="1">
      <c r="B65" s="1706"/>
      <c r="C65" s="561"/>
      <c r="D65" s="1131" t="s">
        <v>879</v>
      </c>
      <c r="E65" s="378">
        <f>H65+K65</f>
        <v>147996</v>
      </c>
      <c r="F65" s="378">
        <f>I65+L65</f>
        <v>165320</v>
      </c>
      <c r="G65" s="378">
        <f>J65+M65</f>
        <v>90440</v>
      </c>
      <c r="H65" s="561">
        <v>115224</v>
      </c>
      <c r="I65" s="561">
        <v>128595</v>
      </c>
      <c r="J65" s="561">
        <v>71030</v>
      </c>
      <c r="K65" s="561">
        <v>32772</v>
      </c>
      <c r="L65" s="561">
        <v>36725</v>
      </c>
      <c r="M65" s="766">
        <v>19410</v>
      </c>
    </row>
    <row r="66" spans="2:13" ht="15" customHeight="1">
      <c r="B66" s="1133"/>
      <c r="C66" s="1134"/>
      <c r="D66" s="1135"/>
      <c r="E66" s="561"/>
      <c r="F66" s="561"/>
      <c r="G66" s="561"/>
      <c r="H66" s="561"/>
      <c r="I66" s="561"/>
      <c r="J66" s="561"/>
      <c r="K66" s="561"/>
      <c r="L66" s="561"/>
      <c r="M66" s="766"/>
    </row>
    <row r="67" spans="3:13" ht="15" customHeight="1">
      <c r="C67" s="561" t="s">
        <v>121</v>
      </c>
      <c r="D67" s="762"/>
      <c r="E67" s="1136"/>
      <c r="F67" s="1136"/>
      <c r="G67" s="1136"/>
      <c r="H67" s="1136"/>
      <c r="I67" s="1136"/>
      <c r="J67" s="1136"/>
      <c r="K67" s="1136"/>
      <c r="L67" s="1136"/>
      <c r="M67" s="1136"/>
    </row>
    <row r="68" spans="3:13" ht="15" customHeight="1">
      <c r="C68" s="91" t="s">
        <v>122</v>
      </c>
      <c r="D68" s="762"/>
      <c r="E68" s="762"/>
      <c r="F68" s="762"/>
      <c r="G68" s="762"/>
      <c r="H68" s="762"/>
      <c r="I68" s="762"/>
      <c r="J68" s="762"/>
      <c r="K68" s="762"/>
      <c r="L68" s="762"/>
      <c r="M68" s="762"/>
    </row>
    <row r="69" spans="3:13" ht="15" customHeight="1">
      <c r="C69" s="561" t="s">
        <v>123</v>
      </c>
      <c r="E69" s="762"/>
      <c r="F69" s="762"/>
      <c r="G69" s="762"/>
      <c r="H69" s="762"/>
      <c r="I69" s="762"/>
      <c r="J69" s="762"/>
      <c r="K69" s="762"/>
      <c r="L69" s="762"/>
      <c r="M69" s="762"/>
    </row>
    <row r="70" spans="3:13" ht="15" customHeight="1">
      <c r="C70" s="561" t="s">
        <v>124</v>
      </c>
      <c r="E70" s="762"/>
      <c r="F70" s="762"/>
      <c r="G70" s="762"/>
      <c r="H70" s="762"/>
      <c r="I70" s="762"/>
      <c r="J70" s="762"/>
      <c r="K70" s="762"/>
      <c r="L70" s="762"/>
      <c r="M70" s="762"/>
    </row>
    <row r="71" ht="12.75" customHeight="1">
      <c r="C71" s="561" t="s">
        <v>125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1">
    <mergeCell ref="E4:G4"/>
    <mergeCell ref="H4:J4"/>
    <mergeCell ref="K4:M4"/>
    <mergeCell ref="B4:D5"/>
    <mergeCell ref="B7:D7"/>
    <mergeCell ref="C27:D27"/>
    <mergeCell ref="C28:D28"/>
    <mergeCell ref="B27:B41"/>
    <mergeCell ref="C29:D29"/>
    <mergeCell ref="C38:D38"/>
    <mergeCell ref="C39:D39"/>
    <mergeCell ref="C40:D40"/>
    <mergeCell ref="C41:D41"/>
    <mergeCell ref="B43:B53"/>
    <mergeCell ref="B55:B65"/>
    <mergeCell ref="C55:D55"/>
    <mergeCell ref="C56:D56"/>
    <mergeCell ref="C57:D57"/>
    <mergeCell ref="C43:D43"/>
    <mergeCell ref="C44:D44"/>
    <mergeCell ref="C45:D45"/>
  </mergeCells>
  <printOptions/>
  <pageMargins left="0.75" right="0.75" top="1" bottom="1" header="0.512" footer="0.512"/>
  <pageSetup orientation="portrait" paperSize="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O4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125" style="1137" customWidth="1"/>
    <col min="2" max="2" width="12.25390625" style="1137" customWidth="1"/>
    <col min="3" max="14" width="9.00390625" style="1137" customWidth="1"/>
    <col min="15" max="15" width="16.50390625" style="1137" customWidth="1"/>
    <col min="16" max="16384" width="9.00390625" style="1137" customWidth="1"/>
  </cols>
  <sheetData>
    <row r="2" ht="13.5" customHeight="1">
      <c r="B2" s="1138" t="s">
        <v>205</v>
      </c>
    </row>
    <row r="3" ht="13.5" customHeight="1" thickBot="1">
      <c r="O3" s="1139" t="s">
        <v>126</v>
      </c>
    </row>
    <row r="4" spans="2:15" ht="13.5" customHeight="1" thickTop="1">
      <c r="B4" s="1140" t="s">
        <v>127</v>
      </c>
      <c r="C4" s="1725" t="s">
        <v>128</v>
      </c>
      <c r="D4" s="1725"/>
      <c r="E4" s="1725"/>
      <c r="F4" s="1725" t="s">
        <v>129</v>
      </c>
      <c r="G4" s="1725"/>
      <c r="H4" s="1725"/>
      <c r="I4" s="1724" t="s">
        <v>130</v>
      </c>
      <c r="J4" s="1724"/>
      <c r="K4" s="1724"/>
      <c r="L4" s="1724"/>
      <c r="M4" s="1724"/>
      <c r="N4" s="1724"/>
      <c r="O4" s="1724"/>
    </row>
    <row r="5" spans="2:15" ht="13.5" customHeight="1">
      <c r="B5" s="1141"/>
      <c r="C5" s="1726"/>
      <c r="D5" s="1726"/>
      <c r="E5" s="1726"/>
      <c r="F5" s="1726"/>
      <c r="G5" s="1726"/>
      <c r="H5" s="1726"/>
      <c r="I5" s="1723" t="s">
        <v>131</v>
      </c>
      <c r="J5" s="1723"/>
      <c r="K5" s="1723"/>
      <c r="L5" s="1723" t="s">
        <v>132</v>
      </c>
      <c r="M5" s="1723"/>
      <c r="N5" s="1723"/>
      <c r="O5" s="1143" t="s">
        <v>133</v>
      </c>
    </row>
    <row r="6" spans="2:15" ht="13.5" customHeight="1">
      <c r="B6" s="1144" t="s">
        <v>134</v>
      </c>
      <c r="C6" s="1142" t="s">
        <v>233</v>
      </c>
      <c r="D6" s="1142" t="s">
        <v>135</v>
      </c>
      <c r="E6" s="1142" t="s">
        <v>136</v>
      </c>
      <c r="F6" s="1142" t="s">
        <v>233</v>
      </c>
      <c r="G6" s="1142" t="s">
        <v>135</v>
      </c>
      <c r="H6" s="1142" t="s">
        <v>136</v>
      </c>
      <c r="I6" s="1142" t="s">
        <v>233</v>
      </c>
      <c r="J6" s="1142" t="s">
        <v>135</v>
      </c>
      <c r="K6" s="1142" t="s">
        <v>136</v>
      </c>
      <c r="L6" s="1142" t="s">
        <v>233</v>
      </c>
      <c r="M6" s="1142" t="s">
        <v>135</v>
      </c>
      <c r="N6" s="1142" t="s">
        <v>136</v>
      </c>
      <c r="O6" s="1142" t="s">
        <v>233</v>
      </c>
    </row>
    <row r="7" spans="2:15" s="1145" customFormat="1" ht="13.5" customHeight="1">
      <c r="B7" s="1146" t="s">
        <v>233</v>
      </c>
      <c r="C7" s="1147">
        <f aca="true" t="shared" si="0" ref="C7:O7">SUM(C8:C25)</f>
        <v>3</v>
      </c>
      <c r="D7" s="1147">
        <f t="shared" si="0"/>
        <v>280</v>
      </c>
      <c r="E7" s="1147">
        <f t="shared" si="0"/>
        <v>280</v>
      </c>
      <c r="F7" s="1147">
        <f t="shared" si="0"/>
        <v>2</v>
      </c>
      <c r="G7" s="1147">
        <f t="shared" si="0"/>
        <v>180</v>
      </c>
      <c r="H7" s="1147">
        <f t="shared" si="0"/>
        <v>84</v>
      </c>
      <c r="I7" s="1147">
        <f t="shared" si="0"/>
        <v>12</v>
      </c>
      <c r="J7" s="1147">
        <f t="shared" si="0"/>
        <v>1050</v>
      </c>
      <c r="K7" s="1147">
        <f t="shared" si="0"/>
        <v>1025</v>
      </c>
      <c r="L7" s="1147">
        <f t="shared" si="0"/>
        <v>5</v>
      </c>
      <c r="M7" s="1147">
        <f t="shared" si="0"/>
        <v>470</v>
      </c>
      <c r="N7" s="1147">
        <f t="shared" si="0"/>
        <v>418</v>
      </c>
      <c r="O7" s="1148">
        <f t="shared" si="0"/>
        <v>9</v>
      </c>
    </row>
    <row r="8" spans="2:15" ht="13.5" customHeight="1">
      <c r="B8" s="1149" t="s">
        <v>941</v>
      </c>
      <c r="C8" s="1150">
        <v>0</v>
      </c>
      <c r="D8" s="1150">
        <v>0</v>
      </c>
      <c r="E8" s="1150">
        <v>0</v>
      </c>
      <c r="F8" s="1150">
        <v>0</v>
      </c>
      <c r="G8" s="1150">
        <v>0</v>
      </c>
      <c r="H8" s="1150">
        <v>0</v>
      </c>
      <c r="I8" s="1150">
        <v>1</v>
      </c>
      <c r="J8" s="1150">
        <v>100</v>
      </c>
      <c r="K8" s="1150">
        <v>98</v>
      </c>
      <c r="L8" s="1150">
        <v>0</v>
      </c>
      <c r="M8" s="1150">
        <v>0</v>
      </c>
      <c r="N8" s="1150">
        <v>0</v>
      </c>
      <c r="O8" s="1151">
        <v>0</v>
      </c>
    </row>
    <row r="9" spans="2:15" ht="13.5" customHeight="1">
      <c r="B9" s="1149" t="s">
        <v>964</v>
      </c>
      <c r="C9" s="1150">
        <v>0</v>
      </c>
      <c r="D9" s="1150">
        <v>0</v>
      </c>
      <c r="E9" s="1150">
        <v>0</v>
      </c>
      <c r="F9" s="1150">
        <v>1</v>
      </c>
      <c r="G9" s="1150">
        <v>100</v>
      </c>
      <c r="H9" s="1150">
        <v>18</v>
      </c>
      <c r="I9" s="1150">
        <v>1</v>
      </c>
      <c r="J9" s="1150">
        <v>100</v>
      </c>
      <c r="K9" s="1150">
        <v>99</v>
      </c>
      <c r="L9" s="1150">
        <v>0</v>
      </c>
      <c r="M9" s="1150">
        <v>0</v>
      </c>
      <c r="N9" s="1150">
        <v>0</v>
      </c>
      <c r="O9" s="1151">
        <v>1</v>
      </c>
    </row>
    <row r="10" spans="2:15" ht="13.5" customHeight="1">
      <c r="B10" s="1149" t="s">
        <v>970</v>
      </c>
      <c r="C10" s="1150">
        <v>0</v>
      </c>
      <c r="D10" s="1150">
        <v>0</v>
      </c>
      <c r="E10" s="1150">
        <v>0</v>
      </c>
      <c r="F10" s="1150">
        <v>0</v>
      </c>
      <c r="G10" s="1150">
        <v>0</v>
      </c>
      <c r="H10" s="1150">
        <v>0</v>
      </c>
      <c r="I10" s="1150">
        <v>2</v>
      </c>
      <c r="J10" s="1150">
        <v>180</v>
      </c>
      <c r="K10" s="1150">
        <v>176</v>
      </c>
      <c r="L10" s="1150">
        <v>0</v>
      </c>
      <c r="M10" s="1150">
        <v>0</v>
      </c>
      <c r="N10" s="1150">
        <v>0</v>
      </c>
      <c r="O10" s="1151">
        <v>1</v>
      </c>
    </row>
    <row r="11" spans="2:15" ht="13.5" customHeight="1">
      <c r="B11" s="1149" t="s">
        <v>971</v>
      </c>
      <c r="C11" s="1150">
        <v>0</v>
      </c>
      <c r="D11" s="1150">
        <v>0</v>
      </c>
      <c r="E11" s="1150">
        <v>0</v>
      </c>
      <c r="F11" s="1150">
        <v>1</v>
      </c>
      <c r="G11" s="1150">
        <v>80</v>
      </c>
      <c r="H11" s="1150">
        <v>66</v>
      </c>
      <c r="I11" s="1150">
        <v>1</v>
      </c>
      <c r="J11" s="1150">
        <v>70</v>
      </c>
      <c r="K11" s="1150">
        <v>70</v>
      </c>
      <c r="L11" s="1150">
        <v>0</v>
      </c>
      <c r="M11" s="1150">
        <v>0</v>
      </c>
      <c r="N11" s="1150">
        <v>0</v>
      </c>
      <c r="O11" s="1151">
        <v>1</v>
      </c>
    </row>
    <row r="12" spans="2:15" ht="13.5" customHeight="1">
      <c r="B12" s="1149" t="s">
        <v>137</v>
      </c>
      <c r="C12" s="1150">
        <v>0</v>
      </c>
      <c r="D12" s="1150">
        <v>0</v>
      </c>
      <c r="E12" s="1150">
        <v>0</v>
      </c>
      <c r="F12" s="1150">
        <v>0</v>
      </c>
      <c r="G12" s="1150">
        <v>0</v>
      </c>
      <c r="H12" s="1150">
        <v>0</v>
      </c>
      <c r="I12" s="1150">
        <v>1</v>
      </c>
      <c r="J12" s="1150">
        <v>100</v>
      </c>
      <c r="K12" s="1150">
        <v>95</v>
      </c>
      <c r="L12" s="1150">
        <v>0</v>
      </c>
      <c r="M12" s="1150">
        <v>0</v>
      </c>
      <c r="N12" s="1150">
        <v>0</v>
      </c>
      <c r="O12" s="1151">
        <v>1</v>
      </c>
    </row>
    <row r="13" spans="2:15" ht="13.5" customHeight="1">
      <c r="B13" s="1149" t="s">
        <v>942</v>
      </c>
      <c r="C13" s="1150">
        <v>0</v>
      </c>
      <c r="D13" s="1150">
        <v>0</v>
      </c>
      <c r="E13" s="1150">
        <v>0</v>
      </c>
      <c r="F13" s="1150">
        <v>0</v>
      </c>
      <c r="G13" s="1150">
        <v>0</v>
      </c>
      <c r="H13" s="1150">
        <v>0</v>
      </c>
      <c r="I13" s="1150">
        <v>0</v>
      </c>
      <c r="J13" s="1150">
        <v>0</v>
      </c>
      <c r="K13" s="1150">
        <v>0</v>
      </c>
      <c r="L13" s="1150">
        <v>0</v>
      </c>
      <c r="M13" s="1150">
        <v>0</v>
      </c>
      <c r="N13" s="1150">
        <v>0</v>
      </c>
      <c r="O13" s="1151">
        <v>1</v>
      </c>
    </row>
    <row r="14" spans="2:15" ht="13.5" customHeight="1">
      <c r="B14" s="1149" t="s">
        <v>943</v>
      </c>
      <c r="C14" s="1150">
        <v>0</v>
      </c>
      <c r="D14" s="1150">
        <v>0</v>
      </c>
      <c r="E14" s="1150">
        <v>0</v>
      </c>
      <c r="F14" s="1150">
        <v>0</v>
      </c>
      <c r="G14" s="1150">
        <v>0</v>
      </c>
      <c r="H14" s="1150">
        <v>0</v>
      </c>
      <c r="I14" s="1150">
        <v>1</v>
      </c>
      <c r="J14" s="1150">
        <v>100</v>
      </c>
      <c r="K14" s="1150">
        <v>97</v>
      </c>
      <c r="L14" s="1150">
        <v>0</v>
      </c>
      <c r="M14" s="1150">
        <v>0</v>
      </c>
      <c r="N14" s="1150">
        <v>0</v>
      </c>
      <c r="O14" s="1151">
        <v>0</v>
      </c>
    </row>
    <row r="15" spans="2:15" ht="13.5" customHeight="1">
      <c r="B15" s="1149" t="s">
        <v>944</v>
      </c>
      <c r="C15" s="1150">
        <v>0</v>
      </c>
      <c r="D15" s="1150">
        <v>0</v>
      </c>
      <c r="E15" s="1150">
        <v>0</v>
      </c>
      <c r="F15" s="1150">
        <v>0</v>
      </c>
      <c r="G15" s="1150">
        <v>0</v>
      </c>
      <c r="H15" s="1150">
        <v>0</v>
      </c>
      <c r="I15" s="1150">
        <v>1</v>
      </c>
      <c r="J15" s="1150">
        <v>50</v>
      </c>
      <c r="K15" s="1150">
        <v>49</v>
      </c>
      <c r="L15" s="1150">
        <v>0</v>
      </c>
      <c r="M15" s="1150">
        <v>0</v>
      </c>
      <c r="N15" s="1150">
        <v>0</v>
      </c>
      <c r="O15" s="1151">
        <v>0</v>
      </c>
    </row>
    <row r="16" spans="2:15" ht="13.5" customHeight="1">
      <c r="B16" s="1149" t="s">
        <v>965</v>
      </c>
      <c r="C16" s="1150">
        <v>1</v>
      </c>
      <c r="D16" s="1150">
        <v>50</v>
      </c>
      <c r="E16" s="1150">
        <v>50</v>
      </c>
      <c r="F16" s="1150">
        <v>0</v>
      </c>
      <c r="G16" s="1150">
        <v>0</v>
      </c>
      <c r="H16" s="1150">
        <v>0</v>
      </c>
      <c r="I16" s="1150">
        <v>1</v>
      </c>
      <c r="J16" s="1150">
        <v>100</v>
      </c>
      <c r="K16" s="1150">
        <v>96</v>
      </c>
      <c r="L16" s="1150">
        <v>1</v>
      </c>
      <c r="M16" s="1150">
        <v>100</v>
      </c>
      <c r="N16" s="1150">
        <v>100</v>
      </c>
      <c r="O16" s="1151">
        <v>0</v>
      </c>
    </row>
    <row r="17" spans="2:15" ht="13.5" customHeight="1">
      <c r="B17" s="1149" t="s">
        <v>945</v>
      </c>
      <c r="C17" s="1150">
        <v>1</v>
      </c>
      <c r="D17" s="1150">
        <v>130</v>
      </c>
      <c r="E17" s="1150">
        <v>130</v>
      </c>
      <c r="F17" s="1150">
        <v>0</v>
      </c>
      <c r="G17" s="1150">
        <v>0</v>
      </c>
      <c r="H17" s="1150">
        <v>0</v>
      </c>
      <c r="I17" s="1150">
        <v>0</v>
      </c>
      <c r="J17" s="1150">
        <v>0</v>
      </c>
      <c r="K17" s="1150">
        <v>0</v>
      </c>
      <c r="L17" s="1150">
        <v>0</v>
      </c>
      <c r="M17" s="1150">
        <v>0</v>
      </c>
      <c r="N17" s="1150">
        <v>0</v>
      </c>
      <c r="O17" s="1151">
        <v>0</v>
      </c>
    </row>
    <row r="18" spans="2:15" ht="13.5" customHeight="1">
      <c r="B18" s="1149" t="s">
        <v>946</v>
      </c>
      <c r="C18" s="1150">
        <v>0</v>
      </c>
      <c r="D18" s="1150">
        <v>0</v>
      </c>
      <c r="E18" s="1150">
        <v>0</v>
      </c>
      <c r="F18" s="1150">
        <v>0</v>
      </c>
      <c r="G18" s="1150">
        <v>0</v>
      </c>
      <c r="H18" s="1150">
        <v>0</v>
      </c>
      <c r="I18" s="1150">
        <v>0</v>
      </c>
      <c r="J18" s="1150">
        <v>0</v>
      </c>
      <c r="K18" s="1150">
        <v>0</v>
      </c>
      <c r="L18" s="1150">
        <v>0</v>
      </c>
      <c r="M18" s="1150">
        <v>0</v>
      </c>
      <c r="N18" s="1150">
        <v>0</v>
      </c>
      <c r="O18" s="1151">
        <v>0</v>
      </c>
    </row>
    <row r="19" spans="2:15" ht="13.5" customHeight="1">
      <c r="B19" s="1149" t="s">
        <v>947</v>
      </c>
      <c r="C19" s="1150">
        <v>0</v>
      </c>
      <c r="D19" s="1150">
        <v>0</v>
      </c>
      <c r="E19" s="1150">
        <v>0</v>
      </c>
      <c r="F19" s="1150">
        <v>0</v>
      </c>
      <c r="G19" s="1150">
        <v>0</v>
      </c>
      <c r="H19" s="1150">
        <v>0</v>
      </c>
      <c r="I19" s="1150">
        <v>1</v>
      </c>
      <c r="J19" s="1150">
        <v>50</v>
      </c>
      <c r="K19" s="1150">
        <v>44</v>
      </c>
      <c r="L19" s="1150">
        <v>0</v>
      </c>
      <c r="M19" s="1150">
        <v>0</v>
      </c>
      <c r="N19" s="1150">
        <v>0</v>
      </c>
      <c r="O19" s="1151">
        <v>1</v>
      </c>
    </row>
    <row r="20" spans="2:15" ht="13.5" customHeight="1">
      <c r="B20" s="1149" t="s">
        <v>264</v>
      </c>
      <c r="C20" s="1150">
        <v>0</v>
      </c>
      <c r="D20" s="1150">
        <v>0</v>
      </c>
      <c r="E20" s="1150">
        <v>0</v>
      </c>
      <c r="F20" s="1150">
        <v>0</v>
      </c>
      <c r="G20" s="1150">
        <v>0</v>
      </c>
      <c r="H20" s="1150">
        <v>0</v>
      </c>
      <c r="I20" s="1150">
        <v>1</v>
      </c>
      <c r="J20" s="1150">
        <v>100</v>
      </c>
      <c r="K20" s="1150">
        <v>100</v>
      </c>
      <c r="L20" s="1150">
        <v>0</v>
      </c>
      <c r="M20" s="1150">
        <v>0</v>
      </c>
      <c r="N20" s="1150">
        <v>0</v>
      </c>
      <c r="O20" s="1151">
        <v>0</v>
      </c>
    </row>
    <row r="21" spans="2:15" ht="13.5" customHeight="1">
      <c r="B21" s="1149" t="s">
        <v>138</v>
      </c>
      <c r="C21" s="1150">
        <v>1</v>
      </c>
      <c r="D21" s="1150">
        <v>100</v>
      </c>
      <c r="E21" s="1150">
        <v>100</v>
      </c>
      <c r="F21" s="1150">
        <v>0</v>
      </c>
      <c r="G21" s="1150">
        <v>0</v>
      </c>
      <c r="H21" s="1150">
        <v>0</v>
      </c>
      <c r="I21" s="1150">
        <v>1</v>
      </c>
      <c r="J21" s="1150">
        <v>100</v>
      </c>
      <c r="K21" s="1150">
        <v>101</v>
      </c>
      <c r="L21" s="1150">
        <v>1</v>
      </c>
      <c r="M21" s="1150">
        <v>100</v>
      </c>
      <c r="N21" s="1150">
        <v>57</v>
      </c>
      <c r="O21" s="1151">
        <v>0</v>
      </c>
    </row>
    <row r="22" spans="2:15" ht="13.5" customHeight="1">
      <c r="B22" s="1149" t="s">
        <v>139</v>
      </c>
      <c r="C22" s="1150">
        <v>0</v>
      </c>
      <c r="D22" s="1150">
        <v>0</v>
      </c>
      <c r="E22" s="1150">
        <v>0</v>
      </c>
      <c r="F22" s="1150">
        <v>0</v>
      </c>
      <c r="G22" s="1150">
        <v>0</v>
      </c>
      <c r="H22" s="1150">
        <v>0</v>
      </c>
      <c r="I22" s="1150">
        <v>0</v>
      </c>
      <c r="J22" s="1150">
        <v>0</v>
      </c>
      <c r="K22" s="1150">
        <v>0</v>
      </c>
      <c r="L22" s="1150">
        <v>1</v>
      </c>
      <c r="M22" s="1150">
        <v>100</v>
      </c>
      <c r="N22" s="1150">
        <v>91</v>
      </c>
      <c r="O22" s="1151">
        <v>0</v>
      </c>
    </row>
    <row r="23" spans="2:15" ht="13.5" customHeight="1">
      <c r="B23" s="1149" t="s">
        <v>140</v>
      </c>
      <c r="C23" s="1150">
        <v>0</v>
      </c>
      <c r="D23" s="1150">
        <v>0</v>
      </c>
      <c r="E23" s="1150">
        <v>0</v>
      </c>
      <c r="F23" s="1150">
        <v>0</v>
      </c>
      <c r="G23" s="1150">
        <v>0</v>
      </c>
      <c r="H23" s="1150">
        <v>0</v>
      </c>
      <c r="I23" s="1150">
        <v>0</v>
      </c>
      <c r="J23" s="1150">
        <v>0</v>
      </c>
      <c r="K23" s="1150">
        <v>0</v>
      </c>
      <c r="L23" s="1150">
        <v>0</v>
      </c>
      <c r="M23" s="1150">
        <v>0</v>
      </c>
      <c r="N23" s="1150">
        <v>0</v>
      </c>
      <c r="O23" s="1151">
        <v>0</v>
      </c>
    </row>
    <row r="24" spans="2:15" ht="13.5" customHeight="1">
      <c r="B24" s="1149" t="s">
        <v>141</v>
      </c>
      <c r="C24" s="1150">
        <v>0</v>
      </c>
      <c r="D24" s="1150">
        <v>0</v>
      </c>
      <c r="E24" s="1150">
        <v>0</v>
      </c>
      <c r="F24" s="1150">
        <v>0</v>
      </c>
      <c r="G24" s="1150">
        <v>0</v>
      </c>
      <c r="H24" s="1150">
        <v>0</v>
      </c>
      <c r="I24" s="1150">
        <v>0</v>
      </c>
      <c r="J24" s="1150">
        <v>0</v>
      </c>
      <c r="K24" s="1150">
        <v>0</v>
      </c>
      <c r="L24" s="1150">
        <v>0</v>
      </c>
      <c r="M24" s="1150">
        <v>0</v>
      </c>
      <c r="N24" s="1150">
        <v>0</v>
      </c>
      <c r="O24" s="1151">
        <v>0</v>
      </c>
    </row>
    <row r="25" spans="2:15" ht="13.5" customHeight="1" thickBot="1">
      <c r="B25" s="1149" t="s">
        <v>142</v>
      </c>
      <c r="C25" s="1150">
        <v>0</v>
      </c>
      <c r="D25" s="1150">
        <v>0</v>
      </c>
      <c r="E25" s="1150">
        <v>0</v>
      </c>
      <c r="F25" s="1150">
        <v>0</v>
      </c>
      <c r="G25" s="1150">
        <v>0</v>
      </c>
      <c r="H25" s="1150">
        <v>0</v>
      </c>
      <c r="I25" s="1150">
        <v>0</v>
      </c>
      <c r="J25" s="1150">
        <v>0</v>
      </c>
      <c r="K25" s="1150">
        <v>0</v>
      </c>
      <c r="L25" s="1150">
        <v>2</v>
      </c>
      <c r="M25" s="1150">
        <v>170</v>
      </c>
      <c r="N25" s="1150">
        <v>170</v>
      </c>
      <c r="O25" s="1151">
        <v>3</v>
      </c>
    </row>
    <row r="26" spans="2:15" ht="13.5" customHeight="1" thickTop="1">
      <c r="B26" s="1727" t="s">
        <v>143</v>
      </c>
      <c r="C26" s="1729" t="s">
        <v>144</v>
      </c>
      <c r="D26" s="1730"/>
      <c r="E26" s="1731"/>
      <c r="F26" s="1729" t="s">
        <v>145</v>
      </c>
      <c r="G26" s="1730"/>
      <c r="H26" s="1731"/>
      <c r="I26" s="1729" t="s">
        <v>146</v>
      </c>
      <c r="J26" s="1730"/>
      <c r="K26" s="1730"/>
      <c r="L26" s="1152"/>
      <c r="M26" s="1153"/>
      <c r="N26" s="1153"/>
      <c r="O26" s="1153"/>
    </row>
    <row r="27" spans="2:15" ht="13.5" customHeight="1">
      <c r="B27" s="1728"/>
      <c r="C27" s="1154" t="s">
        <v>233</v>
      </c>
      <c r="D27" s="1155" t="s">
        <v>135</v>
      </c>
      <c r="E27" s="1155" t="s">
        <v>136</v>
      </c>
      <c r="F27" s="1155" t="s">
        <v>233</v>
      </c>
      <c r="G27" s="1155" t="s">
        <v>135</v>
      </c>
      <c r="H27" s="1155" t="s">
        <v>136</v>
      </c>
      <c r="I27" s="1155" t="s">
        <v>233</v>
      </c>
      <c r="J27" s="1155" t="s">
        <v>135</v>
      </c>
      <c r="K27" s="1154" t="s">
        <v>136</v>
      </c>
      <c r="L27" s="1141"/>
      <c r="M27" s="1156"/>
      <c r="N27" s="1156"/>
      <c r="O27" s="1156"/>
    </row>
    <row r="28" spans="2:11" s="1145" customFormat="1" ht="13.5" customHeight="1">
      <c r="B28" s="1146" t="s">
        <v>233</v>
      </c>
      <c r="C28" s="1157">
        <f aca="true" t="shared" si="1" ref="C28:K28">SUM(C29:C45)</f>
        <v>7</v>
      </c>
      <c r="D28" s="1157">
        <f t="shared" si="1"/>
        <v>368</v>
      </c>
      <c r="E28" s="1157">
        <f t="shared" si="1"/>
        <v>328</v>
      </c>
      <c r="F28" s="1157">
        <f t="shared" si="1"/>
        <v>1</v>
      </c>
      <c r="G28" s="1157">
        <f t="shared" si="1"/>
        <v>20</v>
      </c>
      <c r="H28" s="1157">
        <f t="shared" si="1"/>
        <v>16</v>
      </c>
      <c r="I28" s="1157">
        <f t="shared" si="1"/>
        <v>5</v>
      </c>
      <c r="J28" s="1157">
        <f t="shared" si="1"/>
        <v>568</v>
      </c>
      <c r="K28" s="1158">
        <f t="shared" si="1"/>
        <v>568</v>
      </c>
    </row>
    <row r="29" spans="2:11" ht="13.5" customHeight="1">
      <c r="B29" s="1149" t="s">
        <v>941</v>
      </c>
      <c r="C29" s="1159">
        <v>4</v>
      </c>
      <c r="D29" s="1159">
        <v>178</v>
      </c>
      <c r="E29" s="1159">
        <v>174</v>
      </c>
      <c r="F29" s="1159">
        <v>0</v>
      </c>
      <c r="G29" s="1159">
        <v>0</v>
      </c>
      <c r="H29" s="1159">
        <v>0</v>
      </c>
      <c r="I29" s="1159">
        <v>0</v>
      </c>
      <c r="J29" s="1159">
        <v>0</v>
      </c>
      <c r="K29" s="1151">
        <v>0</v>
      </c>
    </row>
    <row r="30" spans="2:11" ht="13.5" customHeight="1">
      <c r="B30" s="1149" t="s">
        <v>964</v>
      </c>
      <c r="C30" s="1159">
        <v>1</v>
      </c>
      <c r="D30" s="1159">
        <v>70</v>
      </c>
      <c r="E30" s="1159">
        <v>65</v>
      </c>
      <c r="F30" s="1159">
        <v>0</v>
      </c>
      <c r="G30" s="1159">
        <v>0</v>
      </c>
      <c r="H30" s="1159">
        <v>0</v>
      </c>
      <c r="I30" s="1159">
        <v>2</v>
      </c>
      <c r="J30" s="1159">
        <v>128</v>
      </c>
      <c r="K30" s="1151">
        <v>128</v>
      </c>
    </row>
    <row r="31" spans="2:11" ht="13.5" customHeight="1">
      <c r="B31" s="1149" t="s">
        <v>970</v>
      </c>
      <c r="C31" s="1159">
        <v>1</v>
      </c>
      <c r="D31" s="1159">
        <v>50</v>
      </c>
      <c r="E31" s="1159">
        <v>18</v>
      </c>
      <c r="F31" s="1159">
        <v>0</v>
      </c>
      <c r="G31" s="1159">
        <v>0</v>
      </c>
      <c r="H31" s="1159">
        <v>0</v>
      </c>
      <c r="I31" s="1159">
        <v>1</v>
      </c>
      <c r="J31" s="1159">
        <v>70</v>
      </c>
      <c r="K31" s="1151">
        <v>70</v>
      </c>
    </row>
    <row r="32" spans="2:11" ht="13.5" customHeight="1">
      <c r="B32" s="1149" t="s">
        <v>971</v>
      </c>
      <c r="C32" s="1159">
        <v>0</v>
      </c>
      <c r="D32" s="1159">
        <v>0</v>
      </c>
      <c r="E32" s="1159">
        <v>0</v>
      </c>
      <c r="F32" s="1159">
        <v>0</v>
      </c>
      <c r="G32" s="1159">
        <v>0</v>
      </c>
      <c r="H32" s="1159">
        <v>0</v>
      </c>
      <c r="I32" s="1159">
        <v>0</v>
      </c>
      <c r="J32" s="1159">
        <v>0</v>
      </c>
      <c r="K32" s="1151">
        <v>0</v>
      </c>
    </row>
    <row r="33" spans="2:11" ht="13.5" customHeight="1">
      <c r="B33" s="1149" t="s">
        <v>137</v>
      </c>
      <c r="C33" s="1159">
        <v>0</v>
      </c>
      <c r="D33" s="1159">
        <v>0</v>
      </c>
      <c r="E33" s="1159">
        <v>0</v>
      </c>
      <c r="F33" s="1159">
        <v>0</v>
      </c>
      <c r="G33" s="1159">
        <v>0</v>
      </c>
      <c r="H33" s="1159">
        <v>0</v>
      </c>
      <c r="I33" s="1159">
        <v>0</v>
      </c>
      <c r="J33" s="1159">
        <v>0</v>
      </c>
      <c r="K33" s="1151">
        <v>0</v>
      </c>
    </row>
    <row r="34" spans="2:11" ht="13.5" customHeight="1">
      <c r="B34" s="1149" t="s">
        <v>942</v>
      </c>
      <c r="C34" s="1159">
        <v>0</v>
      </c>
      <c r="D34" s="1159">
        <v>0</v>
      </c>
      <c r="E34" s="1159">
        <v>0</v>
      </c>
      <c r="F34" s="1159">
        <v>0</v>
      </c>
      <c r="G34" s="1159">
        <v>0</v>
      </c>
      <c r="H34" s="1159">
        <v>0</v>
      </c>
      <c r="I34" s="1159">
        <v>0</v>
      </c>
      <c r="J34" s="1159">
        <v>0</v>
      </c>
      <c r="K34" s="1151">
        <v>0</v>
      </c>
    </row>
    <row r="35" spans="2:11" ht="13.5" customHeight="1">
      <c r="B35" s="1149" t="s">
        <v>943</v>
      </c>
      <c r="C35" s="1159">
        <v>0</v>
      </c>
      <c r="D35" s="1159">
        <v>0</v>
      </c>
      <c r="E35" s="1159">
        <v>0</v>
      </c>
      <c r="F35" s="1159">
        <v>1</v>
      </c>
      <c r="G35" s="1159">
        <v>20</v>
      </c>
      <c r="H35" s="1159">
        <v>16</v>
      </c>
      <c r="I35" s="1159">
        <v>0</v>
      </c>
      <c r="J35" s="1159">
        <v>0</v>
      </c>
      <c r="K35" s="1151">
        <v>0</v>
      </c>
    </row>
    <row r="36" spans="2:11" ht="13.5" customHeight="1">
      <c r="B36" s="1149" t="s">
        <v>944</v>
      </c>
      <c r="C36" s="1159">
        <v>0</v>
      </c>
      <c r="D36" s="1159">
        <v>0</v>
      </c>
      <c r="E36" s="1159">
        <v>0</v>
      </c>
      <c r="F36" s="1159">
        <v>0</v>
      </c>
      <c r="G36" s="1159">
        <v>0</v>
      </c>
      <c r="H36" s="1159">
        <v>0</v>
      </c>
      <c r="I36" s="1159">
        <v>0</v>
      </c>
      <c r="J36" s="1159">
        <v>0</v>
      </c>
      <c r="K36" s="1151">
        <v>0</v>
      </c>
    </row>
    <row r="37" spans="2:11" ht="13.5" customHeight="1">
      <c r="B37" s="1149" t="s">
        <v>965</v>
      </c>
      <c r="C37" s="1159">
        <v>0</v>
      </c>
      <c r="D37" s="1159">
        <v>0</v>
      </c>
      <c r="E37" s="1159">
        <v>0</v>
      </c>
      <c r="F37" s="1159">
        <v>0</v>
      </c>
      <c r="G37" s="1159">
        <v>0</v>
      </c>
      <c r="H37" s="1159">
        <v>0</v>
      </c>
      <c r="I37" s="1159">
        <v>0</v>
      </c>
      <c r="J37" s="1159">
        <v>0</v>
      </c>
      <c r="K37" s="1151">
        <v>0</v>
      </c>
    </row>
    <row r="38" spans="2:11" ht="13.5" customHeight="1">
      <c r="B38" s="1149" t="s">
        <v>945</v>
      </c>
      <c r="C38" s="1159">
        <v>0</v>
      </c>
      <c r="D38" s="1159">
        <v>0</v>
      </c>
      <c r="E38" s="1159">
        <v>0</v>
      </c>
      <c r="F38" s="1159">
        <v>0</v>
      </c>
      <c r="G38" s="1159">
        <v>0</v>
      </c>
      <c r="H38" s="1159">
        <v>0</v>
      </c>
      <c r="I38" s="1159">
        <v>0</v>
      </c>
      <c r="J38" s="1159">
        <v>0</v>
      </c>
      <c r="K38" s="1151">
        <v>0</v>
      </c>
    </row>
    <row r="39" spans="2:11" ht="13.5" customHeight="1">
      <c r="B39" s="1149" t="s">
        <v>946</v>
      </c>
      <c r="C39" s="1159">
        <v>0</v>
      </c>
      <c r="D39" s="1159">
        <v>0</v>
      </c>
      <c r="E39" s="1159">
        <v>0</v>
      </c>
      <c r="F39" s="1159">
        <v>0</v>
      </c>
      <c r="G39" s="1159">
        <v>0</v>
      </c>
      <c r="H39" s="1159">
        <v>0</v>
      </c>
      <c r="I39" s="1159">
        <v>0</v>
      </c>
      <c r="J39" s="1159">
        <v>0</v>
      </c>
      <c r="K39" s="1151">
        <v>0</v>
      </c>
    </row>
    <row r="40" spans="2:11" ht="13.5" customHeight="1">
      <c r="B40" s="1149" t="s">
        <v>947</v>
      </c>
      <c r="C40" s="1159">
        <v>0</v>
      </c>
      <c r="D40" s="1159">
        <v>0</v>
      </c>
      <c r="E40" s="1159">
        <v>0</v>
      </c>
      <c r="F40" s="1159">
        <v>0</v>
      </c>
      <c r="G40" s="1159">
        <v>0</v>
      </c>
      <c r="H40" s="1159">
        <v>0</v>
      </c>
      <c r="I40" s="1159">
        <v>0</v>
      </c>
      <c r="J40" s="1159">
        <v>0</v>
      </c>
      <c r="K40" s="1151">
        <v>0</v>
      </c>
    </row>
    <row r="41" spans="2:11" ht="13.5" customHeight="1">
      <c r="B41" s="1149" t="s">
        <v>138</v>
      </c>
      <c r="C41" s="1159">
        <v>0</v>
      </c>
      <c r="D41" s="1159">
        <v>0</v>
      </c>
      <c r="E41" s="1159">
        <v>0</v>
      </c>
      <c r="F41" s="1159">
        <v>0</v>
      </c>
      <c r="G41" s="1159">
        <v>0</v>
      </c>
      <c r="H41" s="1159">
        <v>0</v>
      </c>
      <c r="I41" s="1159">
        <v>0</v>
      </c>
      <c r="J41" s="1159">
        <v>0</v>
      </c>
      <c r="K41" s="1151">
        <v>0</v>
      </c>
    </row>
    <row r="42" spans="2:11" ht="13.5" customHeight="1">
      <c r="B42" s="1149" t="s">
        <v>139</v>
      </c>
      <c r="C42" s="1159">
        <v>1</v>
      </c>
      <c r="D42" s="1159">
        <v>70</v>
      </c>
      <c r="E42" s="1159">
        <v>71</v>
      </c>
      <c r="F42" s="1159">
        <v>0</v>
      </c>
      <c r="G42" s="1159">
        <v>0</v>
      </c>
      <c r="H42" s="1159">
        <v>0</v>
      </c>
      <c r="I42" s="1159">
        <v>0</v>
      </c>
      <c r="J42" s="1159">
        <v>0</v>
      </c>
      <c r="K42" s="1151">
        <v>0</v>
      </c>
    </row>
    <row r="43" spans="2:11" ht="13.5" customHeight="1">
      <c r="B43" s="1149" t="s">
        <v>140</v>
      </c>
      <c r="C43" s="1159">
        <v>0</v>
      </c>
      <c r="D43" s="1159">
        <v>0</v>
      </c>
      <c r="E43" s="1159">
        <v>0</v>
      </c>
      <c r="F43" s="1159">
        <v>0</v>
      </c>
      <c r="G43" s="1159">
        <v>0</v>
      </c>
      <c r="H43" s="1159">
        <v>0</v>
      </c>
      <c r="I43" s="1159">
        <v>1</v>
      </c>
      <c r="J43" s="1159">
        <v>300</v>
      </c>
      <c r="K43" s="1151">
        <v>300</v>
      </c>
    </row>
    <row r="44" spans="2:11" ht="13.5" customHeight="1">
      <c r="B44" s="1149" t="s">
        <v>141</v>
      </c>
      <c r="C44" s="1159">
        <v>0</v>
      </c>
      <c r="D44" s="1159">
        <v>0</v>
      </c>
      <c r="E44" s="1159">
        <v>0</v>
      </c>
      <c r="F44" s="1159">
        <v>0</v>
      </c>
      <c r="G44" s="1159">
        <v>0</v>
      </c>
      <c r="H44" s="1159">
        <v>0</v>
      </c>
      <c r="I44" s="1159">
        <v>0</v>
      </c>
      <c r="J44" s="1159">
        <v>0</v>
      </c>
      <c r="K44" s="1151">
        <v>0</v>
      </c>
    </row>
    <row r="45" spans="2:11" ht="13.5" customHeight="1">
      <c r="B45" s="1144" t="s">
        <v>142</v>
      </c>
      <c r="C45" s="1160">
        <v>0</v>
      </c>
      <c r="D45" s="1160">
        <v>0</v>
      </c>
      <c r="E45" s="1160">
        <v>0</v>
      </c>
      <c r="F45" s="1160">
        <v>0</v>
      </c>
      <c r="G45" s="1160">
        <v>0</v>
      </c>
      <c r="H45" s="1160">
        <v>0</v>
      </c>
      <c r="I45" s="1160">
        <v>1</v>
      </c>
      <c r="J45" s="1160">
        <v>70</v>
      </c>
      <c r="K45" s="1161">
        <v>70</v>
      </c>
    </row>
    <row r="46" ht="13.5" customHeight="1">
      <c r="B46" s="1137" t="s">
        <v>147</v>
      </c>
    </row>
  </sheetData>
  <mergeCells count="9">
    <mergeCell ref="B26:B27"/>
    <mergeCell ref="C26:E26"/>
    <mergeCell ref="F26:H26"/>
    <mergeCell ref="I26:K26"/>
    <mergeCell ref="I5:K5"/>
    <mergeCell ref="L5:N5"/>
    <mergeCell ref="I4:O4"/>
    <mergeCell ref="C4:E5"/>
    <mergeCell ref="F4:H5"/>
  </mergeCells>
  <printOptions/>
  <pageMargins left="0.75" right="0.75" top="1" bottom="1" header="0.512" footer="0.512"/>
  <pageSetup orientation="landscape" paperSize="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76"/>
  <sheetViews>
    <sheetView workbookViewId="0" topLeftCell="A1">
      <selection activeCell="A1" sqref="A1"/>
    </sheetView>
  </sheetViews>
  <sheetFormatPr defaultColWidth="9.00390625" defaultRowHeight="13.5"/>
  <cols>
    <col min="1" max="1" width="2.625" style="135" customWidth="1"/>
    <col min="2" max="2" width="11.875" style="135" customWidth="1"/>
    <col min="3" max="4" width="6.75390625" style="135" customWidth="1"/>
    <col min="5" max="5" width="8.125" style="135" customWidth="1"/>
    <col min="6" max="6" width="10.375" style="135" customWidth="1"/>
    <col min="7" max="9" width="8.625" style="135" customWidth="1"/>
    <col min="10" max="11" width="7.625" style="135" customWidth="1"/>
    <col min="12" max="12" width="8.625" style="135" customWidth="1"/>
    <col min="13" max="14" width="7.625" style="135" customWidth="1"/>
    <col min="15" max="15" width="8.625" style="135" customWidth="1"/>
    <col min="16" max="17" width="7.625" style="135" customWidth="1"/>
    <col min="18" max="18" width="8.625" style="135" customWidth="1"/>
    <col min="19" max="20" width="7.625" style="135" customWidth="1"/>
    <col min="21" max="21" width="8.625" style="135" customWidth="1"/>
    <col min="22" max="23" width="7.625" style="135" customWidth="1"/>
    <col min="24" max="24" width="8.625" style="135" customWidth="1"/>
    <col min="25" max="26" width="7.625" style="135" customWidth="1"/>
    <col min="27" max="27" width="12.50390625" style="135" customWidth="1"/>
    <col min="28" max="16384" width="9.00390625" style="135" customWidth="1"/>
  </cols>
  <sheetData>
    <row r="1" spans="1:12" ht="14.25">
      <c r="A1" s="136" t="s">
        <v>206</v>
      </c>
      <c r="B1" s="1162"/>
      <c r="K1" s="79"/>
      <c r="L1" s="79"/>
    </row>
    <row r="2" spans="1:27" ht="12.75" thickBot="1">
      <c r="A2" s="79"/>
      <c r="B2" s="1163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941"/>
      <c r="R2" s="941"/>
      <c r="AA2" s="941" t="s">
        <v>148</v>
      </c>
    </row>
    <row r="3" spans="1:27" ht="13.5" customHeight="1" thickTop="1">
      <c r="A3" s="1750" t="s">
        <v>110</v>
      </c>
      <c r="B3" s="1751"/>
      <c r="C3" s="1280" t="s">
        <v>149</v>
      </c>
      <c r="D3" s="1541"/>
      <c r="E3" s="1746" t="s">
        <v>150</v>
      </c>
      <c r="F3" s="1218" t="s">
        <v>151</v>
      </c>
      <c r="G3" s="1741"/>
      <c r="H3" s="1741"/>
      <c r="I3" s="1741"/>
      <c r="J3" s="1741"/>
      <c r="K3" s="1741"/>
      <c r="L3" s="1741"/>
      <c r="M3" s="1741"/>
      <c r="N3" s="1741"/>
      <c r="O3" s="1741"/>
      <c r="P3" s="1741"/>
      <c r="Q3" s="1741"/>
      <c r="R3" s="1741"/>
      <c r="S3" s="1741"/>
      <c r="T3" s="1741"/>
      <c r="U3" s="1741"/>
      <c r="V3" s="1741"/>
      <c r="W3" s="1741"/>
      <c r="X3" s="1741"/>
      <c r="Y3" s="1741"/>
      <c r="Z3" s="1742"/>
      <c r="AA3" s="1736" t="s">
        <v>152</v>
      </c>
    </row>
    <row r="4" spans="1:27" ht="13.5" customHeight="1">
      <c r="A4" s="1752"/>
      <c r="B4" s="1753"/>
      <c r="C4" s="1544"/>
      <c r="D4" s="1545"/>
      <c r="E4" s="1747"/>
      <c r="F4" s="1538" t="s">
        <v>153</v>
      </c>
      <c r="G4" s="1739"/>
      <c r="H4" s="1740"/>
      <c r="I4" s="1743" t="s">
        <v>154</v>
      </c>
      <c r="J4" s="1744"/>
      <c r="K4" s="1745"/>
      <c r="L4" s="1743">
        <v>2</v>
      </c>
      <c r="M4" s="1744"/>
      <c r="N4" s="1745"/>
      <c r="O4" s="1743">
        <v>3</v>
      </c>
      <c r="P4" s="1744"/>
      <c r="Q4" s="1745"/>
      <c r="R4" s="1743">
        <v>4</v>
      </c>
      <c r="S4" s="1744"/>
      <c r="T4" s="1745"/>
      <c r="U4" s="1743">
        <v>5</v>
      </c>
      <c r="V4" s="1744"/>
      <c r="W4" s="1745"/>
      <c r="X4" s="1743">
        <v>6</v>
      </c>
      <c r="Y4" s="1744"/>
      <c r="Z4" s="1745"/>
      <c r="AA4" s="1737"/>
    </row>
    <row r="5" spans="1:27" ht="12">
      <c r="A5" s="1754"/>
      <c r="B5" s="1755"/>
      <c r="C5" s="100" t="s">
        <v>155</v>
      </c>
      <c r="D5" s="100" t="s">
        <v>156</v>
      </c>
      <c r="E5" s="1748"/>
      <c r="F5" s="1164" t="s">
        <v>391</v>
      </c>
      <c r="G5" s="100" t="s">
        <v>994</v>
      </c>
      <c r="H5" s="100" t="s">
        <v>995</v>
      </c>
      <c r="I5" s="1164" t="s">
        <v>391</v>
      </c>
      <c r="J5" s="100" t="s">
        <v>994</v>
      </c>
      <c r="K5" s="100" t="s">
        <v>995</v>
      </c>
      <c r="L5" s="1164" t="s">
        <v>391</v>
      </c>
      <c r="M5" s="100" t="s">
        <v>994</v>
      </c>
      <c r="N5" s="100" t="s">
        <v>995</v>
      </c>
      <c r="O5" s="1164" t="s">
        <v>391</v>
      </c>
      <c r="P5" s="100" t="s">
        <v>994</v>
      </c>
      <c r="Q5" s="100" t="s">
        <v>995</v>
      </c>
      <c r="R5" s="1164" t="s">
        <v>391</v>
      </c>
      <c r="S5" s="100" t="s">
        <v>994</v>
      </c>
      <c r="T5" s="100" t="s">
        <v>995</v>
      </c>
      <c r="U5" s="1164" t="s">
        <v>391</v>
      </c>
      <c r="V5" s="100" t="s">
        <v>994</v>
      </c>
      <c r="W5" s="100" t="s">
        <v>995</v>
      </c>
      <c r="X5" s="1164" t="s">
        <v>391</v>
      </c>
      <c r="Y5" s="100" t="s">
        <v>994</v>
      </c>
      <c r="Z5" s="100" t="s">
        <v>995</v>
      </c>
      <c r="AA5" s="1738"/>
    </row>
    <row r="6" spans="1:27" ht="13.5" customHeight="1">
      <c r="A6" s="1709" t="s">
        <v>157</v>
      </c>
      <c r="B6" s="1637"/>
      <c r="C6" s="1165">
        <v>357</v>
      </c>
      <c r="D6" s="1166">
        <v>100</v>
      </c>
      <c r="E6" s="1166">
        <v>3708</v>
      </c>
      <c r="F6" s="1166">
        <f>SUM(I6+L6+O6+R6+U6+X6)</f>
        <v>104979</v>
      </c>
      <c r="G6" s="1166">
        <f>SUM(J6+M6+P6+S6+V6+Y6)</f>
        <v>53965</v>
      </c>
      <c r="H6" s="1166">
        <v>51014</v>
      </c>
      <c r="I6" s="1166">
        <f>SUM(J6:K6)</f>
        <v>17705</v>
      </c>
      <c r="J6" s="1166">
        <v>9051</v>
      </c>
      <c r="K6" s="1166">
        <v>8654</v>
      </c>
      <c r="L6" s="1166">
        <f>SUM(M6:N6)</f>
        <v>15730</v>
      </c>
      <c r="M6" s="1166">
        <v>8076</v>
      </c>
      <c r="N6" s="1166">
        <v>7654</v>
      </c>
      <c r="O6" s="1166">
        <f>SUM(P6:Q6)</f>
        <v>16420</v>
      </c>
      <c r="P6" s="1166">
        <v>8328</v>
      </c>
      <c r="Q6" s="1166">
        <v>8092</v>
      </c>
      <c r="R6" s="1166">
        <f>SUM(S6:T6)</f>
        <v>17979</v>
      </c>
      <c r="S6" s="1166">
        <v>9255</v>
      </c>
      <c r="T6" s="1166">
        <v>8724</v>
      </c>
      <c r="U6" s="1166">
        <v>18174</v>
      </c>
      <c r="V6" s="1166">
        <v>9481</v>
      </c>
      <c r="W6" s="1166">
        <v>863</v>
      </c>
      <c r="X6" s="1166">
        <f>SUM(Y6:Z6)</f>
        <v>18971</v>
      </c>
      <c r="Y6" s="1166">
        <v>9774</v>
      </c>
      <c r="Z6" s="1166">
        <v>9197</v>
      </c>
      <c r="AA6" s="909">
        <v>5043</v>
      </c>
    </row>
    <row r="7" spans="1:27" s="140" customFormat="1" ht="13.5" customHeight="1">
      <c r="A7" s="1260">
        <v>50</v>
      </c>
      <c r="B7" s="1261"/>
      <c r="C7" s="80">
        <f>SUM(C9+C25)</f>
        <v>353</v>
      </c>
      <c r="D7" s="81">
        <f>SUM(D9+D25)</f>
        <v>98</v>
      </c>
      <c r="E7" s="81">
        <f>SUM(E9+E25)</f>
        <v>3666</v>
      </c>
      <c r="F7" s="81">
        <f>SUM(I7+L7+O7+R7+U7+X7)</f>
        <v>103200</v>
      </c>
      <c r="G7" s="81">
        <f>SUM(J7+M7+P7+S7+V7+Y7)</f>
        <v>53113</v>
      </c>
      <c r="H7" s="81">
        <f>SUM(K7+N7+Q7+T7+W7+Z7)</f>
        <v>50087</v>
      </c>
      <c r="I7" s="81">
        <f>SUM(J7:K7)</f>
        <v>17160</v>
      </c>
      <c r="J7" s="81">
        <f>SUM(J9+J25)</f>
        <v>8936</v>
      </c>
      <c r="K7" s="81">
        <f>SUM(K9+K25)</f>
        <v>8224</v>
      </c>
      <c r="L7" s="81">
        <f>SUM(M7:N7)</f>
        <v>17683</v>
      </c>
      <c r="M7" s="81">
        <f>SUM(M9+M25)</f>
        <v>9020</v>
      </c>
      <c r="N7" s="81">
        <f>SUM(N9+N25)</f>
        <v>8663</v>
      </c>
      <c r="O7" s="81">
        <f>SUM(P7:Q7)</f>
        <v>15763</v>
      </c>
      <c r="P7" s="81">
        <f>SUM(P9+P25)</f>
        <v>8089</v>
      </c>
      <c r="Q7" s="81">
        <f>SUM(Q9+Q25)</f>
        <v>7674</v>
      </c>
      <c r="R7" s="81">
        <f>SUM(S7:T7)</f>
        <v>16434</v>
      </c>
      <c r="S7" s="81">
        <f>SUM(S9+S25)</f>
        <v>8323</v>
      </c>
      <c r="T7" s="81">
        <f>SUM(T9+T25)</f>
        <v>8111</v>
      </c>
      <c r="U7" s="81">
        <f>SUM(V7:W7)</f>
        <v>17979</v>
      </c>
      <c r="V7" s="81">
        <f>SUM(V9+V25)</f>
        <v>9255</v>
      </c>
      <c r="W7" s="81">
        <f>SUM(W9+W25)</f>
        <v>8724</v>
      </c>
      <c r="X7" s="81">
        <f>SUM(Y7:Z7)</f>
        <v>18181</v>
      </c>
      <c r="Y7" s="81">
        <f>SUM(Y9+Y25)</f>
        <v>9490</v>
      </c>
      <c r="Z7" s="81">
        <f>SUM(Z9+Z25)</f>
        <v>8691</v>
      </c>
      <c r="AA7" s="329">
        <f>SUM(AA9+AA25)</f>
        <v>5009</v>
      </c>
    </row>
    <row r="8" spans="1:27" s="144" customFormat="1" ht="13.5" customHeight="1">
      <c r="A8" s="205"/>
      <c r="B8" s="206"/>
      <c r="C8" s="1167"/>
      <c r="D8" s="1168"/>
      <c r="E8" s="1168"/>
      <c r="F8" s="1168"/>
      <c r="G8" s="81"/>
      <c r="H8" s="81"/>
      <c r="I8" s="1168"/>
      <c r="J8" s="81"/>
      <c r="K8" s="81"/>
      <c r="L8" s="1168"/>
      <c r="M8" s="81"/>
      <c r="N8" s="81"/>
      <c r="O8" s="1168"/>
      <c r="P8" s="81"/>
      <c r="Q8" s="81"/>
      <c r="R8" s="1168"/>
      <c r="S8" s="81"/>
      <c r="T8" s="81"/>
      <c r="U8" s="1168"/>
      <c r="V8" s="81"/>
      <c r="W8" s="81"/>
      <c r="X8" s="1168"/>
      <c r="Y8" s="81"/>
      <c r="Z8" s="81"/>
      <c r="AA8" s="329"/>
    </row>
    <row r="9" spans="1:27" s="140" customFormat="1" ht="13.5" customHeight="1">
      <c r="A9" s="1260" t="s">
        <v>234</v>
      </c>
      <c r="B9" s="1749"/>
      <c r="C9" s="80">
        <f aca="true" t="shared" si="0" ref="C9:U9">SUM(C11:C23)</f>
        <v>174</v>
      </c>
      <c r="D9" s="81">
        <f t="shared" si="0"/>
        <v>43</v>
      </c>
      <c r="E9" s="81">
        <f t="shared" si="0"/>
        <v>2282</v>
      </c>
      <c r="F9" s="81">
        <f t="shared" si="0"/>
        <v>72348</v>
      </c>
      <c r="G9" s="81">
        <f t="shared" si="0"/>
        <v>37273</v>
      </c>
      <c r="H9" s="81">
        <f t="shared" si="0"/>
        <v>35075</v>
      </c>
      <c r="I9" s="81">
        <f t="shared" si="0"/>
        <v>12267</v>
      </c>
      <c r="J9" s="81">
        <f t="shared" si="0"/>
        <v>6380</v>
      </c>
      <c r="K9" s="81">
        <f t="shared" si="0"/>
        <v>5887</v>
      </c>
      <c r="L9" s="81">
        <f t="shared" si="0"/>
        <v>12567</v>
      </c>
      <c r="M9" s="81">
        <f t="shared" si="0"/>
        <v>6392</v>
      </c>
      <c r="N9" s="81">
        <f t="shared" si="0"/>
        <v>6175</v>
      </c>
      <c r="O9" s="81">
        <f t="shared" si="0"/>
        <v>11127</v>
      </c>
      <c r="P9" s="81">
        <f t="shared" si="0"/>
        <v>5738</v>
      </c>
      <c r="Q9" s="81">
        <f t="shared" si="0"/>
        <v>5389</v>
      </c>
      <c r="R9" s="81">
        <f t="shared" si="0"/>
        <v>11594</v>
      </c>
      <c r="S9" s="81">
        <f t="shared" si="0"/>
        <v>5903</v>
      </c>
      <c r="T9" s="81">
        <f t="shared" si="0"/>
        <v>5691</v>
      </c>
      <c r="U9" s="81">
        <f t="shared" si="0"/>
        <v>12389</v>
      </c>
      <c r="V9" s="81">
        <v>6384</v>
      </c>
      <c r="W9" s="81">
        <f>SUM(W11:W23)</f>
        <v>6005</v>
      </c>
      <c r="X9" s="81">
        <f>SUM(X11:X23)</f>
        <v>12404</v>
      </c>
      <c r="Y9" s="81">
        <f>SUM(Y11:Y23)</f>
        <v>6476</v>
      </c>
      <c r="Z9" s="81">
        <f>SUM(Z11:Z23)</f>
        <v>5928</v>
      </c>
      <c r="AA9" s="329">
        <f>SUM(AA11:AA23)</f>
        <v>3028</v>
      </c>
    </row>
    <row r="10" spans="1:27" ht="13.5" customHeight="1">
      <c r="A10" s="1169"/>
      <c r="B10" s="75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913"/>
    </row>
    <row r="11" spans="1:27" ht="12" customHeight="1">
      <c r="A11" s="146"/>
      <c r="B11" s="75" t="s">
        <v>69</v>
      </c>
      <c r="C11" s="76">
        <v>33</v>
      </c>
      <c r="D11" s="77">
        <v>3</v>
      </c>
      <c r="E11" s="77">
        <v>532</v>
      </c>
      <c r="F11" s="77">
        <f aca="true" t="shared" si="1" ref="F11:F23">SUM(G11:H11)</f>
        <v>18779</v>
      </c>
      <c r="G11" s="77">
        <f aca="true" t="shared" si="2" ref="G11:G20">SUM(J11+M11+P11+S11+V11+Y11)</f>
        <v>9666</v>
      </c>
      <c r="H11" s="77">
        <f aca="true" t="shared" si="3" ref="H11:H20">SUM(K11+N11+Q11+T11+W11+Z11)</f>
        <v>9113</v>
      </c>
      <c r="I11" s="77">
        <f aca="true" t="shared" si="4" ref="I11:I23">SUM(J11:K11)</f>
        <v>3336</v>
      </c>
      <c r="J11" s="77">
        <v>1747</v>
      </c>
      <c r="K11" s="77">
        <v>1589</v>
      </c>
      <c r="L11" s="77">
        <f aca="true" t="shared" si="5" ref="L11:L23">SUM(M11:N11)</f>
        <v>3358</v>
      </c>
      <c r="M11" s="77">
        <v>1708</v>
      </c>
      <c r="N11" s="77">
        <v>1650</v>
      </c>
      <c r="O11" s="77">
        <f aca="true" t="shared" si="6" ref="O11:O23">SUM(P11:Q11)</f>
        <v>2888</v>
      </c>
      <c r="P11" s="77">
        <v>1476</v>
      </c>
      <c r="Q11" s="77">
        <v>1412</v>
      </c>
      <c r="R11" s="77">
        <f aca="true" t="shared" si="7" ref="R11:R23">SUM(S11:T11)</f>
        <v>2950</v>
      </c>
      <c r="S11" s="77">
        <v>1481</v>
      </c>
      <c r="T11" s="77">
        <v>1469</v>
      </c>
      <c r="U11" s="77">
        <f aca="true" t="shared" si="8" ref="U11:U20">SUM(V11:W11)</f>
        <v>3209</v>
      </c>
      <c r="V11" s="77">
        <v>1670</v>
      </c>
      <c r="W11" s="77">
        <v>1539</v>
      </c>
      <c r="X11" s="77">
        <f aca="true" t="shared" si="9" ref="X11:X23">SUM(Y11:Z11)</f>
        <v>3038</v>
      </c>
      <c r="Y11" s="77">
        <v>1584</v>
      </c>
      <c r="Z11" s="77">
        <v>1454</v>
      </c>
      <c r="AA11" s="913">
        <v>698</v>
      </c>
    </row>
    <row r="12" spans="1:27" ht="13.5" customHeight="1">
      <c r="A12" s="146"/>
      <c r="B12" s="75" t="s">
        <v>71</v>
      </c>
      <c r="C12" s="76">
        <v>19</v>
      </c>
      <c r="D12" s="77">
        <v>12</v>
      </c>
      <c r="E12" s="77">
        <v>267</v>
      </c>
      <c r="F12" s="77">
        <f t="shared" si="1"/>
        <v>8147</v>
      </c>
      <c r="G12" s="77">
        <f t="shared" si="2"/>
        <v>4142</v>
      </c>
      <c r="H12" s="77">
        <f t="shared" si="3"/>
        <v>4005</v>
      </c>
      <c r="I12" s="77">
        <f t="shared" si="4"/>
        <v>1408</v>
      </c>
      <c r="J12" s="77">
        <v>708</v>
      </c>
      <c r="K12" s="77">
        <v>700</v>
      </c>
      <c r="L12" s="77">
        <f t="shared" si="5"/>
        <v>1445</v>
      </c>
      <c r="M12" s="77">
        <v>723</v>
      </c>
      <c r="N12" s="77">
        <v>722</v>
      </c>
      <c r="O12" s="77">
        <f t="shared" si="6"/>
        <v>1260</v>
      </c>
      <c r="P12" s="77">
        <v>638</v>
      </c>
      <c r="Q12" s="77">
        <v>622</v>
      </c>
      <c r="R12" s="77">
        <f t="shared" si="7"/>
        <v>1317</v>
      </c>
      <c r="S12" s="77">
        <v>686</v>
      </c>
      <c r="T12" s="77">
        <v>631</v>
      </c>
      <c r="U12" s="77">
        <f t="shared" si="8"/>
        <v>1343</v>
      </c>
      <c r="V12" s="77">
        <v>673</v>
      </c>
      <c r="W12" s="77">
        <v>670</v>
      </c>
      <c r="X12" s="77">
        <f t="shared" si="9"/>
        <v>1374</v>
      </c>
      <c r="Y12" s="77">
        <v>714</v>
      </c>
      <c r="Z12" s="77">
        <v>660</v>
      </c>
      <c r="AA12" s="913">
        <v>354</v>
      </c>
    </row>
    <row r="13" spans="1:27" ht="13.5" customHeight="1">
      <c r="A13" s="146"/>
      <c r="B13" s="75" t="s">
        <v>73</v>
      </c>
      <c r="C13" s="76">
        <v>20</v>
      </c>
      <c r="D13" s="77">
        <v>1</v>
      </c>
      <c r="E13" s="77">
        <v>265</v>
      </c>
      <c r="F13" s="77">
        <f t="shared" si="1"/>
        <v>8682</v>
      </c>
      <c r="G13" s="77">
        <f t="shared" si="2"/>
        <v>4492</v>
      </c>
      <c r="H13" s="77">
        <f t="shared" si="3"/>
        <v>4190</v>
      </c>
      <c r="I13" s="77">
        <f t="shared" si="4"/>
        <v>1487</v>
      </c>
      <c r="J13" s="77">
        <v>783</v>
      </c>
      <c r="K13" s="77">
        <v>704</v>
      </c>
      <c r="L13" s="77">
        <f t="shared" si="5"/>
        <v>1482</v>
      </c>
      <c r="M13" s="77">
        <v>776</v>
      </c>
      <c r="N13" s="77">
        <v>706</v>
      </c>
      <c r="O13" s="77">
        <f t="shared" si="6"/>
        <v>1354</v>
      </c>
      <c r="P13" s="77">
        <v>693</v>
      </c>
      <c r="Q13" s="77">
        <v>661</v>
      </c>
      <c r="R13" s="77">
        <f t="shared" si="7"/>
        <v>1405</v>
      </c>
      <c r="S13" s="77">
        <v>719</v>
      </c>
      <c r="T13" s="77">
        <v>686</v>
      </c>
      <c r="U13" s="77">
        <f t="shared" si="8"/>
        <v>1475</v>
      </c>
      <c r="V13" s="77">
        <v>754</v>
      </c>
      <c r="W13" s="77">
        <v>721</v>
      </c>
      <c r="X13" s="77">
        <f t="shared" si="9"/>
        <v>1479</v>
      </c>
      <c r="Y13" s="77">
        <v>767</v>
      </c>
      <c r="Z13" s="77">
        <v>712</v>
      </c>
      <c r="AA13" s="913">
        <v>342</v>
      </c>
    </row>
    <row r="14" spans="1:27" ht="13.5" customHeight="1">
      <c r="A14" s="146"/>
      <c r="B14" s="75" t="s">
        <v>75</v>
      </c>
      <c r="C14" s="76">
        <v>20</v>
      </c>
      <c r="D14" s="78">
        <v>0</v>
      </c>
      <c r="E14" s="77">
        <v>250</v>
      </c>
      <c r="F14" s="77">
        <f t="shared" si="1"/>
        <v>8667</v>
      </c>
      <c r="G14" s="77">
        <f t="shared" si="2"/>
        <v>4476</v>
      </c>
      <c r="H14" s="77">
        <f t="shared" si="3"/>
        <v>4191</v>
      </c>
      <c r="I14" s="77">
        <f t="shared" si="4"/>
        <v>1449</v>
      </c>
      <c r="J14" s="77">
        <v>738</v>
      </c>
      <c r="K14" s="77">
        <v>711</v>
      </c>
      <c r="L14" s="77">
        <f t="shared" si="5"/>
        <v>1537</v>
      </c>
      <c r="M14" s="77">
        <v>793</v>
      </c>
      <c r="N14" s="77">
        <v>744</v>
      </c>
      <c r="O14" s="77">
        <f t="shared" si="6"/>
        <v>1333</v>
      </c>
      <c r="P14" s="77">
        <v>712</v>
      </c>
      <c r="Q14" s="77">
        <v>621</v>
      </c>
      <c r="R14" s="77">
        <f t="shared" si="7"/>
        <v>1385</v>
      </c>
      <c r="S14" s="77">
        <v>679</v>
      </c>
      <c r="T14" s="77">
        <v>706</v>
      </c>
      <c r="U14" s="77">
        <f t="shared" si="8"/>
        <v>1427</v>
      </c>
      <c r="V14" s="77">
        <v>752</v>
      </c>
      <c r="W14" s="77">
        <v>675</v>
      </c>
      <c r="X14" s="77">
        <f t="shared" si="9"/>
        <v>1536</v>
      </c>
      <c r="Y14" s="77">
        <v>802</v>
      </c>
      <c r="Z14" s="77">
        <v>734</v>
      </c>
      <c r="AA14" s="913">
        <v>322</v>
      </c>
    </row>
    <row r="15" spans="1:27" ht="13.5" customHeight="1">
      <c r="A15" s="146"/>
      <c r="B15" s="75" t="s">
        <v>78</v>
      </c>
      <c r="C15" s="76">
        <v>11</v>
      </c>
      <c r="D15" s="77">
        <v>6</v>
      </c>
      <c r="E15" s="77">
        <v>138</v>
      </c>
      <c r="F15" s="77">
        <f t="shared" si="1"/>
        <v>3838</v>
      </c>
      <c r="G15" s="77">
        <f t="shared" si="2"/>
        <v>2027</v>
      </c>
      <c r="H15" s="77">
        <f t="shared" si="3"/>
        <v>1811</v>
      </c>
      <c r="I15" s="77">
        <f t="shared" si="4"/>
        <v>623</v>
      </c>
      <c r="J15" s="77">
        <v>348</v>
      </c>
      <c r="K15" s="77">
        <v>275</v>
      </c>
      <c r="L15" s="77">
        <f t="shared" si="5"/>
        <v>676</v>
      </c>
      <c r="M15" s="77">
        <v>340</v>
      </c>
      <c r="N15" s="77">
        <v>336</v>
      </c>
      <c r="O15" s="77">
        <f t="shared" si="6"/>
        <v>564</v>
      </c>
      <c r="P15" s="77">
        <v>308</v>
      </c>
      <c r="Q15" s="77">
        <v>256</v>
      </c>
      <c r="R15" s="77">
        <f t="shared" si="7"/>
        <v>600</v>
      </c>
      <c r="S15" s="77">
        <v>320</v>
      </c>
      <c r="T15" s="77">
        <v>280</v>
      </c>
      <c r="U15" s="77">
        <f t="shared" si="8"/>
        <v>701</v>
      </c>
      <c r="V15" s="77">
        <v>359</v>
      </c>
      <c r="W15" s="77">
        <v>342</v>
      </c>
      <c r="X15" s="77">
        <f t="shared" si="9"/>
        <v>674</v>
      </c>
      <c r="Y15" s="77">
        <v>352</v>
      </c>
      <c r="Z15" s="77">
        <v>322</v>
      </c>
      <c r="AA15" s="913">
        <v>189</v>
      </c>
    </row>
    <row r="16" spans="1:27" ht="13.5" customHeight="1">
      <c r="A16" s="146"/>
      <c r="B16" s="75" t="s">
        <v>79</v>
      </c>
      <c r="C16" s="76">
        <v>10</v>
      </c>
      <c r="D16" s="78">
        <v>1</v>
      </c>
      <c r="E16" s="77">
        <v>114</v>
      </c>
      <c r="F16" s="77">
        <f t="shared" si="1"/>
        <v>3327</v>
      </c>
      <c r="G16" s="77">
        <f t="shared" si="2"/>
        <v>1715</v>
      </c>
      <c r="H16" s="77">
        <f t="shared" si="3"/>
        <v>1612</v>
      </c>
      <c r="I16" s="77">
        <f t="shared" si="4"/>
        <v>564</v>
      </c>
      <c r="J16" s="77">
        <v>304</v>
      </c>
      <c r="K16" s="77">
        <v>260</v>
      </c>
      <c r="L16" s="77">
        <f t="shared" si="5"/>
        <v>533</v>
      </c>
      <c r="M16" s="77">
        <v>269</v>
      </c>
      <c r="N16" s="77">
        <v>264</v>
      </c>
      <c r="O16" s="77">
        <f t="shared" si="6"/>
        <v>503</v>
      </c>
      <c r="P16" s="77">
        <v>254</v>
      </c>
      <c r="Q16" s="77">
        <v>249</v>
      </c>
      <c r="R16" s="77">
        <f t="shared" si="7"/>
        <v>554</v>
      </c>
      <c r="S16" s="77">
        <v>288</v>
      </c>
      <c r="T16" s="77">
        <v>266</v>
      </c>
      <c r="U16" s="77">
        <f t="shared" si="8"/>
        <v>547</v>
      </c>
      <c r="V16" s="77">
        <v>277</v>
      </c>
      <c r="W16" s="77">
        <v>270</v>
      </c>
      <c r="X16" s="77">
        <f t="shared" si="9"/>
        <v>626</v>
      </c>
      <c r="Y16" s="77">
        <v>323</v>
      </c>
      <c r="Z16" s="77">
        <v>303</v>
      </c>
      <c r="AA16" s="913">
        <v>156</v>
      </c>
    </row>
    <row r="17" spans="1:27" ht="13.5" customHeight="1">
      <c r="A17" s="146"/>
      <c r="B17" s="75" t="s">
        <v>81</v>
      </c>
      <c r="C17" s="76">
        <v>9</v>
      </c>
      <c r="D17" s="77">
        <v>6</v>
      </c>
      <c r="E17" s="77">
        <v>99</v>
      </c>
      <c r="F17" s="77">
        <f t="shared" si="1"/>
        <v>3049</v>
      </c>
      <c r="G17" s="77">
        <f t="shared" si="2"/>
        <v>1597</v>
      </c>
      <c r="H17" s="77">
        <f t="shared" si="3"/>
        <v>1452</v>
      </c>
      <c r="I17" s="77">
        <f t="shared" si="4"/>
        <v>503</v>
      </c>
      <c r="J17" s="77">
        <v>250</v>
      </c>
      <c r="K17" s="77">
        <v>253</v>
      </c>
      <c r="L17" s="77">
        <f t="shared" si="5"/>
        <v>512</v>
      </c>
      <c r="M17" s="77">
        <v>275</v>
      </c>
      <c r="N17" s="77">
        <v>237</v>
      </c>
      <c r="O17" s="77">
        <f t="shared" si="6"/>
        <v>496</v>
      </c>
      <c r="P17" s="77">
        <v>254</v>
      </c>
      <c r="Q17" s="77">
        <v>242</v>
      </c>
      <c r="R17" s="77">
        <f t="shared" si="7"/>
        <v>497</v>
      </c>
      <c r="S17" s="77">
        <v>267</v>
      </c>
      <c r="T17" s="77">
        <v>230</v>
      </c>
      <c r="U17" s="77">
        <f t="shared" si="8"/>
        <v>486</v>
      </c>
      <c r="V17" s="77">
        <v>261</v>
      </c>
      <c r="W17" s="77">
        <v>225</v>
      </c>
      <c r="X17" s="77">
        <f t="shared" si="9"/>
        <v>555</v>
      </c>
      <c r="Y17" s="77">
        <v>290</v>
      </c>
      <c r="Z17" s="77">
        <v>265</v>
      </c>
      <c r="AA17" s="913">
        <v>130</v>
      </c>
    </row>
    <row r="18" spans="1:27" ht="13.5" customHeight="1">
      <c r="A18" s="146"/>
      <c r="B18" s="75" t="s">
        <v>82</v>
      </c>
      <c r="C18" s="76">
        <v>9</v>
      </c>
      <c r="D18" s="78">
        <v>0</v>
      </c>
      <c r="E18" s="77">
        <v>90</v>
      </c>
      <c r="F18" s="77">
        <f t="shared" si="1"/>
        <v>2619</v>
      </c>
      <c r="G18" s="77">
        <f t="shared" si="2"/>
        <v>1404</v>
      </c>
      <c r="H18" s="77">
        <f t="shared" si="3"/>
        <v>1215</v>
      </c>
      <c r="I18" s="77">
        <f t="shared" si="4"/>
        <v>393</v>
      </c>
      <c r="J18" s="77">
        <v>207</v>
      </c>
      <c r="K18" s="77">
        <v>186</v>
      </c>
      <c r="L18" s="77">
        <f t="shared" si="5"/>
        <v>429</v>
      </c>
      <c r="M18" s="77">
        <v>231</v>
      </c>
      <c r="N18" s="77">
        <v>198</v>
      </c>
      <c r="O18" s="77">
        <f t="shared" si="6"/>
        <v>401</v>
      </c>
      <c r="P18" s="77">
        <v>216</v>
      </c>
      <c r="Q18" s="77">
        <v>185</v>
      </c>
      <c r="R18" s="77">
        <f t="shared" si="7"/>
        <v>426</v>
      </c>
      <c r="S18" s="77">
        <v>233</v>
      </c>
      <c r="T18" s="77">
        <v>193</v>
      </c>
      <c r="U18" s="77">
        <f t="shared" si="8"/>
        <v>500</v>
      </c>
      <c r="V18" s="77">
        <v>268</v>
      </c>
      <c r="W18" s="77">
        <v>232</v>
      </c>
      <c r="X18" s="77">
        <f t="shared" si="9"/>
        <v>470</v>
      </c>
      <c r="Y18" s="77">
        <v>249</v>
      </c>
      <c r="Z18" s="77">
        <v>221</v>
      </c>
      <c r="AA18" s="913">
        <v>127</v>
      </c>
    </row>
    <row r="19" spans="1:27" ht="13.5" customHeight="1">
      <c r="A19" s="146"/>
      <c r="B19" s="75" t="s">
        <v>84</v>
      </c>
      <c r="C19" s="76">
        <v>6</v>
      </c>
      <c r="D19" s="78">
        <v>3</v>
      </c>
      <c r="E19" s="77">
        <v>98</v>
      </c>
      <c r="F19" s="77">
        <f t="shared" si="1"/>
        <v>2809</v>
      </c>
      <c r="G19" s="77">
        <f t="shared" si="2"/>
        <v>1424</v>
      </c>
      <c r="H19" s="77">
        <f t="shared" si="3"/>
        <v>1385</v>
      </c>
      <c r="I19" s="77">
        <f t="shared" si="4"/>
        <v>475</v>
      </c>
      <c r="J19" s="77">
        <v>254</v>
      </c>
      <c r="K19" s="77">
        <v>221</v>
      </c>
      <c r="L19" s="77">
        <f t="shared" si="5"/>
        <v>489</v>
      </c>
      <c r="M19" s="77">
        <v>242</v>
      </c>
      <c r="N19" s="77">
        <v>247</v>
      </c>
      <c r="O19" s="77">
        <f t="shared" si="6"/>
        <v>435</v>
      </c>
      <c r="P19" s="77">
        <v>210</v>
      </c>
      <c r="Q19" s="77">
        <v>225</v>
      </c>
      <c r="R19" s="77">
        <f t="shared" si="7"/>
        <v>472</v>
      </c>
      <c r="S19" s="77">
        <v>234</v>
      </c>
      <c r="T19" s="77">
        <v>238</v>
      </c>
      <c r="U19" s="77">
        <f t="shared" si="8"/>
        <v>468</v>
      </c>
      <c r="V19" s="77">
        <v>230</v>
      </c>
      <c r="W19" s="77">
        <v>238</v>
      </c>
      <c r="X19" s="77">
        <f t="shared" si="9"/>
        <v>470</v>
      </c>
      <c r="Y19" s="77">
        <v>254</v>
      </c>
      <c r="Z19" s="77">
        <v>216</v>
      </c>
      <c r="AA19" s="913">
        <v>129</v>
      </c>
    </row>
    <row r="20" spans="1:27" ht="13.5" customHeight="1">
      <c r="A20" s="146"/>
      <c r="B20" s="75" t="s">
        <v>86</v>
      </c>
      <c r="C20" s="76">
        <v>10</v>
      </c>
      <c r="D20" s="78">
        <v>1</v>
      </c>
      <c r="E20" s="77">
        <v>128</v>
      </c>
      <c r="F20" s="77">
        <f t="shared" si="1"/>
        <v>3972</v>
      </c>
      <c r="G20" s="77">
        <f t="shared" si="2"/>
        <v>1977</v>
      </c>
      <c r="H20" s="77">
        <f t="shared" si="3"/>
        <v>1995</v>
      </c>
      <c r="I20" s="77">
        <f t="shared" si="4"/>
        <v>682</v>
      </c>
      <c r="J20" s="77">
        <v>342</v>
      </c>
      <c r="K20" s="77">
        <v>340</v>
      </c>
      <c r="L20" s="77">
        <f t="shared" si="5"/>
        <v>720</v>
      </c>
      <c r="M20" s="77">
        <v>331</v>
      </c>
      <c r="N20" s="77">
        <v>389</v>
      </c>
      <c r="O20" s="77">
        <f t="shared" si="6"/>
        <v>583</v>
      </c>
      <c r="P20" s="77">
        <v>305</v>
      </c>
      <c r="Q20" s="77">
        <v>278</v>
      </c>
      <c r="R20" s="77">
        <f t="shared" si="7"/>
        <v>611</v>
      </c>
      <c r="S20" s="77">
        <v>291</v>
      </c>
      <c r="T20" s="77">
        <v>320</v>
      </c>
      <c r="U20" s="77">
        <f t="shared" si="8"/>
        <v>682</v>
      </c>
      <c r="V20" s="77">
        <v>341</v>
      </c>
      <c r="W20" s="77">
        <v>341</v>
      </c>
      <c r="X20" s="77">
        <f t="shared" si="9"/>
        <v>694</v>
      </c>
      <c r="Y20" s="77">
        <v>367</v>
      </c>
      <c r="Z20" s="77">
        <v>327</v>
      </c>
      <c r="AA20" s="913">
        <v>175</v>
      </c>
    </row>
    <row r="21" spans="1:27" ht="13.5" customHeight="1">
      <c r="A21" s="146"/>
      <c r="B21" s="75" t="s">
        <v>88</v>
      </c>
      <c r="C21" s="76">
        <v>7</v>
      </c>
      <c r="D21" s="78">
        <v>3</v>
      </c>
      <c r="E21" s="77">
        <v>105</v>
      </c>
      <c r="F21" s="77">
        <f t="shared" si="1"/>
        <v>3345</v>
      </c>
      <c r="G21" s="77">
        <v>1688</v>
      </c>
      <c r="H21" s="77">
        <f>SUM(K21+N21+Q21+T21+W21+Z21)</f>
        <v>1657</v>
      </c>
      <c r="I21" s="77">
        <f t="shared" si="4"/>
        <v>558</v>
      </c>
      <c r="J21" s="77">
        <v>276</v>
      </c>
      <c r="K21" s="77">
        <v>282</v>
      </c>
      <c r="L21" s="77">
        <f t="shared" si="5"/>
        <v>550</v>
      </c>
      <c r="M21" s="77">
        <v>272</v>
      </c>
      <c r="N21" s="77">
        <v>278</v>
      </c>
      <c r="O21" s="77">
        <f t="shared" si="6"/>
        <v>506</v>
      </c>
      <c r="P21" s="77">
        <v>257</v>
      </c>
      <c r="Q21" s="77">
        <v>249</v>
      </c>
      <c r="R21" s="77">
        <f t="shared" si="7"/>
        <v>560</v>
      </c>
      <c r="S21" s="77">
        <v>287</v>
      </c>
      <c r="T21" s="77">
        <v>273</v>
      </c>
      <c r="U21" s="77">
        <v>617</v>
      </c>
      <c r="V21" s="77">
        <v>14</v>
      </c>
      <c r="W21" s="77">
        <v>303</v>
      </c>
      <c r="X21" s="77">
        <f t="shared" si="9"/>
        <v>554</v>
      </c>
      <c r="Y21" s="77">
        <v>282</v>
      </c>
      <c r="Z21" s="77">
        <v>272</v>
      </c>
      <c r="AA21" s="913">
        <v>135</v>
      </c>
    </row>
    <row r="22" spans="1:27" ht="13.5" customHeight="1">
      <c r="A22" s="146"/>
      <c r="B22" s="75" t="s">
        <v>89</v>
      </c>
      <c r="C22" s="76">
        <v>12</v>
      </c>
      <c r="D22" s="78">
        <v>4</v>
      </c>
      <c r="E22" s="77">
        <v>88</v>
      </c>
      <c r="F22" s="77">
        <f t="shared" si="1"/>
        <v>2045</v>
      </c>
      <c r="G22" s="77">
        <f>SUM(J22+M22+P22+S22+V22+Y22)</f>
        <v>1092</v>
      </c>
      <c r="H22" s="77">
        <f>SUM(K22+N22+Q22+T22+W22+Z22)</f>
        <v>953</v>
      </c>
      <c r="I22" s="77">
        <f t="shared" si="4"/>
        <v>296</v>
      </c>
      <c r="J22" s="77">
        <v>168</v>
      </c>
      <c r="K22" s="77">
        <v>128</v>
      </c>
      <c r="L22" s="77">
        <f t="shared" si="5"/>
        <v>333</v>
      </c>
      <c r="M22" s="77">
        <v>178</v>
      </c>
      <c r="N22" s="77">
        <v>155</v>
      </c>
      <c r="O22" s="77">
        <f t="shared" si="6"/>
        <v>313</v>
      </c>
      <c r="P22" s="77">
        <v>168</v>
      </c>
      <c r="Q22" s="77">
        <v>145</v>
      </c>
      <c r="R22" s="77">
        <f t="shared" si="7"/>
        <v>328</v>
      </c>
      <c r="S22" s="77">
        <v>170</v>
      </c>
      <c r="T22" s="77">
        <v>158</v>
      </c>
      <c r="U22" s="77">
        <f>SUM(V22:W22)</f>
        <v>396</v>
      </c>
      <c r="V22" s="77">
        <v>208</v>
      </c>
      <c r="W22" s="77">
        <v>188</v>
      </c>
      <c r="X22" s="77">
        <f t="shared" si="9"/>
        <v>379</v>
      </c>
      <c r="Y22" s="77">
        <v>200</v>
      </c>
      <c r="Z22" s="77">
        <v>179</v>
      </c>
      <c r="AA22" s="913">
        <v>127</v>
      </c>
    </row>
    <row r="23" spans="1:27" ht="13.5" customHeight="1">
      <c r="A23" s="146"/>
      <c r="B23" s="75" t="s">
        <v>91</v>
      </c>
      <c r="C23" s="76">
        <v>8</v>
      </c>
      <c r="D23" s="77">
        <v>3</v>
      </c>
      <c r="E23" s="77">
        <v>108</v>
      </c>
      <c r="F23" s="77">
        <f t="shared" si="1"/>
        <v>3069</v>
      </c>
      <c r="G23" s="77">
        <f>SUM(J23+M23+P23+S23+V23+Y23)</f>
        <v>1573</v>
      </c>
      <c r="H23" s="77">
        <f>SUM(K23+N23+Q23+T23+W23+Z23)</f>
        <v>1496</v>
      </c>
      <c r="I23" s="77">
        <f t="shared" si="4"/>
        <v>493</v>
      </c>
      <c r="J23" s="77">
        <v>255</v>
      </c>
      <c r="K23" s="77">
        <v>238</v>
      </c>
      <c r="L23" s="77">
        <f t="shared" si="5"/>
        <v>503</v>
      </c>
      <c r="M23" s="77">
        <v>254</v>
      </c>
      <c r="N23" s="77">
        <v>249</v>
      </c>
      <c r="O23" s="77">
        <f t="shared" si="6"/>
        <v>491</v>
      </c>
      <c r="P23" s="77">
        <v>247</v>
      </c>
      <c r="Q23" s="77">
        <v>244</v>
      </c>
      <c r="R23" s="77">
        <f t="shared" si="7"/>
        <v>489</v>
      </c>
      <c r="S23" s="77">
        <v>248</v>
      </c>
      <c r="T23" s="77">
        <v>241</v>
      </c>
      <c r="U23" s="77">
        <f>SUM(V23:W23)</f>
        <v>538</v>
      </c>
      <c r="V23" s="77">
        <v>277</v>
      </c>
      <c r="W23" s="77">
        <v>261</v>
      </c>
      <c r="X23" s="77">
        <f t="shared" si="9"/>
        <v>555</v>
      </c>
      <c r="Y23" s="77">
        <v>292</v>
      </c>
      <c r="Z23" s="77">
        <v>263</v>
      </c>
      <c r="AA23" s="913">
        <v>144</v>
      </c>
    </row>
    <row r="24" spans="1:27" ht="13.5" customHeight="1">
      <c r="A24" s="146"/>
      <c r="B24" s="75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913"/>
    </row>
    <row r="25" spans="1:27" s="140" customFormat="1" ht="13.5" customHeight="1">
      <c r="A25" s="1260" t="s">
        <v>235</v>
      </c>
      <c r="B25" s="1733"/>
      <c r="C25" s="80">
        <f aca="true" t="shared" si="10" ref="C25:Q25">SUM(C27,C31,C37,C40,C49,C58,C67,C70,C53)</f>
        <v>179</v>
      </c>
      <c r="D25" s="81">
        <f t="shared" si="10"/>
        <v>55</v>
      </c>
      <c r="E25" s="81">
        <f t="shared" si="10"/>
        <v>1384</v>
      </c>
      <c r="F25" s="81">
        <f t="shared" si="10"/>
        <v>30852</v>
      </c>
      <c r="G25" s="81">
        <f t="shared" si="10"/>
        <v>15840</v>
      </c>
      <c r="H25" s="81">
        <f t="shared" si="10"/>
        <v>15012</v>
      </c>
      <c r="I25" s="81">
        <f t="shared" si="10"/>
        <v>4893</v>
      </c>
      <c r="J25" s="81">
        <f t="shared" si="10"/>
        <v>2556</v>
      </c>
      <c r="K25" s="81">
        <f t="shared" si="10"/>
        <v>2337</v>
      </c>
      <c r="L25" s="81">
        <f t="shared" si="10"/>
        <v>5116</v>
      </c>
      <c r="M25" s="81">
        <f t="shared" si="10"/>
        <v>2628</v>
      </c>
      <c r="N25" s="81">
        <f t="shared" si="10"/>
        <v>2488</v>
      </c>
      <c r="O25" s="81">
        <f t="shared" si="10"/>
        <v>4636</v>
      </c>
      <c r="P25" s="81">
        <f t="shared" si="10"/>
        <v>2351</v>
      </c>
      <c r="Q25" s="81">
        <f t="shared" si="10"/>
        <v>2285</v>
      </c>
      <c r="R25" s="81">
        <v>4840</v>
      </c>
      <c r="S25" s="81">
        <f>SUM(S27,S31,S37,S40,S49,S58,S67,S70,S53)</f>
        <v>2420</v>
      </c>
      <c r="T25" s="81">
        <f>SUM(T27,T31,T37,T40,T49,T58,T67,T70,T53)</f>
        <v>2420</v>
      </c>
      <c r="U25" s="81">
        <f>SUM(U27,U31,U37,U40,U49,U58,U67,U70,U53)</f>
        <v>5590</v>
      </c>
      <c r="V25" s="81">
        <f>SUM(V27,V31,V37,V40,V49,V58,V67,V70,V53)</f>
        <v>2871</v>
      </c>
      <c r="W25" s="81">
        <v>2719</v>
      </c>
      <c r="X25" s="81">
        <f>SUM(X27,X31,X37,X40,X49,X58,X67,X70,X53)</f>
        <v>5777</v>
      </c>
      <c r="Y25" s="81">
        <f>SUM(Y27,Y31,Y37,Y40,Y49,Y58,Y67,Y70,Y53)</f>
        <v>3014</v>
      </c>
      <c r="Z25" s="81">
        <f>SUM(Z27,Z31,Z37,Z40,Z49,Z58,Z67,Z70,Z53)</f>
        <v>2763</v>
      </c>
      <c r="AA25" s="329">
        <v>1981</v>
      </c>
    </row>
    <row r="26" spans="1:27" ht="13.5" customHeight="1">
      <c r="A26" s="205"/>
      <c r="B26" s="1170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913"/>
    </row>
    <row r="27" spans="1:27" ht="13.5" customHeight="1">
      <c r="A27" s="1734" t="s">
        <v>242</v>
      </c>
      <c r="B27" s="1735"/>
      <c r="C27" s="76">
        <f aca="true" t="shared" si="11" ref="C27:AA27">SUM(C28:C29)</f>
        <v>7</v>
      </c>
      <c r="D27" s="77">
        <f t="shared" si="11"/>
        <v>0</v>
      </c>
      <c r="E27" s="77">
        <f t="shared" si="11"/>
        <v>71</v>
      </c>
      <c r="F27" s="77">
        <f t="shared" si="11"/>
        <v>2060</v>
      </c>
      <c r="G27" s="77">
        <f t="shared" si="11"/>
        <v>1065</v>
      </c>
      <c r="H27" s="77">
        <f t="shared" si="11"/>
        <v>995</v>
      </c>
      <c r="I27" s="77">
        <f t="shared" si="11"/>
        <v>352</v>
      </c>
      <c r="J27" s="77">
        <f t="shared" si="11"/>
        <v>193</v>
      </c>
      <c r="K27" s="77">
        <f t="shared" si="11"/>
        <v>159</v>
      </c>
      <c r="L27" s="77">
        <f t="shared" si="11"/>
        <v>360</v>
      </c>
      <c r="M27" s="77">
        <f t="shared" si="11"/>
        <v>200</v>
      </c>
      <c r="N27" s="77">
        <f t="shared" si="11"/>
        <v>160</v>
      </c>
      <c r="O27" s="77">
        <f t="shared" si="11"/>
        <v>307</v>
      </c>
      <c r="P27" s="77">
        <f t="shared" si="11"/>
        <v>153</v>
      </c>
      <c r="Q27" s="77">
        <f t="shared" si="11"/>
        <v>154</v>
      </c>
      <c r="R27" s="77">
        <f t="shared" si="11"/>
        <v>314</v>
      </c>
      <c r="S27" s="77">
        <f t="shared" si="11"/>
        <v>143</v>
      </c>
      <c r="T27" s="77">
        <f t="shared" si="11"/>
        <v>171</v>
      </c>
      <c r="U27" s="77">
        <f t="shared" si="11"/>
        <v>350</v>
      </c>
      <c r="V27" s="77">
        <f t="shared" si="11"/>
        <v>182</v>
      </c>
      <c r="W27" s="77">
        <f t="shared" si="11"/>
        <v>168</v>
      </c>
      <c r="X27" s="77">
        <f t="shared" si="11"/>
        <v>377</v>
      </c>
      <c r="Y27" s="77">
        <f t="shared" si="11"/>
        <v>194</v>
      </c>
      <c r="Z27" s="77">
        <f t="shared" si="11"/>
        <v>183</v>
      </c>
      <c r="AA27" s="913">
        <f t="shared" si="11"/>
        <v>94</v>
      </c>
    </row>
    <row r="28" spans="1:27" ht="13.5" customHeight="1">
      <c r="A28" s="146"/>
      <c r="B28" s="75" t="s">
        <v>96</v>
      </c>
      <c r="C28" s="76">
        <v>5</v>
      </c>
      <c r="D28" s="78">
        <v>0</v>
      </c>
      <c r="E28" s="77">
        <v>45</v>
      </c>
      <c r="F28" s="77">
        <f>SUM(G28:H28)</f>
        <v>1189</v>
      </c>
      <c r="G28" s="77">
        <f>SUM(J28+M28+P28+S28+V28+Y28)</f>
        <v>613</v>
      </c>
      <c r="H28" s="77">
        <f>SUM(K28+N28+Q28+T28+W28+Z28)</f>
        <v>576</v>
      </c>
      <c r="I28" s="77">
        <f>SUM(J28:K28)</f>
        <v>201</v>
      </c>
      <c r="J28" s="77">
        <v>112</v>
      </c>
      <c r="K28" s="77">
        <v>89</v>
      </c>
      <c r="L28" s="77">
        <f>SUM(M28:N28)</f>
        <v>202</v>
      </c>
      <c r="M28" s="77">
        <v>106</v>
      </c>
      <c r="N28" s="77">
        <v>96</v>
      </c>
      <c r="O28" s="77">
        <f>SUM(P28:Q28)</f>
        <v>170</v>
      </c>
      <c r="P28" s="77">
        <v>82</v>
      </c>
      <c r="Q28" s="77">
        <v>88</v>
      </c>
      <c r="R28" s="77">
        <f>SUM(S28:T28)</f>
        <v>174</v>
      </c>
      <c r="S28" s="77">
        <v>80</v>
      </c>
      <c r="T28" s="77">
        <v>94</v>
      </c>
      <c r="U28" s="77">
        <f>SUM(V28:W28)</f>
        <v>226</v>
      </c>
      <c r="V28" s="77">
        <v>124</v>
      </c>
      <c r="W28" s="77">
        <v>102</v>
      </c>
      <c r="X28" s="77">
        <f>SUM(Y28:Z28)</f>
        <v>216</v>
      </c>
      <c r="Y28" s="77">
        <v>109</v>
      </c>
      <c r="Z28" s="77">
        <v>107</v>
      </c>
      <c r="AA28" s="913">
        <v>60</v>
      </c>
    </row>
    <row r="29" spans="1:27" ht="13.5" customHeight="1">
      <c r="A29" s="146"/>
      <c r="B29" s="75" t="s">
        <v>98</v>
      </c>
      <c r="C29" s="76">
        <v>2</v>
      </c>
      <c r="D29" s="78">
        <v>0</v>
      </c>
      <c r="E29" s="77">
        <v>26</v>
      </c>
      <c r="F29" s="77">
        <f>SUM(G29:H29)</f>
        <v>871</v>
      </c>
      <c r="G29" s="77">
        <f>SUM(J29+M29+P29+S29+V29+Y29)</f>
        <v>452</v>
      </c>
      <c r="H29" s="77">
        <f>SUM(K29+N29+Q29+T29+W29+Z29)</f>
        <v>419</v>
      </c>
      <c r="I29" s="77">
        <f>SUM(J29:K29)</f>
        <v>151</v>
      </c>
      <c r="J29" s="77">
        <v>81</v>
      </c>
      <c r="K29" s="77">
        <v>70</v>
      </c>
      <c r="L29" s="77">
        <f>SUM(M29:N29)</f>
        <v>158</v>
      </c>
      <c r="M29" s="77">
        <v>94</v>
      </c>
      <c r="N29" s="77">
        <v>64</v>
      </c>
      <c r="O29" s="77">
        <f>SUM(P29:Q29)</f>
        <v>137</v>
      </c>
      <c r="P29" s="77">
        <v>71</v>
      </c>
      <c r="Q29" s="77">
        <v>66</v>
      </c>
      <c r="R29" s="77">
        <f>SUM(S29:T29)</f>
        <v>140</v>
      </c>
      <c r="S29" s="77">
        <v>63</v>
      </c>
      <c r="T29" s="77">
        <v>77</v>
      </c>
      <c r="U29" s="77">
        <f>SUM(V29:W29)</f>
        <v>124</v>
      </c>
      <c r="V29" s="77">
        <v>58</v>
      </c>
      <c r="W29" s="77">
        <v>66</v>
      </c>
      <c r="X29" s="77">
        <f>SUM(Y29:Z29)</f>
        <v>161</v>
      </c>
      <c r="Y29" s="77">
        <v>85</v>
      </c>
      <c r="Z29" s="77">
        <v>76</v>
      </c>
      <c r="AA29" s="913">
        <v>34</v>
      </c>
    </row>
    <row r="30" spans="1:27" ht="13.5" customHeight="1">
      <c r="A30" s="146"/>
      <c r="B30" s="75"/>
      <c r="C30" s="76"/>
      <c r="D30" s="7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913"/>
    </row>
    <row r="31" spans="1:27" ht="13.5" customHeight="1">
      <c r="A31" s="1709" t="s">
        <v>243</v>
      </c>
      <c r="B31" s="1732"/>
      <c r="C31" s="76">
        <f aca="true" t="shared" si="12" ref="C31:Z31">SUM(C32:C35)</f>
        <v>33</v>
      </c>
      <c r="D31" s="77">
        <f t="shared" si="12"/>
        <v>9</v>
      </c>
      <c r="E31" s="77">
        <f t="shared" si="12"/>
        <v>224</v>
      </c>
      <c r="F31" s="77">
        <f t="shared" si="12"/>
        <v>4448</v>
      </c>
      <c r="G31" s="77">
        <f t="shared" si="12"/>
        <v>2302</v>
      </c>
      <c r="H31" s="77">
        <f t="shared" si="12"/>
        <v>2146</v>
      </c>
      <c r="I31" s="77">
        <f t="shared" si="12"/>
        <v>702</v>
      </c>
      <c r="J31" s="77">
        <f t="shared" si="12"/>
        <v>383</v>
      </c>
      <c r="K31" s="77">
        <f t="shared" si="12"/>
        <v>319</v>
      </c>
      <c r="L31" s="77">
        <f t="shared" si="12"/>
        <v>736</v>
      </c>
      <c r="M31" s="77">
        <f t="shared" si="12"/>
        <v>375</v>
      </c>
      <c r="N31" s="77">
        <f t="shared" si="12"/>
        <v>361</v>
      </c>
      <c r="O31" s="77">
        <f t="shared" si="12"/>
        <v>684</v>
      </c>
      <c r="P31" s="77">
        <f t="shared" si="12"/>
        <v>362</v>
      </c>
      <c r="Q31" s="77">
        <f t="shared" si="12"/>
        <v>322</v>
      </c>
      <c r="R31" s="77">
        <f t="shared" si="12"/>
        <v>710</v>
      </c>
      <c r="S31" s="77">
        <f t="shared" si="12"/>
        <v>371</v>
      </c>
      <c r="T31" s="77">
        <f t="shared" si="12"/>
        <v>339</v>
      </c>
      <c r="U31" s="77">
        <f t="shared" si="12"/>
        <v>794</v>
      </c>
      <c r="V31" s="77">
        <f t="shared" si="12"/>
        <v>397</v>
      </c>
      <c r="W31" s="77">
        <f t="shared" si="12"/>
        <v>397</v>
      </c>
      <c r="X31" s="77">
        <f t="shared" si="12"/>
        <v>822</v>
      </c>
      <c r="Y31" s="77">
        <f t="shared" si="12"/>
        <v>414</v>
      </c>
      <c r="Z31" s="77">
        <f t="shared" si="12"/>
        <v>408</v>
      </c>
      <c r="AA31" s="913">
        <v>327</v>
      </c>
    </row>
    <row r="32" spans="1:27" ht="13.5" customHeight="1">
      <c r="A32" s="146"/>
      <c r="B32" s="75" t="s">
        <v>100</v>
      </c>
      <c r="C32" s="76">
        <v>6</v>
      </c>
      <c r="D32" s="78">
        <v>0</v>
      </c>
      <c r="E32" s="77">
        <v>63</v>
      </c>
      <c r="F32" s="77">
        <f>SUM(G32:H32)</f>
        <v>1719</v>
      </c>
      <c r="G32" s="77">
        <f aca="true" t="shared" si="13" ref="G32:H35">SUM(J32+M32+P32+S32+V32+Y32)</f>
        <v>891</v>
      </c>
      <c r="H32" s="77">
        <f t="shared" si="13"/>
        <v>828</v>
      </c>
      <c r="I32" s="77">
        <f>SUM(J32:K32)</f>
        <v>285</v>
      </c>
      <c r="J32" s="77">
        <v>149</v>
      </c>
      <c r="K32" s="77">
        <v>136</v>
      </c>
      <c r="L32" s="77">
        <f>SUM(M32:N32)</f>
        <v>277</v>
      </c>
      <c r="M32" s="77">
        <v>139</v>
      </c>
      <c r="N32" s="77">
        <v>138</v>
      </c>
      <c r="O32" s="77">
        <f>SUM(P32:Q32)</f>
        <v>272</v>
      </c>
      <c r="P32" s="77">
        <v>145</v>
      </c>
      <c r="Q32" s="77">
        <v>127</v>
      </c>
      <c r="R32" s="77">
        <f>SUM(S32:T32)</f>
        <v>288</v>
      </c>
      <c r="S32" s="77">
        <v>143</v>
      </c>
      <c r="T32" s="77">
        <v>145</v>
      </c>
      <c r="U32" s="77">
        <f>SUM(V32:W32)</f>
        <v>300</v>
      </c>
      <c r="V32" s="77">
        <v>158</v>
      </c>
      <c r="W32" s="77">
        <v>142</v>
      </c>
      <c r="X32" s="77">
        <f>SUM(Y32:Z32)</f>
        <v>297</v>
      </c>
      <c r="Y32" s="77">
        <v>157</v>
      </c>
      <c r="Z32" s="77">
        <v>140</v>
      </c>
      <c r="AA32" s="913">
        <v>87</v>
      </c>
    </row>
    <row r="33" spans="1:27" ht="13.5" customHeight="1">
      <c r="A33" s="146"/>
      <c r="B33" s="75" t="s">
        <v>102</v>
      </c>
      <c r="C33" s="76">
        <v>12</v>
      </c>
      <c r="D33" s="77">
        <v>2</v>
      </c>
      <c r="E33" s="77">
        <v>55</v>
      </c>
      <c r="F33" s="77">
        <f>SUM(G33:H33)</f>
        <v>775</v>
      </c>
      <c r="G33" s="77">
        <f t="shared" si="13"/>
        <v>389</v>
      </c>
      <c r="H33" s="77">
        <f t="shared" si="13"/>
        <v>386</v>
      </c>
      <c r="I33" s="77">
        <f>SUM(J33:K33)</f>
        <v>107</v>
      </c>
      <c r="J33" s="77">
        <v>65</v>
      </c>
      <c r="K33" s="77">
        <v>42</v>
      </c>
      <c r="L33" s="77">
        <f>SUM(M33:N33)</f>
        <v>143</v>
      </c>
      <c r="M33" s="77">
        <v>64</v>
      </c>
      <c r="N33" s="77">
        <v>79</v>
      </c>
      <c r="O33" s="77">
        <f>SUM(P33:Q33)</f>
        <v>110</v>
      </c>
      <c r="P33" s="77">
        <v>61</v>
      </c>
      <c r="Q33" s="77">
        <v>49</v>
      </c>
      <c r="R33" s="77">
        <f>SUM(S33:T33)</f>
        <v>127</v>
      </c>
      <c r="S33" s="77">
        <v>67</v>
      </c>
      <c r="T33" s="77">
        <v>60</v>
      </c>
      <c r="U33" s="77">
        <f>SUM(V33:W33)</f>
        <v>138</v>
      </c>
      <c r="V33" s="77">
        <v>58</v>
      </c>
      <c r="W33" s="77">
        <v>80</v>
      </c>
      <c r="X33" s="77">
        <f>SUM(Y33:Z33)</f>
        <v>150</v>
      </c>
      <c r="Y33" s="77">
        <v>74</v>
      </c>
      <c r="Z33" s="77">
        <v>76</v>
      </c>
      <c r="AA33" s="913">
        <v>87</v>
      </c>
    </row>
    <row r="34" spans="1:27" ht="13.5" customHeight="1">
      <c r="A34" s="146"/>
      <c r="B34" s="75" t="s">
        <v>103</v>
      </c>
      <c r="C34" s="76">
        <v>8</v>
      </c>
      <c r="D34" s="77">
        <v>6</v>
      </c>
      <c r="E34" s="77">
        <v>57</v>
      </c>
      <c r="F34" s="77">
        <f>SUM(G34:H34)</f>
        <v>960</v>
      </c>
      <c r="G34" s="77">
        <f t="shared" si="13"/>
        <v>507</v>
      </c>
      <c r="H34" s="77">
        <f t="shared" si="13"/>
        <v>453</v>
      </c>
      <c r="I34" s="77">
        <f>SUM(J34:K34)</f>
        <v>144</v>
      </c>
      <c r="J34" s="77">
        <v>68</v>
      </c>
      <c r="K34" s="77">
        <v>76</v>
      </c>
      <c r="L34" s="77">
        <f>SUM(M34:N34)</f>
        <v>152</v>
      </c>
      <c r="M34" s="77">
        <v>79</v>
      </c>
      <c r="N34" s="77">
        <v>73</v>
      </c>
      <c r="O34" s="77">
        <f>SUM(P34:Q34)</f>
        <v>150</v>
      </c>
      <c r="P34" s="77">
        <v>87</v>
      </c>
      <c r="Q34" s="77">
        <v>63</v>
      </c>
      <c r="R34" s="77">
        <f>SUM(S34:T34)</f>
        <v>135</v>
      </c>
      <c r="S34" s="77">
        <v>77</v>
      </c>
      <c r="T34" s="77">
        <v>58</v>
      </c>
      <c r="U34" s="77">
        <f>SUM(V34:W34)</f>
        <v>194</v>
      </c>
      <c r="V34" s="77">
        <v>103</v>
      </c>
      <c r="W34" s="77">
        <v>91</v>
      </c>
      <c r="X34" s="77">
        <f>SUM(Y34:Z34)</f>
        <v>185</v>
      </c>
      <c r="Y34" s="77">
        <v>93</v>
      </c>
      <c r="Z34" s="77">
        <v>92</v>
      </c>
      <c r="AA34" s="913">
        <v>83</v>
      </c>
    </row>
    <row r="35" spans="1:27" ht="13.5" customHeight="1">
      <c r="A35" s="146"/>
      <c r="B35" s="75" t="s">
        <v>105</v>
      </c>
      <c r="C35" s="76">
        <v>7</v>
      </c>
      <c r="D35" s="78">
        <v>1</v>
      </c>
      <c r="E35" s="77">
        <v>49</v>
      </c>
      <c r="F35" s="77">
        <f>SUM(G35:H35)</f>
        <v>994</v>
      </c>
      <c r="G35" s="77">
        <f t="shared" si="13"/>
        <v>515</v>
      </c>
      <c r="H35" s="77">
        <f t="shared" si="13"/>
        <v>479</v>
      </c>
      <c r="I35" s="77">
        <f>SUM(J35:K35)</f>
        <v>166</v>
      </c>
      <c r="J35" s="77">
        <v>101</v>
      </c>
      <c r="K35" s="77">
        <v>65</v>
      </c>
      <c r="L35" s="77">
        <f>SUM(M35:N35)</f>
        <v>164</v>
      </c>
      <c r="M35" s="77">
        <v>93</v>
      </c>
      <c r="N35" s="77">
        <v>71</v>
      </c>
      <c r="O35" s="77">
        <f>SUM(P35:Q35)</f>
        <v>152</v>
      </c>
      <c r="P35" s="77">
        <v>69</v>
      </c>
      <c r="Q35" s="77">
        <v>83</v>
      </c>
      <c r="R35" s="77">
        <f>SUM(S35:T35)</f>
        <v>160</v>
      </c>
      <c r="S35" s="77">
        <v>84</v>
      </c>
      <c r="T35" s="77">
        <v>76</v>
      </c>
      <c r="U35" s="77">
        <f>SUM(V35:W35)</f>
        <v>162</v>
      </c>
      <c r="V35" s="77">
        <v>78</v>
      </c>
      <c r="W35" s="77">
        <v>84</v>
      </c>
      <c r="X35" s="77">
        <f>SUM(Y35:Z35)</f>
        <v>190</v>
      </c>
      <c r="Y35" s="77">
        <v>90</v>
      </c>
      <c r="Z35" s="77">
        <v>100</v>
      </c>
      <c r="AA35" s="913">
        <v>71</v>
      </c>
    </row>
    <row r="36" spans="1:27" ht="13.5" customHeight="1">
      <c r="A36" s="146"/>
      <c r="B36" s="75"/>
      <c r="C36" s="76"/>
      <c r="D36" s="78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913"/>
    </row>
    <row r="37" spans="1:27" ht="13.5" customHeight="1">
      <c r="A37" s="1709" t="s">
        <v>244</v>
      </c>
      <c r="B37" s="1732"/>
      <c r="C37" s="76">
        <f aca="true" t="shared" si="14" ref="C37:T37">SUM(C38)</f>
        <v>8</v>
      </c>
      <c r="D37" s="77">
        <f t="shared" si="14"/>
        <v>0</v>
      </c>
      <c r="E37" s="77">
        <f t="shared" si="14"/>
        <v>47</v>
      </c>
      <c r="F37" s="77">
        <f t="shared" si="14"/>
        <v>824</v>
      </c>
      <c r="G37" s="77">
        <f t="shared" si="14"/>
        <v>420</v>
      </c>
      <c r="H37" s="77">
        <f t="shared" si="14"/>
        <v>404</v>
      </c>
      <c r="I37" s="77">
        <f t="shared" si="14"/>
        <v>132</v>
      </c>
      <c r="J37" s="77">
        <f t="shared" si="14"/>
        <v>66</v>
      </c>
      <c r="K37" s="77">
        <f t="shared" si="14"/>
        <v>66</v>
      </c>
      <c r="L37" s="77">
        <f t="shared" si="14"/>
        <v>141</v>
      </c>
      <c r="M37" s="77">
        <f t="shared" si="14"/>
        <v>77</v>
      </c>
      <c r="N37" s="77">
        <f t="shared" si="14"/>
        <v>64</v>
      </c>
      <c r="O37" s="77">
        <f t="shared" si="14"/>
        <v>124</v>
      </c>
      <c r="P37" s="77">
        <f t="shared" si="14"/>
        <v>65</v>
      </c>
      <c r="Q37" s="77">
        <f t="shared" si="14"/>
        <v>59</v>
      </c>
      <c r="R37" s="77">
        <f t="shared" si="14"/>
        <v>128</v>
      </c>
      <c r="S37" s="77">
        <f t="shared" si="14"/>
        <v>61</v>
      </c>
      <c r="T37" s="77">
        <f t="shared" si="14"/>
        <v>67</v>
      </c>
      <c r="U37" s="77">
        <v>154</v>
      </c>
      <c r="V37" s="77">
        <f aca="true" t="shared" si="15" ref="V37:AA37">SUM(V38)</f>
        <v>76</v>
      </c>
      <c r="W37" s="77">
        <f t="shared" si="15"/>
        <v>87</v>
      </c>
      <c r="X37" s="77">
        <f t="shared" si="15"/>
        <v>145</v>
      </c>
      <c r="Y37" s="77">
        <f t="shared" si="15"/>
        <v>75</v>
      </c>
      <c r="Z37" s="77">
        <f t="shared" si="15"/>
        <v>70</v>
      </c>
      <c r="AA37" s="913">
        <f t="shared" si="15"/>
        <v>69</v>
      </c>
    </row>
    <row r="38" spans="1:27" ht="13.5" customHeight="1">
      <c r="A38" s="146"/>
      <c r="B38" s="75" t="s">
        <v>108</v>
      </c>
      <c r="C38" s="76">
        <v>8</v>
      </c>
      <c r="D38" s="78">
        <v>0</v>
      </c>
      <c r="E38" s="77">
        <v>47</v>
      </c>
      <c r="F38" s="77">
        <f>SUM(G38:H38)</f>
        <v>824</v>
      </c>
      <c r="G38" s="77">
        <f>SUM(J38+M38+P38+S38+V38+Y38)</f>
        <v>420</v>
      </c>
      <c r="H38" s="77">
        <v>404</v>
      </c>
      <c r="I38" s="77">
        <f>SUM(J38:K38)</f>
        <v>132</v>
      </c>
      <c r="J38" s="77">
        <v>66</v>
      </c>
      <c r="K38" s="77">
        <v>66</v>
      </c>
      <c r="L38" s="77">
        <f>SUM(M38:N38)</f>
        <v>141</v>
      </c>
      <c r="M38" s="77">
        <v>77</v>
      </c>
      <c r="N38" s="77">
        <v>64</v>
      </c>
      <c r="O38" s="77">
        <f>SUM(P38:Q38)</f>
        <v>124</v>
      </c>
      <c r="P38" s="77">
        <v>65</v>
      </c>
      <c r="Q38" s="77">
        <v>59</v>
      </c>
      <c r="R38" s="77">
        <f>SUM(S38:T38)</f>
        <v>128</v>
      </c>
      <c r="S38" s="77">
        <v>61</v>
      </c>
      <c r="T38" s="77">
        <v>67</v>
      </c>
      <c r="U38" s="77">
        <v>154</v>
      </c>
      <c r="V38" s="77">
        <v>76</v>
      </c>
      <c r="W38" s="77">
        <v>87</v>
      </c>
      <c r="X38" s="77">
        <f>SUM(Y38:Z38)</f>
        <v>145</v>
      </c>
      <c r="Y38" s="77">
        <v>75</v>
      </c>
      <c r="Z38" s="77">
        <v>70</v>
      </c>
      <c r="AA38" s="913">
        <v>69</v>
      </c>
    </row>
    <row r="39" spans="1:27" ht="13.5" customHeight="1">
      <c r="A39" s="146"/>
      <c r="B39" s="75"/>
      <c r="C39" s="76"/>
      <c r="D39" s="7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913"/>
    </row>
    <row r="40" spans="1:27" ht="13.5" customHeight="1">
      <c r="A40" s="1709" t="s">
        <v>245</v>
      </c>
      <c r="B40" s="1732"/>
      <c r="C40" s="76">
        <f aca="true" t="shared" si="16" ref="C40:Z40">SUM(C41:C47)</f>
        <v>36</v>
      </c>
      <c r="D40" s="77">
        <f t="shared" si="16"/>
        <v>25</v>
      </c>
      <c r="E40" s="77">
        <f t="shared" si="16"/>
        <v>290</v>
      </c>
      <c r="F40" s="77">
        <f t="shared" si="16"/>
        <v>5536</v>
      </c>
      <c r="G40" s="77">
        <f t="shared" si="16"/>
        <v>2883</v>
      </c>
      <c r="H40" s="77">
        <f t="shared" si="16"/>
        <v>2653</v>
      </c>
      <c r="I40" s="77">
        <f t="shared" si="16"/>
        <v>798</v>
      </c>
      <c r="J40" s="77">
        <f t="shared" si="16"/>
        <v>429</v>
      </c>
      <c r="K40" s="77">
        <f t="shared" si="16"/>
        <v>369</v>
      </c>
      <c r="L40" s="77">
        <f t="shared" si="16"/>
        <v>868</v>
      </c>
      <c r="M40" s="77">
        <f t="shared" si="16"/>
        <v>439</v>
      </c>
      <c r="N40" s="77">
        <f t="shared" si="16"/>
        <v>429</v>
      </c>
      <c r="O40" s="77">
        <f t="shared" si="16"/>
        <v>849</v>
      </c>
      <c r="P40" s="77">
        <f t="shared" si="16"/>
        <v>446</v>
      </c>
      <c r="Q40" s="77">
        <f t="shared" si="16"/>
        <v>403</v>
      </c>
      <c r="R40" s="77">
        <f t="shared" si="16"/>
        <v>855</v>
      </c>
      <c r="S40" s="77">
        <f t="shared" si="16"/>
        <v>421</v>
      </c>
      <c r="T40" s="77">
        <f t="shared" si="16"/>
        <v>434</v>
      </c>
      <c r="U40" s="77">
        <f t="shared" si="16"/>
        <v>1098</v>
      </c>
      <c r="V40" s="77">
        <f t="shared" si="16"/>
        <v>563</v>
      </c>
      <c r="W40" s="77">
        <f t="shared" si="16"/>
        <v>535</v>
      </c>
      <c r="X40" s="77">
        <f t="shared" si="16"/>
        <v>1068</v>
      </c>
      <c r="Y40" s="77">
        <f t="shared" si="16"/>
        <v>585</v>
      </c>
      <c r="Z40" s="77">
        <f t="shared" si="16"/>
        <v>483</v>
      </c>
      <c r="AA40" s="913">
        <v>414</v>
      </c>
    </row>
    <row r="41" spans="1:27" ht="13.5" customHeight="1">
      <c r="A41" s="146"/>
      <c r="B41" s="75" t="s">
        <v>67</v>
      </c>
      <c r="C41" s="76">
        <v>4</v>
      </c>
      <c r="D41" s="77">
        <v>4</v>
      </c>
      <c r="E41" s="77">
        <v>41</v>
      </c>
      <c r="F41" s="77">
        <f aca="true" t="shared" si="17" ref="F41:F47">SUM(G41:H41)</f>
        <v>771</v>
      </c>
      <c r="G41" s="77">
        <f aca="true" t="shared" si="18" ref="G41:H47">SUM(J41+M41+P41+S41+V41+Y41)</f>
        <v>392</v>
      </c>
      <c r="H41" s="77">
        <f t="shared" si="18"/>
        <v>379</v>
      </c>
      <c r="I41" s="77">
        <f aca="true" t="shared" si="19" ref="I41:I47">SUM(J41:K41)</f>
        <v>110</v>
      </c>
      <c r="J41" s="77">
        <v>62</v>
      </c>
      <c r="K41" s="77">
        <v>48</v>
      </c>
      <c r="L41" s="77">
        <f aca="true" t="shared" si="20" ref="L41:L47">SUM(M41:N41)</f>
        <v>110</v>
      </c>
      <c r="M41" s="77">
        <v>48</v>
      </c>
      <c r="N41" s="77">
        <v>62</v>
      </c>
      <c r="O41" s="77">
        <f aca="true" t="shared" si="21" ref="O41:O47">SUM(P41:Q41)</f>
        <v>124</v>
      </c>
      <c r="P41" s="77">
        <v>67</v>
      </c>
      <c r="Q41" s="77">
        <v>57</v>
      </c>
      <c r="R41" s="77">
        <f aca="true" t="shared" si="22" ref="R41:R47">SUM(S41:T41)</f>
        <v>117</v>
      </c>
      <c r="S41" s="77">
        <v>50</v>
      </c>
      <c r="T41" s="77">
        <v>67</v>
      </c>
      <c r="U41" s="77">
        <f aca="true" t="shared" si="23" ref="U41:U47">SUM(V41:W41)</f>
        <v>149</v>
      </c>
      <c r="V41" s="77">
        <v>87</v>
      </c>
      <c r="W41" s="77">
        <v>62</v>
      </c>
      <c r="X41" s="77">
        <f aca="true" t="shared" si="24" ref="X41:X47">SUM(Y41:Z41)</f>
        <v>161</v>
      </c>
      <c r="Y41" s="77">
        <v>78</v>
      </c>
      <c r="Z41" s="77">
        <v>83</v>
      </c>
      <c r="AA41" s="913">
        <v>55</v>
      </c>
    </row>
    <row r="42" spans="1:27" ht="13.5" customHeight="1">
      <c r="A42" s="146"/>
      <c r="B42" s="75" t="s">
        <v>68</v>
      </c>
      <c r="C42" s="76">
        <v>8</v>
      </c>
      <c r="D42" s="78">
        <v>3</v>
      </c>
      <c r="E42" s="77">
        <v>57</v>
      </c>
      <c r="F42" s="77">
        <f t="shared" si="17"/>
        <v>1142</v>
      </c>
      <c r="G42" s="77">
        <f t="shared" si="18"/>
        <v>619</v>
      </c>
      <c r="H42" s="77">
        <f t="shared" si="18"/>
        <v>523</v>
      </c>
      <c r="I42" s="77">
        <f t="shared" si="19"/>
        <v>172</v>
      </c>
      <c r="J42" s="77">
        <v>90</v>
      </c>
      <c r="K42" s="77">
        <v>82</v>
      </c>
      <c r="L42" s="77">
        <f t="shared" si="20"/>
        <v>190</v>
      </c>
      <c r="M42" s="77">
        <v>101</v>
      </c>
      <c r="N42" s="77">
        <v>89</v>
      </c>
      <c r="O42" s="77">
        <f t="shared" si="21"/>
        <v>156</v>
      </c>
      <c r="P42" s="77">
        <v>79</v>
      </c>
      <c r="Q42" s="77">
        <v>77</v>
      </c>
      <c r="R42" s="77">
        <f t="shared" si="22"/>
        <v>165</v>
      </c>
      <c r="S42" s="77">
        <v>84</v>
      </c>
      <c r="T42" s="77">
        <v>81</v>
      </c>
      <c r="U42" s="77">
        <f t="shared" si="23"/>
        <v>246</v>
      </c>
      <c r="V42" s="77">
        <v>139</v>
      </c>
      <c r="W42" s="77">
        <v>107</v>
      </c>
      <c r="X42" s="77">
        <f t="shared" si="24"/>
        <v>213</v>
      </c>
      <c r="Y42" s="77">
        <v>126</v>
      </c>
      <c r="Z42" s="77">
        <v>87</v>
      </c>
      <c r="AA42" s="913">
        <v>82</v>
      </c>
    </row>
    <row r="43" spans="1:27" ht="13.5" customHeight="1">
      <c r="A43" s="146"/>
      <c r="B43" s="75" t="s">
        <v>70</v>
      </c>
      <c r="C43" s="76">
        <v>4</v>
      </c>
      <c r="D43" s="78">
        <v>4</v>
      </c>
      <c r="E43" s="77">
        <v>36</v>
      </c>
      <c r="F43" s="77">
        <f t="shared" si="17"/>
        <v>655</v>
      </c>
      <c r="G43" s="77">
        <f t="shared" si="18"/>
        <v>345</v>
      </c>
      <c r="H43" s="77">
        <f t="shared" si="18"/>
        <v>310</v>
      </c>
      <c r="I43" s="77">
        <f t="shared" si="19"/>
        <v>107</v>
      </c>
      <c r="J43" s="77">
        <v>57</v>
      </c>
      <c r="K43" s="77">
        <v>50</v>
      </c>
      <c r="L43" s="77">
        <f t="shared" si="20"/>
        <v>106</v>
      </c>
      <c r="M43" s="77">
        <v>57</v>
      </c>
      <c r="N43" s="77">
        <v>49</v>
      </c>
      <c r="O43" s="77">
        <f t="shared" si="21"/>
        <v>92</v>
      </c>
      <c r="P43" s="77">
        <v>52</v>
      </c>
      <c r="Q43" s="77">
        <v>40</v>
      </c>
      <c r="R43" s="77">
        <f t="shared" si="22"/>
        <v>92</v>
      </c>
      <c r="S43" s="77">
        <v>37</v>
      </c>
      <c r="T43" s="77">
        <v>55</v>
      </c>
      <c r="U43" s="77">
        <f t="shared" si="23"/>
        <v>140</v>
      </c>
      <c r="V43" s="77">
        <v>73</v>
      </c>
      <c r="W43" s="77">
        <v>67</v>
      </c>
      <c r="X43" s="77">
        <f t="shared" si="24"/>
        <v>118</v>
      </c>
      <c r="Y43" s="77">
        <v>69</v>
      </c>
      <c r="Z43" s="77">
        <v>49</v>
      </c>
      <c r="AA43" s="913">
        <v>41</v>
      </c>
    </row>
    <row r="44" spans="1:27" ht="13.5" customHeight="1">
      <c r="A44" s="146"/>
      <c r="B44" s="75" t="s">
        <v>72</v>
      </c>
      <c r="C44" s="76">
        <v>7</v>
      </c>
      <c r="D44" s="77">
        <v>2</v>
      </c>
      <c r="E44" s="77">
        <v>53</v>
      </c>
      <c r="F44" s="77">
        <f t="shared" si="17"/>
        <v>1167</v>
      </c>
      <c r="G44" s="77">
        <f t="shared" si="18"/>
        <v>602</v>
      </c>
      <c r="H44" s="77">
        <f t="shared" si="18"/>
        <v>565</v>
      </c>
      <c r="I44" s="77">
        <f t="shared" si="19"/>
        <v>161</v>
      </c>
      <c r="J44" s="77">
        <v>82</v>
      </c>
      <c r="K44" s="77">
        <v>79</v>
      </c>
      <c r="L44" s="77">
        <f t="shared" si="20"/>
        <v>188</v>
      </c>
      <c r="M44" s="77">
        <v>99</v>
      </c>
      <c r="N44" s="77">
        <v>89</v>
      </c>
      <c r="O44" s="77">
        <f t="shared" si="21"/>
        <v>192</v>
      </c>
      <c r="P44" s="77">
        <v>100</v>
      </c>
      <c r="Q44" s="77">
        <v>92</v>
      </c>
      <c r="R44" s="77">
        <f t="shared" si="22"/>
        <v>193</v>
      </c>
      <c r="S44" s="77">
        <v>99</v>
      </c>
      <c r="T44" s="77">
        <v>94</v>
      </c>
      <c r="U44" s="77">
        <f t="shared" si="23"/>
        <v>210</v>
      </c>
      <c r="V44" s="77">
        <v>107</v>
      </c>
      <c r="W44" s="77">
        <v>103</v>
      </c>
      <c r="X44" s="77">
        <f t="shared" si="24"/>
        <v>223</v>
      </c>
      <c r="Y44" s="77">
        <v>115</v>
      </c>
      <c r="Z44" s="77">
        <v>108</v>
      </c>
      <c r="AA44" s="913">
        <v>73</v>
      </c>
    </row>
    <row r="45" spans="1:27" ht="13.5" customHeight="1">
      <c r="A45" s="146"/>
      <c r="B45" s="75" t="s">
        <v>74</v>
      </c>
      <c r="C45" s="76">
        <v>5</v>
      </c>
      <c r="D45" s="78">
        <v>2</v>
      </c>
      <c r="E45" s="77">
        <v>33</v>
      </c>
      <c r="F45" s="77">
        <f t="shared" si="17"/>
        <v>523</v>
      </c>
      <c r="G45" s="77">
        <f t="shared" si="18"/>
        <v>264</v>
      </c>
      <c r="H45" s="77">
        <f t="shared" si="18"/>
        <v>259</v>
      </c>
      <c r="I45" s="77">
        <f t="shared" si="19"/>
        <v>74</v>
      </c>
      <c r="J45" s="77">
        <v>36</v>
      </c>
      <c r="K45" s="77">
        <v>38</v>
      </c>
      <c r="L45" s="77">
        <f t="shared" si="20"/>
        <v>74</v>
      </c>
      <c r="M45" s="77">
        <v>36</v>
      </c>
      <c r="N45" s="77">
        <v>38</v>
      </c>
      <c r="O45" s="77">
        <f t="shared" si="21"/>
        <v>80</v>
      </c>
      <c r="P45" s="77">
        <v>37</v>
      </c>
      <c r="Q45" s="77">
        <v>43</v>
      </c>
      <c r="R45" s="77">
        <f t="shared" si="22"/>
        <v>86</v>
      </c>
      <c r="S45" s="77">
        <v>49</v>
      </c>
      <c r="T45" s="77">
        <v>37</v>
      </c>
      <c r="U45" s="77">
        <f t="shared" si="23"/>
        <v>115</v>
      </c>
      <c r="V45" s="77">
        <v>56</v>
      </c>
      <c r="W45" s="77">
        <v>59</v>
      </c>
      <c r="X45" s="77">
        <f t="shared" si="24"/>
        <v>94</v>
      </c>
      <c r="Y45" s="77">
        <v>50</v>
      </c>
      <c r="Z45" s="77">
        <v>44</v>
      </c>
      <c r="AA45" s="913">
        <v>50</v>
      </c>
    </row>
    <row r="46" spans="1:27" ht="13.5" customHeight="1">
      <c r="A46" s="146"/>
      <c r="B46" s="75" t="s">
        <v>76</v>
      </c>
      <c r="C46" s="76">
        <v>4</v>
      </c>
      <c r="D46" s="77">
        <v>4</v>
      </c>
      <c r="E46" s="77">
        <v>31</v>
      </c>
      <c r="F46" s="77">
        <f t="shared" si="17"/>
        <v>553</v>
      </c>
      <c r="G46" s="77">
        <f t="shared" si="18"/>
        <v>292</v>
      </c>
      <c r="H46" s="77">
        <f t="shared" si="18"/>
        <v>261</v>
      </c>
      <c r="I46" s="77">
        <f t="shared" si="19"/>
        <v>78</v>
      </c>
      <c r="J46" s="77">
        <v>52</v>
      </c>
      <c r="K46" s="77">
        <v>26</v>
      </c>
      <c r="L46" s="77">
        <f t="shared" si="20"/>
        <v>73</v>
      </c>
      <c r="M46" s="77">
        <v>39</v>
      </c>
      <c r="N46" s="77">
        <v>34</v>
      </c>
      <c r="O46" s="77">
        <f t="shared" si="21"/>
        <v>94</v>
      </c>
      <c r="P46" s="77">
        <v>52</v>
      </c>
      <c r="Q46" s="77">
        <v>42</v>
      </c>
      <c r="R46" s="77">
        <f t="shared" si="22"/>
        <v>92</v>
      </c>
      <c r="S46" s="77">
        <v>48</v>
      </c>
      <c r="T46" s="77">
        <v>44</v>
      </c>
      <c r="U46" s="77">
        <f t="shared" si="23"/>
        <v>105</v>
      </c>
      <c r="V46" s="77">
        <v>45</v>
      </c>
      <c r="W46" s="77">
        <v>60</v>
      </c>
      <c r="X46" s="77">
        <f t="shared" si="24"/>
        <v>111</v>
      </c>
      <c r="Y46" s="77">
        <v>56</v>
      </c>
      <c r="Z46" s="77">
        <v>55</v>
      </c>
      <c r="AA46" s="913">
        <v>48</v>
      </c>
    </row>
    <row r="47" spans="1:27" ht="13.5" customHeight="1">
      <c r="A47" s="146"/>
      <c r="B47" s="75" t="s">
        <v>158</v>
      </c>
      <c r="C47" s="76">
        <v>4</v>
      </c>
      <c r="D47" s="77">
        <v>6</v>
      </c>
      <c r="E47" s="77">
        <v>39</v>
      </c>
      <c r="F47" s="77">
        <f t="shared" si="17"/>
        <v>725</v>
      </c>
      <c r="G47" s="77">
        <f t="shared" si="18"/>
        <v>369</v>
      </c>
      <c r="H47" s="77">
        <f t="shared" si="18"/>
        <v>356</v>
      </c>
      <c r="I47" s="77">
        <f t="shared" si="19"/>
        <v>96</v>
      </c>
      <c r="J47" s="77">
        <v>50</v>
      </c>
      <c r="K47" s="77">
        <v>46</v>
      </c>
      <c r="L47" s="77">
        <f t="shared" si="20"/>
        <v>127</v>
      </c>
      <c r="M47" s="77">
        <v>59</v>
      </c>
      <c r="N47" s="77">
        <v>68</v>
      </c>
      <c r="O47" s="77">
        <f t="shared" si="21"/>
        <v>111</v>
      </c>
      <c r="P47" s="77">
        <v>59</v>
      </c>
      <c r="Q47" s="77">
        <v>52</v>
      </c>
      <c r="R47" s="77">
        <f t="shared" si="22"/>
        <v>110</v>
      </c>
      <c r="S47" s="77">
        <v>54</v>
      </c>
      <c r="T47" s="77">
        <v>56</v>
      </c>
      <c r="U47" s="77">
        <f t="shared" si="23"/>
        <v>133</v>
      </c>
      <c r="V47" s="77">
        <v>56</v>
      </c>
      <c r="W47" s="77">
        <v>77</v>
      </c>
      <c r="X47" s="77">
        <f t="shared" si="24"/>
        <v>148</v>
      </c>
      <c r="Y47" s="77">
        <v>91</v>
      </c>
      <c r="Z47" s="77">
        <v>57</v>
      </c>
      <c r="AA47" s="913">
        <v>55</v>
      </c>
    </row>
    <row r="48" spans="1:27" ht="13.5" customHeight="1">
      <c r="A48" s="146"/>
      <c r="B48" s="75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913"/>
    </row>
    <row r="49" spans="1:27" ht="13.5" customHeight="1">
      <c r="A49" s="1709" t="s">
        <v>159</v>
      </c>
      <c r="B49" s="1732"/>
      <c r="C49" s="76">
        <f aca="true" t="shared" si="25" ref="C49:Q49">SUM(C50:C51)</f>
        <v>15</v>
      </c>
      <c r="D49" s="77">
        <f t="shared" si="25"/>
        <v>1</v>
      </c>
      <c r="E49" s="77">
        <f t="shared" si="25"/>
        <v>147</v>
      </c>
      <c r="F49" s="77">
        <f t="shared" si="25"/>
        <v>3774</v>
      </c>
      <c r="G49" s="77">
        <f t="shared" si="25"/>
        <v>1919</v>
      </c>
      <c r="H49" s="77">
        <f t="shared" si="25"/>
        <v>1855</v>
      </c>
      <c r="I49" s="77">
        <f t="shared" si="25"/>
        <v>605</v>
      </c>
      <c r="J49" s="77">
        <f t="shared" si="25"/>
        <v>302</v>
      </c>
      <c r="K49" s="77">
        <f t="shared" si="25"/>
        <v>303</v>
      </c>
      <c r="L49" s="77">
        <f t="shared" si="25"/>
        <v>647</v>
      </c>
      <c r="M49" s="77">
        <f t="shared" si="25"/>
        <v>326</v>
      </c>
      <c r="N49" s="77">
        <f t="shared" si="25"/>
        <v>321</v>
      </c>
      <c r="O49" s="77">
        <f t="shared" si="25"/>
        <v>562</v>
      </c>
      <c r="P49" s="77">
        <f t="shared" si="25"/>
        <v>277</v>
      </c>
      <c r="Q49" s="77">
        <f t="shared" si="25"/>
        <v>285</v>
      </c>
      <c r="R49" s="77">
        <v>1108</v>
      </c>
      <c r="S49" s="77">
        <f aca="true" t="shared" si="26" ref="S49:AA49">SUM(S50:S51)</f>
        <v>315</v>
      </c>
      <c r="T49" s="77">
        <f t="shared" si="26"/>
        <v>294</v>
      </c>
      <c r="U49" s="77">
        <f t="shared" si="26"/>
        <v>655</v>
      </c>
      <c r="V49" s="77">
        <f t="shared" si="26"/>
        <v>335</v>
      </c>
      <c r="W49" s="77">
        <f t="shared" si="26"/>
        <v>320</v>
      </c>
      <c r="X49" s="77">
        <f t="shared" si="26"/>
        <v>696</v>
      </c>
      <c r="Y49" s="77">
        <f t="shared" si="26"/>
        <v>364</v>
      </c>
      <c r="Z49" s="77">
        <f t="shared" si="26"/>
        <v>332</v>
      </c>
      <c r="AA49" s="913">
        <f t="shared" si="26"/>
        <v>202</v>
      </c>
    </row>
    <row r="50" spans="1:27" ht="13.5" customHeight="1">
      <c r="A50" s="146"/>
      <c r="B50" s="75" t="s">
        <v>80</v>
      </c>
      <c r="C50" s="76">
        <v>7</v>
      </c>
      <c r="D50" s="77">
        <v>1</v>
      </c>
      <c r="E50" s="77">
        <v>78</v>
      </c>
      <c r="F50" s="77">
        <f>SUM(G50:H50)</f>
        <v>2090</v>
      </c>
      <c r="G50" s="77">
        <f>SUM(J50+M50+P50+S50+V50+Y50)</f>
        <v>1088</v>
      </c>
      <c r="H50" s="77">
        <f>SUM(K50+N50+Q50+T50+W50+Z50)</f>
        <v>1002</v>
      </c>
      <c r="I50" s="77">
        <f>SUM(J50:K50)</f>
        <v>340</v>
      </c>
      <c r="J50" s="77">
        <v>177</v>
      </c>
      <c r="K50" s="77">
        <v>163</v>
      </c>
      <c r="L50" s="77">
        <f>SUM(M50:N50)</f>
        <v>371</v>
      </c>
      <c r="M50" s="77">
        <v>183</v>
      </c>
      <c r="N50" s="77">
        <v>188</v>
      </c>
      <c r="O50" s="77">
        <f>SUM(P50:Q50)</f>
        <v>321</v>
      </c>
      <c r="P50" s="77">
        <v>168</v>
      </c>
      <c r="Q50" s="77">
        <v>153</v>
      </c>
      <c r="R50" s="77">
        <f>SUM(S50:T50)</f>
        <v>329</v>
      </c>
      <c r="S50" s="77">
        <v>175</v>
      </c>
      <c r="T50" s="77">
        <v>154</v>
      </c>
      <c r="U50" s="77">
        <f>SUM(V50:W50)</f>
        <v>346</v>
      </c>
      <c r="V50" s="77">
        <v>182</v>
      </c>
      <c r="W50" s="77">
        <v>164</v>
      </c>
      <c r="X50" s="77">
        <f>SUM(Y50:Z50)</f>
        <v>383</v>
      </c>
      <c r="Y50" s="77">
        <v>203</v>
      </c>
      <c r="Z50" s="77">
        <v>180</v>
      </c>
      <c r="AA50" s="913">
        <v>102</v>
      </c>
    </row>
    <row r="51" spans="1:27" ht="13.5" customHeight="1">
      <c r="A51" s="146"/>
      <c r="B51" s="75" t="s">
        <v>224</v>
      </c>
      <c r="C51" s="76">
        <v>8</v>
      </c>
      <c r="D51" s="78">
        <v>0</v>
      </c>
      <c r="E51" s="77">
        <v>69</v>
      </c>
      <c r="F51" s="77">
        <f>SUM(G51:H51)</f>
        <v>1684</v>
      </c>
      <c r="G51" s="77">
        <f>SUM(J51+M51+P51+S51+V51+Y51)</f>
        <v>831</v>
      </c>
      <c r="H51" s="77">
        <f>SUM(K51+N51+Q51+T51+W51+Z51)</f>
        <v>853</v>
      </c>
      <c r="I51" s="77">
        <f>SUM(J51:K51)</f>
        <v>265</v>
      </c>
      <c r="J51" s="77">
        <v>125</v>
      </c>
      <c r="K51" s="77">
        <v>140</v>
      </c>
      <c r="L51" s="77">
        <f>SUM(M51:N51)</f>
        <v>276</v>
      </c>
      <c r="M51" s="77">
        <v>143</v>
      </c>
      <c r="N51" s="77">
        <v>133</v>
      </c>
      <c r="O51" s="77">
        <f>SUM(P51:Q51)</f>
        <v>241</v>
      </c>
      <c r="P51" s="77">
        <v>109</v>
      </c>
      <c r="Q51" s="77">
        <v>132</v>
      </c>
      <c r="R51" s="77">
        <v>780</v>
      </c>
      <c r="S51" s="77">
        <v>140</v>
      </c>
      <c r="T51" s="77">
        <v>140</v>
      </c>
      <c r="U51" s="77">
        <f>SUM(V51:W51)</f>
        <v>309</v>
      </c>
      <c r="V51" s="77">
        <v>153</v>
      </c>
      <c r="W51" s="77">
        <v>156</v>
      </c>
      <c r="X51" s="77">
        <f>SUM(Y51:Z51)</f>
        <v>313</v>
      </c>
      <c r="Y51" s="77">
        <v>161</v>
      </c>
      <c r="Z51" s="77">
        <v>152</v>
      </c>
      <c r="AA51" s="913">
        <v>100</v>
      </c>
    </row>
    <row r="52" spans="1:27" ht="13.5" customHeight="1">
      <c r="A52" s="146"/>
      <c r="B52" s="75"/>
      <c r="C52" s="76"/>
      <c r="D52" s="78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913"/>
    </row>
    <row r="53" spans="1:27" ht="13.5" customHeight="1">
      <c r="A53" s="1709" t="s">
        <v>160</v>
      </c>
      <c r="B53" s="1732"/>
      <c r="C53" s="78">
        <f aca="true" t="shared" si="27" ref="C53:AA53">SUM(C54:C56)</f>
        <v>22</v>
      </c>
      <c r="D53" s="78">
        <f t="shared" si="27"/>
        <v>11</v>
      </c>
      <c r="E53" s="78">
        <f t="shared" si="27"/>
        <v>166</v>
      </c>
      <c r="F53" s="78">
        <f t="shared" si="27"/>
        <v>3383</v>
      </c>
      <c r="G53" s="78">
        <f t="shared" si="27"/>
        <v>1749</v>
      </c>
      <c r="H53" s="78">
        <f t="shared" si="27"/>
        <v>1634</v>
      </c>
      <c r="I53" s="78">
        <f t="shared" si="27"/>
        <v>572</v>
      </c>
      <c r="J53" s="78">
        <f t="shared" si="27"/>
        <v>303</v>
      </c>
      <c r="K53" s="78">
        <f t="shared" si="27"/>
        <v>269</v>
      </c>
      <c r="L53" s="78">
        <f t="shared" si="27"/>
        <v>545</v>
      </c>
      <c r="M53" s="78">
        <f t="shared" si="27"/>
        <v>254</v>
      </c>
      <c r="N53" s="78">
        <f t="shared" si="27"/>
        <v>291</v>
      </c>
      <c r="O53" s="78">
        <f t="shared" si="27"/>
        <v>517</v>
      </c>
      <c r="P53" s="78">
        <f t="shared" si="27"/>
        <v>265</v>
      </c>
      <c r="Q53" s="78">
        <f t="shared" si="27"/>
        <v>252</v>
      </c>
      <c r="R53" s="78">
        <f t="shared" si="27"/>
        <v>504</v>
      </c>
      <c r="S53" s="78">
        <f t="shared" si="27"/>
        <v>258</v>
      </c>
      <c r="T53" s="78">
        <f t="shared" si="27"/>
        <v>246</v>
      </c>
      <c r="U53" s="78">
        <f t="shared" si="27"/>
        <v>597</v>
      </c>
      <c r="V53" s="78">
        <f t="shared" si="27"/>
        <v>325</v>
      </c>
      <c r="W53" s="78">
        <f t="shared" si="27"/>
        <v>272</v>
      </c>
      <c r="X53" s="78">
        <f t="shared" si="27"/>
        <v>648</v>
      </c>
      <c r="Y53" s="78">
        <f t="shared" si="27"/>
        <v>344</v>
      </c>
      <c r="Z53" s="78">
        <f t="shared" si="27"/>
        <v>304</v>
      </c>
      <c r="AA53" s="460">
        <f t="shared" si="27"/>
        <v>242</v>
      </c>
    </row>
    <row r="54" spans="1:27" ht="13.5" customHeight="1">
      <c r="A54" s="146"/>
      <c r="B54" s="75" t="s">
        <v>83</v>
      </c>
      <c r="C54" s="76">
        <v>9</v>
      </c>
      <c r="D54" s="77">
        <v>2</v>
      </c>
      <c r="E54" s="77">
        <v>56</v>
      </c>
      <c r="F54" s="77">
        <f>SUM(G54:H54)</f>
        <v>1154</v>
      </c>
      <c r="G54" s="77">
        <f aca="true" t="shared" si="28" ref="G54:H56">SUM(J54+M54+P54+S54+V54+Y54)</f>
        <v>580</v>
      </c>
      <c r="H54" s="77">
        <f t="shared" si="28"/>
        <v>574</v>
      </c>
      <c r="I54" s="77">
        <f>SUM(J54:K54)</f>
        <v>196</v>
      </c>
      <c r="J54" s="77">
        <v>93</v>
      </c>
      <c r="K54" s="77">
        <v>103</v>
      </c>
      <c r="L54" s="77">
        <f>SUM(M54:N54)</f>
        <v>206</v>
      </c>
      <c r="M54" s="77">
        <v>103</v>
      </c>
      <c r="N54" s="77">
        <v>103</v>
      </c>
      <c r="O54" s="77">
        <f>SUM(P54:Q54)</f>
        <v>146</v>
      </c>
      <c r="P54" s="77">
        <v>77</v>
      </c>
      <c r="Q54" s="77">
        <v>69</v>
      </c>
      <c r="R54" s="77">
        <f>SUM(S54:T54)</f>
        <v>172</v>
      </c>
      <c r="S54" s="77">
        <v>81</v>
      </c>
      <c r="T54" s="77">
        <v>91</v>
      </c>
      <c r="U54" s="77">
        <f>SUM(V54:W54)</f>
        <v>218</v>
      </c>
      <c r="V54" s="77">
        <v>117</v>
      </c>
      <c r="W54" s="77">
        <v>101</v>
      </c>
      <c r="X54" s="77">
        <f>SUM(Y54:Z54)</f>
        <v>216</v>
      </c>
      <c r="Y54" s="77">
        <v>109</v>
      </c>
      <c r="Z54" s="77">
        <v>107</v>
      </c>
      <c r="AA54" s="913">
        <v>82</v>
      </c>
    </row>
    <row r="55" spans="1:27" ht="13.5" customHeight="1">
      <c r="A55" s="146"/>
      <c r="B55" s="75" t="s">
        <v>85</v>
      </c>
      <c r="C55" s="76">
        <v>8</v>
      </c>
      <c r="D55" s="78">
        <v>2</v>
      </c>
      <c r="E55" s="77">
        <v>64</v>
      </c>
      <c r="F55" s="77">
        <f>SUM(G55:H55)</f>
        <v>1436</v>
      </c>
      <c r="G55" s="77">
        <f t="shared" si="28"/>
        <v>746</v>
      </c>
      <c r="H55" s="77">
        <f t="shared" si="28"/>
        <v>690</v>
      </c>
      <c r="I55" s="77">
        <f>SUM(J55:K55)</f>
        <v>247</v>
      </c>
      <c r="J55" s="77">
        <v>132</v>
      </c>
      <c r="K55" s="77">
        <v>115</v>
      </c>
      <c r="L55" s="77">
        <f>SUM(M55:N55)</f>
        <v>223</v>
      </c>
      <c r="M55" s="77">
        <v>95</v>
      </c>
      <c r="N55" s="77">
        <v>128</v>
      </c>
      <c r="O55" s="77">
        <f>SUM(P55:Q55)</f>
        <v>255</v>
      </c>
      <c r="P55" s="77">
        <v>134</v>
      </c>
      <c r="Q55" s="77">
        <v>121</v>
      </c>
      <c r="R55" s="77">
        <f>SUM(S55:T55)</f>
        <v>218</v>
      </c>
      <c r="S55" s="77">
        <v>120</v>
      </c>
      <c r="T55" s="77">
        <v>98</v>
      </c>
      <c r="U55" s="77">
        <f>SUM(V55:W55)</f>
        <v>233</v>
      </c>
      <c r="V55" s="77">
        <v>128</v>
      </c>
      <c r="W55" s="77">
        <v>105</v>
      </c>
      <c r="X55" s="77">
        <f>SUM(Y55:Z55)</f>
        <v>260</v>
      </c>
      <c r="Y55" s="77">
        <v>137</v>
      </c>
      <c r="Z55" s="77">
        <v>123</v>
      </c>
      <c r="AA55" s="913">
        <v>90</v>
      </c>
    </row>
    <row r="56" spans="1:27" ht="13.5" customHeight="1">
      <c r="A56" s="146"/>
      <c r="B56" s="75" t="s">
        <v>87</v>
      </c>
      <c r="C56" s="76">
        <v>5</v>
      </c>
      <c r="D56" s="77">
        <v>7</v>
      </c>
      <c r="E56" s="77">
        <v>46</v>
      </c>
      <c r="F56" s="77">
        <f>SUM(G56:H56)</f>
        <v>793</v>
      </c>
      <c r="G56" s="77">
        <f t="shared" si="28"/>
        <v>423</v>
      </c>
      <c r="H56" s="77">
        <f t="shared" si="28"/>
        <v>370</v>
      </c>
      <c r="I56" s="77">
        <f>SUM(J56:K56)</f>
        <v>129</v>
      </c>
      <c r="J56" s="77">
        <v>78</v>
      </c>
      <c r="K56" s="77">
        <v>51</v>
      </c>
      <c r="L56" s="77">
        <f>SUM(M56:N56)</f>
        <v>116</v>
      </c>
      <c r="M56" s="77">
        <v>56</v>
      </c>
      <c r="N56" s="77">
        <v>60</v>
      </c>
      <c r="O56" s="77">
        <f>SUM(P56:Q56)</f>
        <v>116</v>
      </c>
      <c r="P56" s="77">
        <v>54</v>
      </c>
      <c r="Q56" s="77">
        <v>62</v>
      </c>
      <c r="R56" s="77">
        <f>SUM(S56:T56)</f>
        <v>114</v>
      </c>
      <c r="S56" s="77">
        <v>57</v>
      </c>
      <c r="T56" s="77">
        <v>57</v>
      </c>
      <c r="U56" s="77">
        <f>SUM(V56:W56)</f>
        <v>146</v>
      </c>
      <c r="V56" s="77">
        <v>80</v>
      </c>
      <c r="W56" s="77">
        <v>66</v>
      </c>
      <c r="X56" s="77">
        <f>SUM(Y56:Z56)</f>
        <v>172</v>
      </c>
      <c r="Y56" s="77">
        <v>98</v>
      </c>
      <c r="Z56" s="77">
        <v>74</v>
      </c>
      <c r="AA56" s="913">
        <v>70</v>
      </c>
    </row>
    <row r="57" spans="1:27" ht="13.5" customHeight="1">
      <c r="A57" s="146"/>
      <c r="B57" s="75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913"/>
    </row>
    <row r="58" spans="1:27" ht="13.5" customHeight="1">
      <c r="A58" s="1709" t="s">
        <v>248</v>
      </c>
      <c r="B58" s="1732"/>
      <c r="C58" s="76">
        <f aca="true" t="shared" si="29" ref="C58:AA58">SUM(C59:C65)</f>
        <v>28</v>
      </c>
      <c r="D58" s="77">
        <f t="shared" si="29"/>
        <v>7</v>
      </c>
      <c r="E58" s="77">
        <f t="shared" si="29"/>
        <v>229</v>
      </c>
      <c r="F58" s="77">
        <f t="shared" si="29"/>
        <v>5948</v>
      </c>
      <c r="G58" s="77">
        <f t="shared" si="29"/>
        <v>3035</v>
      </c>
      <c r="H58" s="77">
        <f t="shared" si="29"/>
        <v>2913</v>
      </c>
      <c r="I58" s="77">
        <f t="shared" si="29"/>
        <v>955</v>
      </c>
      <c r="J58" s="77">
        <f t="shared" si="29"/>
        <v>474</v>
      </c>
      <c r="K58" s="77">
        <f t="shared" si="29"/>
        <v>481</v>
      </c>
      <c r="L58" s="77">
        <f t="shared" si="29"/>
        <v>1026</v>
      </c>
      <c r="M58" s="77">
        <f t="shared" si="29"/>
        <v>546</v>
      </c>
      <c r="N58" s="77">
        <f t="shared" si="29"/>
        <v>480</v>
      </c>
      <c r="O58" s="77">
        <f t="shared" si="29"/>
        <v>873</v>
      </c>
      <c r="P58" s="77">
        <f t="shared" si="29"/>
        <v>430</v>
      </c>
      <c r="Q58" s="77">
        <f t="shared" si="29"/>
        <v>443</v>
      </c>
      <c r="R58" s="77">
        <f t="shared" si="29"/>
        <v>898</v>
      </c>
      <c r="S58" s="77">
        <f t="shared" si="29"/>
        <v>441</v>
      </c>
      <c r="T58" s="77">
        <f t="shared" si="29"/>
        <v>457</v>
      </c>
      <c r="U58" s="77">
        <f t="shared" si="29"/>
        <v>1077</v>
      </c>
      <c r="V58" s="77">
        <f t="shared" si="29"/>
        <v>563</v>
      </c>
      <c r="W58" s="77">
        <f t="shared" si="29"/>
        <v>514</v>
      </c>
      <c r="X58" s="77">
        <f t="shared" si="29"/>
        <v>1119</v>
      </c>
      <c r="Y58" s="77">
        <f t="shared" si="29"/>
        <v>581</v>
      </c>
      <c r="Z58" s="77">
        <f t="shared" si="29"/>
        <v>538</v>
      </c>
      <c r="AA58" s="913">
        <f t="shared" si="29"/>
        <v>339</v>
      </c>
    </row>
    <row r="59" spans="1:27" ht="13.5" customHeight="1">
      <c r="A59" s="146"/>
      <c r="B59" s="75" t="s">
        <v>90</v>
      </c>
      <c r="C59" s="76">
        <v>4</v>
      </c>
      <c r="D59" s="78">
        <v>0</v>
      </c>
      <c r="E59" s="77">
        <v>28</v>
      </c>
      <c r="F59" s="77">
        <f aca="true" t="shared" si="30" ref="F59:F65">SUM(G59:H59)</f>
        <v>729</v>
      </c>
      <c r="G59" s="77">
        <f aca="true" t="shared" si="31" ref="G59:H65">SUM(J59+M59+P59+S59+V59+Y59)</f>
        <v>362</v>
      </c>
      <c r="H59" s="77">
        <f t="shared" si="31"/>
        <v>367</v>
      </c>
      <c r="I59" s="77">
        <f aca="true" t="shared" si="32" ref="I59:I65">SUM(J59:K59)</f>
        <v>126</v>
      </c>
      <c r="J59" s="77">
        <v>58</v>
      </c>
      <c r="K59" s="77">
        <v>68</v>
      </c>
      <c r="L59" s="77">
        <f aca="true" t="shared" si="33" ref="L59:L65">SUM(M59:N59)</f>
        <v>124</v>
      </c>
      <c r="M59" s="77">
        <v>71</v>
      </c>
      <c r="N59" s="77">
        <v>53</v>
      </c>
      <c r="O59" s="77">
        <f aca="true" t="shared" si="34" ref="O59:O65">SUM(P59:Q59)</f>
        <v>123</v>
      </c>
      <c r="P59" s="77">
        <v>54</v>
      </c>
      <c r="Q59" s="77">
        <v>69</v>
      </c>
      <c r="R59" s="77">
        <f aca="true" t="shared" si="35" ref="R59:R65">SUM(S59:T59)</f>
        <v>102</v>
      </c>
      <c r="S59" s="77">
        <v>54</v>
      </c>
      <c r="T59" s="77">
        <v>48</v>
      </c>
      <c r="U59" s="77">
        <f aca="true" t="shared" si="36" ref="U59:U65">SUM(V59:W59)</f>
        <v>127</v>
      </c>
      <c r="V59" s="77">
        <v>62</v>
      </c>
      <c r="W59" s="77">
        <v>65</v>
      </c>
      <c r="X59" s="77">
        <f aca="true" t="shared" si="37" ref="X59:X65">SUM(Y59:Z59)</f>
        <v>127</v>
      </c>
      <c r="Y59" s="77">
        <v>63</v>
      </c>
      <c r="Z59" s="77">
        <v>64</v>
      </c>
      <c r="AA59" s="913">
        <v>38</v>
      </c>
    </row>
    <row r="60" spans="1:27" ht="13.5" customHeight="1">
      <c r="A60" s="146"/>
      <c r="B60" s="75" t="s">
        <v>92</v>
      </c>
      <c r="C60" s="76">
        <v>5</v>
      </c>
      <c r="D60" s="78">
        <v>0</v>
      </c>
      <c r="E60" s="77">
        <v>50</v>
      </c>
      <c r="F60" s="77">
        <f t="shared" si="30"/>
        <v>1630</v>
      </c>
      <c r="G60" s="77">
        <f t="shared" si="31"/>
        <v>818</v>
      </c>
      <c r="H60" s="77">
        <f t="shared" si="31"/>
        <v>812</v>
      </c>
      <c r="I60" s="77">
        <f t="shared" si="32"/>
        <v>265</v>
      </c>
      <c r="J60" s="77">
        <v>125</v>
      </c>
      <c r="K60" s="77">
        <v>140</v>
      </c>
      <c r="L60" s="77">
        <f t="shared" si="33"/>
        <v>282</v>
      </c>
      <c r="M60" s="77">
        <v>142</v>
      </c>
      <c r="N60" s="77">
        <v>140</v>
      </c>
      <c r="O60" s="77">
        <f t="shared" si="34"/>
        <v>239</v>
      </c>
      <c r="P60" s="77">
        <v>106</v>
      </c>
      <c r="Q60" s="77">
        <v>133</v>
      </c>
      <c r="R60" s="77">
        <f t="shared" si="35"/>
        <v>257</v>
      </c>
      <c r="S60" s="77">
        <v>124</v>
      </c>
      <c r="T60" s="77">
        <v>133</v>
      </c>
      <c r="U60" s="77">
        <f t="shared" si="36"/>
        <v>291</v>
      </c>
      <c r="V60" s="77">
        <v>154</v>
      </c>
      <c r="W60" s="77">
        <v>137</v>
      </c>
      <c r="X60" s="77">
        <f t="shared" si="37"/>
        <v>296</v>
      </c>
      <c r="Y60" s="77">
        <v>167</v>
      </c>
      <c r="Z60" s="77">
        <v>129</v>
      </c>
      <c r="AA60" s="913">
        <v>69</v>
      </c>
    </row>
    <row r="61" spans="1:27" ht="13.5" customHeight="1">
      <c r="A61" s="146"/>
      <c r="B61" s="75" t="s">
        <v>93</v>
      </c>
      <c r="C61" s="76">
        <v>5</v>
      </c>
      <c r="D61" s="78">
        <v>0</v>
      </c>
      <c r="E61" s="77">
        <v>39</v>
      </c>
      <c r="F61" s="77">
        <f t="shared" si="30"/>
        <v>989</v>
      </c>
      <c r="G61" s="77">
        <f t="shared" si="31"/>
        <v>507</v>
      </c>
      <c r="H61" s="77">
        <f t="shared" si="31"/>
        <v>482</v>
      </c>
      <c r="I61" s="77">
        <f t="shared" si="32"/>
        <v>157</v>
      </c>
      <c r="J61" s="77">
        <v>84</v>
      </c>
      <c r="K61" s="77">
        <v>73</v>
      </c>
      <c r="L61" s="77">
        <f t="shared" si="33"/>
        <v>175</v>
      </c>
      <c r="M61" s="77">
        <v>103</v>
      </c>
      <c r="N61" s="77">
        <v>72</v>
      </c>
      <c r="O61" s="77">
        <f t="shared" si="34"/>
        <v>152</v>
      </c>
      <c r="P61" s="77">
        <v>77</v>
      </c>
      <c r="Q61" s="77">
        <v>75</v>
      </c>
      <c r="R61" s="77">
        <f t="shared" si="35"/>
        <v>152</v>
      </c>
      <c r="S61" s="77">
        <v>64</v>
      </c>
      <c r="T61" s="77">
        <v>88</v>
      </c>
      <c r="U61" s="77">
        <f t="shared" si="36"/>
        <v>174</v>
      </c>
      <c r="V61" s="77">
        <v>92</v>
      </c>
      <c r="W61" s="77">
        <v>82</v>
      </c>
      <c r="X61" s="77">
        <f t="shared" si="37"/>
        <v>179</v>
      </c>
      <c r="Y61" s="77">
        <v>87</v>
      </c>
      <c r="Z61" s="77">
        <v>92</v>
      </c>
      <c r="AA61" s="913">
        <v>53</v>
      </c>
    </row>
    <row r="62" spans="1:27" ht="13.5" customHeight="1">
      <c r="A62" s="146"/>
      <c r="B62" s="75" t="s">
        <v>94</v>
      </c>
      <c r="C62" s="76">
        <v>4</v>
      </c>
      <c r="D62" s="78">
        <v>1</v>
      </c>
      <c r="E62" s="77">
        <v>33</v>
      </c>
      <c r="F62" s="77">
        <f t="shared" si="30"/>
        <v>777</v>
      </c>
      <c r="G62" s="77">
        <f t="shared" si="31"/>
        <v>409</v>
      </c>
      <c r="H62" s="77">
        <f t="shared" si="31"/>
        <v>368</v>
      </c>
      <c r="I62" s="77">
        <f t="shared" si="32"/>
        <v>117</v>
      </c>
      <c r="J62" s="77">
        <v>62</v>
      </c>
      <c r="K62" s="77">
        <v>55</v>
      </c>
      <c r="L62" s="77">
        <f t="shared" si="33"/>
        <v>123</v>
      </c>
      <c r="M62" s="77">
        <v>57</v>
      </c>
      <c r="N62" s="77">
        <v>66</v>
      </c>
      <c r="O62" s="77">
        <f t="shared" si="34"/>
        <v>109</v>
      </c>
      <c r="P62" s="77">
        <v>63</v>
      </c>
      <c r="Q62" s="77">
        <v>46</v>
      </c>
      <c r="R62" s="77">
        <f t="shared" si="35"/>
        <v>127</v>
      </c>
      <c r="S62" s="77">
        <v>71</v>
      </c>
      <c r="T62" s="77">
        <v>56</v>
      </c>
      <c r="U62" s="77">
        <f t="shared" si="36"/>
        <v>133</v>
      </c>
      <c r="V62" s="77">
        <v>68</v>
      </c>
      <c r="W62" s="77">
        <v>65</v>
      </c>
      <c r="X62" s="77">
        <f t="shared" si="37"/>
        <v>168</v>
      </c>
      <c r="Y62" s="77">
        <v>88</v>
      </c>
      <c r="Z62" s="77">
        <v>80</v>
      </c>
      <c r="AA62" s="913">
        <v>45</v>
      </c>
    </row>
    <row r="63" spans="1:27" ht="13.5" customHeight="1">
      <c r="A63" s="146"/>
      <c r="B63" s="75" t="s">
        <v>95</v>
      </c>
      <c r="C63" s="76">
        <v>3</v>
      </c>
      <c r="D63" s="77">
        <v>1</v>
      </c>
      <c r="E63" s="77">
        <v>26</v>
      </c>
      <c r="F63" s="77">
        <f t="shared" si="30"/>
        <v>669</v>
      </c>
      <c r="G63" s="77">
        <f t="shared" si="31"/>
        <v>336</v>
      </c>
      <c r="H63" s="77">
        <f t="shared" si="31"/>
        <v>333</v>
      </c>
      <c r="I63" s="77">
        <f t="shared" si="32"/>
        <v>103</v>
      </c>
      <c r="J63" s="77">
        <v>52</v>
      </c>
      <c r="K63" s="77">
        <v>51</v>
      </c>
      <c r="L63" s="77">
        <f t="shared" si="33"/>
        <v>117</v>
      </c>
      <c r="M63" s="77">
        <v>61</v>
      </c>
      <c r="N63" s="77">
        <v>56</v>
      </c>
      <c r="O63" s="77">
        <f t="shared" si="34"/>
        <v>86</v>
      </c>
      <c r="P63" s="77">
        <v>41</v>
      </c>
      <c r="Q63" s="77">
        <v>45</v>
      </c>
      <c r="R63" s="77">
        <f t="shared" si="35"/>
        <v>93</v>
      </c>
      <c r="S63" s="77">
        <v>44</v>
      </c>
      <c r="T63" s="77">
        <v>49</v>
      </c>
      <c r="U63" s="77">
        <f t="shared" si="36"/>
        <v>139</v>
      </c>
      <c r="V63" s="77">
        <v>72</v>
      </c>
      <c r="W63" s="77">
        <v>67</v>
      </c>
      <c r="X63" s="77">
        <f t="shared" si="37"/>
        <v>131</v>
      </c>
      <c r="Y63" s="77">
        <v>66</v>
      </c>
      <c r="Z63" s="77">
        <v>65</v>
      </c>
      <c r="AA63" s="913">
        <v>37</v>
      </c>
    </row>
    <row r="64" spans="1:27" ht="13.5" customHeight="1">
      <c r="A64" s="146"/>
      <c r="B64" s="75" t="s">
        <v>97</v>
      </c>
      <c r="C64" s="76">
        <v>3</v>
      </c>
      <c r="D64" s="78">
        <v>0</v>
      </c>
      <c r="E64" s="77">
        <v>31</v>
      </c>
      <c r="F64" s="77">
        <f t="shared" si="30"/>
        <v>662</v>
      </c>
      <c r="G64" s="77">
        <f t="shared" si="31"/>
        <v>345</v>
      </c>
      <c r="H64" s="77">
        <f t="shared" si="31"/>
        <v>317</v>
      </c>
      <c r="I64" s="77">
        <f t="shared" si="32"/>
        <v>115</v>
      </c>
      <c r="J64" s="77">
        <v>54</v>
      </c>
      <c r="K64" s="77">
        <v>61</v>
      </c>
      <c r="L64" s="77">
        <f t="shared" si="33"/>
        <v>119</v>
      </c>
      <c r="M64" s="77">
        <v>60</v>
      </c>
      <c r="N64" s="77">
        <v>59</v>
      </c>
      <c r="O64" s="77">
        <f t="shared" si="34"/>
        <v>99</v>
      </c>
      <c r="P64" s="77">
        <v>57</v>
      </c>
      <c r="Q64" s="77">
        <v>42</v>
      </c>
      <c r="R64" s="77">
        <f t="shared" si="35"/>
        <v>95</v>
      </c>
      <c r="S64" s="77">
        <v>48</v>
      </c>
      <c r="T64" s="77">
        <v>47</v>
      </c>
      <c r="U64" s="77">
        <f t="shared" si="36"/>
        <v>115</v>
      </c>
      <c r="V64" s="77">
        <v>65</v>
      </c>
      <c r="W64" s="77">
        <v>50</v>
      </c>
      <c r="X64" s="77">
        <f t="shared" si="37"/>
        <v>119</v>
      </c>
      <c r="Y64" s="77">
        <v>61</v>
      </c>
      <c r="Z64" s="77">
        <v>58</v>
      </c>
      <c r="AA64" s="913">
        <v>34</v>
      </c>
    </row>
    <row r="65" spans="1:27" ht="13.5" customHeight="1">
      <c r="A65" s="146"/>
      <c r="B65" s="75" t="s">
        <v>99</v>
      </c>
      <c r="C65" s="76">
        <v>4</v>
      </c>
      <c r="D65" s="77">
        <v>5</v>
      </c>
      <c r="E65" s="77">
        <v>22</v>
      </c>
      <c r="F65" s="77">
        <f t="shared" si="30"/>
        <v>492</v>
      </c>
      <c r="G65" s="77">
        <f t="shared" si="31"/>
        <v>258</v>
      </c>
      <c r="H65" s="77">
        <f t="shared" si="31"/>
        <v>234</v>
      </c>
      <c r="I65" s="77">
        <f t="shared" si="32"/>
        <v>72</v>
      </c>
      <c r="J65" s="77">
        <v>39</v>
      </c>
      <c r="K65" s="77">
        <v>33</v>
      </c>
      <c r="L65" s="77">
        <f t="shared" si="33"/>
        <v>86</v>
      </c>
      <c r="M65" s="77">
        <v>52</v>
      </c>
      <c r="N65" s="77">
        <v>34</v>
      </c>
      <c r="O65" s="77">
        <f t="shared" si="34"/>
        <v>65</v>
      </c>
      <c r="P65" s="77">
        <v>32</v>
      </c>
      <c r="Q65" s="77">
        <v>33</v>
      </c>
      <c r="R65" s="77">
        <f t="shared" si="35"/>
        <v>72</v>
      </c>
      <c r="S65" s="77">
        <v>36</v>
      </c>
      <c r="T65" s="77">
        <v>36</v>
      </c>
      <c r="U65" s="77">
        <f t="shared" si="36"/>
        <v>98</v>
      </c>
      <c r="V65" s="77">
        <v>50</v>
      </c>
      <c r="W65" s="77">
        <v>48</v>
      </c>
      <c r="X65" s="77">
        <f t="shared" si="37"/>
        <v>99</v>
      </c>
      <c r="Y65" s="77">
        <v>49</v>
      </c>
      <c r="Z65" s="77">
        <v>50</v>
      </c>
      <c r="AA65" s="913">
        <v>63</v>
      </c>
    </row>
    <row r="66" spans="1:27" ht="13.5" customHeight="1">
      <c r="A66" s="146"/>
      <c r="B66" s="75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913"/>
    </row>
    <row r="67" spans="1:27" ht="13.5" customHeight="1">
      <c r="A67" s="1709" t="s">
        <v>249</v>
      </c>
      <c r="B67" s="1732"/>
      <c r="C67" s="76">
        <f aca="true" t="shared" si="38" ref="C67:AA67">SUM(C68)</f>
        <v>10</v>
      </c>
      <c r="D67" s="77">
        <f t="shared" si="38"/>
        <v>1</v>
      </c>
      <c r="E67" s="77">
        <f t="shared" si="38"/>
        <v>61</v>
      </c>
      <c r="F67" s="77">
        <f t="shared" si="38"/>
        <v>1452</v>
      </c>
      <c r="G67" s="77">
        <f t="shared" si="38"/>
        <v>721</v>
      </c>
      <c r="H67" s="77">
        <f t="shared" si="38"/>
        <v>731</v>
      </c>
      <c r="I67" s="77">
        <f t="shared" si="38"/>
        <v>227</v>
      </c>
      <c r="J67" s="77">
        <f t="shared" si="38"/>
        <v>115</v>
      </c>
      <c r="K67" s="77">
        <f t="shared" si="38"/>
        <v>112</v>
      </c>
      <c r="L67" s="77">
        <f t="shared" si="38"/>
        <v>258</v>
      </c>
      <c r="M67" s="77">
        <f t="shared" si="38"/>
        <v>124</v>
      </c>
      <c r="N67" s="77">
        <f t="shared" si="38"/>
        <v>134</v>
      </c>
      <c r="O67" s="77">
        <f t="shared" si="38"/>
        <v>214</v>
      </c>
      <c r="P67" s="77">
        <f t="shared" si="38"/>
        <v>101</v>
      </c>
      <c r="Q67" s="77">
        <f t="shared" si="38"/>
        <v>113</v>
      </c>
      <c r="R67" s="77">
        <f t="shared" si="38"/>
        <v>227</v>
      </c>
      <c r="S67" s="77">
        <f t="shared" si="38"/>
        <v>120</v>
      </c>
      <c r="T67" s="77">
        <f t="shared" si="38"/>
        <v>107</v>
      </c>
      <c r="U67" s="77">
        <f t="shared" si="38"/>
        <v>260</v>
      </c>
      <c r="V67" s="77">
        <f t="shared" si="38"/>
        <v>121</v>
      </c>
      <c r="W67" s="77">
        <f t="shared" si="38"/>
        <v>139</v>
      </c>
      <c r="X67" s="77">
        <f t="shared" si="38"/>
        <v>266</v>
      </c>
      <c r="Y67" s="77">
        <f t="shared" si="38"/>
        <v>140</v>
      </c>
      <c r="Z67" s="77">
        <f t="shared" si="38"/>
        <v>126</v>
      </c>
      <c r="AA67" s="913">
        <f t="shared" si="38"/>
        <v>87</v>
      </c>
    </row>
    <row r="68" spans="1:27" ht="13.5" customHeight="1">
      <c r="A68" s="146"/>
      <c r="B68" s="75" t="s">
        <v>101</v>
      </c>
      <c r="C68" s="76">
        <v>10</v>
      </c>
      <c r="D68" s="78">
        <v>1</v>
      </c>
      <c r="E68" s="77">
        <v>61</v>
      </c>
      <c r="F68" s="77">
        <f>SUM(G68:H68)</f>
        <v>1452</v>
      </c>
      <c r="G68" s="77">
        <f>SUM(J68+M68+P68+S68+V68+Y68)</f>
        <v>721</v>
      </c>
      <c r="H68" s="77">
        <f>SUM(K68+N68+Q68+T68+W68+Z68)</f>
        <v>731</v>
      </c>
      <c r="I68" s="77">
        <f>SUM(J68:K68)</f>
        <v>227</v>
      </c>
      <c r="J68" s="77">
        <v>115</v>
      </c>
      <c r="K68" s="77">
        <v>112</v>
      </c>
      <c r="L68" s="77">
        <f>SUM(M68:N68)</f>
        <v>258</v>
      </c>
      <c r="M68" s="77">
        <v>124</v>
      </c>
      <c r="N68" s="77">
        <v>134</v>
      </c>
      <c r="O68" s="77">
        <f>SUM(P68:Q68)</f>
        <v>214</v>
      </c>
      <c r="P68" s="77">
        <v>101</v>
      </c>
      <c r="Q68" s="77">
        <v>113</v>
      </c>
      <c r="R68" s="77">
        <f>SUM(S68:T68)</f>
        <v>227</v>
      </c>
      <c r="S68" s="77">
        <v>120</v>
      </c>
      <c r="T68" s="77">
        <v>107</v>
      </c>
      <c r="U68" s="77">
        <f>SUM(V68:W68)</f>
        <v>260</v>
      </c>
      <c r="V68" s="77">
        <v>121</v>
      </c>
      <c r="W68" s="77">
        <v>139</v>
      </c>
      <c r="X68" s="77">
        <f>SUM(Y68:Z68)</f>
        <v>266</v>
      </c>
      <c r="Y68" s="77">
        <v>140</v>
      </c>
      <c r="Z68" s="77">
        <v>126</v>
      </c>
      <c r="AA68" s="913">
        <v>87</v>
      </c>
    </row>
    <row r="69" spans="1:27" ht="13.5" customHeight="1">
      <c r="A69" s="146"/>
      <c r="B69" s="75"/>
      <c r="C69" s="76"/>
      <c r="D69" s="78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913"/>
    </row>
    <row r="70" spans="1:27" ht="13.5" customHeight="1">
      <c r="A70" s="1709" t="s">
        <v>275</v>
      </c>
      <c r="B70" s="1732"/>
      <c r="C70" s="76">
        <f aca="true" t="shared" si="39" ref="C70:AA70">SUM(C71:C74)</f>
        <v>20</v>
      </c>
      <c r="D70" s="77">
        <f t="shared" si="39"/>
        <v>1</v>
      </c>
      <c r="E70" s="77">
        <f t="shared" si="39"/>
        <v>149</v>
      </c>
      <c r="F70" s="77">
        <f t="shared" si="39"/>
        <v>3427</v>
      </c>
      <c r="G70" s="77">
        <f t="shared" si="39"/>
        <v>1746</v>
      </c>
      <c r="H70" s="77">
        <f t="shared" si="39"/>
        <v>1681</v>
      </c>
      <c r="I70" s="77">
        <f t="shared" si="39"/>
        <v>550</v>
      </c>
      <c r="J70" s="77">
        <f t="shared" si="39"/>
        <v>291</v>
      </c>
      <c r="K70" s="77">
        <f t="shared" si="39"/>
        <v>259</v>
      </c>
      <c r="L70" s="77">
        <f t="shared" si="39"/>
        <v>535</v>
      </c>
      <c r="M70" s="77">
        <f t="shared" si="39"/>
        <v>287</v>
      </c>
      <c r="N70" s="77">
        <f t="shared" si="39"/>
        <v>248</v>
      </c>
      <c r="O70" s="77">
        <f t="shared" si="39"/>
        <v>506</v>
      </c>
      <c r="P70" s="77">
        <f t="shared" si="39"/>
        <v>252</v>
      </c>
      <c r="Q70" s="77">
        <f t="shared" si="39"/>
        <v>254</v>
      </c>
      <c r="R70" s="77">
        <f t="shared" si="39"/>
        <v>595</v>
      </c>
      <c r="S70" s="77">
        <f t="shared" si="39"/>
        <v>290</v>
      </c>
      <c r="T70" s="77">
        <f t="shared" si="39"/>
        <v>305</v>
      </c>
      <c r="U70" s="77">
        <f t="shared" si="39"/>
        <v>605</v>
      </c>
      <c r="V70" s="77">
        <f t="shared" si="39"/>
        <v>309</v>
      </c>
      <c r="W70" s="77">
        <f t="shared" si="39"/>
        <v>296</v>
      </c>
      <c r="X70" s="77">
        <f t="shared" si="39"/>
        <v>636</v>
      </c>
      <c r="Y70" s="77">
        <f t="shared" si="39"/>
        <v>317</v>
      </c>
      <c r="Z70" s="77">
        <f t="shared" si="39"/>
        <v>319</v>
      </c>
      <c r="AA70" s="913">
        <f t="shared" si="39"/>
        <v>206</v>
      </c>
    </row>
    <row r="71" spans="1:27" ht="13.5" customHeight="1">
      <c r="A71" s="146"/>
      <c r="B71" s="75" t="s">
        <v>104</v>
      </c>
      <c r="C71" s="76">
        <v>8</v>
      </c>
      <c r="D71" s="78">
        <v>1</v>
      </c>
      <c r="E71" s="77">
        <v>63</v>
      </c>
      <c r="F71" s="77">
        <f>SUM(G71:H71)</f>
        <v>1604</v>
      </c>
      <c r="G71" s="77">
        <f aca="true" t="shared" si="40" ref="G71:H74">SUM(J71+M71+P71+S71+V71+Y71)</f>
        <v>814</v>
      </c>
      <c r="H71" s="77">
        <f t="shared" si="40"/>
        <v>790</v>
      </c>
      <c r="I71" s="77">
        <f>SUM(J71:K71)</f>
        <v>271</v>
      </c>
      <c r="J71" s="77">
        <v>138</v>
      </c>
      <c r="K71" s="77">
        <v>133</v>
      </c>
      <c r="L71" s="77">
        <f>SUM(M71:N71)</f>
        <v>242</v>
      </c>
      <c r="M71" s="77">
        <v>134</v>
      </c>
      <c r="N71" s="77">
        <v>108</v>
      </c>
      <c r="O71" s="77">
        <f>SUM(P71:Q71)</f>
        <v>225</v>
      </c>
      <c r="P71" s="77">
        <v>107</v>
      </c>
      <c r="Q71" s="77">
        <v>118</v>
      </c>
      <c r="R71" s="77">
        <f>SUM(S71:T71)</f>
        <v>294</v>
      </c>
      <c r="S71" s="77">
        <v>147</v>
      </c>
      <c r="T71" s="77">
        <v>147</v>
      </c>
      <c r="U71" s="77">
        <f>SUM(V71:W71)</f>
        <v>271</v>
      </c>
      <c r="V71" s="77">
        <v>143</v>
      </c>
      <c r="W71" s="77">
        <v>128</v>
      </c>
      <c r="X71" s="77">
        <f>SUM(Y71:Z71)</f>
        <v>301</v>
      </c>
      <c r="Y71" s="77">
        <v>145</v>
      </c>
      <c r="Z71" s="77">
        <v>156</v>
      </c>
      <c r="AA71" s="913">
        <v>89</v>
      </c>
    </row>
    <row r="72" spans="1:27" ht="13.5" customHeight="1">
      <c r="A72" s="146"/>
      <c r="B72" s="75" t="s">
        <v>106</v>
      </c>
      <c r="C72" s="76">
        <v>6</v>
      </c>
      <c r="D72" s="78">
        <v>0</v>
      </c>
      <c r="E72" s="77">
        <v>36</v>
      </c>
      <c r="F72" s="77">
        <f>SUM(G72:H72)</f>
        <v>673</v>
      </c>
      <c r="G72" s="77">
        <f t="shared" si="40"/>
        <v>342</v>
      </c>
      <c r="H72" s="77">
        <f t="shared" si="40"/>
        <v>331</v>
      </c>
      <c r="I72" s="77">
        <f>SUM(J72:K72)</f>
        <v>109</v>
      </c>
      <c r="J72" s="77">
        <v>61</v>
      </c>
      <c r="K72" s="77">
        <v>48</v>
      </c>
      <c r="L72" s="77">
        <f>SUM(M72:N72)</f>
        <v>114</v>
      </c>
      <c r="M72" s="77">
        <v>56</v>
      </c>
      <c r="N72" s="77">
        <v>58</v>
      </c>
      <c r="O72" s="77">
        <f>SUM(P72:Q72)</f>
        <v>108</v>
      </c>
      <c r="P72" s="77">
        <v>57</v>
      </c>
      <c r="Q72" s="77">
        <v>51</v>
      </c>
      <c r="R72" s="77">
        <f>SUM(S72:T72)</f>
        <v>113</v>
      </c>
      <c r="S72" s="77">
        <v>50</v>
      </c>
      <c r="T72" s="77">
        <v>63</v>
      </c>
      <c r="U72" s="77">
        <f>SUM(V72:W72)</f>
        <v>117</v>
      </c>
      <c r="V72" s="77">
        <v>58</v>
      </c>
      <c r="W72" s="77">
        <v>59</v>
      </c>
      <c r="X72" s="77">
        <f>SUM(Y72:Z72)</f>
        <v>112</v>
      </c>
      <c r="Y72" s="77">
        <v>60</v>
      </c>
      <c r="Z72" s="77">
        <v>52</v>
      </c>
      <c r="AA72" s="913">
        <v>50</v>
      </c>
    </row>
    <row r="73" spans="1:27" ht="13.5" customHeight="1">
      <c r="A73" s="146"/>
      <c r="B73" s="75" t="s">
        <v>107</v>
      </c>
      <c r="C73" s="76">
        <v>3</v>
      </c>
      <c r="D73" s="78">
        <v>0</v>
      </c>
      <c r="E73" s="77">
        <v>24</v>
      </c>
      <c r="F73" s="77">
        <f>SUM(G73:H73)</f>
        <v>559</v>
      </c>
      <c r="G73" s="77">
        <f t="shared" si="40"/>
        <v>296</v>
      </c>
      <c r="H73" s="77">
        <f t="shared" si="40"/>
        <v>263</v>
      </c>
      <c r="I73" s="77">
        <f>SUM(J73:K73)</f>
        <v>88</v>
      </c>
      <c r="J73" s="77">
        <v>53</v>
      </c>
      <c r="K73" s="77">
        <v>35</v>
      </c>
      <c r="L73" s="77">
        <f>SUM(M73:N73)</f>
        <v>101</v>
      </c>
      <c r="M73" s="77">
        <v>60</v>
      </c>
      <c r="N73" s="77">
        <v>41</v>
      </c>
      <c r="O73" s="77">
        <f>SUM(P73:Q73)</f>
        <v>79</v>
      </c>
      <c r="P73" s="77">
        <v>38</v>
      </c>
      <c r="Q73" s="77">
        <v>41</v>
      </c>
      <c r="R73" s="77">
        <f>SUM(S73:T73)</f>
        <v>80</v>
      </c>
      <c r="S73" s="77">
        <v>42</v>
      </c>
      <c r="T73" s="77">
        <v>38</v>
      </c>
      <c r="U73" s="77">
        <f>SUM(V73:W73)</f>
        <v>104</v>
      </c>
      <c r="V73" s="77">
        <v>53</v>
      </c>
      <c r="W73" s="77">
        <v>51</v>
      </c>
      <c r="X73" s="77">
        <f>SUM(Y73:Z73)</f>
        <v>107</v>
      </c>
      <c r="Y73" s="77">
        <v>50</v>
      </c>
      <c r="Z73" s="77">
        <v>57</v>
      </c>
      <c r="AA73" s="913">
        <v>32</v>
      </c>
    </row>
    <row r="74" spans="1:27" ht="13.5" customHeight="1">
      <c r="A74" s="151"/>
      <c r="B74" s="84" t="s">
        <v>109</v>
      </c>
      <c r="C74" s="85">
        <v>3</v>
      </c>
      <c r="D74" s="87">
        <v>0</v>
      </c>
      <c r="E74" s="86">
        <v>26</v>
      </c>
      <c r="F74" s="86">
        <f>SUM(G74:H74)</f>
        <v>591</v>
      </c>
      <c r="G74" s="86">
        <f t="shared" si="40"/>
        <v>294</v>
      </c>
      <c r="H74" s="86">
        <f t="shared" si="40"/>
        <v>297</v>
      </c>
      <c r="I74" s="86">
        <f>SUM(J74:K74)</f>
        <v>82</v>
      </c>
      <c r="J74" s="86">
        <v>39</v>
      </c>
      <c r="K74" s="86">
        <v>43</v>
      </c>
      <c r="L74" s="86">
        <f>SUM(M74:N74)</f>
        <v>78</v>
      </c>
      <c r="M74" s="86">
        <v>37</v>
      </c>
      <c r="N74" s="86">
        <v>41</v>
      </c>
      <c r="O74" s="86">
        <f>SUM(P74:Q74)</f>
        <v>94</v>
      </c>
      <c r="P74" s="86">
        <v>50</v>
      </c>
      <c r="Q74" s="86">
        <v>44</v>
      </c>
      <c r="R74" s="86">
        <f>SUM(S74:T74)</f>
        <v>108</v>
      </c>
      <c r="S74" s="86">
        <v>51</v>
      </c>
      <c r="T74" s="86">
        <v>57</v>
      </c>
      <c r="U74" s="86">
        <f>SUM(V74:W74)</f>
        <v>113</v>
      </c>
      <c r="V74" s="86">
        <v>55</v>
      </c>
      <c r="W74" s="86">
        <v>58</v>
      </c>
      <c r="X74" s="86">
        <f>SUM(Y74:Z74)</f>
        <v>116</v>
      </c>
      <c r="Y74" s="86">
        <v>62</v>
      </c>
      <c r="Z74" s="86">
        <v>54</v>
      </c>
      <c r="AA74" s="1171">
        <v>35</v>
      </c>
    </row>
    <row r="75" spans="1:6" ht="12" customHeight="1">
      <c r="A75" s="135" t="s">
        <v>161</v>
      </c>
      <c r="E75" s="1162"/>
      <c r="F75" s="1162"/>
    </row>
    <row r="76" spans="1:6" ht="12">
      <c r="A76" s="1172"/>
      <c r="E76" s="1162"/>
      <c r="F76" s="1162"/>
    </row>
  </sheetData>
  <mergeCells count="25">
    <mergeCell ref="E3:E5"/>
    <mergeCell ref="A9:B9"/>
    <mergeCell ref="A6:B6"/>
    <mergeCell ref="A7:B7"/>
    <mergeCell ref="A3:B5"/>
    <mergeCell ref="C3:D4"/>
    <mergeCell ref="AA3:AA5"/>
    <mergeCell ref="F4:H4"/>
    <mergeCell ref="F3:Z3"/>
    <mergeCell ref="I4:K4"/>
    <mergeCell ref="L4:N4"/>
    <mergeCell ref="O4:Q4"/>
    <mergeCell ref="R4:T4"/>
    <mergeCell ref="U4:W4"/>
    <mergeCell ref="X4:Z4"/>
    <mergeCell ref="A25:B25"/>
    <mergeCell ref="A27:B27"/>
    <mergeCell ref="A31:B31"/>
    <mergeCell ref="A37:B37"/>
    <mergeCell ref="A67:B67"/>
    <mergeCell ref="A70:B70"/>
    <mergeCell ref="A40:B40"/>
    <mergeCell ref="A49:B49"/>
    <mergeCell ref="A53:B53"/>
    <mergeCell ref="A58:B58"/>
  </mergeCells>
  <printOptions/>
  <pageMargins left="0.75" right="0.75" top="1" bottom="1" header="0.512" footer="0.512"/>
  <pageSetup orientation="portrait" paperSize="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S76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176" customWidth="1"/>
    <col min="2" max="2" width="3.50390625" style="1176" customWidth="1"/>
    <col min="3" max="3" width="10.125" style="1176" customWidth="1"/>
    <col min="4" max="5" width="5.875" style="1176" customWidth="1"/>
    <col min="6" max="6" width="8.125" style="1176" customWidth="1"/>
    <col min="7" max="18" width="9.125" style="1176" customWidth="1"/>
    <col min="19" max="19" width="8.625" style="1176" customWidth="1"/>
    <col min="20" max="16384" width="9.00390625" style="1176" customWidth="1"/>
  </cols>
  <sheetData>
    <row r="1" spans="2:14" s="1172" customFormat="1" ht="14.25">
      <c r="B1" s="1173" t="s">
        <v>207</v>
      </c>
      <c r="C1" s="136"/>
      <c r="D1" s="136"/>
      <c r="E1" s="136"/>
      <c r="F1" s="136"/>
      <c r="G1" s="136"/>
      <c r="J1" s="136"/>
      <c r="K1" s="136"/>
      <c r="L1" s="136"/>
      <c r="M1" s="136"/>
      <c r="N1" s="1174"/>
    </row>
    <row r="2" spans="3:19" s="1172" customFormat="1" ht="12.75" thickBot="1">
      <c r="C2" s="1175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79"/>
      <c r="S2" s="378" t="s">
        <v>166</v>
      </c>
    </row>
    <row r="3" spans="2:19" ht="13.5" customHeight="1" thickTop="1">
      <c r="B3" s="1767" t="s">
        <v>110</v>
      </c>
      <c r="C3" s="1768"/>
      <c r="D3" s="1762" t="s">
        <v>162</v>
      </c>
      <c r="E3" s="1763"/>
      <c r="F3" s="1746" t="s">
        <v>163</v>
      </c>
      <c r="G3" s="1218" t="s">
        <v>167</v>
      </c>
      <c r="H3" s="1756"/>
      <c r="I3" s="1756"/>
      <c r="J3" s="1756"/>
      <c r="K3" s="1756"/>
      <c r="L3" s="1756"/>
      <c r="M3" s="1756"/>
      <c r="N3" s="1756"/>
      <c r="O3" s="1756"/>
      <c r="P3" s="1756"/>
      <c r="Q3" s="1756"/>
      <c r="R3" s="1757"/>
      <c r="S3" s="1532" t="s">
        <v>168</v>
      </c>
    </row>
    <row r="4" spans="2:19" ht="13.5" customHeight="1">
      <c r="B4" s="1769"/>
      <c r="C4" s="1766"/>
      <c r="D4" s="1554" t="s">
        <v>164</v>
      </c>
      <c r="E4" s="1554" t="s">
        <v>165</v>
      </c>
      <c r="F4" s="1571"/>
      <c r="G4" s="1538" t="s">
        <v>169</v>
      </c>
      <c r="H4" s="1539"/>
      <c r="I4" s="1540"/>
      <c r="J4" s="1743" t="s">
        <v>154</v>
      </c>
      <c r="K4" s="1758"/>
      <c r="L4" s="1759"/>
      <c r="M4" s="1538">
        <v>2</v>
      </c>
      <c r="N4" s="1760"/>
      <c r="O4" s="1761"/>
      <c r="P4" s="1743">
        <v>3</v>
      </c>
      <c r="Q4" s="1758"/>
      <c r="R4" s="1759"/>
      <c r="S4" s="1775"/>
    </row>
    <row r="5" spans="2:19" ht="13.5" customHeight="1">
      <c r="B5" s="1770"/>
      <c r="C5" s="1771"/>
      <c r="D5" s="1764"/>
      <c r="E5" s="1764"/>
      <c r="F5" s="1555"/>
      <c r="G5" s="1177" t="s">
        <v>391</v>
      </c>
      <c r="H5" s="1178" t="s">
        <v>994</v>
      </c>
      <c r="I5" s="1178" t="s">
        <v>995</v>
      </c>
      <c r="J5" s="1177" t="s">
        <v>391</v>
      </c>
      <c r="K5" s="1178" t="s">
        <v>994</v>
      </c>
      <c r="L5" s="1178" t="s">
        <v>995</v>
      </c>
      <c r="M5" s="1177" t="s">
        <v>391</v>
      </c>
      <c r="N5" s="1178" t="s">
        <v>994</v>
      </c>
      <c r="O5" s="1178" t="s">
        <v>995</v>
      </c>
      <c r="P5" s="1177" t="s">
        <v>391</v>
      </c>
      <c r="Q5" s="1178" t="s">
        <v>994</v>
      </c>
      <c r="R5" s="1178" t="s">
        <v>995</v>
      </c>
      <c r="S5" s="1776"/>
    </row>
    <row r="6" spans="2:19" s="1180" customFormat="1" ht="15" customHeight="1">
      <c r="B6" s="1709" t="s">
        <v>170</v>
      </c>
      <c r="C6" s="1772"/>
      <c r="D6" s="1165">
        <v>49</v>
      </c>
      <c r="E6" s="1166">
        <v>13</v>
      </c>
      <c r="F6" s="1166">
        <v>1693</v>
      </c>
      <c r="G6" s="1166">
        <f>SUM(H6:I6)</f>
        <v>60012</v>
      </c>
      <c r="H6" s="77">
        <f>SUM(K6+N6+Q6)</f>
        <v>30452</v>
      </c>
      <c r="I6" s="77">
        <f>SUM(L6+O6+R6)</f>
        <v>29560</v>
      </c>
      <c r="J6" s="1166">
        <f>SUM(K6:L6)</f>
        <v>19505</v>
      </c>
      <c r="K6" s="1166">
        <v>9849</v>
      </c>
      <c r="L6" s="1166">
        <v>9656</v>
      </c>
      <c r="M6" s="1166">
        <f>SUM(N6:O6)</f>
        <v>19883</v>
      </c>
      <c r="N6" s="1166">
        <v>10049</v>
      </c>
      <c r="O6" s="1166">
        <v>9834</v>
      </c>
      <c r="P6" s="1166">
        <f>SUM(Q6:R6)</f>
        <v>20624</v>
      </c>
      <c r="Q6" s="77">
        <v>10554</v>
      </c>
      <c r="R6" s="1166">
        <v>10070</v>
      </c>
      <c r="S6" s="909">
        <v>3114</v>
      </c>
    </row>
    <row r="7" spans="2:19" s="1181" customFormat="1" ht="15" customHeight="1">
      <c r="B7" s="1773" t="s">
        <v>171</v>
      </c>
      <c r="C7" s="1772"/>
      <c r="D7" s="81">
        <f aca="true" t="shared" si="0" ref="D7:S7">SUM(D9+D25)</f>
        <v>167</v>
      </c>
      <c r="E7" s="81">
        <f t="shared" si="0"/>
        <v>13</v>
      </c>
      <c r="F7" s="81">
        <f t="shared" si="0"/>
        <v>1658</v>
      </c>
      <c r="G7" s="81">
        <f t="shared" si="0"/>
        <v>58266</v>
      </c>
      <c r="H7" s="81">
        <f t="shared" si="0"/>
        <v>29617</v>
      </c>
      <c r="I7" s="81">
        <f t="shared" si="0"/>
        <v>28649</v>
      </c>
      <c r="J7" s="81">
        <f t="shared" si="0"/>
        <v>18933</v>
      </c>
      <c r="K7" s="81">
        <f t="shared" si="0"/>
        <v>9760</v>
      </c>
      <c r="L7" s="81">
        <f t="shared" si="0"/>
        <v>9173</v>
      </c>
      <c r="M7" s="81">
        <f t="shared" si="0"/>
        <v>19489</v>
      </c>
      <c r="N7" s="81">
        <f t="shared" si="0"/>
        <v>9839</v>
      </c>
      <c r="O7" s="81">
        <f t="shared" si="0"/>
        <v>9650</v>
      </c>
      <c r="P7" s="81">
        <f t="shared" si="0"/>
        <v>19844</v>
      </c>
      <c r="Q7" s="81">
        <f t="shared" si="0"/>
        <v>10018</v>
      </c>
      <c r="R7" s="81">
        <f t="shared" si="0"/>
        <v>9826</v>
      </c>
      <c r="S7" s="329">
        <f t="shared" si="0"/>
        <v>3070</v>
      </c>
    </row>
    <row r="8" spans="2:19" ht="15" customHeight="1">
      <c r="B8" s="1179"/>
      <c r="C8" s="1182"/>
      <c r="D8" s="1183"/>
      <c r="E8" s="1184"/>
      <c r="F8" s="1184"/>
      <c r="G8" s="1184"/>
      <c r="H8" s="1184"/>
      <c r="I8" s="1184"/>
      <c r="J8" s="1184"/>
      <c r="K8" s="1184"/>
      <c r="L8" s="1184"/>
      <c r="M8" s="1184"/>
      <c r="N8" s="1184"/>
      <c r="O8" s="1184"/>
      <c r="P8" s="1184"/>
      <c r="Q8" s="1184"/>
      <c r="R8" s="1184"/>
      <c r="S8" s="329"/>
    </row>
    <row r="9" spans="2:19" ht="15" customHeight="1">
      <c r="B9" s="1774" t="s">
        <v>234</v>
      </c>
      <c r="C9" s="1766"/>
      <c r="D9" s="80">
        <f aca="true" t="shared" si="1" ref="D9:S9">SUM(D11:D23)</f>
        <v>88</v>
      </c>
      <c r="E9" s="81">
        <f t="shared" si="1"/>
        <v>9</v>
      </c>
      <c r="F9" s="81">
        <f t="shared" si="1"/>
        <v>1052</v>
      </c>
      <c r="G9" s="81">
        <f t="shared" si="1"/>
        <v>38602</v>
      </c>
      <c r="H9" s="81">
        <f t="shared" si="1"/>
        <v>19606</v>
      </c>
      <c r="I9" s="81">
        <f t="shared" si="1"/>
        <v>18996</v>
      </c>
      <c r="J9" s="81">
        <f t="shared" si="1"/>
        <v>12679</v>
      </c>
      <c r="K9" s="81">
        <f t="shared" si="1"/>
        <v>6508</v>
      </c>
      <c r="L9" s="81">
        <f t="shared" si="1"/>
        <v>6171</v>
      </c>
      <c r="M9" s="81">
        <f t="shared" si="1"/>
        <v>12862</v>
      </c>
      <c r="N9" s="81">
        <f t="shared" si="1"/>
        <v>6532</v>
      </c>
      <c r="O9" s="81">
        <f t="shared" si="1"/>
        <v>6330</v>
      </c>
      <c r="P9" s="81">
        <f t="shared" si="1"/>
        <v>13061</v>
      </c>
      <c r="Q9" s="81">
        <f t="shared" si="1"/>
        <v>6566</v>
      </c>
      <c r="R9" s="81">
        <f t="shared" si="1"/>
        <v>6495</v>
      </c>
      <c r="S9" s="329">
        <f t="shared" si="1"/>
        <v>1899</v>
      </c>
    </row>
    <row r="10" spans="2:19" ht="15" customHeight="1">
      <c r="B10" s="1179"/>
      <c r="C10" s="1182"/>
      <c r="D10" s="1183"/>
      <c r="E10" s="1184"/>
      <c r="F10" s="1184"/>
      <c r="G10" s="1184"/>
      <c r="H10" s="1184"/>
      <c r="I10" s="1184"/>
      <c r="J10" s="1184"/>
      <c r="K10" s="1184"/>
      <c r="L10" s="1184"/>
      <c r="M10" s="1184"/>
      <c r="N10" s="1184"/>
      <c r="O10" s="1184"/>
      <c r="P10" s="1184"/>
      <c r="Q10" s="1184"/>
      <c r="R10" s="1184"/>
      <c r="S10" s="1185"/>
    </row>
    <row r="11" spans="2:19" ht="13.5" customHeight="1">
      <c r="B11" s="1179"/>
      <c r="C11" s="1182" t="s">
        <v>69</v>
      </c>
      <c r="D11" s="76">
        <v>16</v>
      </c>
      <c r="E11" s="77">
        <v>0</v>
      </c>
      <c r="F11" s="78">
        <v>234</v>
      </c>
      <c r="G11" s="77">
        <f aca="true" t="shared" si="2" ref="G11:G23">SUM(H11:I11)</f>
        <v>9130</v>
      </c>
      <c r="H11" s="77">
        <f aca="true" t="shared" si="3" ref="H11:H23">SUM(K11+N11+Q11)</f>
        <v>4624</v>
      </c>
      <c r="I11" s="77">
        <f aca="true" t="shared" si="4" ref="I11:I23">SUM(L11+O11+R11)</f>
        <v>4506</v>
      </c>
      <c r="J11" s="77">
        <f aca="true" t="shared" si="5" ref="J11:J23">SUM(K11:L11)</f>
        <v>3004</v>
      </c>
      <c r="K11" s="77">
        <v>1543</v>
      </c>
      <c r="L11" s="77">
        <v>1461</v>
      </c>
      <c r="M11" s="77">
        <f aca="true" t="shared" si="6" ref="M11:M23">SUM(N11:O11)</f>
        <v>3076</v>
      </c>
      <c r="N11" s="77">
        <v>1537</v>
      </c>
      <c r="O11" s="77">
        <v>1539</v>
      </c>
      <c r="P11" s="77">
        <f aca="true" t="shared" si="7" ref="P11:P23">SUM(Q11:R11)</f>
        <v>3050</v>
      </c>
      <c r="Q11" s="77">
        <v>1544</v>
      </c>
      <c r="R11" s="77">
        <v>1506</v>
      </c>
      <c r="S11" s="913">
        <v>414</v>
      </c>
    </row>
    <row r="12" spans="2:19" ht="13.5" customHeight="1">
      <c r="B12" s="1179"/>
      <c r="C12" s="1182" t="s">
        <v>71</v>
      </c>
      <c r="D12" s="76">
        <v>10</v>
      </c>
      <c r="E12" s="77">
        <v>3</v>
      </c>
      <c r="F12" s="77">
        <v>123</v>
      </c>
      <c r="G12" s="77">
        <f t="shared" si="2"/>
        <v>4329</v>
      </c>
      <c r="H12" s="77">
        <f t="shared" si="3"/>
        <v>2231</v>
      </c>
      <c r="I12" s="77">
        <f t="shared" si="4"/>
        <v>2098</v>
      </c>
      <c r="J12" s="77">
        <f t="shared" si="5"/>
        <v>1473</v>
      </c>
      <c r="K12" s="77">
        <v>768</v>
      </c>
      <c r="L12" s="77">
        <v>705</v>
      </c>
      <c r="M12" s="77">
        <f t="shared" si="6"/>
        <v>1439</v>
      </c>
      <c r="N12" s="77">
        <v>739</v>
      </c>
      <c r="O12" s="77">
        <v>700</v>
      </c>
      <c r="P12" s="77">
        <f t="shared" si="7"/>
        <v>1417</v>
      </c>
      <c r="Q12" s="77">
        <v>724</v>
      </c>
      <c r="R12" s="77">
        <v>693</v>
      </c>
      <c r="S12" s="913">
        <v>222</v>
      </c>
    </row>
    <row r="13" spans="2:19" ht="13.5" customHeight="1">
      <c r="B13" s="1179"/>
      <c r="C13" s="1182" t="s">
        <v>73</v>
      </c>
      <c r="D13" s="76">
        <v>10</v>
      </c>
      <c r="E13" s="77">
        <v>1</v>
      </c>
      <c r="F13" s="77">
        <v>123</v>
      </c>
      <c r="G13" s="77">
        <f t="shared" si="2"/>
        <v>4606</v>
      </c>
      <c r="H13" s="77">
        <f t="shared" si="3"/>
        <v>2348</v>
      </c>
      <c r="I13" s="77">
        <f t="shared" si="4"/>
        <v>2258</v>
      </c>
      <c r="J13" s="77">
        <f t="shared" si="5"/>
        <v>1520</v>
      </c>
      <c r="K13" s="77">
        <v>789</v>
      </c>
      <c r="L13" s="77">
        <v>731</v>
      </c>
      <c r="M13" s="77">
        <f t="shared" si="6"/>
        <v>1548</v>
      </c>
      <c r="N13" s="77">
        <v>791</v>
      </c>
      <c r="O13" s="77">
        <v>757</v>
      </c>
      <c r="P13" s="77">
        <f t="shared" si="7"/>
        <v>1538</v>
      </c>
      <c r="Q13" s="77">
        <v>768</v>
      </c>
      <c r="R13" s="77">
        <v>770</v>
      </c>
      <c r="S13" s="913">
        <v>217</v>
      </c>
    </row>
    <row r="14" spans="2:19" ht="13.5" customHeight="1">
      <c r="B14" s="1179"/>
      <c r="C14" s="1182" t="s">
        <v>75</v>
      </c>
      <c r="D14" s="76">
        <v>8</v>
      </c>
      <c r="E14" s="77">
        <v>1</v>
      </c>
      <c r="F14" s="78">
        <v>113</v>
      </c>
      <c r="G14" s="77">
        <f t="shared" si="2"/>
        <v>4420</v>
      </c>
      <c r="H14" s="77">
        <f t="shared" si="3"/>
        <v>2210</v>
      </c>
      <c r="I14" s="77">
        <f t="shared" si="4"/>
        <v>2210</v>
      </c>
      <c r="J14" s="77">
        <f t="shared" si="5"/>
        <v>1468</v>
      </c>
      <c r="K14" s="77">
        <v>759</v>
      </c>
      <c r="L14" s="77">
        <v>709</v>
      </c>
      <c r="M14" s="77">
        <f t="shared" si="6"/>
        <v>1488</v>
      </c>
      <c r="N14" s="77">
        <v>736</v>
      </c>
      <c r="O14" s="77">
        <v>752</v>
      </c>
      <c r="P14" s="77">
        <f t="shared" si="7"/>
        <v>1464</v>
      </c>
      <c r="Q14" s="77">
        <v>715</v>
      </c>
      <c r="R14" s="77">
        <v>749</v>
      </c>
      <c r="S14" s="913">
        <v>204</v>
      </c>
    </row>
    <row r="15" spans="2:19" ht="13.5" customHeight="1">
      <c r="B15" s="1179"/>
      <c r="C15" s="1182" t="s">
        <v>78</v>
      </c>
      <c r="D15" s="76">
        <v>5</v>
      </c>
      <c r="E15" s="77">
        <v>1</v>
      </c>
      <c r="F15" s="78">
        <v>61</v>
      </c>
      <c r="G15" s="77">
        <f t="shared" si="2"/>
        <v>2192</v>
      </c>
      <c r="H15" s="77">
        <f t="shared" si="3"/>
        <v>1126</v>
      </c>
      <c r="I15" s="77">
        <f t="shared" si="4"/>
        <v>1066</v>
      </c>
      <c r="J15" s="77">
        <f t="shared" si="5"/>
        <v>715</v>
      </c>
      <c r="K15" s="77">
        <v>358</v>
      </c>
      <c r="L15" s="77">
        <v>357</v>
      </c>
      <c r="M15" s="77">
        <f t="shared" si="6"/>
        <v>712</v>
      </c>
      <c r="N15" s="77">
        <v>387</v>
      </c>
      <c r="O15" s="77">
        <v>325</v>
      </c>
      <c r="P15" s="77">
        <f t="shared" si="7"/>
        <v>765</v>
      </c>
      <c r="Q15" s="77">
        <v>381</v>
      </c>
      <c r="R15" s="77">
        <v>384</v>
      </c>
      <c r="S15" s="913">
        <v>107</v>
      </c>
    </row>
    <row r="16" spans="2:19" ht="13.5" customHeight="1">
      <c r="B16" s="1179"/>
      <c r="C16" s="1182" t="s">
        <v>79</v>
      </c>
      <c r="D16" s="76">
        <v>4</v>
      </c>
      <c r="E16" s="77">
        <v>1</v>
      </c>
      <c r="F16" s="78">
        <v>54</v>
      </c>
      <c r="G16" s="77">
        <f t="shared" si="2"/>
        <v>1934</v>
      </c>
      <c r="H16" s="77">
        <f t="shared" si="3"/>
        <v>985</v>
      </c>
      <c r="I16" s="77">
        <f t="shared" si="4"/>
        <v>949</v>
      </c>
      <c r="J16" s="77">
        <f t="shared" si="5"/>
        <v>643</v>
      </c>
      <c r="K16" s="77">
        <v>309</v>
      </c>
      <c r="L16" s="77">
        <v>334</v>
      </c>
      <c r="M16" s="77">
        <f t="shared" si="6"/>
        <v>634</v>
      </c>
      <c r="N16" s="77">
        <v>330</v>
      </c>
      <c r="O16" s="77">
        <v>304</v>
      </c>
      <c r="P16" s="77">
        <f t="shared" si="7"/>
        <v>657</v>
      </c>
      <c r="Q16" s="77">
        <v>346</v>
      </c>
      <c r="R16" s="77">
        <v>311</v>
      </c>
      <c r="S16" s="913">
        <v>101</v>
      </c>
    </row>
    <row r="17" spans="2:19" ht="13.5" customHeight="1">
      <c r="B17" s="1179"/>
      <c r="C17" s="1182" t="s">
        <v>81</v>
      </c>
      <c r="D17" s="76">
        <v>4</v>
      </c>
      <c r="E17" s="77">
        <v>0</v>
      </c>
      <c r="F17" s="78">
        <v>47</v>
      </c>
      <c r="G17" s="77">
        <f t="shared" si="2"/>
        <v>1688</v>
      </c>
      <c r="H17" s="77">
        <f t="shared" si="3"/>
        <v>846</v>
      </c>
      <c r="I17" s="77">
        <f t="shared" si="4"/>
        <v>842</v>
      </c>
      <c r="J17" s="77">
        <f t="shared" si="5"/>
        <v>559</v>
      </c>
      <c r="K17" s="77">
        <v>296</v>
      </c>
      <c r="L17" s="77">
        <v>263</v>
      </c>
      <c r="M17" s="77">
        <f t="shared" si="6"/>
        <v>534</v>
      </c>
      <c r="N17" s="77">
        <v>261</v>
      </c>
      <c r="O17" s="77">
        <v>273</v>
      </c>
      <c r="P17" s="77">
        <f t="shared" si="7"/>
        <v>595</v>
      </c>
      <c r="Q17" s="77">
        <v>289</v>
      </c>
      <c r="R17" s="77">
        <v>306</v>
      </c>
      <c r="S17" s="913">
        <v>83</v>
      </c>
    </row>
    <row r="18" spans="2:19" ht="13.5" customHeight="1">
      <c r="B18" s="1179"/>
      <c r="C18" s="1182" t="s">
        <v>82</v>
      </c>
      <c r="D18" s="76">
        <v>6</v>
      </c>
      <c r="E18" s="77">
        <v>0</v>
      </c>
      <c r="F18" s="78">
        <v>49</v>
      </c>
      <c r="G18" s="77">
        <f t="shared" si="2"/>
        <v>1615</v>
      </c>
      <c r="H18" s="77">
        <f t="shared" si="3"/>
        <v>811</v>
      </c>
      <c r="I18" s="77">
        <f t="shared" si="4"/>
        <v>804</v>
      </c>
      <c r="J18" s="77">
        <f t="shared" si="5"/>
        <v>487</v>
      </c>
      <c r="K18" s="77">
        <v>244</v>
      </c>
      <c r="L18" s="77">
        <v>243</v>
      </c>
      <c r="M18" s="77">
        <f t="shared" si="6"/>
        <v>556</v>
      </c>
      <c r="N18" s="77">
        <v>276</v>
      </c>
      <c r="O18" s="77">
        <v>280</v>
      </c>
      <c r="P18" s="77">
        <f t="shared" si="7"/>
        <v>572</v>
      </c>
      <c r="Q18" s="77">
        <v>291</v>
      </c>
      <c r="R18" s="77">
        <v>281</v>
      </c>
      <c r="S18" s="913">
        <v>89</v>
      </c>
    </row>
    <row r="19" spans="2:19" ht="13.5" customHeight="1">
      <c r="B19" s="1179"/>
      <c r="C19" s="1182" t="s">
        <v>84</v>
      </c>
      <c r="D19" s="76">
        <v>5</v>
      </c>
      <c r="E19" s="77">
        <v>1</v>
      </c>
      <c r="F19" s="78">
        <v>48</v>
      </c>
      <c r="G19" s="77">
        <f t="shared" si="2"/>
        <v>1537</v>
      </c>
      <c r="H19" s="77">
        <f t="shared" si="3"/>
        <v>826</v>
      </c>
      <c r="I19" s="77">
        <f t="shared" si="4"/>
        <v>711</v>
      </c>
      <c r="J19" s="77">
        <f t="shared" si="5"/>
        <v>508</v>
      </c>
      <c r="K19" s="77">
        <v>273</v>
      </c>
      <c r="L19" s="77">
        <v>235</v>
      </c>
      <c r="M19" s="77">
        <f t="shared" si="6"/>
        <v>524</v>
      </c>
      <c r="N19" s="77">
        <v>296</v>
      </c>
      <c r="O19" s="77">
        <v>228</v>
      </c>
      <c r="P19" s="77">
        <f t="shared" si="7"/>
        <v>505</v>
      </c>
      <c r="Q19" s="77">
        <v>257</v>
      </c>
      <c r="R19" s="77">
        <v>248</v>
      </c>
      <c r="S19" s="913">
        <v>92</v>
      </c>
    </row>
    <row r="20" spans="2:19" ht="13.5" customHeight="1">
      <c r="B20" s="1179"/>
      <c r="C20" s="1182" t="s">
        <v>86</v>
      </c>
      <c r="D20" s="76">
        <v>3</v>
      </c>
      <c r="E20" s="77">
        <v>0</v>
      </c>
      <c r="F20" s="78">
        <v>53</v>
      </c>
      <c r="G20" s="77">
        <f t="shared" si="2"/>
        <v>2077</v>
      </c>
      <c r="H20" s="77">
        <f t="shared" si="3"/>
        <v>1046</v>
      </c>
      <c r="I20" s="77">
        <f t="shared" si="4"/>
        <v>1031</v>
      </c>
      <c r="J20" s="77">
        <f t="shared" si="5"/>
        <v>666</v>
      </c>
      <c r="K20" s="77">
        <v>360</v>
      </c>
      <c r="L20" s="77">
        <v>306</v>
      </c>
      <c r="M20" s="77">
        <f t="shared" si="6"/>
        <v>690</v>
      </c>
      <c r="N20" s="77">
        <v>339</v>
      </c>
      <c r="O20" s="77">
        <v>351</v>
      </c>
      <c r="P20" s="77">
        <f t="shared" si="7"/>
        <v>721</v>
      </c>
      <c r="Q20" s="77">
        <v>347</v>
      </c>
      <c r="R20" s="77">
        <v>374</v>
      </c>
      <c r="S20" s="913">
        <v>94</v>
      </c>
    </row>
    <row r="21" spans="2:19" ht="13.5" customHeight="1">
      <c r="B21" s="1179"/>
      <c r="C21" s="1182" t="s">
        <v>88</v>
      </c>
      <c r="D21" s="76">
        <v>4</v>
      </c>
      <c r="E21" s="77">
        <v>0</v>
      </c>
      <c r="F21" s="78">
        <v>50</v>
      </c>
      <c r="G21" s="77">
        <f t="shared" si="2"/>
        <v>1907</v>
      </c>
      <c r="H21" s="77">
        <f t="shared" si="3"/>
        <v>954</v>
      </c>
      <c r="I21" s="77">
        <f t="shared" si="4"/>
        <v>953</v>
      </c>
      <c r="J21" s="77">
        <f t="shared" si="5"/>
        <v>624</v>
      </c>
      <c r="K21" s="77">
        <v>309</v>
      </c>
      <c r="L21" s="77">
        <v>315</v>
      </c>
      <c r="M21" s="77">
        <f t="shared" si="6"/>
        <v>629</v>
      </c>
      <c r="N21" s="77">
        <v>308</v>
      </c>
      <c r="O21" s="77">
        <v>321</v>
      </c>
      <c r="P21" s="77">
        <f t="shared" si="7"/>
        <v>654</v>
      </c>
      <c r="Q21" s="77">
        <v>337</v>
      </c>
      <c r="R21" s="77">
        <v>317</v>
      </c>
      <c r="S21" s="913">
        <v>90</v>
      </c>
    </row>
    <row r="22" spans="2:19" ht="13.5" customHeight="1">
      <c r="B22" s="1179"/>
      <c r="C22" s="1182" t="s">
        <v>89</v>
      </c>
      <c r="D22" s="76">
        <v>6</v>
      </c>
      <c r="E22" s="77">
        <v>1</v>
      </c>
      <c r="F22" s="78">
        <v>43</v>
      </c>
      <c r="G22" s="77">
        <f t="shared" si="2"/>
        <v>1392</v>
      </c>
      <c r="H22" s="77">
        <f t="shared" si="3"/>
        <v>718</v>
      </c>
      <c r="I22" s="77">
        <f t="shared" si="4"/>
        <v>674</v>
      </c>
      <c r="J22" s="77">
        <f t="shared" si="5"/>
        <v>440</v>
      </c>
      <c r="K22" s="77">
        <v>209</v>
      </c>
      <c r="L22" s="77">
        <v>231</v>
      </c>
      <c r="M22" s="77">
        <f t="shared" si="6"/>
        <v>456</v>
      </c>
      <c r="N22" s="77">
        <v>250</v>
      </c>
      <c r="O22" s="77">
        <v>206</v>
      </c>
      <c r="P22" s="77">
        <f t="shared" si="7"/>
        <v>496</v>
      </c>
      <c r="Q22" s="77">
        <v>259</v>
      </c>
      <c r="R22" s="77">
        <v>237</v>
      </c>
      <c r="S22" s="913">
        <v>84</v>
      </c>
    </row>
    <row r="23" spans="2:19" ht="13.5" customHeight="1">
      <c r="B23" s="1179"/>
      <c r="C23" s="1182" t="s">
        <v>91</v>
      </c>
      <c r="D23" s="76">
        <v>7</v>
      </c>
      <c r="E23" s="77">
        <v>0</v>
      </c>
      <c r="F23" s="78">
        <v>54</v>
      </c>
      <c r="G23" s="77">
        <f t="shared" si="2"/>
        <v>1775</v>
      </c>
      <c r="H23" s="77">
        <f t="shared" si="3"/>
        <v>881</v>
      </c>
      <c r="I23" s="77">
        <f t="shared" si="4"/>
        <v>894</v>
      </c>
      <c r="J23" s="77">
        <f t="shared" si="5"/>
        <v>572</v>
      </c>
      <c r="K23" s="77">
        <v>291</v>
      </c>
      <c r="L23" s="77">
        <v>281</v>
      </c>
      <c r="M23" s="77">
        <f t="shared" si="6"/>
        <v>576</v>
      </c>
      <c r="N23" s="77">
        <v>282</v>
      </c>
      <c r="O23" s="77">
        <v>294</v>
      </c>
      <c r="P23" s="77">
        <f t="shared" si="7"/>
        <v>627</v>
      </c>
      <c r="Q23" s="77">
        <v>308</v>
      </c>
      <c r="R23" s="77">
        <v>319</v>
      </c>
      <c r="S23" s="913">
        <v>102</v>
      </c>
    </row>
    <row r="24" spans="2:19" ht="13.5" customHeight="1">
      <c r="B24" s="1179"/>
      <c r="C24" s="1182"/>
      <c r="D24" s="76"/>
      <c r="E24" s="77"/>
      <c r="F24" s="78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913"/>
    </row>
    <row r="25" spans="2:19" s="1181" customFormat="1" ht="13.5" customHeight="1">
      <c r="B25" s="1777" t="s">
        <v>235</v>
      </c>
      <c r="C25" s="1778"/>
      <c r="D25" s="80">
        <f aca="true" t="shared" si="8" ref="D25:S25">SUM(D27,D31,D37,D40,D49,D53,D58,D67,D70)</f>
        <v>79</v>
      </c>
      <c r="E25" s="81">
        <f t="shared" si="8"/>
        <v>4</v>
      </c>
      <c r="F25" s="81">
        <f t="shared" si="8"/>
        <v>606</v>
      </c>
      <c r="G25" s="81">
        <f t="shared" si="8"/>
        <v>19664</v>
      </c>
      <c r="H25" s="81">
        <f t="shared" si="8"/>
        <v>10011</v>
      </c>
      <c r="I25" s="81">
        <f t="shared" si="8"/>
        <v>9653</v>
      </c>
      <c r="J25" s="81">
        <f t="shared" si="8"/>
        <v>6254</v>
      </c>
      <c r="K25" s="81">
        <f t="shared" si="8"/>
        <v>3252</v>
      </c>
      <c r="L25" s="81">
        <f t="shared" si="8"/>
        <v>3002</v>
      </c>
      <c r="M25" s="81">
        <f t="shared" si="8"/>
        <v>6627</v>
      </c>
      <c r="N25" s="81">
        <f t="shared" si="8"/>
        <v>3307</v>
      </c>
      <c r="O25" s="81">
        <f t="shared" si="8"/>
        <v>3320</v>
      </c>
      <c r="P25" s="81">
        <f t="shared" si="8"/>
        <v>6783</v>
      </c>
      <c r="Q25" s="81">
        <f t="shared" si="8"/>
        <v>3452</v>
      </c>
      <c r="R25" s="81">
        <f t="shared" si="8"/>
        <v>3331</v>
      </c>
      <c r="S25" s="329">
        <f t="shared" si="8"/>
        <v>1171</v>
      </c>
    </row>
    <row r="26" spans="2:19" ht="13.5" customHeight="1">
      <c r="B26" s="1179"/>
      <c r="C26" s="1182"/>
      <c r="D26" s="76"/>
      <c r="E26" s="77"/>
      <c r="F26" s="78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913"/>
    </row>
    <row r="27" spans="2:19" ht="13.5" customHeight="1">
      <c r="B27" s="1765" t="s">
        <v>242</v>
      </c>
      <c r="C27" s="1766"/>
      <c r="D27" s="76">
        <f>SUM(D28:D29)</f>
        <v>4</v>
      </c>
      <c r="E27" s="77">
        <f>SUM(E28:E29)</f>
        <v>0</v>
      </c>
      <c r="F27" s="77">
        <f>SUM(F28:F29)</f>
        <v>36</v>
      </c>
      <c r="G27" s="77">
        <f>SUM(H27:I27)</f>
        <v>1265</v>
      </c>
      <c r="H27" s="77">
        <f aca="true" t="shared" si="9" ref="H27:I29">SUM(K27+N27+Q27)</f>
        <v>631</v>
      </c>
      <c r="I27" s="77">
        <f t="shared" si="9"/>
        <v>634</v>
      </c>
      <c r="J27" s="77">
        <f>SUM(K27:L27)</f>
        <v>411</v>
      </c>
      <c r="K27" s="77">
        <f>SUM(K28:K29)</f>
        <v>201</v>
      </c>
      <c r="L27" s="77">
        <f>SUM(L28:L29)</f>
        <v>210</v>
      </c>
      <c r="M27" s="77">
        <f>SUM(N27:O27)</f>
        <v>417</v>
      </c>
      <c r="N27" s="77">
        <f>SUM(N28:N29)</f>
        <v>207</v>
      </c>
      <c r="O27" s="77">
        <f>SUM(O28:O29)</f>
        <v>210</v>
      </c>
      <c r="P27" s="77">
        <f>SUM(Q27:R27)</f>
        <v>437</v>
      </c>
      <c r="Q27" s="77">
        <f>SUM(Q28:Q29)</f>
        <v>223</v>
      </c>
      <c r="R27" s="77">
        <f>SUM(R28:R29)</f>
        <v>214</v>
      </c>
      <c r="S27" s="913">
        <f>SUM(S28:S29)</f>
        <v>67</v>
      </c>
    </row>
    <row r="28" spans="2:19" ht="13.5" customHeight="1">
      <c r="B28" s="1179"/>
      <c r="C28" s="1182" t="s">
        <v>96</v>
      </c>
      <c r="D28" s="76">
        <v>3</v>
      </c>
      <c r="E28" s="77">
        <v>0</v>
      </c>
      <c r="F28" s="78">
        <v>22</v>
      </c>
      <c r="G28" s="77">
        <f>SUM(H28:I28)</f>
        <v>727</v>
      </c>
      <c r="H28" s="77">
        <f t="shared" si="9"/>
        <v>359</v>
      </c>
      <c r="I28" s="77">
        <f t="shared" si="9"/>
        <v>368</v>
      </c>
      <c r="J28" s="77">
        <f>SUM(K28:L28)</f>
        <v>234</v>
      </c>
      <c r="K28" s="77">
        <v>113</v>
      </c>
      <c r="L28" s="77">
        <v>121</v>
      </c>
      <c r="M28" s="77">
        <f>SUM(N28:O28)</f>
        <v>243</v>
      </c>
      <c r="N28" s="77">
        <v>113</v>
      </c>
      <c r="O28" s="77">
        <v>130</v>
      </c>
      <c r="P28" s="77">
        <f>SUM(Q28:R28)</f>
        <v>250</v>
      </c>
      <c r="Q28" s="77">
        <v>133</v>
      </c>
      <c r="R28" s="77">
        <v>117</v>
      </c>
      <c r="S28" s="913">
        <v>44</v>
      </c>
    </row>
    <row r="29" spans="2:19" ht="13.5" customHeight="1">
      <c r="B29" s="1179"/>
      <c r="C29" s="1182" t="s">
        <v>98</v>
      </c>
      <c r="D29" s="76">
        <v>1</v>
      </c>
      <c r="E29" s="77">
        <v>0</v>
      </c>
      <c r="F29" s="78">
        <v>14</v>
      </c>
      <c r="G29" s="77">
        <f>SUM(H29:I29)</f>
        <v>538</v>
      </c>
      <c r="H29" s="77">
        <f t="shared" si="9"/>
        <v>272</v>
      </c>
      <c r="I29" s="77">
        <f t="shared" si="9"/>
        <v>266</v>
      </c>
      <c r="J29" s="77">
        <f>SUM(K29:L29)</f>
        <v>177</v>
      </c>
      <c r="K29" s="77">
        <v>88</v>
      </c>
      <c r="L29" s="77">
        <v>89</v>
      </c>
      <c r="M29" s="77">
        <f>SUM(N29:O29)</f>
        <v>174</v>
      </c>
      <c r="N29" s="77">
        <v>94</v>
      </c>
      <c r="O29" s="77">
        <v>80</v>
      </c>
      <c r="P29" s="77">
        <f>SUM(Q29:R29)</f>
        <v>187</v>
      </c>
      <c r="Q29" s="77">
        <v>90</v>
      </c>
      <c r="R29" s="77">
        <v>97</v>
      </c>
      <c r="S29" s="913">
        <v>23</v>
      </c>
    </row>
    <row r="30" spans="2:19" ht="13.5" customHeight="1">
      <c r="B30" s="1179"/>
      <c r="C30" s="1182"/>
      <c r="D30" s="76"/>
      <c r="E30" s="77"/>
      <c r="F30" s="78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913"/>
    </row>
    <row r="31" spans="2:19" ht="13.5" customHeight="1">
      <c r="B31" s="1765" t="s">
        <v>243</v>
      </c>
      <c r="C31" s="1766"/>
      <c r="D31" s="76">
        <f>SUM(D32:D35)</f>
        <v>14</v>
      </c>
      <c r="E31" s="77">
        <f>SUM(E32:E35)</f>
        <v>0</v>
      </c>
      <c r="F31" s="77">
        <f>SUM(F32:F35)</f>
        <v>99</v>
      </c>
      <c r="G31" s="77">
        <f>SUM(H31:I31)</f>
        <v>2881</v>
      </c>
      <c r="H31" s="77">
        <f aca="true" t="shared" si="10" ref="H31:I35">SUM(K31+N31+Q31)</f>
        <v>1457</v>
      </c>
      <c r="I31" s="77">
        <f t="shared" si="10"/>
        <v>1424</v>
      </c>
      <c r="J31" s="77">
        <f>SUM(K31:L31)</f>
        <v>961</v>
      </c>
      <c r="K31" s="77">
        <f>SUM(K32:K35)</f>
        <v>491</v>
      </c>
      <c r="L31" s="77">
        <f>SUM(L32:L35)</f>
        <v>470</v>
      </c>
      <c r="M31" s="77">
        <f>SUM(N31:O31)</f>
        <v>944</v>
      </c>
      <c r="N31" s="77">
        <f>SUM(N32:N35)</f>
        <v>496</v>
      </c>
      <c r="O31" s="77">
        <f>SUM(O32:O35)</f>
        <v>448</v>
      </c>
      <c r="P31" s="77">
        <f>SUM(Q31:R31)</f>
        <v>976</v>
      </c>
      <c r="Q31" s="77">
        <f>SUM(Q32:Q35)</f>
        <v>470</v>
      </c>
      <c r="R31" s="77">
        <f>SUM(R32:R35)</f>
        <v>506</v>
      </c>
      <c r="S31" s="913">
        <f>SUM(S32:S35)</f>
        <v>194</v>
      </c>
    </row>
    <row r="32" spans="2:19" ht="13.5" customHeight="1">
      <c r="B32" s="1179"/>
      <c r="C32" s="1182" t="s">
        <v>100</v>
      </c>
      <c r="D32" s="76">
        <v>4</v>
      </c>
      <c r="E32" s="77">
        <v>0</v>
      </c>
      <c r="F32" s="78">
        <v>33</v>
      </c>
      <c r="G32" s="77">
        <f>SUM(H32:I32)</f>
        <v>1040</v>
      </c>
      <c r="H32" s="77">
        <f t="shared" si="10"/>
        <v>531</v>
      </c>
      <c r="I32" s="77">
        <f t="shared" si="10"/>
        <v>509</v>
      </c>
      <c r="J32" s="77">
        <f>SUM(K32:L32)</f>
        <v>367</v>
      </c>
      <c r="K32" s="77">
        <v>196</v>
      </c>
      <c r="L32" s="77">
        <v>171</v>
      </c>
      <c r="M32" s="77">
        <f>SUM(N32:O32)</f>
        <v>319</v>
      </c>
      <c r="N32" s="77">
        <v>173</v>
      </c>
      <c r="O32" s="77">
        <v>146</v>
      </c>
      <c r="P32" s="77">
        <f>SUM(Q32:R32)</f>
        <v>354</v>
      </c>
      <c r="Q32" s="77">
        <v>162</v>
      </c>
      <c r="R32" s="77">
        <v>192</v>
      </c>
      <c r="S32" s="913">
        <v>61</v>
      </c>
    </row>
    <row r="33" spans="2:19" ht="13.5" customHeight="1">
      <c r="B33" s="1179"/>
      <c r="C33" s="1182" t="s">
        <v>102</v>
      </c>
      <c r="D33" s="76">
        <v>4</v>
      </c>
      <c r="E33" s="77">
        <v>0</v>
      </c>
      <c r="F33" s="78">
        <v>23</v>
      </c>
      <c r="G33" s="77">
        <f>SUM(H33:I33)</f>
        <v>574</v>
      </c>
      <c r="H33" s="77">
        <f t="shared" si="10"/>
        <v>296</v>
      </c>
      <c r="I33" s="77">
        <f t="shared" si="10"/>
        <v>278</v>
      </c>
      <c r="J33" s="77">
        <f>SUM(K33:L33)</f>
        <v>195</v>
      </c>
      <c r="K33" s="77">
        <v>93</v>
      </c>
      <c r="L33" s="77">
        <v>102</v>
      </c>
      <c r="M33" s="77">
        <f>SUM(N33:O33)</f>
        <v>194</v>
      </c>
      <c r="N33" s="77">
        <v>107</v>
      </c>
      <c r="O33" s="77">
        <v>87</v>
      </c>
      <c r="P33" s="77">
        <f>SUM(Q33:R33)</f>
        <v>185</v>
      </c>
      <c r="Q33" s="77">
        <v>96</v>
      </c>
      <c r="R33" s="77">
        <v>89</v>
      </c>
      <c r="S33" s="913">
        <v>45</v>
      </c>
    </row>
    <row r="34" spans="2:19" ht="13.5" customHeight="1">
      <c r="B34" s="1179"/>
      <c r="C34" s="1182" t="s">
        <v>103</v>
      </c>
      <c r="D34" s="76">
        <v>3</v>
      </c>
      <c r="E34" s="77">
        <v>0</v>
      </c>
      <c r="F34" s="78">
        <v>22</v>
      </c>
      <c r="G34" s="77">
        <f>SUM(H34:I34)</f>
        <v>660</v>
      </c>
      <c r="H34" s="77">
        <f t="shared" si="10"/>
        <v>327</v>
      </c>
      <c r="I34" s="77">
        <f t="shared" si="10"/>
        <v>333</v>
      </c>
      <c r="J34" s="77">
        <f>SUM(K34:L34)</f>
        <v>215</v>
      </c>
      <c r="K34" s="77">
        <v>107</v>
      </c>
      <c r="L34" s="77">
        <v>108</v>
      </c>
      <c r="M34" s="77">
        <f>SUM(N34:O34)</f>
        <v>214</v>
      </c>
      <c r="N34" s="77">
        <v>115</v>
      </c>
      <c r="O34" s="77">
        <v>99</v>
      </c>
      <c r="P34" s="77">
        <f>SUM(Q34:R34)</f>
        <v>231</v>
      </c>
      <c r="Q34" s="77">
        <v>105</v>
      </c>
      <c r="R34" s="77">
        <v>126</v>
      </c>
      <c r="S34" s="913">
        <v>44</v>
      </c>
    </row>
    <row r="35" spans="2:19" ht="13.5" customHeight="1">
      <c r="B35" s="1179"/>
      <c r="C35" s="1182" t="s">
        <v>105</v>
      </c>
      <c r="D35" s="76">
        <v>3</v>
      </c>
      <c r="E35" s="77">
        <v>0</v>
      </c>
      <c r="F35" s="78">
        <v>21</v>
      </c>
      <c r="G35" s="77">
        <f>SUM(H35:I35)</f>
        <v>607</v>
      </c>
      <c r="H35" s="77">
        <f t="shared" si="10"/>
        <v>303</v>
      </c>
      <c r="I35" s="77">
        <f t="shared" si="10"/>
        <v>304</v>
      </c>
      <c r="J35" s="77">
        <f>SUM(K35:L35)</f>
        <v>184</v>
      </c>
      <c r="K35" s="77">
        <v>95</v>
      </c>
      <c r="L35" s="77">
        <v>89</v>
      </c>
      <c r="M35" s="77">
        <f>SUM(N35:O35)</f>
        <v>217</v>
      </c>
      <c r="N35" s="77">
        <v>101</v>
      </c>
      <c r="O35" s="77">
        <v>116</v>
      </c>
      <c r="P35" s="77">
        <f>SUM(Q35:R35)</f>
        <v>206</v>
      </c>
      <c r="Q35" s="77">
        <v>107</v>
      </c>
      <c r="R35" s="77">
        <v>99</v>
      </c>
      <c r="S35" s="913">
        <v>44</v>
      </c>
    </row>
    <row r="36" spans="2:19" ht="13.5" customHeight="1">
      <c r="B36" s="1179"/>
      <c r="C36" s="1182"/>
      <c r="D36" s="76"/>
      <c r="E36" s="77"/>
      <c r="F36" s="78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913"/>
    </row>
    <row r="37" spans="2:19" ht="13.5" customHeight="1">
      <c r="B37" s="1765" t="s">
        <v>244</v>
      </c>
      <c r="C37" s="1766"/>
      <c r="D37" s="76">
        <f>SUM(D38)</f>
        <v>3</v>
      </c>
      <c r="E37" s="77">
        <f>SUM(E38)</f>
        <v>0</v>
      </c>
      <c r="F37" s="77">
        <f>SUM(F38)</f>
        <v>19</v>
      </c>
      <c r="G37" s="77">
        <f>SUM(H37:I37)</f>
        <v>542</v>
      </c>
      <c r="H37" s="77">
        <f>SUM(K37+N37+Q37)</f>
        <v>261</v>
      </c>
      <c r="I37" s="77">
        <f>SUM(L37+O37+R37)</f>
        <v>281</v>
      </c>
      <c r="J37" s="77">
        <f>SUM(K37:L37)</f>
        <v>171</v>
      </c>
      <c r="K37" s="77">
        <f>SUM(K38)</f>
        <v>94</v>
      </c>
      <c r="L37" s="77">
        <f>SUM(L38)</f>
        <v>77</v>
      </c>
      <c r="M37" s="77">
        <f>SUM(N37:O37)</f>
        <v>174</v>
      </c>
      <c r="N37" s="77">
        <f>SUM(N38)</f>
        <v>81</v>
      </c>
      <c r="O37" s="77">
        <f>SUM(O38)</f>
        <v>93</v>
      </c>
      <c r="P37" s="77">
        <f>SUM(Q37:R37)</f>
        <v>197</v>
      </c>
      <c r="Q37" s="77">
        <f>SUM(Q38)</f>
        <v>86</v>
      </c>
      <c r="R37" s="77">
        <f>SUM(R38)</f>
        <v>111</v>
      </c>
      <c r="S37" s="913">
        <f>SUM(S38)</f>
        <v>38</v>
      </c>
    </row>
    <row r="38" spans="2:19" ht="13.5" customHeight="1">
      <c r="B38" s="1179"/>
      <c r="C38" s="1182" t="s">
        <v>108</v>
      </c>
      <c r="D38" s="76">
        <v>3</v>
      </c>
      <c r="E38" s="77">
        <v>0</v>
      </c>
      <c r="F38" s="78">
        <v>19</v>
      </c>
      <c r="G38" s="77">
        <f>SUM(H38:I38)</f>
        <v>542</v>
      </c>
      <c r="H38" s="77">
        <f>SUM(K38+N38+Q38)</f>
        <v>261</v>
      </c>
      <c r="I38" s="77">
        <f>SUM(L38+O38+R38)</f>
        <v>281</v>
      </c>
      <c r="J38" s="77">
        <f>SUM(K38:L38)</f>
        <v>171</v>
      </c>
      <c r="K38" s="77">
        <v>94</v>
      </c>
      <c r="L38" s="77">
        <v>77</v>
      </c>
      <c r="M38" s="77">
        <f>SUM(N38:O38)</f>
        <v>174</v>
      </c>
      <c r="N38" s="77">
        <v>81</v>
      </c>
      <c r="O38" s="77">
        <v>93</v>
      </c>
      <c r="P38" s="77">
        <f>SUM(Q38:R38)</f>
        <v>197</v>
      </c>
      <c r="Q38" s="77">
        <v>86</v>
      </c>
      <c r="R38" s="77">
        <v>111</v>
      </c>
      <c r="S38" s="913">
        <v>38</v>
      </c>
    </row>
    <row r="39" spans="2:19" ht="13.5" customHeight="1">
      <c r="B39" s="1179"/>
      <c r="C39" s="1182"/>
      <c r="D39" s="76"/>
      <c r="E39" s="77"/>
      <c r="F39" s="78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913"/>
    </row>
    <row r="40" spans="2:19" ht="13.5" customHeight="1">
      <c r="B40" s="1765" t="s">
        <v>245</v>
      </c>
      <c r="C40" s="1766"/>
      <c r="D40" s="76">
        <f>SUM(D41:D47)</f>
        <v>18</v>
      </c>
      <c r="E40" s="77">
        <f>SUM(E41:E47)</f>
        <v>1</v>
      </c>
      <c r="F40" s="77">
        <f>SUM(F41:F47)</f>
        <v>114</v>
      </c>
      <c r="G40" s="77">
        <f aca="true" t="shared" si="11" ref="G40:G47">SUM(H40:I40)</f>
        <v>3809</v>
      </c>
      <c r="H40" s="77">
        <f aca="true" t="shared" si="12" ref="H40:I47">SUM(K40+N40+Q40)</f>
        <v>1971</v>
      </c>
      <c r="I40" s="77">
        <f t="shared" si="12"/>
        <v>1838</v>
      </c>
      <c r="J40" s="77">
        <f aca="true" t="shared" si="13" ref="J40:J47">SUM(K40:L40)</f>
        <v>1190</v>
      </c>
      <c r="K40" s="77">
        <f>SUM(K41:K47)</f>
        <v>644</v>
      </c>
      <c r="L40" s="77">
        <f>SUM(L41:L47)</f>
        <v>546</v>
      </c>
      <c r="M40" s="77">
        <f aca="true" t="shared" si="14" ref="M40:M47">SUM(N40:O40)</f>
        <v>1284</v>
      </c>
      <c r="N40" s="77">
        <f>SUM(N41:N47)</f>
        <v>651</v>
      </c>
      <c r="O40" s="77">
        <f>SUM(O41:O47)</f>
        <v>633</v>
      </c>
      <c r="P40" s="77">
        <f aca="true" t="shared" si="15" ref="P40:P47">SUM(Q40:R40)</f>
        <v>1335</v>
      </c>
      <c r="Q40" s="77">
        <f>SUM(Q41:Q47)</f>
        <v>676</v>
      </c>
      <c r="R40" s="77">
        <f>SUM(R41:R47)</f>
        <v>659</v>
      </c>
      <c r="S40" s="913">
        <f>SUM(S41:S47)</f>
        <v>232</v>
      </c>
    </row>
    <row r="41" spans="2:19" ht="13.5" customHeight="1">
      <c r="B41" s="1179"/>
      <c r="C41" s="1182" t="s">
        <v>67</v>
      </c>
      <c r="D41" s="76">
        <v>1</v>
      </c>
      <c r="E41" s="77">
        <v>0</v>
      </c>
      <c r="F41" s="78">
        <v>12</v>
      </c>
      <c r="G41" s="77">
        <f t="shared" si="11"/>
        <v>472</v>
      </c>
      <c r="H41" s="77">
        <f t="shared" si="12"/>
        <v>252</v>
      </c>
      <c r="I41" s="77">
        <f t="shared" si="12"/>
        <v>220</v>
      </c>
      <c r="J41" s="77">
        <f t="shared" si="13"/>
        <v>144</v>
      </c>
      <c r="K41" s="77">
        <v>85</v>
      </c>
      <c r="L41" s="77">
        <v>59</v>
      </c>
      <c r="M41" s="77">
        <f t="shared" si="14"/>
        <v>165</v>
      </c>
      <c r="N41" s="77">
        <v>80</v>
      </c>
      <c r="O41" s="77">
        <v>85</v>
      </c>
      <c r="P41" s="77">
        <f t="shared" si="15"/>
        <v>163</v>
      </c>
      <c r="Q41" s="77">
        <v>87</v>
      </c>
      <c r="R41" s="77">
        <v>76</v>
      </c>
      <c r="S41" s="913">
        <v>21</v>
      </c>
    </row>
    <row r="42" spans="2:19" ht="13.5" customHeight="1">
      <c r="B42" s="1179"/>
      <c r="C42" s="1182" t="s">
        <v>68</v>
      </c>
      <c r="D42" s="76">
        <v>4</v>
      </c>
      <c r="E42" s="77">
        <v>0</v>
      </c>
      <c r="F42" s="78">
        <v>27</v>
      </c>
      <c r="G42" s="77">
        <f t="shared" si="11"/>
        <v>852</v>
      </c>
      <c r="H42" s="77">
        <f t="shared" si="12"/>
        <v>450</v>
      </c>
      <c r="I42" s="77">
        <f t="shared" si="12"/>
        <v>402</v>
      </c>
      <c r="J42" s="77">
        <f t="shared" si="13"/>
        <v>263</v>
      </c>
      <c r="K42" s="77">
        <v>132</v>
      </c>
      <c r="L42" s="77">
        <v>131</v>
      </c>
      <c r="M42" s="77">
        <f t="shared" si="14"/>
        <v>293</v>
      </c>
      <c r="N42" s="77">
        <v>153</v>
      </c>
      <c r="O42" s="77">
        <v>140</v>
      </c>
      <c r="P42" s="77">
        <f t="shared" si="15"/>
        <v>296</v>
      </c>
      <c r="Q42" s="77">
        <v>165</v>
      </c>
      <c r="R42" s="77">
        <v>131</v>
      </c>
      <c r="S42" s="913">
        <v>52</v>
      </c>
    </row>
    <row r="43" spans="2:19" ht="13.5" customHeight="1">
      <c r="B43" s="1179"/>
      <c r="C43" s="1182" t="s">
        <v>70</v>
      </c>
      <c r="D43" s="76">
        <v>3</v>
      </c>
      <c r="E43" s="77">
        <v>0</v>
      </c>
      <c r="F43" s="78">
        <v>13</v>
      </c>
      <c r="G43" s="77">
        <f t="shared" si="11"/>
        <v>454</v>
      </c>
      <c r="H43" s="77">
        <f t="shared" si="12"/>
        <v>223</v>
      </c>
      <c r="I43" s="77">
        <f t="shared" si="12"/>
        <v>231</v>
      </c>
      <c r="J43" s="77">
        <f t="shared" si="13"/>
        <v>153</v>
      </c>
      <c r="K43" s="77">
        <v>90</v>
      </c>
      <c r="L43" s="77">
        <v>63</v>
      </c>
      <c r="M43" s="77">
        <f t="shared" si="14"/>
        <v>147</v>
      </c>
      <c r="N43" s="77">
        <v>63</v>
      </c>
      <c r="O43" s="77">
        <v>84</v>
      </c>
      <c r="P43" s="77">
        <f t="shared" si="15"/>
        <v>154</v>
      </c>
      <c r="Q43" s="77">
        <v>70</v>
      </c>
      <c r="R43" s="77">
        <v>84</v>
      </c>
      <c r="S43" s="913">
        <v>31</v>
      </c>
    </row>
    <row r="44" spans="2:19" ht="13.5" customHeight="1">
      <c r="B44" s="1179"/>
      <c r="C44" s="1182" t="s">
        <v>72</v>
      </c>
      <c r="D44" s="76">
        <v>3</v>
      </c>
      <c r="E44" s="77">
        <v>1</v>
      </c>
      <c r="F44" s="78">
        <v>23</v>
      </c>
      <c r="G44" s="77">
        <f t="shared" si="11"/>
        <v>765</v>
      </c>
      <c r="H44" s="77">
        <f t="shared" si="12"/>
        <v>403</v>
      </c>
      <c r="I44" s="77">
        <f t="shared" si="12"/>
        <v>362</v>
      </c>
      <c r="J44" s="77">
        <f t="shared" si="13"/>
        <v>232</v>
      </c>
      <c r="K44" s="77">
        <v>138</v>
      </c>
      <c r="L44" s="77">
        <v>94</v>
      </c>
      <c r="M44" s="77">
        <f t="shared" si="14"/>
        <v>247</v>
      </c>
      <c r="N44" s="77">
        <v>133</v>
      </c>
      <c r="O44" s="77">
        <v>114</v>
      </c>
      <c r="P44" s="77">
        <f t="shared" si="15"/>
        <v>286</v>
      </c>
      <c r="Q44" s="77">
        <v>132</v>
      </c>
      <c r="R44" s="77">
        <v>154</v>
      </c>
      <c r="S44" s="913">
        <v>47</v>
      </c>
    </row>
    <row r="45" spans="2:19" ht="13.5" customHeight="1">
      <c r="B45" s="1179"/>
      <c r="C45" s="1182" t="s">
        <v>74</v>
      </c>
      <c r="D45" s="76">
        <v>3</v>
      </c>
      <c r="E45" s="77">
        <v>0</v>
      </c>
      <c r="F45" s="78">
        <v>15</v>
      </c>
      <c r="G45" s="77">
        <f t="shared" si="11"/>
        <v>380</v>
      </c>
      <c r="H45" s="77">
        <f t="shared" si="12"/>
        <v>192</v>
      </c>
      <c r="I45" s="77">
        <f t="shared" si="12"/>
        <v>188</v>
      </c>
      <c r="J45" s="77">
        <f t="shared" si="13"/>
        <v>118</v>
      </c>
      <c r="K45" s="77">
        <v>58</v>
      </c>
      <c r="L45" s="77">
        <v>60</v>
      </c>
      <c r="M45" s="77">
        <f t="shared" si="14"/>
        <v>133</v>
      </c>
      <c r="N45" s="77">
        <v>69</v>
      </c>
      <c r="O45" s="77">
        <v>64</v>
      </c>
      <c r="P45" s="77">
        <f t="shared" si="15"/>
        <v>129</v>
      </c>
      <c r="Q45" s="77">
        <v>65</v>
      </c>
      <c r="R45" s="77">
        <v>64</v>
      </c>
      <c r="S45" s="913">
        <v>32</v>
      </c>
    </row>
    <row r="46" spans="2:19" ht="13.5" customHeight="1">
      <c r="B46" s="1179"/>
      <c r="C46" s="1182" t="s">
        <v>76</v>
      </c>
      <c r="D46" s="76">
        <v>2</v>
      </c>
      <c r="E46" s="77">
        <v>0</v>
      </c>
      <c r="F46" s="78">
        <v>10</v>
      </c>
      <c r="G46" s="77">
        <f t="shared" si="11"/>
        <v>360</v>
      </c>
      <c r="H46" s="77">
        <f t="shared" si="12"/>
        <v>166</v>
      </c>
      <c r="I46" s="77">
        <f t="shared" si="12"/>
        <v>194</v>
      </c>
      <c r="J46" s="77">
        <f t="shared" si="13"/>
        <v>104</v>
      </c>
      <c r="K46" s="77">
        <v>51</v>
      </c>
      <c r="L46" s="77">
        <v>53</v>
      </c>
      <c r="M46" s="77">
        <f t="shared" si="14"/>
        <v>120</v>
      </c>
      <c r="N46" s="77">
        <v>57</v>
      </c>
      <c r="O46" s="77">
        <v>63</v>
      </c>
      <c r="P46" s="77">
        <f t="shared" si="15"/>
        <v>136</v>
      </c>
      <c r="Q46" s="77">
        <v>58</v>
      </c>
      <c r="R46" s="77">
        <v>78</v>
      </c>
      <c r="S46" s="913">
        <v>21</v>
      </c>
    </row>
    <row r="47" spans="2:19" ht="13.5" customHeight="1">
      <c r="B47" s="1179"/>
      <c r="C47" s="1182" t="s">
        <v>77</v>
      </c>
      <c r="D47" s="76">
        <v>2</v>
      </c>
      <c r="E47" s="77">
        <v>0</v>
      </c>
      <c r="F47" s="78">
        <v>14</v>
      </c>
      <c r="G47" s="77">
        <f t="shared" si="11"/>
        <v>526</v>
      </c>
      <c r="H47" s="77">
        <f t="shared" si="12"/>
        <v>285</v>
      </c>
      <c r="I47" s="77">
        <f t="shared" si="12"/>
        <v>241</v>
      </c>
      <c r="J47" s="77">
        <f t="shared" si="13"/>
        <v>176</v>
      </c>
      <c r="K47" s="77">
        <v>90</v>
      </c>
      <c r="L47" s="77">
        <v>86</v>
      </c>
      <c r="M47" s="77">
        <f t="shared" si="14"/>
        <v>179</v>
      </c>
      <c r="N47" s="77">
        <v>96</v>
      </c>
      <c r="O47" s="77">
        <v>83</v>
      </c>
      <c r="P47" s="77">
        <f t="shared" si="15"/>
        <v>171</v>
      </c>
      <c r="Q47" s="77">
        <v>99</v>
      </c>
      <c r="R47" s="77">
        <v>72</v>
      </c>
      <c r="S47" s="913">
        <v>28</v>
      </c>
    </row>
    <row r="48" spans="2:19" ht="13.5" customHeight="1">
      <c r="B48" s="1179"/>
      <c r="C48" s="1182"/>
      <c r="D48" s="76"/>
      <c r="E48" s="77"/>
      <c r="F48" s="78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913"/>
    </row>
    <row r="49" spans="2:19" ht="13.5" customHeight="1">
      <c r="B49" s="1765" t="s">
        <v>159</v>
      </c>
      <c r="C49" s="1766"/>
      <c r="D49" s="76">
        <f>SUM(D50:D51)</f>
        <v>9</v>
      </c>
      <c r="E49" s="77">
        <f>SUM(E50:E51)</f>
        <v>1</v>
      </c>
      <c r="F49" s="77">
        <f>SUM(F50:F51)</f>
        <v>73</v>
      </c>
      <c r="G49" s="77">
        <f>SUM(H49:I49)</f>
        <v>2330</v>
      </c>
      <c r="H49" s="77">
        <f aca="true" t="shared" si="16" ref="H49:I51">SUM(K49+N49+Q49)</f>
        <v>1170</v>
      </c>
      <c r="I49" s="77">
        <f t="shared" si="16"/>
        <v>1160</v>
      </c>
      <c r="J49" s="77">
        <f>SUM(K49:L49)</f>
        <v>701</v>
      </c>
      <c r="K49" s="77">
        <f>SUM(K50:K51)</f>
        <v>359</v>
      </c>
      <c r="L49" s="77">
        <f>SUM(L50:L51)</f>
        <v>342</v>
      </c>
      <c r="M49" s="77">
        <f>SUM(N49:O49)</f>
        <v>815</v>
      </c>
      <c r="N49" s="77">
        <f>SUM(N50:N51)</f>
        <v>385</v>
      </c>
      <c r="O49" s="77">
        <f>SUM(O50:O51)</f>
        <v>430</v>
      </c>
      <c r="P49" s="77">
        <f>SUM(Q49:R49)</f>
        <v>814</v>
      </c>
      <c r="Q49" s="77">
        <f>SUM(Q50:Q51)</f>
        <v>426</v>
      </c>
      <c r="R49" s="77">
        <f>SUM(R50:R51)</f>
        <v>388</v>
      </c>
      <c r="S49" s="913">
        <f>SUM(S50:S51)</f>
        <v>137</v>
      </c>
    </row>
    <row r="50" spans="2:19" ht="13.5" customHeight="1">
      <c r="B50" s="1179"/>
      <c r="C50" s="1182" t="s">
        <v>80</v>
      </c>
      <c r="D50" s="76">
        <v>4</v>
      </c>
      <c r="E50" s="77">
        <v>0</v>
      </c>
      <c r="F50" s="78">
        <v>34</v>
      </c>
      <c r="G50" s="77">
        <f>SUM(H50:I50)</f>
        <v>1231</v>
      </c>
      <c r="H50" s="77">
        <f t="shared" si="16"/>
        <v>629</v>
      </c>
      <c r="I50" s="77">
        <f t="shared" si="16"/>
        <v>602</v>
      </c>
      <c r="J50" s="77">
        <f>SUM(K50:L50)</f>
        <v>372</v>
      </c>
      <c r="K50" s="77">
        <v>189</v>
      </c>
      <c r="L50" s="77">
        <v>183</v>
      </c>
      <c r="M50" s="77">
        <f>SUM(N50:O50)</f>
        <v>420</v>
      </c>
      <c r="N50" s="77">
        <v>206</v>
      </c>
      <c r="O50" s="77">
        <v>214</v>
      </c>
      <c r="P50" s="77">
        <f>SUM(Q50:R50)</f>
        <v>439</v>
      </c>
      <c r="Q50" s="77">
        <v>234</v>
      </c>
      <c r="R50" s="77">
        <v>205</v>
      </c>
      <c r="S50" s="913">
        <v>63</v>
      </c>
    </row>
    <row r="51" spans="2:19" ht="13.5" customHeight="1">
      <c r="B51" s="1179"/>
      <c r="C51" s="1182" t="s">
        <v>224</v>
      </c>
      <c r="D51" s="76">
        <v>5</v>
      </c>
      <c r="E51" s="77">
        <v>1</v>
      </c>
      <c r="F51" s="78">
        <v>39</v>
      </c>
      <c r="G51" s="77">
        <f>SUM(H51:I51)</f>
        <v>1099</v>
      </c>
      <c r="H51" s="77">
        <f t="shared" si="16"/>
        <v>541</v>
      </c>
      <c r="I51" s="77">
        <f t="shared" si="16"/>
        <v>558</v>
      </c>
      <c r="J51" s="77">
        <f>SUM(K51:L51)</f>
        <v>329</v>
      </c>
      <c r="K51" s="77">
        <v>170</v>
      </c>
      <c r="L51" s="77">
        <v>159</v>
      </c>
      <c r="M51" s="77">
        <f>SUM(N51:O51)</f>
        <v>395</v>
      </c>
      <c r="N51" s="77">
        <v>179</v>
      </c>
      <c r="O51" s="77">
        <v>216</v>
      </c>
      <c r="P51" s="77">
        <f>SUM(Q51:R51)</f>
        <v>375</v>
      </c>
      <c r="Q51" s="77">
        <v>192</v>
      </c>
      <c r="R51" s="77">
        <v>183</v>
      </c>
      <c r="S51" s="913">
        <v>74</v>
      </c>
    </row>
    <row r="52" spans="2:19" ht="13.5" customHeight="1">
      <c r="B52" s="1179"/>
      <c r="C52" s="1182"/>
      <c r="D52" s="76"/>
      <c r="E52" s="77"/>
      <c r="F52" s="7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913"/>
    </row>
    <row r="53" spans="2:19" ht="13.5" customHeight="1">
      <c r="B53" s="1765" t="s">
        <v>160</v>
      </c>
      <c r="C53" s="1766"/>
      <c r="D53" s="76">
        <f>SUM(D54:D56)</f>
        <v>11</v>
      </c>
      <c r="E53" s="77">
        <f>SUM(E54:E56)</f>
        <v>0</v>
      </c>
      <c r="F53" s="77">
        <f>SUM(F54:F56)</f>
        <v>71</v>
      </c>
      <c r="G53" s="77">
        <f>SUM(H53:I53)</f>
        <v>2102</v>
      </c>
      <c r="H53" s="77">
        <f aca="true" t="shared" si="17" ref="H53:I56">SUM(K53+N53+Q53)</f>
        <v>1057</v>
      </c>
      <c r="I53" s="77">
        <f t="shared" si="17"/>
        <v>1045</v>
      </c>
      <c r="J53" s="77">
        <f>SUM(K53:L53)</f>
        <v>663</v>
      </c>
      <c r="K53" s="77">
        <f>SUM(K54:K56)</f>
        <v>321</v>
      </c>
      <c r="L53" s="77">
        <f>SUM(L54:L56)</f>
        <v>342</v>
      </c>
      <c r="M53" s="77">
        <f>SUM(N53:O53)</f>
        <v>679</v>
      </c>
      <c r="N53" s="77">
        <f>SUM(N54:N56)</f>
        <v>338</v>
      </c>
      <c r="O53" s="77">
        <f>SUM(O54:O56)</f>
        <v>341</v>
      </c>
      <c r="P53" s="77">
        <f>SUM(Q53:R53)</f>
        <v>760</v>
      </c>
      <c r="Q53" s="77">
        <f>SUM(Q54:Q56)</f>
        <v>398</v>
      </c>
      <c r="R53" s="77">
        <f>SUM(R54:R56)</f>
        <v>362</v>
      </c>
      <c r="S53" s="913">
        <f>SUM(S54:S56)</f>
        <v>142</v>
      </c>
    </row>
    <row r="54" spans="2:19" ht="13.5" customHeight="1">
      <c r="B54" s="1179"/>
      <c r="C54" s="1182" t="s">
        <v>83</v>
      </c>
      <c r="D54" s="76">
        <v>7</v>
      </c>
      <c r="E54" s="77">
        <v>0</v>
      </c>
      <c r="F54" s="78">
        <v>29</v>
      </c>
      <c r="G54" s="77">
        <f>SUM(H54:I54)</f>
        <v>637</v>
      </c>
      <c r="H54" s="77">
        <f t="shared" si="17"/>
        <v>328</v>
      </c>
      <c r="I54" s="77">
        <f t="shared" si="17"/>
        <v>309</v>
      </c>
      <c r="J54" s="77">
        <f>SUM(K54:L54)</f>
        <v>206</v>
      </c>
      <c r="K54" s="77">
        <v>96</v>
      </c>
      <c r="L54" s="77">
        <v>110</v>
      </c>
      <c r="M54" s="77">
        <f>SUM(N54:O54)</f>
        <v>208</v>
      </c>
      <c r="N54" s="77">
        <v>107</v>
      </c>
      <c r="O54" s="77">
        <v>101</v>
      </c>
      <c r="P54" s="77">
        <f>SUM(Q54:R54)</f>
        <v>223</v>
      </c>
      <c r="Q54" s="77">
        <v>125</v>
      </c>
      <c r="R54" s="77">
        <v>98</v>
      </c>
      <c r="S54" s="913">
        <v>64</v>
      </c>
    </row>
    <row r="55" spans="2:19" ht="13.5" customHeight="1">
      <c r="B55" s="1179"/>
      <c r="C55" s="1182" t="s">
        <v>85</v>
      </c>
      <c r="D55" s="76">
        <v>2</v>
      </c>
      <c r="E55" s="77">
        <v>0</v>
      </c>
      <c r="F55" s="78">
        <v>26</v>
      </c>
      <c r="G55" s="77">
        <f>SUM(H55:I55)</f>
        <v>913</v>
      </c>
      <c r="H55" s="77">
        <f t="shared" si="17"/>
        <v>450</v>
      </c>
      <c r="I55" s="77">
        <f t="shared" si="17"/>
        <v>463</v>
      </c>
      <c r="J55" s="77">
        <f>SUM(K55:L55)</f>
        <v>290</v>
      </c>
      <c r="K55" s="77">
        <v>140</v>
      </c>
      <c r="L55" s="77">
        <v>150</v>
      </c>
      <c r="M55" s="77">
        <f>SUM(N55:O55)</f>
        <v>296</v>
      </c>
      <c r="N55" s="77">
        <v>142</v>
      </c>
      <c r="O55" s="77">
        <v>154</v>
      </c>
      <c r="P55" s="77">
        <f>SUM(Q55:R55)</f>
        <v>327</v>
      </c>
      <c r="Q55" s="77">
        <v>168</v>
      </c>
      <c r="R55" s="77">
        <v>159</v>
      </c>
      <c r="S55" s="913">
        <v>45</v>
      </c>
    </row>
    <row r="56" spans="2:19" ht="13.5" customHeight="1">
      <c r="B56" s="1179"/>
      <c r="C56" s="1182" t="s">
        <v>87</v>
      </c>
      <c r="D56" s="76">
        <v>2</v>
      </c>
      <c r="E56" s="77">
        <v>0</v>
      </c>
      <c r="F56" s="78">
        <v>16</v>
      </c>
      <c r="G56" s="77">
        <f>SUM(H56:I56)</f>
        <v>552</v>
      </c>
      <c r="H56" s="77">
        <f t="shared" si="17"/>
        <v>279</v>
      </c>
      <c r="I56" s="77">
        <f t="shared" si="17"/>
        <v>273</v>
      </c>
      <c r="J56" s="77">
        <f>SUM(K56:L56)</f>
        <v>167</v>
      </c>
      <c r="K56" s="77">
        <v>85</v>
      </c>
      <c r="L56" s="77">
        <v>82</v>
      </c>
      <c r="M56" s="77">
        <f>SUM(N56:O56)</f>
        <v>175</v>
      </c>
      <c r="N56" s="77">
        <v>89</v>
      </c>
      <c r="O56" s="77">
        <v>86</v>
      </c>
      <c r="P56" s="77">
        <f>SUM(Q56:R56)</f>
        <v>210</v>
      </c>
      <c r="Q56" s="77">
        <v>105</v>
      </c>
      <c r="R56" s="77">
        <v>105</v>
      </c>
      <c r="S56" s="913">
        <v>33</v>
      </c>
    </row>
    <row r="57" spans="2:19" ht="13.5" customHeight="1">
      <c r="B57" s="1179"/>
      <c r="C57" s="1182"/>
      <c r="D57" s="76"/>
      <c r="E57" s="77"/>
      <c r="F57" s="78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913"/>
    </row>
    <row r="58" spans="2:19" ht="13.5" customHeight="1">
      <c r="B58" s="1765" t="s">
        <v>248</v>
      </c>
      <c r="C58" s="1766"/>
      <c r="D58" s="76">
        <f>SUM(D59:D65)</f>
        <v>8</v>
      </c>
      <c r="E58" s="77">
        <f>SUM(E59:E65)</f>
        <v>1</v>
      </c>
      <c r="F58" s="77">
        <f>SUM(F59:F65)</f>
        <v>105</v>
      </c>
      <c r="G58" s="77">
        <f aca="true" t="shared" si="18" ref="G58:G65">SUM(H58:I58)</f>
        <v>3826</v>
      </c>
      <c r="H58" s="77">
        <f aca="true" t="shared" si="19" ref="H58:I65">SUM(K58+N58+Q58)</f>
        <v>1992</v>
      </c>
      <c r="I58" s="77">
        <f t="shared" si="19"/>
        <v>1834</v>
      </c>
      <c r="J58" s="77">
        <f aca="true" t="shared" si="20" ref="J58:J65">SUM(K58:L58)</f>
        <v>1225</v>
      </c>
      <c r="K58" s="77">
        <f>SUM(K59:K65)</f>
        <v>663</v>
      </c>
      <c r="L58" s="77">
        <f>SUM(L59:L65)</f>
        <v>562</v>
      </c>
      <c r="M58" s="77">
        <f aca="true" t="shared" si="21" ref="M58:M65">SUM(N58:O58)</f>
        <v>1323</v>
      </c>
      <c r="N58" s="77">
        <f>SUM(N59:N65)</f>
        <v>658</v>
      </c>
      <c r="O58" s="77">
        <f>SUM(O59:O65)</f>
        <v>665</v>
      </c>
      <c r="P58" s="77">
        <f aca="true" t="shared" si="22" ref="P58:P65">SUM(Q58:R58)</f>
        <v>1278</v>
      </c>
      <c r="Q58" s="77">
        <f>SUM(Q59:Q65)</f>
        <v>671</v>
      </c>
      <c r="R58" s="77">
        <f>SUM(R59:R65)</f>
        <v>607</v>
      </c>
      <c r="S58" s="913">
        <f>SUM(S59:S65)</f>
        <v>186</v>
      </c>
    </row>
    <row r="59" spans="2:19" ht="13.5" customHeight="1">
      <c r="B59" s="1179"/>
      <c r="C59" s="1182" t="s">
        <v>90</v>
      </c>
      <c r="D59" s="76">
        <v>1</v>
      </c>
      <c r="E59" s="77">
        <v>0</v>
      </c>
      <c r="F59" s="78">
        <v>13</v>
      </c>
      <c r="G59" s="77">
        <f t="shared" si="18"/>
        <v>465</v>
      </c>
      <c r="H59" s="77">
        <f t="shared" si="19"/>
        <v>242</v>
      </c>
      <c r="I59" s="77">
        <f t="shared" si="19"/>
        <v>223</v>
      </c>
      <c r="J59" s="77">
        <f t="shared" si="20"/>
        <v>137</v>
      </c>
      <c r="K59" s="77">
        <v>83</v>
      </c>
      <c r="L59" s="77">
        <v>54</v>
      </c>
      <c r="M59" s="77">
        <f t="shared" si="21"/>
        <v>170</v>
      </c>
      <c r="N59" s="77">
        <v>79</v>
      </c>
      <c r="O59" s="77">
        <v>91</v>
      </c>
      <c r="P59" s="77">
        <f t="shared" si="22"/>
        <v>158</v>
      </c>
      <c r="Q59" s="77">
        <v>80</v>
      </c>
      <c r="R59" s="77">
        <v>78</v>
      </c>
      <c r="S59" s="913">
        <v>22</v>
      </c>
    </row>
    <row r="60" spans="2:19" ht="13.5" customHeight="1">
      <c r="B60" s="1179"/>
      <c r="C60" s="1182" t="s">
        <v>92</v>
      </c>
      <c r="D60" s="76">
        <v>1</v>
      </c>
      <c r="E60" s="77">
        <v>0</v>
      </c>
      <c r="F60" s="78">
        <v>24</v>
      </c>
      <c r="G60" s="77">
        <f t="shared" si="18"/>
        <v>965</v>
      </c>
      <c r="H60" s="77">
        <f t="shared" si="19"/>
        <v>527</v>
      </c>
      <c r="I60" s="77">
        <f t="shared" si="19"/>
        <v>438</v>
      </c>
      <c r="J60" s="77">
        <f t="shared" si="20"/>
        <v>318</v>
      </c>
      <c r="K60" s="77">
        <v>169</v>
      </c>
      <c r="L60" s="77">
        <v>149</v>
      </c>
      <c r="M60" s="77">
        <f t="shared" si="21"/>
        <v>338</v>
      </c>
      <c r="N60" s="77">
        <v>184</v>
      </c>
      <c r="O60" s="77">
        <v>154</v>
      </c>
      <c r="P60" s="77">
        <f t="shared" si="22"/>
        <v>309</v>
      </c>
      <c r="Q60" s="77">
        <v>174</v>
      </c>
      <c r="R60" s="77">
        <v>135</v>
      </c>
      <c r="S60" s="913">
        <v>39</v>
      </c>
    </row>
    <row r="61" spans="2:19" ht="13.5" customHeight="1">
      <c r="B61" s="1179"/>
      <c r="C61" s="1182" t="s">
        <v>93</v>
      </c>
      <c r="D61" s="76">
        <v>1</v>
      </c>
      <c r="E61" s="77">
        <v>0</v>
      </c>
      <c r="F61" s="78">
        <v>16</v>
      </c>
      <c r="G61" s="77">
        <f t="shared" si="18"/>
        <v>641</v>
      </c>
      <c r="H61" s="77">
        <f t="shared" si="19"/>
        <v>341</v>
      </c>
      <c r="I61" s="77">
        <f t="shared" si="19"/>
        <v>300</v>
      </c>
      <c r="J61" s="77">
        <f t="shared" si="20"/>
        <v>215</v>
      </c>
      <c r="K61" s="77">
        <v>130</v>
      </c>
      <c r="L61" s="77">
        <v>85</v>
      </c>
      <c r="M61" s="77">
        <f t="shared" si="21"/>
        <v>216</v>
      </c>
      <c r="N61" s="77">
        <v>108</v>
      </c>
      <c r="O61" s="77">
        <v>108</v>
      </c>
      <c r="P61" s="77">
        <f t="shared" si="22"/>
        <v>210</v>
      </c>
      <c r="Q61" s="77">
        <v>103</v>
      </c>
      <c r="R61" s="77">
        <v>107</v>
      </c>
      <c r="S61" s="913">
        <v>27</v>
      </c>
    </row>
    <row r="62" spans="2:19" ht="13.5" customHeight="1">
      <c r="B62" s="1179"/>
      <c r="C62" s="1182" t="s">
        <v>94</v>
      </c>
      <c r="D62" s="76">
        <v>1</v>
      </c>
      <c r="E62" s="77">
        <v>0</v>
      </c>
      <c r="F62" s="78">
        <v>15</v>
      </c>
      <c r="G62" s="77">
        <f t="shared" si="18"/>
        <v>554</v>
      </c>
      <c r="H62" s="77">
        <f t="shared" si="19"/>
        <v>276</v>
      </c>
      <c r="I62" s="77">
        <f t="shared" si="19"/>
        <v>278</v>
      </c>
      <c r="J62" s="77">
        <f t="shared" si="20"/>
        <v>168</v>
      </c>
      <c r="K62" s="77">
        <v>85</v>
      </c>
      <c r="L62" s="77">
        <v>83</v>
      </c>
      <c r="M62" s="77">
        <f t="shared" si="21"/>
        <v>181</v>
      </c>
      <c r="N62" s="77">
        <v>83</v>
      </c>
      <c r="O62" s="77">
        <v>98</v>
      </c>
      <c r="P62" s="77">
        <f t="shared" si="22"/>
        <v>205</v>
      </c>
      <c r="Q62" s="77">
        <v>108</v>
      </c>
      <c r="R62" s="77">
        <v>97</v>
      </c>
      <c r="S62" s="913">
        <v>25</v>
      </c>
    </row>
    <row r="63" spans="2:19" ht="13.5" customHeight="1">
      <c r="B63" s="1179"/>
      <c r="C63" s="1182" t="s">
        <v>95</v>
      </c>
      <c r="D63" s="76">
        <v>1</v>
      </c>
      <c r="E63" s="77">
        <v>0</v>
      </c>
      <c r="F63" s="78">
        <v>12</v>
      </c>
      <c r="G63" s="77">
        <f t="shared" si="18"/>
        <v>424</v>
      </c>
      <c r="H63" s="77">
        <f t="shared" si="19"/>
        <v>221</v>
      </c>
      <c r="I63" s="77">
        <f t="shared" si="19"/>
        <v>203</v>
      </c>
      <c r="J63" s="77">
        <f t="shared" si="20"/>
        <v>139</v>
      </c>
      <c r="K63" s="77">
        <v>80</v>
      </c>
      <c r="L63" s="77">
        <v>59</v>
      </c>
      <c r="M63" s="77">
        <f t="shared" si="21"/>
        <v>155</v>
      </c>
      <c r="N63" s="77">
        <v>67</v>
      </c>
      <c r="O63" s="77">
        <v>88</v>
      </c>
      <c r="P63" s="77">
        <f t="shared" si="22"/>
        <v>130</v>
      </c>
      <c r="Q63" s="77">
        <v>74</v>
      </c>
      <c r="R63" s="77">
        <v>56</v>
      </c>
      <c r="S63" s="913">
        <v>21</v>
      </c>
    </row>
    <row r="64" spans="2:19" ht="13.5" customHeight="1">
      <c r="B64" s="1179"/>
      <c r="C64" s="1182" t="s">
        <v>97</v>
      </c>
      <c r="D64" s="76">
        <v>1</v>
      </c>
      <c r="E64" s="77">
        <v>0</v>
      </c>
      <c r="F64" s="78">
        <v>11</v>
      </c>
      <c r="G64" s="77">
        <f t="shared" si="18"/>
        <v>422</v>
      </c>
      <c r="H64" s="77">
        <f t="shared" si="19"/>
        <v>206</v>
      </c>
      <c r="I64" s="77">
        <f t="shared" si="19"/>
        <v>216</v>
      </c>
      <c r="J64" s="77">
        <f t="shared" si="20"/>
        <v>131</v>
      </c>
      <c r="K64" s="77">
        <v>60</v>
      </c>
      <c r="L64" s="77">
        <v>71</v>
      </c>
      <c r="M64" s="77">
        <f t="shared" si="21"/>
        <v>154</v>
      </c>
      <c r="N64" s="77">
        <v>83</v>
      </c>
      <c r="O64" s="77">
        <v>71</v>
      </c>
      <c r="P64" s="77">
        <f t="shared" si="22"/>
        <v>137</v>
      </c>
      <c r="Q64" s="77">
        <v>63</v>
      </c>
      <c r="R64" s="77">
        <v>74</v>
      </c>
      <c r="S64" s="913">
        <v>24</v>
      </c>
    </row>
    <row r="65" spans="2:19" ht="13.5" customHeight="1">
      <c r="B65" s="1179"/>
      <c r="C65" s="1182" t="s">
        <v>99</v>
      </c>
      <c r="D65" s="76">
        <v>2</v>
      </c>
      <c r="E65" s="77">
        <v>1</v>
      </c>
      <c r="F65" s="78">
        <v>14</v>
      </c>
      <c r="G65" s="77">
        <f t="shared" si="18"/>
        <v>355</v>
      </c>
      <c r="H65" s="77">
        <f t="shared" si="19"/>
        <v>179</v>
      </c>
      <c r="I65" s="77">
        <f t="shared" si="19"/>
        <v>176</v>
      </c>
      <c r="J65" s="77">
        <f t="shared" si="20"/>
        <v>117</v>
      </c>
      <c r="K65" s="77">
        <v>56</v>
      </c>
      <c r="L65" s="77">
        <v>61</v>
      </c>
      <c r="M65" s="77">
        <f t="shared" si="21"/>
        <v>109</v>
      </c>
      <c r="N65" s="77">
        <v>54</v>
      </c>
      <c r="O65" s="77">
        <v>55</v>
      </c>
      <c r="P65" s="77">
        <f t="shared" si="22"/>
        <v>129</v>
      </c>
      <c r="Q65" s="77">
        <v>69</v>
      </c>
      <c r="R65" s="77">
        <v>60</v>
      </c>
      <c r="S65" s="913">
        <v>28</v>
      </c>
    </row>
    <row r="66" spans="2:19" ht="13.5" customHeight="1">
      <c r="B66" s="1179"/>
      <c r="C66" s="1182"/>
      <c r="D66" s="76"/>
      <c r="E66" s="77"/>
      <c r="F66" s="78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913"/>
    </row>
    <row r="67" spans="2:19" ht="13.5" customHeight="1">
      <c r="B67" s="1765" t="s">
        <v>172</v>
      </c>
      <c r="C67" s="1766"/>
      <c r="D67" s="76">
        <f>SUM(D68)</f>
        <v>6</v>
      </c>
      <c r="E67" s="77">
        <f>SUM(E68)</f>
        <v>0</v>
      </c>
      <c r="F67" s="77">
        <f>SUM(F68)</f>
        <v>28</v>
      </c>
      <c r="G67" s="77">
        <f>SUM(H67:I67)</f>
        <v>791</v>
      </c>
      <c r="H67" s="77">
        <f>SUM(K67+N67+Q67)</f>
        <v>381</v>
      </c>
      <c r="I67" s="77">
        <f>SUM(L67+O67+R67)</f>
        <v>410</v>
      </c>
      <c r="J67" s="77">
        <f>SUM(K67:L67)</f>
        <v>247</v>
      </c>
      <c r="K67" s="77">
        <f>SUM(K68)</f>
        <v>119</v>
      </c>
      <c r="L67" s="77">
        <f>SUM(L68)</f>
        <v>128</v>
      </c>
      <c r="M67" s="77">
        <f>SUM(N67:O67)</f>
        <v>285</v>
      </c>
      <c r="N67" s="77">
        <f>SUM(N68)</f>
        <v>132</v>
      </c>
      <c r="O67" s="77">
        <f>SUM(O68)</f>
        <v>153</v>
      </c>
      <c r="P67" s="77">
        <f>SUM(Q67:R67)</f>
        <v>259</v>
      </c>
      <c r="Q67" s="77">
        <f>SUM(Q68)</f>
        <v>130</v>
      </c>
      <c r="R67" s="77">
        <f>SUM(R68)</f>
        <v>129</v>
      </c>
      <c r="S67" s="913">
        <f>SUM(S68)</f>
        <v>62</v>
      </c>
    </row>
    <row r="68" spans="2:19" ht="13.5" customHeight="1">
      <c r="B68" s="1179"/>
      <c r="C68" s="1182" t="s">
        <v>101</v>
      </c>
      <c r="D68" s="76">
        <v>6</v>
      </c>
      <c r="E68" s="77">
        <v>0</v>
      </c>
      <c r="F68" s="78">
        <v>28</v>
      </c>
      <c r="G68" s="77">
        <f>SUM(H68:I68)</f>
        <v>791</v>
      </c>
      <c r="H68" s="77">
        <f>SUM(K68+N68+Q68)</f>
        <v>381</v>
      </c>
      <c r="I68" s="77">
        <f>SUM(L68+O68+R68)</f>
        <v>410</v>
      </c>
      <c r="J68" s="77">
        <f>SUM(K68:L68)</f>
        <v>247</v>
      </c>
      <c r="K68" s="77">
        <v>119</v>
      </c>
      <c r="L68" s="77">
        <v>128</v>
      </c>
      <c r="M68" s="77">
        <f>SUM(N68:O68)</f>
        <v>285</v>
      </c>
      <c r="N68" s="77">
        <v>132</v>
      </c>
      <c r="O68" s="77">
        <v>153</v>
      </c>
      <c r="P68" s="77">
        <f>SUM(Q68:R68)</f>
        <v>259</v>
      </c>
      <c r="Q68" s="77">
        <v>130</v>
      </c>
      <c r="R68" s="77">
        <v>129</v>
      </c>
      <c r="S68" s="913">
        <v>62</v>
      </c>
    </row>
    <row r="69" spans="2:19" ht="13.5" customHeight="1">
      <c r="B69" s="1179"/>
      <c r="C69" s="1182"/>
      <c r="D69" s="76"/>
      <c r="E69" s="77"/>
      <c r="F69" s="78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913"/>
    </row>
    <row r="70" spans="2:19" ht="13.5" customHeight="1">
      <c r="B70" s="1765" t="s">
        <v>275</v>
      </c>
      <c r="C70" s="1766"/>
      <c r="D70" s="76">
        <f>SUM(D71:D74)</f>
        <v>6</v>
      </c>
      <c r="E70" s="77">
        <f>SUM(E71:E74)</f>
        <v>1</v>
      </c>
      <c r="F70" s="77">
        <f>SUM(F71:F74)</f>
        <v>61</v>
      </c>
      <c r="G70" s="77">
        <f>SUM(H70:I70)</f>
        <v>2118</v>
      </c>
      <c r="H70" s="77">
        <f aca="true" t="shared" si="23" ref="H70:I74">SUM(K70+N70+Q70)</f>
        <v>1091</v>
      </c>
      <c r="I70" s="77">
        <f t="shared" si="23"/>
        <v>1027</v>
      </c>
      <c r="J70" s="77">
        <f>SUM(K70:L70)</f>
        <v>685</v>
      </c>
      <c r="K70" s="77">
        <f>SUM(K71:K74)</f>
        <v>360</v>
      </c>
      <c r="L70" s="77">
        <f>SUM(L71:L74)</f>
        <v>325</v>
      </c>
      <c r="M70" s="77">
        <f>SUM(N70:O70)</f>
        <v>706</v>
      </c>
      <c r="N70" s="77">
        <f>SUM(N71:N74)</f>
        <v>359</v>
      </c>
      <c r="O70" s="77">
        <f>SUM(O71:O74)</f>
        <v>347</v>
      </c>
      <c r="P70" s="77">
        <f>SUM(Q70:R70)</f>
        <v>727</v>
      </c>
      <c r="Q70" s="77">
        <f>SUM(Q71:Q74)</f>
        <v>372</v>
      </c>
      <c r="R70" s="77">
        <f>SUM(R71:R74)</f>
        <v>355</v>
      </c>
      <c r="S70" s="913">
        <f>SUM(S71:S74)</f>
        <v>113</v>
      </c>
    </row>
    <row r="71" spans="2:19" ht="13.5" customHeight="1">
      <c r="B71" s="1179"/>
      <c r="C71" s="1182" t="s">
        <v>104</v>
      </c>
      <c r="D71" s="76">
        <v>3</v>
      </c>
      <c r="E71" s="77">
        <v>1</v>
      </c>
      <c r="F71" s="78">
        <v>30</v>
      </c>
      <c r="G71" s="77">
        <f>SUM(H71:I71)</f>
        <v>996</v>
      </c>
      <c r="H71" s="77">
        <f t="shared" si="23"/>
        <v>510</v>
      </c>
      <c r="I71" s="77">
        <f t="shared" si="23"/>
        <v>486</v>
      </c>
      <c r="J71" s="77">
        <f>SUM(K71:L71)</f>
        <v>322</v>
      </c>
      <c r="K71" s="77">
        <v>171</v>
      </c>
      <c r="L71" s="77">
        <v>151</v>
      </c>
      <c r="M71" s="77">
        <f>SUM(N71:O71)</f>
        <v>343</v>
      </c>
      <c r="N71" s="77">
        <v>174</v>
      </c>
      <c r="O71" s="77">
        <v>169</v>
      </c>
      <c r="P71" s="77">
        <f>SUM(Q71:R71)</f>
        <v>331</v>
      </c>
      <c r="Q71" s="77">
        <v>165</v>
      </c>
      <c r="R71" s="77">
        <v>166</v>
      </c>
      <c r="S71" s="913">
        <v>54</v>
      </c>
    </row>
    <row r="72" spans="2:19" ht="13.5" customHeight="1">
      <c r="B72" s="1179"/>
      <c r="C72" s="1182" t="s">
        <v>106</v>
      </c>
      <c r="D72" s="76">
        <v>1</v>
      </c>
      <c r="E72" s="77">
        <v>0</v>
      </c>
      <c r="F72" s="78">
        <v>11</v>
      </c>
      <c r="G72" s="77">
        <f>SUM(H72:I72)</f>
        <v>404</v>
      </c>
      <c r="H72" s="77">
        <f t="shared" si="23"/>
        <v>194</v>
      </c>
      <c r="I72" s="77">
        <f t="shared" si="23"/>
        <v>210</v>
      </c>
      <c r="J72" s="77">
        <f>SUM(K72:L72)</f>
        <v>128</v>
      </c>
      <c r="K72" s="77">
        <v>64</v>
      </c>
      <c r="L72" s="77">
        <v>64</v>
      </c>
      <c r="M72" s="77">
        <f>SUM(N72:O72)</f>
        <v>123</v>
      </c>
      <c r="N72" s="77">
        <v>60</v>
      </c>
      <c r="O72" s="77">
        <v>63</v>
      </c>
      <c r="P72" s="77">
        <f>SUM(Q72:R72)</f>
        <v>153</v>
      </c>
      <c r="Q72" s="77">
        <v>70</v>
      </c>
      <c r="R72" s="77">
        <v>83</v>
      </c>
      <c r="S72" s="913">
        <v>22</v>
      </c>
    </row>
    <row r="73" spans="2:19" ht="13.5" customHeight="1">
      <c r="B73" s="1179"/>
      <c r="C73" s="1182" t="s">
        <v>107</v>
      </c>
      <c r="D73" s="76">
        <v>1</v>
      </c>
      <c r="E73" s="77">
        <v>0</v>
      </c>
      <c r="F73" s="78">
        <v>10</v>
      </c>
      <c r="G73" s="77">
        <f>SUM(H73:I73)</f>
        <v>347</v>
      </c>
      <c r="H73" s="77">
        <f t="shared" si="23"/>
        <v>195</v>
      </c>
      <c r="I73" s="77">
        <f t="shared" si="23"/>
        <v>152</v>
      </c>
      <c r="J73" s="77">
        <f>SUM(K73:L73)</f>
        <v>111</v>
      </c>
      <c r="K73" s="77">
        <v>66</v>
      </c>
      <c r="L73" s="77">
        <v>45</v>
      </c>
      <c r="M73" s="77">
        <f>SUM(N73:O73)</f>
        <v>115</v>
      </c>
      <c r="N73" s="77">
        <v>60</v>
      </c>
      <c r="O73" s="77">
        <v>55</v>
      </c>
      <c r="P73" s="77">
        <f>SUM(Q73:R73)</f>
        <v>121</v>
      </c>
      <c r="Q73" s="77">
        <v>69</v>
      </c>
      <c r="R73" s="77">
        <v>52</v>
      </c>
      <c r="S73" s="913">
        <v>18</v>
      </c>
    </row>
    <row r="74" spans="2:19" ht="13.5" customHeight="1">
      <c r="B74" s="1186"/>
      <c r="C74" s="1187" t="s">
        <v>109</v>
      </c>
      <c r="D74" s="85">
        <v>1</v>
      </c>
      <c r="E74" s="86">
        <v>0</v>
      </c>
      <c r="F74" s="87">
        <v>10</v>
      </c>
      <c r="G74" s="86">
        <f>SUM(H74:I74)</f>
        <v>371</v>
      </c>
      <c r="H74" s="86">
        <f t="shared" si="23"/>
        <v>192</v>
      </c>
      <c r="I74" s="86">
        <f t="shared" si="23"/>
        <v>179</v>
      </c>
      <c r="J74" s="86">
        <f>SUM(K74:L74)</f>
        <v>124</v>
      </c>
      <c r="K74" s="86">
        <v>59</v>
      </c>
      <c r="L74" s="86">
        <v>65</v>
      </c>
      <c r="M74" s="86">
        <f>SUM(N74:O74)</f>
        <v>125</v>
      </c>
      <c r="N74" s="86">
        <v>65</v>
      </c>
      <c r="O74" s="86">
        <v>60</v>
      </c>
      <c r="P74" s="86">
        <f>SUM(Q74:R74)</f>
        <v>122</v>
      </c>
      <c r="Q74" s="86">
        <v>68</v>
      </c>
      <c r="R74" s="86">
        <v>54</v>
      </c>
      <c r="S74" s="1171">
        <v>19</v>
      </c>
    </row>
    <row r="75" ht="12" customHeight="1">
      <c r="C75" s="1172" t="s">
        <v>173</v>
      </c>
    </row>
    <row r="76" ht="12" customHeight="1">
      <c r="C76" s="135"/>
    </row>
  </sheetData>
  <mergeCells count="24">
    <mergeCell ref="S3:S5"/>
    <mergeCell ref="B67:C67"/>
    <mergeCell ref="B70:C70"/>
    <mergeCell ref="B40:C40"/>
    <mergeCell ref="B49:C49"/>
    <mergeCell ref="B53:C53"/>
    <mergeCell ref="B58:C58"/>
    <mergeCell ref="B25:C25"/>
    <mergeCell ref="B27:C27"/>
    <mergeCell ref="B31:C31"/>
    <mergeCell ref="B37:C37"/>
    <mergeCell ref="B3:C5"/>
    <mergeCell ref="B6:C6"/>
    <mergeCell ref="B7:C7"/>
    <mergeCell ref="B9:C9"/>
    <mergeCell ref="F3:F5"/>
    <mergeCell ref="D3:E3"/>
    <mergeCell ref="D4:D5"/>
    <mergeCell ref="E4:E5"/>
    <mergeCell ref="G4:I4"/>
    <mergeCell ref="G3:R3"/>
    <mergeCell ref="J4:L4"/>
    <mergeCell ref="M4:O4"/>
    <mergeCell ref="P4:R4"/>
  </mergeCells>
  <printOptions/>
  <pageMargins left="0" right="0" top="0" bottom="0" header="0" footer="0"/>
  <pageSetup horizontalDpi="400" verticalDpi="400" orientation="portrait" paperSize="8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B1:K17"/>
  <sheetViews>
    <sheetView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11" width="10.625" style="16" customWidth="1"/>
    <col min="12" max="16384" width="9.00390625" style="16" customWidth="1"/>
  </cols>
  <sheetData>
    <row r="1" spans="2:8" ht="14.25">
      <c r="B1" s="17" t="s">
        <v>208</v>
      </c>
      <c r="F1" s="1188"/>
      <c r="G1" s="1188"/>
      <c r="H1" s="1188"/>
    </row>
    <row r="2" ht="12">
      <c r="C2" s="19"/>
    </row>
    <row r="3" spans="2:3" ht="12.75" thickBot="1">
      <c r="B3" s="19" t="s">
        <v>180</v>
      </c>
      <c r="C3" s="19"/>
    </row>
    <row r="4" spans="2:11" ht="20.25" customHeight="1" thickTop="1">
      <c r="B4" s="1370" t="s">
        <v>181</v>
      </c>
      <c r="C4" s="1779" t="s">
        <v>174</v>
      </c>
      <c r="D4" s="1779"/>
      <c r="E4" s="1779"/>
      <c r="F4" s="1780" t="s">
        <v>182</v>
      </c>
      <c r="G4" s="1780"/>
      <c r="H4" s="1780"/>
      <c r="I4" s="1780" t="s">
        <v>183</v>
      </c>
      <c r="J4" s="1780"/>
      <c r="K4" s="1780"/>
    </row>
    <row r="5" spans="2:11" ht="22.5" customHeight="1">
      <c r="B5" s="1371"/>
      <c r="C5" s="1189" t="s">
        <v>184</v>
      </c>
      <c r="D5" s="1189">
        <v>49</v>
      </c>
      <c r="E5" s="1189">
        <v>50</v>
      </c>
      <c r="F5" s="1189">
        <v>48</v>
      </c>
      <c r="G5" s="1189">
        <v>49</v>
      </c>
      <c r="H5" s="1189">
        <v>50</v>
      </c>
      <c r="I5" s="1189">
        <v>48</v>
      </c>
      <c r="J5" s="1189">
        <v>49</v>
      </c>
      <c r="K5" s="1189">
        <v>50</v>
      </c>
    </row>
    <row r="6" spans="2:11" ht="9" customHeight="1">
      <c r="B6" s="382"/>
      <c r="C6" s="1190"/>
      <c r="D6" s="1191"/>
      <c r="E6" s="1191"/>
      <c r="F6" s="1191"/>
      <c r="G6" s="1191"/>
      <c r="H6" s="1191"/>
      <c r="I6" s="1191"/>
      <c r="J6" s="1191"/>
      <c r="K6" s="1192"/>
    </row>
    <row r="7" spans="2:11" s="1193" customFormat="1" ht="28.5" customHeight="1">
      <c r="B7" s="360" t="s">
        <v>66</v>
      </c>
      <c r="C7" s="31">
        <f>SUM(C9:C16)</f>
        <v>27197553</v>
      </c>
      <c r="D7" s="34">
        <f>SUM(D9:D16)</f>
        <v>27011500</v>
      </c>
      <c r="E7" s="34">
        <f>SUM(E9:E16)</f>
        <v>29008500</v>
      </c>
      <c r="F7" s="34">
        <f aca="true" t="shared" si="0" ref="F7:K7">SUM(F9:F15)</f>
        <v>14056080</v>
      </c>
      <c r="G7" s="34">
        <f t="shared" si="0"/>
        <v>14490200</v>
      </c>
      <c r="H7" s="34">
        <f t="shared" si="0"/>
        <v>15095200</v>
      </c>
      <c r="I7" s="34">
        <f t="shared" si="0"/>
        <v>13141473</v>
      </c>
      <c r="J7" s="34">
        <f t="shared" si="0"/>
        <v>12521300</v>
      </c>
      <c r="K7" s="1194">
        <f t="shared" si="0"/>
        <v>13913300</v>
      </c>
    </row>
    <row r="8" spans="2:11" ht="9" customHeight="1">
      <c r="B8" s="373"/>
      <c r="C8" s="374"/>
      <c r="D8" s="375"/>
      <c r="E8" s="375"/>
      <c r="F8" s="375"/>
      <c r="G8" s="375"/>
      <c r="H8" s="375"/>
      <c r="I8" s="375"/>
      <c r="J8" s="375"/>
      <c r="K8" s="1195"/>
    </row>
    <row r="9" spans="2:11" ht="19.5" customHeight="1">
      <c r="B9" s="39" t="s">
        <v>175</v>
      </c>
      <c r="C9" s="377">
        <v>1566479</v>
      </c>
      <c r="D9" s="379">
        <v>1650500</v>
      </c>
      <c r="E9" s="379">
        <v>1644200</v>
      </c>
      <c r="F9" s="379">
        <v>832175</v>
      </c>
      <c r="G9" s="379">
        <v>841800</v>
      </c>
      <c r="H9" s="379">
        <v>825700</v>
      </c>
      <c r="I9" s="379">
        <v>734304</v>
      </c>
      <c r="J9" s="379">
        <v>808700</v>
      </c>
      <c r="K9" s="383">
        <v>818500</v>
      </c>
    </row>
    <row r="10" spans="2:11" ht="19.5" customHeight="1">
      <c r="B10" s="39" t="s">
        <v>176</v>
      </c>
      <c r="C10" s="377">
        <v>7942337</v>
      </c>
      <c r="D10" s="379">
        <v>7950400</v>
      </c>
      <c r="E10" s="379">
        <v>7950200</v>
      </c>
      <c r="F10" s="379">
        <v>3624882</v>
      </c>
      <c r="G10" s="379">
        <v>3621500</v>
      </c>
      <c r="H10" s="379">
        <v>3567800</v>
      </c>
      <c r="I10" s="379">
        <v>4317455</v>
      </c>
      <c r="J10" s="379">
        <v>4328900</v>
      </c>
      <c r="K10" s="383">
        <v>4382400</v>
      </c>
    </row>
    <row r="11" spans="2:11" ht="19.5" customHeight="1">
      <c r="B11" s="39" t="s">
        <v>177</v>
      </c>
      <c r="C11" s="377">
        <v>2318201</v>
      </c>
      <c r="D11" s="379">
        <v>2251900</v>
      </c>
      <c r="E11" s="379">
        <v>2453600</v>
      </c>
      <c r="F11" s="379">
        <v>853374</v>
      </c>
      <c r="G11" s="379">
        <v>833100</v>
      </c>
      <c r="H11" s="379">
        <v>908900</v>
      </c>
      <c r="I11" s="379">
        <v>1464827</v>
      </c>
      <c r="J11" s="379">
        <v>1418800</v>
      </c>
      <c r="K11" s="383">
        <v>1544700</v>
      </c>
    </row>
    <row r="12" spans="2:11" ht="19.5" customHeight="1">
      <c r="B12" s="39" t="s">
        <v>178</v>
      </c>
      <c r="C12" s="377">
        <v>1792900</v>
      </c>
      <c r="D12" s="379">
        <v>1447200</v>
      </c>
      <c r="E12" s="379">
        <v>1605800</v>
      </c>
      <c r="F12" s="379">
        <v>1317700</v>
      </c>
      <c r="G12" s="379">
        <v>990900</v>
      </c>
      <c r="H12" s="379">
        <v>1085000</v>
      </c>
      <c r="I12" s="379">
        <v>475200</v>
      </c>
      <c r="J12" s="379">
        <v>456300</v>
      </c>
      <c r="K12" s="383">
        <v>520800</v>
      </c>
    </row>
    <row r="13" spans="2:11" ht="19.5" customHeight="1">
      <c r="B13" s="39" t="s">
        <v>179</v>
      </c>
      <c r="C13" s="37">
        <v>9172141</v>
      </c>
      <c r="D13" s="19">
        <v>9739500</v>
      </c>
      <c r="E13" s="19">
        <v>10166900</v>
      </c>
      <c r="F13" s="379">
        <v>5937929</v>
      </c>
      <c r="G13" s="379">
        <v>6353000</v>
      </c>
      <c r="H13" s="379">
        <v>6432000</v>
      </c>
      <c r="I13" s="379">
        <v>3234212</v>
      </c>
      <c r="J13" s="379">
        <v>3386500</v>
      </c>
      <c r="K13" s="383">
        <v>3734900</v>
      </c>
    </row>
    <row r="14" spans="2:11" ht="19.5" customHeight="1">
      <c r="B14" s="39" t="s">
        <v>185</v>
      </c>
      <c r="C14" s="377">
        <v>3217570</v>
      </c>
      <c r="D14" s="379">
        <v>2766500</v>
      </c>
      <c r="E14" s="379">
        <v>3287700</v>
      </c>
      <c r="F14" s="379">
        <v>822300</v>
      </c>
      <c r="G14" s="379">
        <v>1106300</v>
      </c>
      <c r="H14" s="379">
        <v>1182200</v>
      </c>
      <c r="I14" s="379">
        <v>2395270</v>
      </c>
      <c r="J14" s="379">
        <v>1660200</v>
      </c>
      <c r="K14" s="383">
        <v>2105500</v>
      </c>
    </row>
    <row r="15" spans="2:11" ht="19.5" customHeight="1">
      <c r="B15" s="39" t="s">
        <v>989</v>
      </c>
      <c r="C15" s="377">
        <v>1187925</v>
      </c>
      <c r="D15" s="379">
        <v>1205500</v>
      </c>
      <c r="E15" s="379">
        <v>1900100</v>
      </c>
      <c r="F15" s="379">
        <v>667720</v>
      </c>
      <c r="G15" s="379">
        <v>743600</v>
      </c>
      <c r="H15" s="379">
        <v>1093600</v>
      </c>
      <c r="I15" s="379">
        <v>520205</v>
      </c>
      <c r="J15" s="379">
        <v>461900</v>
      </c>
      <c r="K15" s="383">
        <v>806500</v>
      </c>
    </row>
    <row r="16" spans="2:11" ht="10.5" customHeight="1">
      <c r="B16" s="40"/>
      <c r="C16" s="385"/>
      <c r="D16" s="42"/>
      <c r="E16" s="42"/>
      <c r="F16" s="42"/>
      <c r="G16" s="42"/>
      <c r="H16" s="42"/>
      <c r="I16" s="1102"/>
      <c r="J16" s="1102"/>
      <c r="K16" s="44"/>
    </row>
    <row r="17" spans="2:8" ht="19.5" customHeight="1">
      <c r="B17" s="16" t="s">
        <v>186</v>
      </c>
      <c r="H17" s="1196"/>
    </row>
    <row r="19" ht="12.75"/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orientation="portrait" paperSize="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20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1443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1298</v>
      </c>
      <c r="C3" s="1"/>
      <c r="E3" s="1"/>
      <c r="F3" s="1"/>
    </row>
    <row r="4" spans="2:6" ht="12" customHeight="1">
      <c r="B4" s="4" t="s">
        <v>1307</v>
      </c>
      <c r="C4" s="1" t="s">
        <v>1321</v>
      </c>
      <c r="E4" s="1"/>
      <c r="F4" s="1"/>
    </row>
    <row r="5" spans="2:3" ht="26.25" customHeight="1">
      <c r="B5" s="4" t="s">
        <v>1308</v>
      </c>
      <c r="C5" s="3" t="s">
        <v>1389</v>
      </c>
    </row>
    <row r="6" spans="2:6" ht="12" customHeight="1">
      <c r="B6" s="4" t="s">
        <v>1325</v>
      </c>
      <c r="C6" s="3" t="s">
        <v>1375</v>
      </c>
      <c r="E6" s="1"/>
      <c r="F6" s="1"/>
    </row>
    <row r="7" spans="2:6" ht="12" customHeight="1">
      <c r="B7" s="4"/>
      <c r="C7" s="3" t="s">
        <v>1322</v>
      </c>
      <c r="E7" s="1"/>
      <c r="F7" s="1"/>
    </row>
    <row r="8" spans="2:6" ht="12" customHeight="1">
      <c r="B8" s="4"/>
      <c r="C8" s="3" t="s">
        <v>1323</v>
      </c>
      <c r="E8" s="1"/>
      <c r="F8" s="1"/>
    </row>
    <row r="9" spans="2:6" ht="12" customHeight="1">
      <c r="B9" s="4"/>
      <c r="C9" s="3" t="s">
        <v>1390</v>
      </c>
      <c r="E9" s="1"/>
      <c r="F9" s="1"/>
    </row>
    <row r="10" spans="2:6" ht="12" customHeight="1">
      <c r="B10" s="4"/>
      <c r="C10" s="3" t="s">
        <v>1324</v>
      </c>
      <c r="E10" s="1"/>
      <c r="F10" s="1"/>
    </row>
    <row r="11" spans="2:6" ht="12" customHeight="1">
      <c r="B11" s="4"/>
      <c r="C11" s="3" t="s">
        <v>1376</v>
      </c>
      <c r="E11" s="1"/>
      <c r="F11" s="1"/>
    </row>
    <row r="12" spans="2:6" ht="12">
      <c r="B12" s="4" t="s">
        <v>1326</v>
      </c>
      <c r="C12" s="5" t="s">
        <v>1444</v>
      </c>
      <c r="E12" s="1"/>
      <c r="F12" s="1"/>
    </row>
    <row r="13" spans="2:3" ht="12">
      <c r="B13" s="4" t="s">
        <v>1327</v>
      </c>
      <c r="C13" s="3" t="s">
        <v>1447</v>
      </c>
    </row>
    <row r="14" spans="2:3" ht="12">
      <c r="B14" s="4"/>
      <c r="C14" s="3" t="s">
        <v>1445</v>
      </c>
    </row>
    <row r="15" ht="12">
      <c r="C15" s="3" t="s">
        <v>1446</v>
      </c>
    </row>
    <row r="16" spans="2:6" ht="24">
      <c r="B16" s="4" t="s">
        <v>1328</v>
      </c>
      <c r="C16" s="3" t="s">
        <v>1448</v>
      </c>
      <c r="E16" s="1"/>
      <c r="F16" s="1"/>
    </row>
    <row r="17" spans="2:3" ht="24">
      <c r="B17" s="4" t="s">
        <v>1329</v>
      </c>
      <c r="C17" s="3" t="s">
        <v>1449</v>
      </c>
    </row>
    <row r="18" spans="2:6" ht="12" customHeight="1">
      <c r="B18" s="1"/>
      <c r="C18" s="3"/>
      <c r="F18" s="1"/>
    </row>
    <row r="19" spans="2:6" ht="12">
      <c r="B19" s="1"/>
      <c r="C19" s="1" t="s">
        <v>1450</v>
      </c>
      <c r="E19" s="1"/>
      <c r="F19" s="1"/>
    </row>
    <row r="20" spans="1:6" ht="12">
      <c r="A20" s="1"/>
      <c r="B20" s="1"/>
      <c r="C20" s="1" t="s">
        <v>1451</v>
      </c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1299</v>
      </c>
      <c r="C22" s="1"/>
      <c r="D22" s="1"/>
    </row>
    <row r="23" spans="2:3" ht="12">
      <c r="B23" s="2" t="s">
        <v>1330</v>
      </c>
      <c r="C23" s="1"/>
    </row>
    <row r="24" spans="2:3" ht="12">
      <c r="B24" s="2">
        <v>1</v>
      </c>
      <c r="C24" s="6" t="s">
        <v>1300</v>
      </c>
    </row>
    <row r="25" spans="2:3" ht="12">
      <c r="B25" s="2">
        <v>2</v>
      </c>
      <c r="C25" s="6" t="s">
        <v>1452</v>
      </c>
    </row>
    <row r="26" spans="2:3" ht="12">
      <c r="B26" s="2">
        <v>3</v>
      </c>
      <c r="C26" s="6" t="s">
        <v>1331</v>
      </c>
    </row>
    <row r="27" spans="2:3" ht="12">
      <c r="B27" s="2">
        <v>4</v>
      </c>
      <c r="C27" s="6" t="s">
        <v>1332</v>
      </c>
    </row>
    <row r="28" spans="2:3" ht="12">
      <c r="B28" s="2">
        <v>5</v>
      </c>
      <c r="C28" s="6" t="s">
        <v>1391</v>
      </c>
    </row>
    <row r="29" spans="2:3" ht="12">
      <c r="B29" s="2">
        <v>6</v>
      </c>
      <c r="C29" s="2" t="s">
        <v>1333</v>
      </c>
    </row>
    <row r="30" spans="2:3" ht="12">
      <c r="B30" s="2">
        <v>7</v>
      </c>
      <c r="C30" s="2" t="s">
        <v>1453</v>
      </c>
    </row>
    <row r="31" spans="2:3" ht="12">
      <c r="B31" s="2">
        <v>8</v>
      </c>
      <c r="C31" s="6" t="s">
        <v>1334</v>
      </c>
    </row>
    <row r="32" spans="2:3" ht="12">
      <c r="B32" s="2">
        <v>9</v>
      </c>
      <c r="C32" s="2" t="s">
        <v>1454</v>
      </c>
    </row>
    <row r="33" spans="2:3" ht="12">
      <c r="B33" s="2">
        <v>10</v>
      </c>
      <c r="C33" s="2" t="s">
        <v>1455</v>
      </c>
    </row>
    <row r="34" spans="2:3" ht="12">
      <c r="B34" s="2">
        <v>11</v>
      </c>
      <c r="C34" s="2" t="s">
        <v>1456</v>
      </c>
    </row>
    <row r="35" spans="2:3" ht="12">
      <c r="B35" s="2">
        <v>12</v>
      </c>
      <c r="C35" s="6" t="s">
        <v>1392</v>
      </c>
    </row>
    <row r="36" ht="12">
      <c r="C36" s="6"/>
    </row>
    <row r="37" ht="12">
      <c r="B37" s="2" t="s">
        <v>1335</v>
      </c>
    </row>
    <row r="38" spans="2:3" ht="12">
      <c r="B38" s="2">
        <v>1</v>
      </c>
      <c r="C38" s="6" t="s">
        <v>1457</v>
      </c>
    </row>
    <row r="39" spans="2:3" ht="12">
      <c r="B39" s="11">
        <v>2</v>
      </c>
      <c r="C39" s="12" t="s">
        <v>1458</v>
      </c>
    </row>
    <row r="40" spans="2:3" ht="12">
      <c r="B40" s="2">
        <v>3</v>
      </c>
      <c r="C40" s="6" t="s">
        <v>1459</v>
      </c>
    </row>
    <row r="41" spans="2:3" ht="12">
      <c r="B41" s="2">
        <v>4</v>
      </c>
      <c r="C41" s="2" t="s">
        <v>1460</v>
      </c>
    </row>
    <row r="42" spans="2:3" ht="12">
      <c r="B42" s="11">
        <v>5</v>
      </c>
      <c r="C42" s="11" t="s">
        <v>1461</v>
      </c>
    </row>
    <row r="43" spans="2:3" ht="12">
      <c r="B43" s="2">
        <v>6</v>
      </c>
      <c r="C43" s="2" t="s">
        <v>1465</v>
      </c>
    </row>
    <row r="44" spans="2:3" ht="12">
      <c r="B44" s="2">
        <v>7</v>
      </c>
      <c r="C44" s="2" t="s">
        <v>1462</v>
      </c>
    </row>
    <row r="45" spans="2:3" ht="12">
      <c r="B45" s="2">
        <v>8</v>
      </c>
      <c r="C45" s="2" t="s">
        <v>1463</v>
      </c>
    </row>
    <row r="46" spans="2:3" ht="12">
      <c r="B46" s="2">
        <v>9</v>
      </c>
      <c r="C46" s="2" t="s">
        <v>1466</v>
      </c>
    </row>
    <row r="47" spans="2:3" ht="12">
      <c r="B47" s="2">
        <v>10</v>
      </c>
      <c r="C47" s="2" t="s">
        <v>1464</v>
      </c>
    </row>
    <row r="48" spans="2:3" ht="12">
      <c r="B48" s="2">
        <v>11</v>
      </c>
      <c r="C48" s="2" t="s">
        <v>1393</v>
      </c>
    </row>
    <row r="49" spans="2:3" ht="12">
      <c r="B49" s="2">
        <v>12</v>
      </c>
      <c r="C49" s="2" t="s">
        <v>1393</v>
      </c>
    </row>
    <row r="50" spans="2:3" ht="12">
      <c r="B50" s="2">
        <v>13</v>
      </c>
      <c r="C50" s="2" t="s">
        <v>1467</v>
      </c>
    </row>
    <row r="51" spans="2:3" ht="12">
      <c r="B51" s="2">
        <v>14</v>
      </c>
      <c r="C51" s="2" t="s">
        <v>1468</v>
      </c>
    </row>
    <row r="52" spans="2:3" ht="12">
      <c r="B52" s="2">
        <v>15</v>
      </c>
      <c r="C52" s="2" t="s">
        <v>1469</v>
      </c>
    </row>
    <row r="53" spans="2:3" ht="12">
      <c r="B53" s="2">
        <v>16</v>
      </c>
      <c r="C53" s="2" t="s">
        <v>1470</v>
      </c>
    </row>
    <row r="54" spans="2:3" ht="12">
      <c r="B54" s="11">
        <v>17</v>
      </c>
      <c r="C54" s="12" t="s">
        <v>1394</v>
      </c>
    </row>
    <row r="55" ht="12">
      <c r="C55" s="6"/>
    </row>
    <row r="56" ht="12">
      <c r="B56" s="2" t="s">
        <v>1336</v>
      </c>
    </row>
    <row r="57" spans="2:3" ht="12">
      <c r="B57" s="11">
        <v>1</v>
      </c>
      <c r="C57" s="11" t="s">
        <v>1472</v>
      </c>
    </row>
    <row r="58" spans="2:3" ht="12">
      <c r="B58" s="2">
        <v>2</v>
      </c>
      <c r="C58" s="2" t="s">
        <v>1473</v>
      </c>
    </row>
    <row r="59" spans="2:3" ht="12">
      <c r="B59" s="2">
        <v>3</v>
      </c>
      <c r="C59" s="2" t="s">
        <v>1471</v>
      </c>
    </row>
    <row r="61" ht="12">
      <c r="B61" s="2" t="s">
        <v>1337</v>
      </c>
    </row>
    <row r="62" spans="2:3" ht="12">
      <c r="B62" s="11">
        <v>1</v>
      </c>
      <c r="C62" s="11" t="s">
        <v>1474</v>
      </c>
    </row>
    <row r="63" spans="2:3" ht="12">
      <c r="B63" s="2">
        <v>2</v>
      </c>
      <c r="C63" s="2" t="s">
        <v>1475</v>
      </c>
    </row>
    <row r="64" spans="2:3" ht="12">
      <c r="B64" s="2">
        <v>3</v>
      </c>
      <c r="C64" s="2" t="s">
        <v>1476</v>
      </c>
    </row>
    <row r="65" spans="2:3" ht="12">
      <c r="B65" s="11">
        <v>4</v>
      </c>
      <c r="C65" s="13" t="s">
        <v>1477</v>
      </c>
    </row>
    <row r="66" spans="2:3" ht="12">
      <c r="B66" s="2">
        <v>5</v>
      </c>
      <c r="C66" s="2" t="s">
        <v>1395</v>
      </c>
    </row>
    <row r="67" spans="2:3" ht="12">
      <c r="B67" s="2">
        <v>6</v>
      </c>
      <c r="C67" s="8" t="s">
        <v>1338</v>
      </c>
    </row>
    <row r="68" spans="2:3" ht="12">
      <c r="B68" s="2">
        <v>7</v>
      </c>
      <c r="C68" s="2" t="s">
        <v>1377</v>
      </c>
    </row>
    <row r="69" spans="2:3" ht="12">
      <c r="B69" s="2">
        <v>8</v>
      </c>
      <c r="C69" s="2" t="s">
        <v>1396</v>
      </c>
    </row>
    <row r="70" spans="2:3" ht="12">
      <c r="B70" s="2">
        <v>9</v>
      </c>
      <c r="C70" s="8" t="s">
        <v>1397</v>
      </c>
    </row>
    <row r="71" spans="2:3" ht="12">
      <c r="B71" s="11">
        <v>10</v>
      </c>
      <c r="C71" s="13" t="s">
        <v>1398</v>
      </c>
    </row>
    <row r="72" spans="2:3" ht="12">
      <c r="B72" s="2">
        <v>11</v>
      </c>
      <c r="C72" s="7" t="s">
        <v>1441</v>
      </c>
    </row>
    <row r="73" spans="2:3" ht="12">
      <c r="B73" s="2">
        <v>12</v>
      </c>
      <c r="C73" s="7" t="s">
        <v>1399</v>
      </c>
    </row>
    <row r="74" spans="2:3" ht="12">
      <c r="B74" s="2">
        <v>13</v>
      </c>
      <c r="C74" s="7" t="s">
        <v>1400</v>
      </c>
    </row>
    <row r="75" spans="2:3" ht="12">
      <c r="B75" s="2">
        <v>14</v>
      </c>
      <c r="C75" s="7" t="s">
        <v>1401</v>
      </c>
    </row>
    <row r="76" spans="2:3" ht="12">
      <c r="B76" s="2">
        <v>15</v>
      </c>
      <c r="C76" s="2" t="s">
        <v>1478</v>
      </c>
    </row>
    <row r="77" spans="2:3" ht="12">
      <c r="B77" s="2">
        <v>16</v>
      </c>
      <c r="C77" s="7" t="s">
        <v>1339</v>
      </c>
    </row>
    <row r="78" spans="2:3" ht="12">
      <c r="B78" s="11">
        <v>17</v>
      </c>
      <c r="C78" s="11" t="s">
        <v>1479</v>
      </c>
    </row>
    <row r="79" spans="2:3" ht="12">
      <c r="B79" s="2">
        <v>18</v>
      </c>
      <c r="C79" s="7" t="s">
        <v>1342</v>
      </c>
    </row>
    <row r="80" spans="2:3" ht="12">
      <c r="B80" s="2">
        <v>19</v>
      </c>
      <c r="C80" s="7" t="s">
        <v>1343</v>
      </c>
    </row>
    <row r="81" spans="2:3" ht="12">
      <c r="B81" s="2">
        <v>20</v>
      </c>
      <c r="C81" s="2" t="s">
        <v>1340</v>
      </c>
    </row>
    <row r="82" spans="2:3" ht="12">
      <c r="B82" s="2">
        <v>21</v>
      </c>
      <c r="C82" s="2" t="s">
        <v>1402</v>
      </c>
    </row>
    <row r="83" spans="2:3" ht="12">
      <c r="B83" s="2">
        <v>22</v>
      </c>
      <c r="C83" s="7" t="s">
        <v>1480</v>
      </c>
    </row>
    <row r="84" spans="2:3" ht="12">
      <c r="B84" s="2">
        <v>23</v>
      </c>
      <c r="C84" s="2" t="s">
        <v>1341</v>
      </c>
    </row>
    <row r="85" spans="2:3" ht="12">
      <c r="B85" s="2">
        <v>24</v>
      </c>
      <c r="C85" s="2" t="s">
        <v>1403</v>
      </c>
    </row>
    <row r="87" ht="12">
      <c r="B87" s="2" t="s">
        <v>1344</v>
      </c>
    </row>
    <row r="88" spans="2:3" ht="12">
      <c r="B88" s="11">
        <v>1</v>
      </c>
      <c r="C88" s="12" t="s">
        <v>1481</v>
      </c>
    </row>
    <row r="89" spans="2:3" ht="12">
      <c r="B89" s="2">
        <v>2</v>
      </c>
      <c r="C89" s="6" t="s">
        <v>1345</v>
      </c>
    </row>
    <row r="90" spans="2:3" ht="12">
      <c r="B90" s="2">
        <v>3</v>
      </c>
      <c r="C90" s="6" t="s">
        <v>1348</v>
      </c>
    </row>
    <row r="91" spans="2:3" ht="12">
      <c r="B91" s="2">
        <v>4</v>
      </c>
      <c r="C91" s="6" t="s">
        <v>1346</v>
      </c>
    </row>
    <row r="92" spans="2:3" ht="12">
      <c r="B92" s="2">
        <v>5</v>
      </c>
      <c r="C92" s="6" t="s">
        <v>1347</v>
      </c>
    </row>
    <row r="93" ht="12">
      <c r="C93" s="6"/>
    </row>
    <row r="94" ht="12">
      <c r="B94" s="2" t="s">
        <v>1349</v>
      </c>
    </row>
    <row r="95" spans="2:3" ht="12">
      <c r="B95" s="11">
        <v>1</v>
      </c>
      <c r="C95" s="11" t="s">
        <v>1404</v>
      </c>
    </row>
    <row r="96" spans="2:3" ht="12">
      <c r="B96" s="2">
        <v>2</v>
      </c>
      <c r="C96" s="2" t="s">
        <v>1482</v>
      </c>
    </row>
    <row r="97" spans="2:3" ht="12">
      <c r="B97" s="2">
        <v>3</v>
      </c>
      <c r="C97" s="2" t="s">
        <v>1378</v>
      </c>
    </row>
    <row r="98" spans="2:3" ht="12">
      <c r="B98" s="11">
        <v>4</v>
      </c>
      <c r="C98" s="11" t="s">
        <v>1442</v>
      </c>
    </row>
    <row r="99" spans="2:3" ht="12">
      <c r="B99" s="2">
        <v>5</v>
      </c>
      <c r="C99" s="2" t="s">
        <v>1350</v>
      </c>
    </row>
    <row r="100" spans="2:3" ht="12">
      <c r="B100" s="2">
        <v>6</v>
      </c>
      <c r="C100" s="2" t="s">
        <v>1483</v>
      </c>
    </row>
    <row r="101" spans="2:3" ht="12">
      <c r="B101" s="2">
        <v>7</v>
      </c>
      <c r="C101" s="6" t="s">
        <v>1484</v>
      </c>
    </row>
    <row r="102" spans="2:3" ht="12">
      <c r="B102" s="2">
        <v>8</v>
      </c>
      <c r="C102" s="6" t="s">
        <v>1485</v>
      </c>
    </row>
    <row r="103" ht="12">
      <c r="C103" s="6"/>
    </row>
    <row r="104" ht="12">
      <c r="B104" s="2" t="s">
        <v>1297</v>
      </c>
    </row>
    <row r="105" spans="2:3" ht="12">
      <c r="B105" s="2">
        <v>1</v>
      </c>
      <c r="C105" s="2" t="s">
        <v>1488</v>
      </c>
    </row>
    <row r="106" spans="2:3" ht="12">
      <c r="B106" s="2">
        <v>2</v>
      </c>
      <c r="C106" s="2" t="s">
        <v>1486</v>
      </c>
    </row>
    <row r="107" spans="2:3" ht="12">
      <c r="B107" s="2">
        <v>3</v>
      </c>
      <c r="C107" s="2" t="s">
        <v>1405</v>
      </c>
    </row>
    <row r="108" spans="2:3" ht="12">
      <c r="B108" s="2">
        <v>4</v>
      </c>
      <c r="C108" s="2" t="s">
        <v>1379</v>
      </c>
    </row>
    <row r="109" spans="2:3" ht="12">
      <c r="B109" s="2">
        <v>5</v>
      </c>
      <c r="C109" s="2" t="s">
        <v>1487</v>
      </c>
    </row>
    <row r="110" spans="2:3" ht="12">
      <c r="B110" s="2">
        <v>6</v>
      </c>
      <c r="C110" s="2" t="s">
        <v>1489</v>
      </c>
    </row>
    <row r="111" spans="2:3" ht="12">
      <c r="B111" s="11">
        <v>7</v>
      </c>
      <c r="C111" s="14" t="s">
        <v>1490</v>
      </c>
    </row>
    <row r="112" spans="2:3" ht="12">
      <c r="B112" s="2">
        <v>8</v>
      </c>
      <c r="C112" s="9" t="s">
        <v>1491</v>
      </c>
    </row>
    <row r="113" spans="2:3" ht="12">
      <c r="B113" s="11">
        <v>9</v>
      </c>
      <c r="C113" s="15" t="s">
        <v>1406</v>
      </c>
    </row>
    <row r="114" spans="2:3" ht="12">
      <c r="B114" s="2">
        <v>10</v>
      </c>
      <c r="C114" s="10" t="s">
        <v>1492</v>
      </c>
    </row>
    <row r="115" spans="2:3" ht="12">
      <c r="B115" s="2">
        <v>11</v>
      </c>
      <c r="C115" s="10" t="s">
        <v>1493</v>
      </c>
    </row>
    <row r="116" spans="2:3" ht="12">
      <c r="B116" s="11">
        <v>12</v>
      </c>
      <c r="C116" s="15" t="s">
        <v>1494</v>
      </c>
    </row>
    <row r="117" spans="2:3" ht="12">
      <c r="B117" s="2">
        <v>13</v>
      </c>
      <c r="C117" s="2" t="s">
        <v>0</v>
      </c>
    </row>
    <row r="118" spans="2:3" ht="12">
      <c r="B118" s="2">
        <v>14</v>
      </c>
      <c r="C118" s="2" t="s">
        <v>1407</v>
      </c>
    </row>
    <row r="120" ht="12">
      <c r="B120" s="2" t="s">
        <v>1351</v>
      </c>
    </row>
    <row r="121" spans="2:3" ht="12">
      <c r="B121" s="2">
        <v>1</v>
      </c>
      <c r="C121" s="2" t="s">
        <v>1</v>
      </c>
    </row>
    <row r="122" spans="2:3" ht="12">
      <c r="B122" s="2">
        <v>2</v>
      </c>
      <c r="C122" s="2" t="s">
        <v>2</v>
      </c>
    </row>
    <row r="123" spans="2:3" ht="12">
      <c r="B123" s="2">
        <v>3</v>
      </c>
      <c r="C123" s="2" t="s">
        <v>3</v>
      </c>
    </row>
    <row r="124" spans="2:3" ht="12">
      <c r="B124" s="2">
        <v>4</v>
      </c>
      <c r="C124" s="2" t="s">
        <v>4</v>
      </c>
    </row>
    <row r="125" spans="2:3" ht="12">
      <c r="B125" s="2">
        <v>5</v>
      </c>
      <c r="C125" s="2" t="s">
        <v>5</v>
      </c>
    </row>
    <row r="126" spans="2:3" ht="12">
      <c r="B126" s="2">
        <v>6</v>
      </c>
      <c r="C126" s="2" t="s">
        <v>6</v>
      </c>
    </row>
    <row r="127" spans="2:3" ht="12">
      <c r="B127" s="2">
        <v>7</v>
      </c>
      <c r="C127" s="2" t="s">
        <v>7</v>
      </c>
    </row>
    <row r="128" spans="2:3" ht="12">
      <c r="B128" s="2">
        <v>8</v>
      </c>
      <c r="C128" s="2" t="s">
        <v>8</v>
      </c>
    </row>
    <row r="129" spans="2:3" ht="12">
      <c r="B129" s="11">
        <v>9</v>
      </c>
      <c r="C129" s="11" t="s">
        <v>1408</v>
      </c>
    </row>
    <row r="130" spans="2:3" ht="12">
      <c r="B130" s="2">
        <v>10</v>
      </c>
      <c r="C130" s="2" t="s">
        <v>1310</v>
      </c>
    </row>
    <row r="131" spans="2:3" ht="12">
      <c r="B131" s="2">
        <v>11</v>
      </c>
      <c r="C131" s="2" t="s">
        <v>1352</v>
      </c>
    </row>
    <row r="132" spans="2:3" ht="12">
      <c r="B132" s="2">
        <v>12</v>
      </c>
      <c r="C132" s="2" t="s">
        <v>1409</v>
      </c>
    </row>
    <row r="133" spans="2:3" ht="12">
      <c r="B133" s="2">
        <v>13</v>
      </c>
      <c r="C133" s="2" t="s">
        <v>1410</v>
      </c>
    </row>
    <row r="134" spans="2:3" ht="12">
      <c r="B134" s="2">
        <v>14</v>
      </c>
      <c r="C134" s="2" t="s">
        <v>1411</v>
      </c>
    </row>
    <row r="135" spans="2:3" ht="12">
      <c r="B135" s="2">
        <v>15</v>
      </c>
      <c r="C135" s="2" t="s">
        <v>1412</v>
      </c>
    </row>
    <row r="136" spans="2:3" ht="12">
      <c r="B136" s="2">
        <v>16</v>
      </c>
      <c r="C136" s="2" t="s">
        <v>9</v>
      </c>
    </row>
    <row r="137" spans="2:3" ht="12">
      <c r="B137" s="2">
        <v>17</v>
      </c>
      <c r="C137" s="2" t="s">
        <v>11</v>
      </c>
    </row>
    <row r="138" spans="1:3" ht="12">
      <c r="A138" s="1"/>
      <c r="B138" s="2">
        <v>18</v>
      </c>
      <c r="C138" s="2" t="s">
        <v>10</v>
      </c>
    </row>
    <row r="139" spans="2:3" ht="12">
      <c r="B139" s="2">
        <v>19</v>
      </c>
      <c r="C139" s="2" t="s">
        <v>1353</v>
      </c>
    </row>
    <row r="140" spans="2:3" ht="12">
      <c r="B140" s="2">
        <v>20</v>
      </c>
      <c r="C140" s="2" t="s">
        <v>1413</v>
      </c>
    </row>
    <row r="141" spans="2:3" ht="12">
      <c r="B141" s="11">
        <v>21</v>
      </c>
      <c r="C141" s="11" t="s">
        <v>1354</v>
      </c>
    </row>
    <row r="142" spans="2:3" ht="12">
      <c r="B142" s="2">
        <v>22</v>
      </c>
      <c r="C142" s="2" t="s">
        <v>1414</v>
      </c>
    </row>
    <row r="143" spans="2:3" ht="12">
      <c r="B143" s="2">
        <v>23</v>
      </c>
      <c r="C143" s="2" t="s">
        <v>12</v>
      </c>
    </row>
    <row r="145" ht="12">
      <c r="B145" s="2" t="s">
        <v>1355</v>
      </c>
    </row>
    <row r="146" spans="2:3" ht="12">
      <c r="B146" s="2">
        <v>1</v>
      </c>
      <c r="C146" s="2" t="s">
        <v>1356</v>
      </c>
    </row>
    <row r="147" spans="2:3" ht="12">
      <c r="B147" s="11">
        <v>2</v>
      </c>
      <c r="C147" s="11" t="s">
        <v>1357</v>
      </c>
    </row>
    <row r="148" spans="2:3" ht="12">
      <c r="B148" s="2">
        <v>3</v>
      </c>
      <c r="C148" s="2" t="s">
        <v>1380</v>
      </c>
    </row>
    <row r="149" spans="2:3" ht="12">
      <c r="B149" s="2">
        <v>4</v>
      </c>
      <c r="C149" s="2" t="s">
        <v>13</v>
      </c>
    </row>
    <row r="150" spans="2:3" ht="12">
      <c r="B150" s="2">
        <v>5</v>
      </c>
      <c r="C150" s="2" t="s">
        <v>14</v>
      </c>
    </row>
    <row r="151" spans="2:3" ht="12">
      <c r="B151" s="2">
        <v>6</v>
      </c>
      <c r="C151" s="2" t="s">
        <v>15</v>
      </c>
    </row>
    <row r="152" spans="2:3" ht="12">
      <c r="B152" s="2">
        <v>7</v>
      </c>
      <c r="C152" s="2" t="s">
        <v>1358</v>
      </c>
    </row>
    <row r="153" spans="2:3" ht="12">
      <c r="B153" s="2">
        <v>8</v>
      </c>
      <c r="C153" s="2" t="s">
        <v>1359</v>
      </c>
    </row>
    <row r="154" spans="2:3" ht="12">
      <c r="B154" s="2">
        <v>9</v>
      </c>
      <c r="C154" s="2" t="s">
        <v>16</v>
      </c>
    </row>
    <row r="155" spans="2:3" ht="12">
      <c r="B155" s="2">
        <v>10</v>
      </c>
      <c r="C155" s="2" t="s">
        <v>17</v>
      </c>
    </row>
    <row r="156" spans="2:3" ht="12">
      <c r="B156" s="11">
        <v>11</v>
      </c>
      <c r="C156" s="11" t="s">
        <v>1415</v>
      </c>
    </row>
    <row r="157" spans="2:3" ht="12">
      <c r="B157" s="2">
        <v>12</v>
      </c>
      <c r="C157" s="2" t="s">
        <v>1416</v>
      </c>
    </row>
    <row r="159" ht="12">
      <c r="B159" s="2" t="s">
        <v>1360</v>
      </c>
    </row>
    <row r="160" spans="2:3" ht="12">
      <c r="B160" s="2">
        <v>1</v>
      </c>
      <c r="C160" s="2" t="s">
        <v>1361</v>
      </c>
    </row>
    <row r="161" spans="2:3" ht="12">
      <c r="B161" s="2">
        <v>2</v>
      </c>
      <c r="C161" s="2" t="s">
        <v>1381</v>
      </c>
    </row>
    <row r="162" spans="2:3" ht="12">
      <c r="B162" s="2">
        <v>3</v>
      </c>
      <c r="C162" s="2" t="s">
        <v>18</v>
      </c>
    </row>
    <row r="163" spans="2:3" ht="12">
      <c r="B163" s="2">
        <v>4</v>
      </c>
      <c r="C163" s="2" t="s">
        <v>1362</v>
      </c>
    </row>
    <row r="164" spans="2:3" ht="12">
      <c r="B164" s="2">
        <v>5</v>
      </c>
      <c r="C164" s="2" t="s">
        <v>1417</v>
      </c>
    </row>
    <row r="165" spans="2:3" ht="12">
      <c r="B165" s="11">
        <v>6</v>
      </c>
      <c r="C165" s="11" t="s">
        <v>19</v>
      </c>
    </row>
    <row r="166" spans="2:3" ht="12">
      <c r="B166" s="2">
        <v>7</v>
      </c>
      <c r="C166" s="2" t="s">
        <v>1418</v>
      </c>
    </row>
    <row r="167" spans="2:3" ht="12">
      <c r="B167" s="2">
        <v>8</v>
      </c>
      <c r="C167" s="2" t="s">
        <v>1419</v>
      </c>
    </row>
    <row r="168" spans="2:3" ht="12">
      <c r="B168" s="2">
        <v>9</v>
      </c>
      <c r="C168" s="2" t="s">
        <v>1364</v>
      </c>
    </row>
    <row r="169" spans="2:3" ht="12">
      <c r="B169" s="2">
        <v>10</v>
      </c>
      <c r="C169" s="2" t="s">
        <v>1363</v>
      </c>
    </row>
    <row r="170" spans="2:3" ht="12">
      <c r="B170" s="2">
        <v>11</v>
      </c>
      <c r="C170" s="2" t="s">
        <v>1420</v>
      </c>
    </row>
    <row r="171" spans="2:3" ht="12">
      <c r="B171" s="2">
        <v>12</v>
      </c>
      <c r="C171" s="2" t="s">
        <v>1365</v>
      </c>
    </row>
    <row r="173" ht="12">
      <c r="B173" s="2" t="s">
        <v>1366</v>
      </c>
    </row>
    <row r="174" spans="2:3" ht="12">
      <c r="B174" s="11">
        <v>1</v>
      </c>
      <c r="C174" s="11" t="s">
        <v>1421</v>
      </c>
    </row>
    <row r="175" spans="2:3" ht="12">
      <c r="B175" s="2">
        <v>2</v>
      </c>
      <c r="C175" s="2" t="s">
        <v>20</v>
      </c>
    </row>
    <row r="176" spans="2:3" ht="12">
      <c r="B176" s="2">
        <v>3</v>
      </c>
      <c r="C176" s="2" t="s">
        <v>21</v>
      </c>
    </row>
    <row r="177" spans="2:3" ht="12">
      <c r="B177" s="2">
        <v>4</v>
      </c>
      <c r="C177" s="2" t="s">
        <v>1422</v>
      </c>
    </row>
    <row r="178" spans="2:3" ht="12">
      <c r="B178" s="11">
        <v>5</v>
      </c>
      <c r="C178" s="11" t="s">
        <v>1367</v>
      </c>
    </row>
    <row r="179" spans="2:3" ht="12">
      <c r="B179" s="2">
        <v>6</v>
      </c>
      <c r="C179" s="2" t="s">
        <v>1382</v>
      </c>
    </row>
    <row r="181" ht="12">
      <c r="B181" s="2" t="s">
        <v>1368</v>
      </c>
    </row>
    <row r="182" spans="2:3" ht="12">
      <c r="B182" s="11">
        <v>1</v>
      </c>
      <c r="C182" s="11" t="s">
        <v>1369</v>
      </c>
    </row>
    <row r="183" spans="2:3" ht="12">
      <c r="B183" s="2">
        <v>2</v>
      </c>
      <c r="C183" s="2" t="s">
        <v>1311</v>
      </c>
    </row>
    <row r="184" spans="2:3" ht="12">
      <c r="B184" s="2">
        <v>3</v>
      </c>
      <c r="C184" s="2" t="s">
        <v>1370</v>
      </c>
    </row>
    <row r="185" spans="2:3" ht="12">
      <c r="B185" s="2">
        <v>4</v>
      </c>
      <c r="C185" s="2" t="s">
        <v>1423</v>
      </c>
    </row>
    <row r="186" spans="2:3" ht="12">
      <c r="B186" s="2">
        <v>5</v>
      </c>
      <c r="C186" s="2" t="s">
        <v>1371</v>
      </c>
    </row>
    <row r="187" spans="2:3" ht="12">
      <c r="B187" s="2">
        <v>6</v>
      </c>
      <c r="C187" s="2" t="s">
        <v>1373</v>
      </c>
    </row>
    <row r="188" spans="2:3" ht="12">
      <c r="B188" s="2">
        <v>7</v>
      </c>
      <c r="C188" s="2" t="s">
        <v>1312</v>
      </c>
    </row>
    <row r="189" spans="2:3" ht="12">
      <c r="B189" s="2">
        <v>8</v>
      </c>
      <c r="C189" s="2" t="s">
        <v>1372</v>
      </c>
    </row>
    <row r="190" spans="2:3" ht="12">
      <c r="B190" s="2">
        <v>9</v>
      </c>
      <c r="C190" s="2" t="s">
        <v>1424</v>
      </c>
    </row>
    <row r="191" spans="2:3" ht="12">
      <c r="B191" s="2">
        <v>10</v>
      </c>
      <c r="C191" s="2" t="s">
        <v>1374</v>
      </c>
    </row>
    <row r="192" spans="2:3" ht="12">
      <c r="B192" s="2">
        <v>11</v>
      </c>
      <c r="C192" s="2" t="s">
        <v>22</v>
      </c>
    </row>
    <row r="193" spans="2:3" ht="12">
      <c r="B193" s="2">
        <v>12</v>
      </c>
      <c r="C193" s="2" t="s">
        <v>1313</v>
      </c>
    </row>
    <row r="194" spans="2:3" ht="12">
      <c r="B194" s="2">
        <v>13</v>
      </c>
      <c r="C194" s="2" t="s">
        <v>1265</v>
      </c>
    </row>
    <row r="195" spans="2:3" ht="12">
      <c r="B195" s="11">
        <v>14</v>
      </c>
      <c r="C195" s="11" t="s">
        <v>1266</v>
      </c>
    </row>
    <row r="196" spans="2:3" ht="12">
      <c r="B196" s="11">
        <v>15</v>
      </c>
      <c r="C196" s="11" t="s">
        <v>1267</v>
      </c>
    </row>
    <row r="197" spans="2:3" ht="12">
      <c r="B197" s="2">
        <v>16</v>
      </c>
      <c r="C197" s="2" t="s">
        <v>1268</v>
      </c>
    </row>
    <row r="198" spans="2:3" ht="12">
      <c r="B198" s="2">
        <v>17</v>
      </c>
      <c r="C198" s="2" t="s">
        <v>1314</v>
      </c>
    </row>
    <row r="200" ht="12">
      <c r="B200" s="2" t="s">
        <v>1269</v>
      </c>
    </row>
    <row r="201" spans="2:3" ht="12">
      <c r="B201" s="11">
        <v>1</v>
      </c>
      <c r="C201" s="11" t="s">
        <v>1270</v>
      </c>
    </row>
    <row r="202" spans="2:3" ht="12">
      <c r="B202" s="11">
        <v>2</v>
      </c>
      <c r="C202" s="11" t="s">
        <v>23</v>
      </c>
    </row>
    <row r="203" spans="2:3" ht="12">
      <c r="B203" s="2">
        <v>3</v>
      </c>
      <c r="C203" s="2" t="s">
        <v>1425</v>
      </c>
    </row>
    <row r="204" spans="2:3" ht="12">
      <c r="B204" s="2">
        <v>4</v>
      </c>
      <c r="C204" s="2" t="s">
        <v>1426</v>
      </c>
    </row>
    <row r="205" spans="2:3" ht="12">
      <c r="B205" s="2">
        <v>5</v>
      </c>
      <c r="C205" s="2" t="s">
        <v>1427</v>
      </c>
    </row>
    <row r="206" spans="2:3" ht="12">
      <c r="B206" s="2">
        <v>6</v>
      </c>
      <c r="C206" s="2" t="s">
        <v>24</v>
      </c>
    </row>
    <row r="207" spans="2:3" ht="12">
      <c r="B207" s="2">
        <v>7</v>
      </c>
      <c r="C207" s="2" t="s">
        <v>25</v>
      </c>
    </row>
    <row r="208" spans="2:3" ht="12">
      <c r="B208" s="2">
        <v>8</v>
      </c>
      <c r="C208" s="2" t="s">
        <v>26</v>
      </c>
    </row>
    <row r="210" ht="12">
      <c r="B210" s="2" t="s">
        <v>27</v>
      </c>
    </row>
    <row r="211" spans="2:3" ht="12">
      <c r="B211" s="2">
        <v>1</v>
      </c>
      <c r="C211" s="2" t="s">
        <v>1271</v>
      </c>
    </row>
    <row r="212" spans="2:3" ht="12">
      <c r="B212" s="2">
        <v>2</v>
      </c>
      <c r="C212" s="2" t="s">
        <v>1383</v>
      </c>
    </row>
    <row r="213" spans="2:3" ht="12">
      <c r="B213" s="2">
        <v>3</v>
      </c>
      <c r="C213" s="2" t="s">
        <v>28</v>
      </c>
    </row>
    <row r="214" spans="2:3" ht="12">
      <c r="B214" s="2">
        <v>4</v>
      </c>
      <c r="C214" s="2" t="s">
        <v>29</v>
      </c>
    </row>
    <row r="215" spans="2:3" ht="12">
      <c r="B215" s="2">
        <v>5</v>
      </c>
      <c r="C215" s="2" t="s">
        <v>30</v>
      </c>
    </row>
    <row r="216" spans="2:3" ht="12">
      <c r="B216" s="2">
        <v>6</v>
      </c>
      <c r="C216" s="2" t="s">
        <v>31</v>
      </c>
    </row>
    <row r="217" spans="2:3" ht="12">
      <c r="B217" s="2">
        <v>7</v>
      </c>
      <c r="C217" s="2" t="s">
        <v>1384</v>
      </c>
    </row>
    <row r="218" spans="2:3" ht="12">
      <c r="B218" s="2">
        <v>8</v>
      </c>
      <c r="C218" s="2" t="s">
        <v>32</v>
      </c>
    </row>
    <row r="219" spans="2:3" ht="12">
      <c r="B219" s="2">
        <v>9</v>
      </c>
      <c r="C219" s="2" t="s">
        <v>33</v>
      </c>
    </row>
    <row r="220" spans="2:3" ht="12">
      <c r="B220" s="2">
        <v>10</v>
      </c>
      <c r="C220" s="2" t="s">
        <v>34</v>
      </c>
    </row>
    <row r="221" spans="2:3" ht="12">
      <c r="B221" s="2">
        <v>11</v>
      </c>
      <c r="C221" s="2" t="s">
        <v>1249</v>
      </c>
    </row>
    <row r="222" spans="2:3" ht="12">
      <c r="B222" s="11">
        <v>12</v>
      </c>
      <c r="C222" s="11" t="s">
        <v>1250</v>
      </c>
    </row>
    <row r="224" ht="12">
      <c r="B224" s="2" t="s">
        <v>1272</v>
      </c>
    </row>
    <row r="225" spans="2:3" ht="12">
      <c r="B225" s="2">
        <v>1</v>
      </c>
      <c r="C225" s="2" t="s">
        <v>1273</v>
      </c>
    </row>
    <row r="226" spans="2:3" ht="12">
      <c r="B226" s="2">
        <v>2</v>
      </c>
      <c r="C226" s="2" t="s">
        <v>1251</v>
      </c>
    </row>
    <row r="227" spans="2:3" ht="12">
      <c r="B227" s="2">
        <v>3</v>
      </c>
      <c r="C227" s="2" t="s">
        <v>1315</v>
      </c>
    </row>
    <row r="228" spans="2:3" ht="12">
      <c r="B228" s="2">
        <v>4</v>
      </c>
      <c r="C228" s="2" t="s">
        <v>1274</v>
      </c>
    </row>
    <row r="229" spans="2:3" ht="12">
      <c r="B229" s="2">
        <v>5</v>
      </c>
      <c r="C229" s="2" t="s">
        <v>1275</v>
      </c>
    </row>
    <row r="230" spans="2:3" ht="12">
      <c r="B230" s="2">
        <v>6</v>
      </c>
      <c r="C230" s="2" t="s">
        <v>1316</v>
      </c>
    </row>
    <row r="231" spans="2:3" ht="12">
      <c r="B231" s="2">
        <v>7</v>
      </c>
      <c r="C231" s="2" t="s">
        <v>1276</v>
      </c>
    </row>
    <row r="232" spans="2:3" ht="12">
      <c r="B232" s="2">
        <v>8</v>
      </c>
      <c r="C232" s="2" t="s">
        <v>1277</v>
      </c>
    </row>
    <row r="233" spans="2:3" ht="12">
      <c r="B233" s="2">
        <v>9</v>
      </c>
      <c r="C233" s="2" t="s">
        <v>1317</v>
      </c>
    </row>
    <row r="234" spans="2:3" ht="12">
      <c r="B234" s="2">
        <v>10</v>
      </c>
      <c r="C234" s="2" t="s">
        <v>1318</v>
      </c>
    </row>
    <row r="235" spans="2:3" ht="12">
      <c r="B235" s="2">
        <v>11</v>
      </c>
      <c r="C235" s="2" t="s">
        <v>1278</v>
      </c>
    </row>
    <row r="236" spans="2:3" ht="12">
      <c r="B236" s="2">
        <v>12</v>
      </c>
      <c r="C236" s="2" t="s">
        <v>1319</v>
      </c>
    </row>
    <row r="237" spans="2:3" ht="12">
      <c r="B237" s="11">
        <v>13</v>
      </c>
      <c r="C237" s="11" t="s">
        <v>1279</v>
      </c>
    </row>
    <row r="238" spans="2:3" ht="12">
      <c r="B238" s="2">
        <v>14</v>
      </c>
      <c r="C238" s="2" t="s">
        <v>1253</v>
      </c>
    </row>
    <row r="239" spans="2:3" ht="12">
      <c r="B239" s="2">
        <v>15</v>
      </c>
      <c r="C239" s="2" t="s">
        <v>1254</v>
      </c>
    </row>
    <row r="240" spans="2:3" ht="12">
      <c r="B240" s="2">
        <v>16</v>
      </c>
      <c r="C240" s="2" t="s">
        <v>1252</v>
      </c>
    </row>
    <row r="241" spans="2:3" ht="12">
      <c r="B241" s="11">
        <v>17</v>
      </c>
      <c r="C241" s="11" t="s">
        <v>63</v>
      </c>
    </row>
    <row r="243" ht="12">
      <c r="B243" s="2" t="s">
        <v>1280</v>
      </c>
    </row>
    <row r="244" spans="2:3" ht="12">
      <c r="B244" s="11">
        <v>1</v>
      </c>
      <c r="C244" s="11" t="s">
        <v>1428</v>
      </c>
    </row>
    <row r="245" spans="2:3" ht="12">
      <c r="B245" s="2">
        <v>2</v>
      </c>
      <c r="C245" s="2" t="s">
        <v>1255</v>
      </c>
    </row>
    <row r="246" spans="2:3" ht="12">
      <c r="B246" s="2">
        <v>3</v>
      </c>
      <c r="C246" s="9" t="s">
        <v>1281</v>
      </c>
    </row>
    <row r="247" spans="2:3" ht="12">
      <c r="B247" s="2">
        <v>4</v>
      </c>
      <c r="C247" s="2" t="s">
        <v>1256</v>
      </c>
    </row>
    <row r="248" spans="2:3" ht="12">
      <c r="B248" s="2">
        <v>5</v>
      </c>
      <c r="C248" s="9" t="s">
        <v>1257</v>
      </c>
    </row>
    <row r="249" spans="2:3" ht="12">
      <c r="B249" s="2">
        <v>6</v>
      </c>
      <c r="C249" s="9" t="s">
        <v>1258</v>
      </c>
    </row>
    <row r="250" spans="2:3" ht="12">
      <c r="B250" s="11">
        <v>7</v>
      </c>
      <c r="C250" s="14" t="s">
        <v>64</v>
      </c>
    </row>
    <row r="251" spans="2:3" ht="12">
      <c r="B251" s="2">
        <v>8</v>
      </c>
      <c r="C251" s="9" t="s">
        <v>1259</v>
      </c>
    </row>
    <row r="252" spans="2:3" ht="12">
      <c r="B252" s="2">
        <v>9</v>
      </c>
      <c r="C252" s="6" t="s">
        <v>1260</v>
      </c>
    </row>
    <row r="253" spans="2:3" ht="12">
      <c r="B253" s="2">
        <v>10</v>
      </c>
      <c r="C253" s="6" t="s">
        <v>1261</v>
      </c>
    </row>
    <row r="254" spans="2:3" ht="12">
      <c r="B254" s="2">
        <v>11</v>
      </c>
      <c r="C254" s="6" t="s">
        <v>1262</v>
      </c>
    </row>
    <row r="255" spans="2:3" ht="12">
      <c r="B255" s="2">
        <v>12</v>
      </c>
      <c r="C255" s="6" t="s">
        <v>1263</v>
      </c>
    </row>
    <row r="256" spans="2:3" ht="12">
      <c r="B256" s="2">
        <v>13</v>
      </c>
      <c r="C256" s="2" t="s">
        <v>1264</v>
      </c>
    </row>
    <row r="258" ht="12">
      <c r="B258" s="2" t="s">
        <v>1282</v>
      </c>
    </row>
    <row r="259" spans="2:3" ht="12">
      <c r="B259" s="2">
        <v>1</v>
      </c>
      <c r="C259" s="2" t="s">
        <v>1283</v>
      </c>
    </row>
    <row r="260" spans="2:3" ht="12">
      <c r="B260" s="2">
        <v>2</v>
      </c>
      <c r="C260" s="2" t="s">
        <v>35</v>
      </c>
    </row>
    <row r="261" spans="2:3" ht="12">
      <c r="B261" s="2">
        <v>3</v>
      </c>
      <c r="C261" s="2" t="s">
        <v>36</v>
      </c>
    </row>
    <row r="262" spans="2:3" ht="12">
      <c r="B262" s="11">
        <v>4</v>
      </c>
      <c r="C262" s="11" t="s">
        <v>1429</v>
      </c>
    </row>
    <row r="263" spans="2:3" ht="12">
      <c r="B263" s="2">
        <v>5</v>
      </c>
      <c r="C263" s="2" t="s">
        <v>40</v>
      </c>
    </row>
    <row r="264" spans="2:3" ht="12">
      <c r="B264" s="2">
        <v>6</v>
      </c>
      <c r="C264" s="2" t="s">
        <v>41</v>
      </c>
    </row>
    <row r="265" spans="2:3" ht="12">
      <c r="B265" s="2">
        <v>7</v>
      </c>
      <c r="C265" s="2" t="s">
        <v>42</v>
      </c>
    </row>
    <row r="266" spans="2:3" ht="12">
      <c r="B266" s="2">
        <v>8</v>
      </c>
      <c r="C266" s="2" t="s">
        <v>1309</v>
      </c>
    </row>
    <row r="267" spans="2:3" ht="12">
      <c r="B267" s="2">
        <v>9</v>
      </c>
      <c r="C267" s="2" t="s">
        <v>1306</v>
      </c>
    </row>
    <row r="268" spans="2:3" ht="12">
      <c r="B268" s="2">
        <v>10</v>
      </c>
      <c r="C268" s="2" t="s">
        <v>1305</v>
      </c>
    </row>
    <row r="269" spans="2:3" ht="12">
      <c r="B269" s="2">
        <v>11</v>
      </c>
      <c r="C269" s="2" t="s">
        <v>1284</v>
      </c>
    </row>
    <row r="270" spans="2:3" ht="12">
      <c r="B270" s="2">
        <v>12</v>
      </c>
      <c r="C270" s="2" t="s">
        <v>1301</v>
      </c>
    </row>
    <row r="271" spans="2:3" ht="12">
      <c r="B271" s="2">
        <v>13</v>
      </c>
      <c r="C271" s="2" t="s">
        <v>1285</v>
      </c>
    </row>
    <row r="272" spans="2:3" ht="12">
      <c r="B272" s="2">
        <v>14</v>
      </c>
      <c r="C272" s="2" t="s">
        <v>1302</v>
      </c>
    </row>
    <row r="273" spans="2:3" ht="12">
      <c r="B273" s="2">
        <v>15</v>
      </c>
      <c r="C273" s="2" t="s">
        <v>1286</v>
      </c>
    </row>
    <row r="274" spans="2:3" ht="12">
      <c r="B274" s="2">
        <v>16</v>
      </c>
      <c r="C274" s="2" t="s">
        <v>1304</v>
      </c>
    </row>
    <row r="275" spans="2:3" ht="12">
      <c r="B275" s="2">
        <v>17</v>
      </c>
      <c r="C275" s="2" t="s">
        <v>1303</v>
      </c>
    </row>
    <row r="276" spans="2:3" ht="12">
      <c r="B276" s="2">
        <v>18</v>
      </c>
      <c r="C276" s="2" t="s">
        <v>1287</v>
      </c>
    </row>
    <row r="277" spans="2:3" ht="12">
      <c r="B277" s="2">
        <v>19</v>
      </c>
      <c r="C277" s="2" t="s">
        <v>43</v>
      </c>
    </row>
    <row r="278" spans="2:3" ht="12">
      <c r="B278" s="11">
        <v>20</v>
      </c>
      <c r="C278" s="11" t="s">
        <v>1288</v>
      </c>
    </row>
    <row r="279" spans="2:3" ht="12">
      <c r="B279" s="2">
        <v>21</v>
      </c>
      <c r="C279" s="2" t="s">
        <v>1289</v>
      </c>
    </row>
    <row r="280" spans="2:3" ht="12">
      <c r="B280" s="2">
        <v>22</v>
      </c>
      <c r="C280" s="2" t="s">
        <v>44</v>
      </c>
    </row>
    <row r="281" spans="2:3" ht="12">
      <c r="B281" s="2">
        <v>23</v>
      </c>
      <c r="C281" s="2" t="s">
        <v>45</v>
      </c>
    </row>
    <row r="282" spans="2:3" ht="12">
      <c r="B282" s="2">
        <v>24</v>
      </c>
      <c r="C282" s="2" t="s">
        <v>1290</v>
      </c>
    </row>
    <row r="283" spans="2:3" ht="12">
      <c r="B283" s="2">
        <v>25</v>
      </c>
      <c r="C283" s="2" t="s">
        <v>37</v>
      </c>
    </row>
    <row r="284" spans="2:3" ht="12">
      <c r="B284" s="2">
        <v>26</v>
      </c>
      <c r="C284" s="2" t="s">
        <v>1291</v>
      </c>
    </row>
    <row r="285" spans="2:3" ht="12">
      <c r="B285" s="2">
        <v>27</v>
      </c>
      <c r="C285" s="2" t="s">
        <v>1292</v>
      </c>
    </row>
    <row r="286" spans="2:3" ht="12">
      <c r="B286" s="2">
        <v>28</v>
      </c>
      <c r="C286" s="2" t="s">
        <v>1430</v>
      </c>
    </row>
    <row r="287" spans="2:3" ht="12">
      <c r="B287" s="2">
        <v>29</v>
      </c>
      <c r="C287" s="2" t="s">
        <v>38</v>
      </c>
    </row>
    <row r="288" spans="2:3" ht="12">
      <c r="B288" s="2">
        <v>30</v>
      </c>
      <c r="C288" s="2" t="s">
        <v>39</v>
      </c>
    </row>
    <row r="289" spans="2:3" ht="12">
      <c r="B289" s="2">
        <v>31</v>
      </c>
      <c r="C289" s="2" t="s">
        <v>1431</v>
      </c>
    </row>
    <row r="291" ht="12">
      <c r="B291" s="2" t="s">
        <v>1293</v>
      </c>
    </row>
    <row r="292" spans="2:3" ht="12">
      <c r="B292" s="2">
        <v>1</v>
      </c>
      <c r="C292" s="2" t="s">
        <v>1432</v>
      </c>
    </row>
    <row r="293" spans="2:3" ht="12">
      <c r="B293" s="11">
        <v>2</v>
      </c>
      <c r="C293" s="11" t="s">
        <v>1433</v>
      </c>
    </row>
    <row r="294" spans="2:3" ht="12">
      <c r="B294" s="11">
        <v>3</v>
      </c>
      <c r="C294" s="11" t="s">
        <v>1434</v>
      </c>
    </row>
    <row r="295" spans="2:3" ht="12">
      <c r="B295" s="2">
        <v>4</v>
      </c>
      <c r="C295" s="2" t="s">
        <v>1435</v>
      </c>
    </row>
    <row r="296" spans="2:3" ht="12">
      <c r="B296" s="2">
        <v>5</v>
      </c>
      <c r="C296" s="2" t="s">
        <v>46</v>
      </c>
    </row>
    <row r="297" spans="2:3" ht="12">
      <c r="B297" s="2">
        <v>6</v>
      </c>
      <c r="C297" s="2" t="s">
        <v>1436</v>
      </c>
    </row>
    <row r="298" spans="2:3" ht="12">
      <c r="B298" s="2">
        <v>7</v>
      </c>
      <c r="C298" s="2" t="s">
        <v>47</v>
      </c>
    </row>
    <row r="299" spans="2:3" ht="12">
      <c r="B299" s="2">
        <v>8</v>
      </c>
      <c r="C299" s="2" t="s">
        <v>1294</v>
      </c>
    </row>
    <row r="300" spans="2:3" ht="12">
      <c r="B300" s="2">
        <v>9</v>
      </c>
      <c r="C300" s="2" t="s">
        <v>1295</v>
      </c>
    </row>
    <row r="301" spans="2:3" ht="12">
      <c r="B301" s="2">
        <v>10</v>
      </c>
      <c r="C301" s="6" t="s">
        <v>48</v>
      </c>
    </row>
    <row r="302" spans="2:3" ht="12">
      <c r="B302" s="2">
        <v>11</v>
      </c>
      <c r="C302" s="2" t="s">
        <v>49</v>
      </c>
    </row>
    <row r="303" spans="2:3" ht="12">
      <c r="B303" s="2">
        <v>12</v>
      </c>
      <c r="C303" s="2" t="s">
        <v>50</v>
      </c>
    </row>
    <row r="304" spans="2:3" ht="12">
      <c r="B304" s="2">
        <v>13</v>
      </c>
      <c r="C304" s="2" t="s">
        <v>1437</v>
      </c>
    </row>
    <row r="305" spans="2:3" ht="12">
      <c r="B305" s="2">
        <v>14</v>
      </c>
      <c r="C305" s="2" t="s">
        <v>51</v>
      </c>
    </row>
    <row r="306" spans="2:3" ht="12">
      <c r="B306" s="2">
        <v>15</v>
      </c>
      <c r="C306" s="2" t="s">
        <v>1296</v>
      </c>
    </row>
    <row r="307" spans="2:3" ht="12">
      <c r="B307" s="2">
        <v>16</v>
      </c>
      <c r="C307" s="2" t="s">
        <v>52</v>
      </c>
    </row>
    <row r="308" spans="2:3" ht="12">
      <c r="B308" s="2">
        <v>17</v>
      </c>
      <c r="C308" s="2" t="s">
        <v>53</v>
      </c>
    </row>
    <row r="309" spans="2:3" ht="12">
      <c r="B309" s="2">
        <v>18</v>
      </c>
      <c r="C309" s="2" t="s">
        <v>54</v>
      </c>
    </row>
    <row r="310" spans="2:3" ht="12">
      <c r="B310" s="2">
        <v>19</v>
      </c>
      <c r="C310" s="2" t="s">
        <v>55</v>
      </c>
    </row>
    <row r="311" spans="2:3" ht="12">
      <c r="B311" s="2">
        <v>20</v>
      </c>
      <c r="C311" s="2" t="s">
        <v>1438</v>
      </c>
    </row>
    <row r="312" spans="2:3" ht="12">
      <c r="B312" s="2">
        <v>21</v>
      </c>
      <c r="C312" s="2" t="s">
        <v>1320</v>
      </c>
    </row>
    <row r="313" spans="2:3" ht="12">
      <c r="B313" s="2">
        <v>22</v>
      </c>
      <c r="C313" s="2" t="s">
        <v>56</v>
      </c>
    </row>
    <row r="314" spans="2:3" ht="12">
      <c r="B314" s="2">
        <v>23</v>
      </c>
      <c r="C314" s="2" t="s">
        <v>57</v>
      </c>
    </row>
    <row r="315" spans="2:3" ht="12">
      <c r="B315" s="2">
        <v>24</v>
      </c>
      <c r="C315" s="2" t="s">
        <v>58</v>
      </c>
    </row>
    <row r="317" ht="12">
      <c r="B317" s="2" t="s">
        <v>1385</v>
      </c>
    </row>
    <row r="318" spans="2:3" ht="12">
      <c r="B318" s="2">
        <v>1</v>
      </c>
      <c r="C318" s="2" t="s">
        <v>1386</v>
      </c>
    </row>
    <row r="319" spans="2:3" ht="12">
      <c r="B319" s="2">
        <v>2</v>
      </c>
      <c r="C319" s="2" t="s">
        <v>1387</v>
      </c>
    </row>
    <row r="320" spans="2:3" ht="12">
      <c r="B320" s="11">
        <v>3</v>
      </c>
      <c r="C320" s="11" t="s">
        <v>1388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80"/>
  <sheetViews>
    <sheetView workbookViewId="0" topLeftCell="A1">
      <selection activeCell="A1" sqref="A1"/>
    </sheetView>
  </sheetViews>
  <sheetFormatPr defaultColWidth="9.00390625" defaultRowHeight="13.5"/>
  <cols>
    <col min="1" max="1" width="2.625" style="88" customWidth="1"/>
    <col min="2" max="2" width="3.125" style="88" customWidth="1"/>
    <col min="3" max="3" width="11.375" style="88" customWidth="1"/>
    <col min="4" max="5" width="9.875" style="88" customWidth="1"/>
    <col min="6" max="6" width="9.625" style="90" customWidth="1"/>
    <col min="7" max="7" width="9.875" style="88" customWidth="1"/>
    <col min="8" max="9" width="9.125" style="91" customWidth="1"/>
    <col min="10" max="11" width="9.00390625" style="88" customWidth="1"/>
    <col min="12" max="12" width="11.125" style="88" customWidth="1"/>
    <col min="13" max="18" width="9.00390625" style="92" customWidth="1"/>
    <col min="19" max="16384" width="9.00390625" style="88" customWidth="1"/>
  </cols>
  <sheetData>
    <row r="2" ht="12" customHeight="1">
      <c r="B2" s="89" t="s">
        <v>252</v>
      </c>
    </row>
    <row r="3" spans="3:18" ht="15" customHeight="1" thickBot="1">
      <c r="C3" s="92"/>
      <c r="D3" s="92"/>
      <c r="E3" s="92"/>
      <c r="G3" s="92"/>
      <c r="H3" s="93"/>
      <c r="L3" s="94" t="s">
        <v>239</v>
      </c>
      <c r="R3" s="95"/>
    </row>
    <row r="4" spans="2:18" ht="10.5" customHeight="1" thickTop="1">
      <c r="B4" s="1254" t="s">
        <v>110</v>
      </c>
      <c r="C4" s="1255"/>
      <c r="D4" s="1277" t="s">
        <v>111</v>
      </c>
      <c r="E4" s="1272">
        <v>47</v>
      </c>
      <c r="F4" s="1273"/>
      <c r="G4" s="1276">
        <v>48</v>
      </c>
      <c r="H4" s="1277"/>
      <c r="I4" s="1280">
        <v>49</v>
      </c>
      <c r="J4" s="1281"/>
      <c r="K4" s="1280">
        <v>50</v>
      </c>
      <c r="L4" s="1281"/>
      <c r="M4" s="1268"/>
      <c r="N4" s="1269"/>
      <c r="O4" s="1269"/>
      <c r="P4" s="1269"/>
      <c r="Q4" s="1269"/>
      <c r="R4" s="1269"/>
    </row>
    <row r="5" spans="2:18" ht="11.25" customHeight="1">
      <c r="B5" s="1256"/>
      <c r="C5" s="1257"/>
      <c r="D5" s="1248"/>
      <c r="E5" s="1274"/>
      <c r="F5" s="1275"/>
      <c r="G5" s="1278"/>
      <c r="H5" s="1279"/>
      <c r="I5" s="1282"/>
      <c r="J5" s="1283"/>
      <c r="K5" s="1282"/>
      <c r="L5" s="1283"/>
      <c r="M5" s="1270"/>
      <c r="N5" s="1271"/>
      <c r="O5" s="1271"/>
      <c r="P5" s="1271"/>
      <c r="Q5" s="1271"/>
      <c r="R5" s="1271"/>
    </row>
    <row r="6" spans="2:18" ht="15" customHeight="1">
      <c r="B6" s="1258"/>
      <c r="C6" s="1259"/>
      <c r="D6" s="1249"/>
      <c r="E6" s="98" t="s">
        <v>240</v>
      </c>
      <c r="F6" s="99" t="s">
        <v>241</v>
      </c>
      <c r="G6" s="98" t="s">
        <v>240</v>
      </c>
      <c r="H6" s="98" t="s">
        <v>241</v>
      </c>
      <c r="I6" s="100" t="s">
        <v>240</v>
      </c>
      <c r="J6" s="98" t="s">
        <v>241</v>
      </c>
      <c r="K6" s="100" t="s">
        <v>240</v>
      </c>
      <c r="L6" s="98" t="s">
        <v>241</v>
      </c>
      <c r="M6" s="96"/>
      <c r="N6" s="97"/>
      <c r="O6" s="97"/>
      <c r="P6" s="97"/>
      <c r="Q6" s="97"/>
      <c r="R6" s="97"/>
    </row>
    <row r="7" spans="2:18" s="101" customFormat="1" ht="15" customHeight="1">
      <c r="B7" s="1252" t="s">
        <v>238</v>
      </c>
      <c r="C7" s="1253"/>
      <c r="D7" s="102">
        <f aca="true" t="shared" si="0" ref="D7:L7">D9+D27</f>
        <v>286387</v>
      </c>
      <c r="E7" s="102">
        <f t="shared" si="0"/>
        <v>292764</v>
      </c>
      <c r="F7" s="102">
        <f t="shared" si="0"/>
        <v>3379</v>
      </c>
      <c r="G7" s="102">
        <f t="shared" si="0"/>
        <v>296226</v>
      </c>
      <c r="H7" s="102">
        <f t="shared" si="0"/>
        <v>3462</v>
      </c>
      <c r="I7" s="102">
        <f t="shared" si="0"/>
        <v>299822</v>
      </c>
      <c r="J7" s="102">
        <f t="shared" si="0"/>
        <v>3596</v>
      </c>
      <c r="K7" s="102">
        <f t="shared" si="0"/>
        <v>303706</v>
      </c>
      <c r="L7" s="102">
        <f t="shared" si="0"/>
        <v>3884</v>
      </c>
      <c r="M7" s="73"/>
      <c r="N7" s="103"/>
      <c r="O7" s="103"/>
      <c r="P7" s="103"/>
      <c r="Q7" s="103"/>
      <c r="R7" s="103"/>
    </row>
    <row r="8" spans="2:18" s="101" customFormat="1" ht="6" customHeight="1">
      <c r="B8" s="104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82"/>
      <c r="O8" s="82"/>
      <c r="P8" s="82"/>
      <c r="Q8" s="82"/>
      <c r="R8" s="82"/>
    </row>
    <row r="9" spans="2:18" s="101" customFormat="1" ht="15" customHeight="1">
      <c r="B9" s="1260" t="s">
        <v>112</v>
      </c>
      <c r="C9" s="1247"/>
      <c r="D9" s="106">
        <f aca="true" t="shared" si="1" ref="D9:L9">SUM(D12:D26)</f>
        <v>199357</v>
      </c>
      <c r="E9" s="106">
        <f t="shared" si="1"/>
        <v>206029</v>
      </c>
      <c r="F9" s="106">
        <f t="shared" si="1"/>
        <v>3459</v>
      </c>
      <c r="G9" s="106">
        <f t="shared" si="1"/>
        <v>209646</v>
      </c>
      <c r="H9" s="106">
        <f t="shared" si="1"/>
        <v>3617</v>
      </c>
      <c r="I9" s="106">
        <f t="shared" si="1"/>
        <v>213402</v>
      </c>
      <c r="J9" s="106">
        <f t="shared" si="1"/>
        <v>3756</v>
      </c>
      <c r="K9" s="106">
        <f t="shared" si="1"/>
        <v>217202</v>
      </c>
      <c r="L9" s="106">
        <f t="shared" si="1"/>
        <v>3800</v>
      </c>
      <c r="M9" s="107"/>
      <c r="N9" s="82"/>
      <c r="O9" s="82"/>
      <c r="P9" s="82"/>
      <c r="Q9" s="82"/>
      <c r="R9" s="82"/>
    </row>
    <row r="10" spans="2:18" ht="7.5" customHeight="1">
      <c r="B10" s="108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112"/>
      <c r="O10" s="112"/>
      <c r="P10" s="112"/>
      <c r="Q10" s="112"/>
      <c r="R10" s="112"/>
    </row>
    <row r="11" spans="2:13" ht="6" customHeight="1">
      <c r="B11" s="113"/>
      <c r="C11" s="114"/>
      <c r="D11" s="115"/>
      <c r="E11" s="115"/>
      <c r="F11" s="116"/>
      <c r="G11" s="115"/>
      <c r="H11" s="116"/>
      <c r="I11" s="115"/>
      <c r="J11" s="116"/>
      <c r="K11" s="115"/>
      <c r="L11" s="116"/>
      <c r="M11" s="113"/>
    </row>
    <row r="12" spans="2:18" ht="13.5" customHeight="1">
      <c r="B12" s="113"/>
      <c r="C12" s="117" t="s">
        <v>69</v>
      </c>
      <c r="D12" s="115">
        <v>52243</v>
      </c>
      <c r="E12" s="115">
        <v>55268</v>
      </c>
      <c r="F12" s="116">
        <v>1504</v>
      </c>
      <c r="G12" s="115">
        <v>56961</v>
      </c>
      <c r="H12" s="116">
        <f>+G12-E12</f>
        <v>1693</v>
      </c>
      <c r="I12" s="115">
        <v>59049</v>
      </c>
      <c r="J12" s="116">
        <f>+I12-G12</f>
        <v>2088</v>
      </c>
      <c r="K12" s="115">
        <v>60756</v>
      </c>
      <c r="L12" s="116">
        <f>K12-I12</f>
        <v>1707</v>
      </c>
      <c r="M12" s="118"/>
      <c r="N12" s="116"/>
      <c r="O12" s="116"/>
      <c r="P12" s="116"/>
      <c r="Q12" s="116"/>
      <c r="R12" s="116"/>
    </row>
    <row r="13" spans="2:18" ht="13.5" customHeight="1">
      <c r="B13" s="113"/>
      <c r="C13" s="117" t="s">
        <v>71</v>
      </c>
      <c r="D13" s="115">
        <v>23294</v>
      </c>
      <c r="E13" s="115">
        <v>24031</v>
      </c>
      <c r="F13" s="116">
        <v>345</v>
      </c>
      <c r="G13" s="115">
        <v>24289</v>
      </c>
      <c r="H13" s="116">
        <f>+G13-E13</f>
        <v>258</v>
      </c>
      <c r="I13" s="115">
        <v>24457</v>
      </c>
      <c r="J13" s="116">
        <f>+I13-G13</f>
        <v>168</v>
      </c>
      <c r="K13" s="115">
        <v>24782</v>
      </c>
      <c r="L13" s="116">
        <f>K13-I13</f>
        <v>325</v>
      </c>
      <c r="M13" s="118"/>
      <c r="N13" s="116"/>
      <c r="O13" s="116"/>
      <c r="P13" s="116"/>
      <c r="Q13" s="116"/>
      <c r="R13" s="116"/>
    </row>
    <row r="14" spans="2:18" ht="13.5" customHeight="1">
      <c r="B14" s="113"/>
      <c r="C14" s="117" t="s">
        <v>73</v>
      </c>
      <c r="D14" s="115">
        <v>23616</v>
      </c>
      <c r="E14" s="115">
        <v>24188</v>
      </c>
      <c r="F14" s="116">
        <v>224</v>
      </c>
      <c r="G14" s="115">
        <v>24654</v>
      </c>
      <c r="H14" s="116">
        <f>+G14-E14</f>
        <v>466</v>
      </c>
      <c r="I14" s="115">
        <v>25134</v>
      </c>
      <c r="J14" s="116">
        <f>+I14-G14</f>
        <v>480</v>
      </c>
      <c r="K14" s="115">
        <v>25468</v>
      </c>
      <c r="L14" s="116">
        <f>K14-I14</f>
        <v>334</v>
      </c>
      <c r="M14" s="118"/>
      <c r="N14" s="116"/>
      <c r="O14" s="116"/>
      <c r="P14" s="116"/>
      <c r="Q14" s="116"/>
      <c r="R14" s="116"/>
    </row>
    <row r="15" spans="2:18" ht="15.75" customHeight="1">
      <c r="B15" s="113"/>
      <c r="C15" s="117" t="s">
        <v>75</v>
      </c>
      <c r="D15" s="115">
        <v>24466</v>
      </c>
      <c r="E15" s="115">
        <v>25085</v>
      </c>
      <c r="F15" s="116">
        <v>349</v>
      </c>
      <c r="G15" s="115">
        <v>25458</v>
      </c>
      <c r="H15" s="116">
        <f>+G15-E15</f>
        <v>373</v>
      </c>
      <c r="I15" s="115">
        <v>25849</v>
      </c>
      <c r="J15" s="116">
        <f>+I15-G15</f>
        <v>391</v>
      </c>
      <c r="K15" s="115">
        <v>26442</v>
      </c>
      <c r="L15" s="116">
        <f>K15-I15</f>
        <v>593</v>
      </c>
      <c r="M15" s="118"/>
      <c r="N15" s="116"/>
      <c r="O15" s="116"/>
      <c r="P15" s="116"/>
      <c r="Q15" s="116"/>
      <c r="R15" s="116"/>
    </row>
    <row r="16" spans="2:18" ht="6" customHeight="1">
      <c r="B16" s="113"/>
      <c r="C16" s="117"/>
      <c r="D16" s="115"/>
      <c r="E16" s="115"/>
      <c r="F16" s="116"/>
      <c r="G16" s="115"/>
      <c r="H16" s="116"/>
      <c r="I16" s="115"/>
      <c r="J16" s="116"/>
      <c r="K16" s="115"/>
      <c r="L16" s="116"/>
      <c r="M16" s="118"/>
      <c r="N16" s="116"/>
      <c r="O16" s="116"/>
      <c r="P16" s="116"/>
      <c r="Q16" s="116"/>
      <c r="R16" s="116"/>
    </row>
    <row r="17" spans="2:18" ht="13.5" customHeight="1">
      <c r="B17" s="113"/>
      <c r="C17" s="117" t="s">
        <v>78</v>
      </c>
      <c r="D17" s="115">
        <v>10237</v>
      </c>
      <c r="E17" s="115">
        <v>10513</v>
      </c>
      <c r="F17" s="116">
        <v>144</v>
      </c>
      <c r="G17" s="115">
        <v>10619</v>
      </c>
      <c r="H17" s="116">
        <f>+G17-E17</f>
        <v>106</v>
      </c>
      <c r="I17" s="115">
        <v>10649</v>
      </c>
      <c r="J17" s="116">
        <f>+I17-G17</f>
        <v>30</v>
      </c>
      <c r="K17" s="115">
        <v>10804</v>
      </c>
      <c r="L17" s="116">
        <f>K17-I17</f>
        <v>155</v>
      </c>
      <c r="M17" s="118"/>
      <c r="N17" s="116"/>
      <c r="O17" s="116"/>
      <c r="P17" s="116"/>
      <c r="Q17" s="116"/>
      <c r="R17" s="116"/>
    </row>
    <row r="18" spans="2:18" ht="13.5" customHeight="1">
      <c r="B18" s="113"/>
      <c r="C18" s="117" t="s">
        <v>79</v>
      </c>
      <c r="D18" s="115">
        <v>8352</v>
      </c>
      <c r="E18" s="115">
        <v>8637</v>
      </c>
      <c r="F18" s="116">
        <v>138</v>
      </c>
      <c r="G18" s="115">
        <v>8769</v>
      </c>
      <c r="H18" s="116">
        <f>+G18-E18</f>
        <v>132</v>
      </c>
      <c r="I18" s="115">
        <v>8918</v>
      </c>
      <c r="J18" s="116">
        <f>+I18-G18</f>
        <v>149</v>
      </c>
      <c r="K18" s="115">
        <v>9051</v>
      </c>
      <c r="L18" s="116">
        <f>K18-I18</f>
        <v>133</v>
      </c>
      <c r="M18" s="118"/>
      <c r="N18" s="116"/>
      <c r="O18" s="116"/>
      <c r="P18" s="116"/>
      <c r="Q18" s="116"/>
      <c r="R18" s="116"/>
    </row>
    <row r="19" spans="2:18" ht="13.5" customHeight="1">
      <c r="B19" s="113"/>
      <c r="C19" s="117" t="s">
        <v>81</v>
      </c>
      <c r="D19" s="115">
        <v>8725</v>
      </c>
      <c r="E19" s="115">
        <v>8940</v>
      </c>
      <c r="F19" s="116">
        <v>106</v>
      </c>
      <c r="G19" s="115">
        <v>9009</v>
      </c>
      <c r="H19" s="116">
        <f>+G19-E19</f>
        <v>69</v>
      </c>
      <c r="I19" s="115">
        <v>9049</v>
      </c>
      <c r="J19" s="116">
        <f>+I19-G19</f>
        <v>40</v>
      </c>
      <c r="K19" s="115">
        <v>9099</v>
      </c>
      <c r="L19" s="116">
        <f>K19-I19</f>
        <v>50</v>
      </c>
      <c r="M19" s="118"/>
      <c r="N19" s="116"/>
      <c r="O19" s="116"/>
      <c r="P19" s="116"/>
      <c r="Q19" s="116"/>
      <c r="R19" s="116"/>
    </row>
    <row r="20" spans="2:18" ht="13.5" customHeight="1">
      <c r="B20" s="113"/>
      <c r="C20" s="117" t="s">
        <v>82</v>
      </c>
      <c r="D20" s="115">
        <v>7439</v>
      </c>
      <c r="E20" s="115">
        <v>7411</v>
      </c>
      <c r="F20" s="116">
        <v>0</v>
      </c>
      <c r="G20" s="115">
        <v>7405</v>
      </c>
      <c r="H20" s="116">
        <f>+G20-E20</f>
        <v>-6</v>
      </c>
      <c r="I20" s="115">
        <v>7417</v>
      </c>
      <c r="J20" s="116">
        <f>+I20-G20</f>
        <v>12</v>
      </c>
      <c r="K20" s="115">
        <v>7426</v>
      </c>
      <c r="L20" s="116">
        <f>K20-I20</f>
        <v>9</v>
      </c>
      <c r="M20" s="118"/>
      <c r="N20" s="116"/>
      <c r="O20" s="116"/>
      <c r="P20" s="116"/>
      <c r="Q20" s="116"/>
      <c r="R20" s="116"/>
    </row>
    <row r="21" spans="2:18" ht="6" customHeight="1">
      <c r="B21" s="113"/>
      <c r="C21" s="117"/>
      <c r="D21" s="115"/>
      <c r="E21" s="115"/>
      <c r="F21" s="116"/>
      <c r="G21" s="115"/>
      <c r="H21" s="116"/>
      <c r="I21" s="115"/>
      <c r="J21" s="116"/>
      <c r="K21" s="115"/>
      <c r="L21" s="116"/>
      <c r="M21" s="118"/>
      <c r="N21" s="116"/>
      <c r="O21" s="116"/>
      <c r="P21" s="116"/>
      <c r="Q21" s="116"/>
      <c r="R21" s="116"/>
    </row>
    <row r="22" spans="2:18" ht="13.5" customHeight="1">
      <c r="B22" s="113"/>
      <c r="C22" s="117" t="s">
        <v>84</v>
      </c>
      <c r="D22" s="115">
        <v>7978</v>
      </c>
      <c r="E22" s="115">
        <v>8264</v>
      </c>
      <c r="F22" s="116">
        <v>260</v>
      </c>
      <c r="G22" s="115">
        <v>8279</v>
      </c>
      <c r="H22" s="116">
        <f>+G22-E22</f>
        <v>15</v>
      </c>
      <c r="I22" s="115">
        <v>8233</v>
      </c>
      <c r="J22" s="116">
        <f>+I22-G22</f>
        <v>-46</v>
      </c>
      <c r="K22" s="115">
        <v>8206</v>
      </c>
      <c r="L22" s="116">
        <f>K22-I22</f>
        <v>-27</v>
      </c>
      <c r="M22" s="118"/>
      <c r="N22" s="116"/>
      <c r="O22" s="116"/>
      <c r="P22" s="116"/>
      <c r="Q22" s="116"/>
      <c r="R22" s="116"/>
    </row>
    <row r="23" spans="2:18" ht="13.5" customHeight="1">
      <c r="B23" s="113"/>
      <c r="C23" s="117" t="s">
        <v>86</v>
      </c>
      <c r="D23" s="115">
        <v>10016</v>
      </c>
      <c r="E23" s="115">
        <v>10593</v>
      </c>
      <c r="F23" s="116">
        <v>292</v>
      </c>
      <c r="G23" s="115">
        <v>10883</v>
      </c>
      <c r="H23" s="116">
        <f>+G23-E23</f>
        <v>290</v>
      </c>
      <c r="I23" s="115">
        <v>11189</v>
      </c>
      <c r="J23" s="116">
        <f>+I23-G23</f>
        <v>306</v>
      </c>
      <c r="K23" s="115">
        <v>11597</v>
      </c>
      <c r="L23" s="116">
        <f>K23-I23</f>
        <v>408</v>
      </c>
      <c r="M23" s="118"/>
      <c r="N23" s="116"/>
      <c r="O23" s="116"/>
      <c r="P23" s="116"/>
      <c r="Q23" s="116"/>
      <c r="R23" s="116"/>
    </row>
    <row r="24" spans="2:18" ht="13.5" customHeight="1">
      <c r="B24" s="113"/>
      <c r="C24" s="117" t="s">
        <v>88</v>
      </c>
      <c r="D24" s="115">
        <v>8648</v>
      </c>
      <c r="E24" s="115">
        <v>8848</v>
      </c>
      <c r="F24" s="116">
        <v>101</v>
      </c>
      <c r="G24" s="115">
        <v>8957</v>
      </c>
      <c r="H24" s="116">
        <f>+G24-E24</f>
        <v>109</v>
      </c>
      <c r="I24" s="115">
        <v>9056</v>
      </c>
      <c r="J24" s="116">
        <f>+I24-G24</f>
        <v>99</v>
      </c>
      <c r="K24" s="115">
        <v>9072</v>
      </c>
      <c r="L24" s="116">
        <f>K24-I24</f>
        <v>16</v>
      </c>
      <c r="M24" s="118"/>
      <c r="N24" s="116"/>
      <c r="O24" s="116"/>
      <c r="P24" s="116"/>
      <c r="Q24" s="116"/>
      <c r="R24" s="116"/>
    </row>
    <row r="25" spans="2:18" ht="13.5" customHeight="1">
      <c r="B25" s="113"/>
      <c r="C25" s="117" t="s">
        <v>89</v>
      </c>
      <c r="D25" s="115">
        <v>5684</v>
      </c>
      <c r="E25" s="115">
        <v>5619</v>
      </c>
      <c r="F25" s="116">
        <v>-36</v>
      </c>
      <c r="G25" s="115">
        <v>5647</v>
      </c>
      <c r="H25" s="116">
        <f>+G25-E25</f>
        <v>28</v>
      </c>
      <c r="I25" s="115">
        <v>5645</v>
      </c>
      <c r="J25" s="116">
        <f>+I25-G25</f>
        <v>-2</v>
      </c>
      <c r="K25" s="115">
        <v>5637</v>
      </c>
      <c r="L25" s="116">
        <f>K25-I25</f>
        <v>-8</v>
      </c>
      <c r="M25" s="118"/>
      <c r="N25" s="116"/>
      <c r="O25" s="116"/>
      <c r="P25" s="116"/>
      <c r="Q25" s="116"/>
      <c r="R25" s="116"/>
    </row>
    <row r="26" spans="2:18" ht="13.5" customHeight="1">
      <c r="B26" s="113"/>
      <c r="C26" s="117" t="s">
        <v>91</v>
      </c>
      <c r="D26" s="115">
        <v>8659</v>
      </c>
      <c r="E26" s="115">
        <v>8632</v>
      </c>
      <c r="F26" s="116">
        <v>32</v>
      </c>
      <c r="G26" s="115">
        <v>8716</v>
      </c>
      <c r="H26" s="116">
        <f>+G26-E26</f>
        <v>84</v>
      </c>
      <c r="I26" s="115">
        <v>8757</v>
      </c>
      <c r="J26" s="116">
        <f>+I26-G26</f>
        <v>41</v>
      </c>
      <c r="K26" s="115">
        <v>8862</v>
      </c>
      <c r="L26" s="116">
        <f>K26-I26</f>
        <v>105</v>
      </c>
      <c r="M26" s="118"/>
      <c r="N26" s="116"/>
      <c r="O26" s="116"/>
      <c r="P26" s="116"/>
      <c r="Q26" s="116"/>
      <c r="R26" s="116"/>
    </row>
    <row r="27" spans="2:18" s="101" customFormat="1" ht="13.5" customHeight="1">
      <c r="B27" s="1260" t="s">
        <v>235</v>
      </c>
      <c r="C27" s="1261"/>
      <c r="D27" s="106">
        <f aca="true" t="shared" si="2" ref="D27:L27">SUM(D29,D33,D39,D42,D51,D55,D60,D69,D72)</f>
        <v>87030</v>
      </c>
      <c r="E27" s="106">
        <f t="shared" si="2"/>
        <v>86735</v>
      </c>
      <c r="F27" s="106">
        <f t="shared" si="2"/>
        <v>-80</v>
      </c>
      <c r="G27" s="106">
        <f t="shared" si="2"/>
        <v>86580</v>
      </c>
      <c r="H27" s="106">
        <f t="shared" si="2"/>
        <v>-155</v>
      </c>
      <c r="I27" s="106">
        <f t="shared" si="2"/>
        <v>86420</v>
      </c>
      <c r="J27" s="106">
        <f t="shared" si="2"/>
        <v>-160</v>
      </c>
      <c r="K27" s="106">
        <f t="shared" si="2"/>
        <v>86504</v>
      </c>
      <c r="L27" s="106">
        <f t="shared" si="2"/>
        <v>84</v>
      </c>
      <c r="M27" s="119"/>
      <c r="N27" s="120"/>
      <c r="O27" s="120"/>
      <c r="P27" s="120"/>
      <c r="Q27" s="120"/>
      <c r="R27" s="120"/>
    </row>
    <row r="28" spans="2:18" ht="6" customHeight="1">
      <c r="B28" s="121"/>
      <c r="C28" s="122"/>
      <c r="D28" s="110"/>
      <c r="E28" s="110"/>
      <c r="F28" s="110"/>
      <c r="G28" s="110"/>
      <c r="H28" s="110"/>
      <c r="I28" s="110"/>
      <c r="J28" s="110"/>
      <c r="K28" s="110"/>
      <c r="L28" s="110"/>
      <c r="M28" s="118"/>
      <c r="N28" s="116"/>
      <c r="O28" s="116"/>
      <c r="P28" s="116"/>
      <c r="Q28" s="116"/>
      <c r="R28" s="116"/>
    </row>
    <row r="29" spans="2:18" s="101" customFormat="1" ht="13.5" customHeight="1">
      <c r="B29" s="1260" t="s">
        <v>242</v>
      </c>
      <c r="C29" s="1261"/>
      <c r="D29" s="106">
        <f aca="true" t="shared" si="3" ref="D29:L29">SUM(D30:D31)</f>
        <v>5684</v>
      </c>
      <c r="E29" s="106">
        <f t="shared" si="3"/>
        <v>5802</v>
      </c>
      <c r="F29" s="106">
        <f t="shared" si="3"/>
        <v>47</v>
      </c>
      <c r="G29" s="106">
        <f t="shared" si="3"/>
        <v>5799</v>
      </c>
      <c r="H29" s="106">
        <f t="shared" si="3"/>
        <v>-3</v>
      </c>
      <c r="I29" s="106">
        <f t="shared" si="3"/>
        <v>5815</v>
      </c>
      <c r="J29" s="106">
        <f t="shared" si="3"/>
        <v>16</v>
      </c>
      <c r="K29" s="106">
        <f t="shared" si="3"/>
        <v>5857</v>
      </c>
      <c r="L29" s="106">
        <f t="shared" si="3"/>
        <v>42</v>
      </c>
      <c r="M29" s="119"/>
      <c r="N29" s="120"/>
      <c r="O29" s="120"/>
      <c r="P29" s="120"/>
      <c r="Q29" s="120"/>
      <c r="R29" s="120"/>
    </row>
    <row r="30" spans="2:18" ht="13.5" customHeight="1">
      <c r="B30" s="113"/>
      <c r="C30" s="117" t="s">
        <v>96</v>
      </c>
      <c r="D30" s="115">
        <v>3210</v>
      </c>
      <c r="E30" s="115">
        <v>3291</v>
      </c>
      <c r="F30" s="116">
        <v>21</v>
      </c>
      <c r="G30" s="115">
        <v>3294</v>
      </c>
      <c r="H30" s="116">
        <f>+G30-E30</f>
        <v>3</v>
      </c>
      <c r="I30" s="115">
        <v>3295</v>
      </c>
      <c r="J30" s="116">
        <f>+I30-G30</f>
        <v>1</v>
      </c>
      <c r="K30" s="115">
        <v>3331</v>
      </c>
      <c r="L30" s="116">
        <f>K30-I30</f>
        <v>36</v>
      </c>
      <c r="M30" s="118"/>
      <c r="N30" s="116"/>
      <c r="O30" s="116"/>
      <c r="P30" s="116"/>
      <c r="Q30" s="116"/>
      <c r="R30" s="116"/>
    </row>
    <row r="31" spans="2:18" ht="13.5" customHeight="1">
      <c r="B31" s="113"/>
      <c r="C31" s="117" t="s">
        <v>98</v>
      </c>
      <c r="D31" s="115">
        <v>2474</v>
      </c>
      <c r="E31" s="115">
        <v>2511</v>
      </c>
      <c r="F31" s="116">
        <v>26</v>
      </c>
      <c r="G31" s="115">
        <v>2505</v>
      </c>
      <c r="H31" s="116">
        <f>+G31-E31</f>
        <v>-6</v>
      </c>
      <c r="I31" s="115">
        <v>2520</v>
      </c>
      <c r="J31" s="116">
        <f>+I31-G31</f>
        <v>15</v>
      </c>
      <c r="K31" s="115">
        <v>2526</v>
      </c>
      <c r="L31" s="116">
        <f>K31-I31</f>
        <v>6</v>
      </c>
      <c r="M31" s="118"/>
      <c r="N31" s="116"/>
      <c r="O31" s="116"/>
      <c r="P31" s="116"/>
      <c r="Q31" s="116"/>
      <c r="R31" s="116"/>
    </row>
    <row r="32" spans="2:18" ht="7.5" customHeight="1">
      <c r="B32" s="113"/>
      <c r="C32" s="117"/>
      <c r="D32" s="115"/>
      <c r="E32" s="115"/>
      <c r="F32" s="116"/>
      <c r="G32" s="115"/>
      <c r="H32" s="116"/>
      <c r="I32" s="115"/>
      <c r="J32" s="116"/>
      <c r="K32" s="115"/>
      <c r="L32" s="116"/>
      <c r="M32" s="118"/>
      <c r="N32" s="116"/>
      <c r="O32" s="116"/>
      <c r="P32" s="116"/>
      <c r="Q32" s="116"/>
      <c r="R32" s="116"/>
    </row>
    <row r="33" spans="2:18" s="123" customFormat="1" ht="13.5" customHeight="1">
      <c r="B33" s="1260" t="s">
        <v>243</v>
      </c>
      <c r="C33" s="1261"/>
      <c r="D33" s="124">
        <f aca="true" t="shared" si="4" ref="D33:L33">SUM(D34:D37)</f>
        <v>12942</v>
      </c>
      <c r="E33" s="124">
        <f t="shared" si="4"/>
        <v>12803</v>
      </c>
      <c r="F33" s="124">
        <f t="shared" si="4"/>
        <v>-67</v>
      </c>
      <c r="G33" s="124">
        <f t="shared" si="4"/>
        <v>12766</v>
      </c>
      <c r="H33" s="124">
        <f t="shared" si="4"/>
        <v>-37</v>
      </c>
      <c r="I33" s="124">
        <f t="shared" si="4"/>
        <v>12736</v>
      </c>
      <c r="J33" s="124">
        <f t="shared" si="4"/>
        <v>-30</v>
      </c>
      <c r="K33" s="124">
        <f t="shared" si="4"/>
        <v>12730</v>
      </c>
      <c r="L33" s="124">
        <f t="shared" si="4"/>
        <v>-6</v>
      </c>
      <c r="M33" s="125"/>
      <c r="N33" s="126"/>
      <c r="O33" s="126"/>
      <c r="P33" s="126"/>
      <c r="Q33" s="126"/>
      <c r="R33" s="126"/>
    </row>
    <row r="34" spans="2:18" ht="13.5" customHeight="1">
      <c r="B34" s="113"/>
      <c r="C34" s="117" t="s">
        <v>100</v>
      </c>
      <c r="D34" s="115">
        <v>4871</v>
      </c>
      <c r="E34" s="115">
        <v>4882</v>
      </c>
      <c r="F34" s="116">
        <v>24</v>
      </c>
      <c r="G34" s="115">
        <v>4885</v>
      </c>
      <c r="H34" s="116">
        <f>+G34-E34</f>
        <v>3</v>
      </c>
      <c r="I34" s="115">
        <v>4890</v>
      </c>
      <c r="J34" s="116">
        <f>+I34-G34</f>
        <v>5</v>
      </c>
      <c r="K34" s="115">
        <v>4898</v>
      </c>
      <c r="L34" s="116">
        <f>K34-I34</f>
        <v>8</v>
      </c>
      <c r="M34" s="118"/>
      <c r="N34" s="116"/>
      <c r="O34" s="116"/>
      <c r="P34" s="116"/>
      <c r="Q34" s="116"/>
      <c r="R34" s="116"/>
    </row>
    <row r="35" spans="2:18" ht="13.5" customHeight="1">
      <c r="B35" s="113"/>
      <c r="C35" s="117" t="s">
        <v>102</v>
      </c>
      <c r="D35" s="115">
        <v>2423</v>
      </c>
      <c r="E35" s="115">
        <v>2387</v>
      </c>
      <c r="F35" s="116">
        <v>-20</v>
      </c>
      <c r="G35" s="115">
        <v>2390</v>
      </c>
      <c r="H35" s="116">
        <f>+G35-E35</f>
        <v>3</v>
      </c>
      <c r="I35" s="115">
        <v>2375</v>
      </c>
      <c r="J35" s="116">
        <f>+I35-G35</f>
        <v>-15</v>
      </c>
      <c r="K35" s="115">
        <v>2381</v>
      </c>
      <c r="L35" s="116">
        <f>K35-I35</f>
        <v>6</v>
      </c>
      <c r="M35" s="118"/>
      <c r="N35" s="116"/>
      <c r="O35" s="116"/>
      <c r="P35" s="116"/>
      <c r="Q35" s="116"/>
      <c r="R35" s="116"/>
    </row>
    <row r="36" spans="2:18" ht="13.5" customHeight="1">
      <c r="B36" s="113"/>
      <c r="C36" s="117" t="s">
        <v>103</v>
      </c>
      <c r="D36" s="115">
        <v>2732</v>
      </c>
      <c r="E36" s="115">
        <v>2671</v>
      </c>
      <c r="F36" s="116">
        <v>-34</v>
      </c>
      <c r="G36" s="115">
        <v>2641</v>
      </c>
      <c r="H36" s="116">
        <f>+G36-E36</f>
        <v>-30</v>
      </c>
      <c r="I36" s="115">
        <v>2630</v>
      </c>
      <c r="J36" s="116">
        <f>+I36-G36</f>
        <v>-11</v>
      </c>
      <c r="K36" s="115">
        <v>2669</v>
      </c>
      <c r="L36" s="116">
        <f>K36-I36</f>
        <v>39</v>
      </c>
      <c r="M36" s="118"/>
      <c r="N36" s="116"/>
      <c r="O36" s="116"/>
      <c r="P36" s="116"/>
      <c r="Q36" s="116"/>
      <c r="R36" s="116"/>
    </row>
    <row r="37" spans="2:18" ht="13.5" customHeight="1">
      <c r="B37" s="113"/>
      <c r="C37" s="117" t="s">
        <v>105</v>
      </c>
      <c r="D37" s="115">
        <v>2916</v>
      </c>
      <c r="E37" s="115">
        <v>2863</v>
      </c>
      <c r="F37" s="116">
        <v>-37</v>
      </c>
      <c r="G37" s="115">
        <v>2850</v>
      </c>
      <c r="H37" s="116">
        <f>+G37-E37</f>
        <v>-13</v>
      </c>
      <c r="I37" s="115">
        <v>2841</v>
      </c>
      <c r="J37" s="116">
        <f>+I37-G37</f>
        <v>-9</v>
      </c>
      <c r="K37" s="115">
        <v>2782</v>
      </c>
      <c r="L37" s="116">
        <f>K37-I37</f>
        <v>-59</v>
      </c>
      <c r="M37" s="118"/>
      <c r="N37" s="116"/>
      <c r="O37" s="116"/>
      <c r="P37" s="116"/>
      <c r="Q37" s="116"/>
      <c r="R37" s="116"/>
    </row>
    <row r="38" spans="2:18" ht="6" customHeight="1">
      <c r="B38" s="113"/>
      <c r="C38" s="117"/>
      <c r="D38" s="115"/>
      <c r="E38" s="115"/>
      <c r="F38" s="116"/>
      <c r="G38" s="115"/>
      <c r="H38" s="116"/>
      <c r="I38" s="115"/>
      <c r="J38" s="116"/>
      <c r="K38" s="115"/>
      <c r="L38" s="116"/>
      <c r="M38" s="118"/>
      <c r="N38" s="116"/>
      <c r="O38" s="116"/>
      <c r="P38" s="116"/>
      <c r="Q38" s="116"/>
      <c r="R38" s="116"/>
    </row>
    <row r="39" spans="2:18" s="123" customFormat="1" ht="13.5" customHeight="1">
      <c r="B39" s="1260" t="s">
        <v>244</v>
      </c>
      <c r="C39" s="1261"/>
      <c r="D39" s="124">
        <f aca="true" t="shared" si="5" ref="D39:L39">SUM(D40)</f>
        <v>2498</v>
      </c>
      <c r="E39" s="124">
        <f t="shared" si="5"/>
        <v>2485</v>
      </c>
      <c r="F39" s="124">
        <f t="shared" si="5"/>
        <v>-2</v>
      </c>
      <c r="G39" s="124">
        <f t="shared" si="5"/>
        <v>2485</v>
      </c>
      <c r="H39" s="124">
        <f t="shared" si="5"/>
        <v>0</v>
      </c>
      <c r="I39" s="124">
        <f t="shared" si="5"/>
        <v>2467</v>
      </c>
      <c r="J39" s="124">
        <f t="shared" si="5"/>
        <v>-18</v>
      </c>
      <c r="K39" s="124">
        <f t="shared" si="5"/>
        <v>2449</v>
      </c>
      <c r="L39" s="124">
        <f t="shared" si="5"/>
        <v>-18</v>
      </c>
      <c r="M39" s="125"/>
      <c r="N39" s="126"/>
      <c r="O39" s="126"/>
      <c r="P39" s="126"/>
      <c r="Q39" s="126"/>
      <c r="R39" s="126"/>
    </row>
    <row r="40" spans="2:18" ht="13.5" customHeight="1">
      <c r="B40" s="113"/>
      <c r="C40" s="117" t="s">
        <v>108</v>
      </c>
      <c r="D40" s="115">
        <v>2498</v>
      </c>
      <c r="E40" s="115">
        <v>2485</v>
      </c>
      <c r="F40" s="116">
        <v>-2</v>
      </c>
      <c r="G40" s="115">
        <v>2485</v>
      </c>
      <c r="H40" s="116">
        <f>+G40-E40</f>
        <v>0</v>
      </c>
      <c r="I40" s="115">
        <v>2467</v>
      </c>
      <c r="J40" s="127">
        <f>+I40-G40</f>
        <v>-18</v>
      </c>
      <c r="K40" s="115">
        <v>2449</v>
      </c>
      <c r="L40" s="116">
        <f>K40-I40</f>
        <v>-18</v>
      </c>
      <c r="M40" s="118"/>
      <c r="N40" s="116"/>
      <c r="O40" s="116"/>
      <c r="P40" s="116"/>
      <c r="Q40" s="116"/>
      <c r="R40" s="116"/>
    </row>
    <row r="41" spans="2:18" ht="6" customHeight="1">
      <c r="B41" s="113"/>
      <c r="C41" s="117"/>
      <c r="D41" s="115"/>
      <c r="E41" s="115"/>
      <c r="F41" s="116"/>
      <c r="G41" s="115"/>
      <c r="H41" s="116"/>
      <c r="I41" s="115"/>
      <c r="J41" s="127"/>
      <c r="K41" s="115"/>
      <c r="L41" s="116"/>
      <c r="M41" s="118"/>
      <c r="N41" s="116"/>
      <c r="O41" s="116"/>
      <c r="P41" s="116"/>
      <c r="Q41" s="116"/>
      <c r="R41" s="116"/>
    </row>
    <row r="42" spans="2:18" s="123" customFormat="1" ht="13.5" customHeight="1">
      <c r="B42" s="1260" t="s">
        <v>245</v>
      </c>
      <c r="C42" s="1261"/>
      <c r="D42" s="124">
        <f aca="true" t="shared" si="6" ref="D42:L42">SUM(D43:D49)</f>
        <v>13888</v>
      </c>
      <c r="E42" s="124">
        <f t="shared" si="6"/>
        <v>13831</v>
      </c>
      <c r="F42" s="124">
        <f t="shared" si="6"/>
        <v>-24</v>
      </c>
      <c r="G42" s="124">
        <f t="shared" si="6"/>
        <v>13827</v>
      </c>
      <c r="H42" s="124">
        <f t="shared" si="6"/>
        <v>-4</v>
      </c>
      <c r="I42" s="124">
        <f t="shared" si="6"/>
        <v>13784</v>
      </c>
      <c r="J42" s="124">
        <f t="shared" si="6"/>
        <v>-43</v>
      </c>
      <c r="K42" s="124">
        <f t="shared" si="6"/>
        <v>13808</v>
      </c>
      <c r="L42" s="124">
        <f t="shared" si="6"/>
        <v>24</v>
      </c>
      <c r="M42" s="125"/>
      <c r="N42" s="126"/>
      <c r="O42" s="126"/>
      <c r="P42" s="126"/>
      <c r="Q42" s="126"/>
      <c r="R42" s="126"/>
    </row>
    <row r="43" spans="2:18" ht="13.5" customHeight="1">
      <c r="B43" s="113"/>
      <c r="C43" s="117" t="s">
        <v>67</v>
      </c>
      <c r="D43" s="115">
        <v>1728</v>
      </c>
      <c r="E43" s="115">
        <v>1729</v>
      </c>
      <c r="F43" s="116">
        <v>7</v>
      </c>
      <c r="G43" s="115">
        <v>1716</v>
      </c>
      <c r="H43" s="116">
        <f aca="true" t="shared" si="7" ref="H43:H49">+G43-E43</f>
        <v>-13</v>
      </c>
      <c r="I43" s="115">
        <v>1716</v>
      </c>
      <c r="J43" s="116">
        <f aca="true" t="shared" si="8" ref="J43:J49">+I43-G43</f>
        <v>0</v>
      </c>
      <c r="K43" s="115">
        <v>1723</v>
      </c>
      <c r="L43" s="116">
        <f aca="true" t="shared" si="9" ref="L43:L49">K43-I43</f>
        <v>7</v>
      </c>
      <c r="M43" s="118"/>
      <c r="N43" s="116"/>
      <c r="O43" s="116"/>
      <c r="P43" s="116"/>
      <c r="Q43" s="116"/>
      <c r="R43" s="116"/>
    </row>
    <row r="44" spans="2:18" ht="13.5" customHeight="1">
      <c r="B44" s="113"/>
      <c r="C44" s="117" t="s">
        <v>68</v>
      </c>
      <c r="D44" s="115">
        <v>2949</v>
      </c>
      <c r="E44" s="115">
        <v>2985</v>
      </c>
      <c r="F44" s="116">
        <v>17</v>
      </c>
      <c r="G44" s="115">
        <v>3004</v>
      </c>
      <c r="H44" s="116">
        <f t="shared" si="7"/>
        <v>19</v>
      </c>
      <c r="I44" s="115">
        <v>3001</v>
      </c>
      <c r="J44" s="116">
        <f t="shared" si="8"/>
        <v>-3</v>
      </c>
      <c r="K44" s="115">
        <v>3004</v>
      </c>
      <c r="L44" s="116">
        <f t="shared" si="9"/>
        <v>3</v>
      </c>
      <c r="M44" s="118"/>
      <c r="N44" s="116"/>
      <c r="O44" s="116"/>
      <c r="P44" s="116"/>
      <c r="Q44" s="116"/>
      <c r="R44" s="116"/>
    </row>
    <row r="45" spans="2:18" ht="13.5" customHeight="1">
      <c r="B45" s="113"/>
      <c r="C45" s="117" t="s">
        <v>70</v>
      </c>
      <c r="D45" s="115">
        <v>1762</v>
      </c>
      <c r="E45" s="115">
        <v>1739</v>
      </c>
      <c r="F45" s="116">
        <v>-13</v>
      </c>
      <c r="G45" s="115">
        <v>1725</v>
      </c>
      <c r="H45" s="116">
        <f t="shared" si="7"/>
        <v>-14</v>
      </c>
      <c r="I45" s="115">
        <v>1712</v>
      </c>
      <c r="J45" s="116">
        <f t="shared" si="8"/>
        <v>-13</v>
      </c>
      <c r="K45" s="115">
        <v>1741</v>
      </c>
      <c r="L45" s="116">
        <f t="shared" si="9"/>
        <v>29</v>
      </c>
      <c r="M45" s="118"/>
      <c r="N45" s="116"/>
      <c r="O45" s="116"/>
      <c r="P45" s="116"/>
      <c r="Q45" s="116"/>
      <c r="R45" s="116"/>
    </row>
    <row r="46" spans="2:18" ht="13.5" customHeight="1">
      <c r="B46" s="113"/>
      <c r="C46" s="117" t="s">
        <v>72</v>
      </c>
      <c r="D46" s="115">
        <v>3084</v>
      </c>
      <c r="E46" s="115">
        <v>3054</v>
      </c>
      <c r="F46" s="116">
        <v>-11</v>
      </c>
      <c r="G46" s="115">
        <v>3070</v>
      </c>
      <c r="H46" s="116">
        <f t="shared" si="7"/>
        <v>16</v>
      </c>
      <c r="I46" s="115">
        <v>3065</v>
      </c>
      <c r="J46" s="116">
        <f t="shared" si="8"/>
        <v>-5</v>
      </c>
      <c r="K46" s="115">
        <v>3061</v>
      </c>
      <c r="L46" s="116">
        <f t="shared" si="9"/>
        <v>-4</v>
      </c>
      <c r="M46" s="118"/>
      <c r="N46" s="116"/>
      <c r="O46" s="116"/>
      <c r="P46" s="116"/>
      <c r="Q46" s="116"/>
      <c r="R46" s="116"/>
    </row>
    <row r="47" spans="2:18" ht="13.5" customHeight="1">
      <c r="B47" s="113"/>
      <c r="C47" s="117" t="s">
        <v>74</v>
      </c>
      <c r="D47" s="115">
        <v>1211</v>
      </c>
      <c r="E47" s="115">
        <v>1186</v>
      </c>
      <c r="F47" s="127">
        <v>-20</v>
      </c>
      <c r="G47" s="115">
        <v>1182</v>
      </c>
      <c r="H47" s="116">
        <f t="shared" si="7"/>
        <v>-4</v>
      </c>
      <c r="I47" s="115">
        <v>1173</v>
      </c>
      <c r="J47" s="116">
        <f t="shared" si="8"/>
        <v>-9</v>
      </c>
      <c r="K47" s="115">
        <v>1173</v>
      </c>
      <c r="L47" s="128">
        <f t="shared" si="9"/>
        <v>0</v>
      </c>
      <c r="M47" s="118"/>
      <c r="N47" s="116"/>
      <c r="O47" s="116"/>
      <c r="P47" s="116"/>
      <c r="Q47" s="116"/>
      <c r="R47" s="116"/>
    </row>
    <row r="48" spans="2:18" ht="13.5" customHeight="1">
      <c r="B48" s="113"/>
      <c r="C48" s="117" t="s">
        <v>76</v>
      </c>
      <c r="D48" s="115">
        <v>1427</v>
      </c>
      <c r="E48" s="115">
        <v>1422</v>
      </c>
      <c r="F48" s="127">
        <v>4</v>
      </c>
      <c r="G48" s="115">
        <v>1424</v>
      </c>
      <c r="H48" s="116">
        <f t="shared" si="7"/>
        <v>2</v>
      </c>
      <c r="I48" s="115">
        <v>1419</v>
      </c>
      <c r="J48" s="116">
        <f t="shared" si="8"/>
        <v>-5</v>
      </c>
      <c r="K48" s="115">
        <v>1419</v>
      </c>
      <c r="L48" s="128">
        <f t="shared" si="9"/>
        <v>0</v>
      </c>
      <c r="M48" s="118"/>
      <c r="N48" s="116"/>
      <c r="O48" s="116"/>
      <c r="P48" s="116"/>
      <c r="Q48" s="116"/>
      <c r="R48" s="116"/>
    </row>
    <row r="49" spans="2:18" ht="13.5" customHeight="1">
      <c r="B49" s="113"/>
      <c r="C49" s="117" t="s">
        <v>77</v>
      </c>
      <c r="D49" s="115">
        <v>1727</v>
      </c>
      <c r="E49" s="115">
        <v>1716</v>
      </c>
      <c r="F49" s="116">
        <v>-8</v>
      </c>
      <c r="G49" s="115">
        <v>1706</v>
      </c>
      <c r="H49" s="116">
        <f t="shared" si="7"/>
        <v>-10</v>
      </c>
      <c r="I49" s="115">
        <v>1698</v>
      </c>
      <c r="J49" s="116">
        <f t="shared" si="8"/>
        <v>-8</v>
      </c>
      <c r="K49" s="115">
        <v>1687</v>
      </c>
      <c r="L49" s="116">
        <f t="shared" si="9"/>
        <v>-11</v>
      </c>
      <c r="M49" s="118"/>
      <c r="N49" s="116"/>
      <c r="O49" s="116"/>
      <c r="P49" s="116"/>
      <c r="Q49" s="116"/>
      <c r="R49" s="116"/>
    </row>
    <row r="50" spans="2:18" ht="6" customHeight="1">
      <c r="B50" s="113"/>
      <c r="C50" s="117"/>
      <c r="D50" s="115"/>
      <c r="E50" s="115"/>
      <c r="F50" s="116"/>
      <c r="G50" s="115"/>
      <c r="H50" s="116"/>
      <c r="I50" s="115"/>
      <c r="J50" s="116"/>
      <c r="K50" s="115"/>
      <c r="L50" s="116"/>
      <c r="M50" s="118"/>
      <c r="N50" s="116"/>
      <c r="O50" s="116"/>
      <c r="P50" s="116"/>
      <c r="Q50" s="116"/>
      <c r="R50" s="116"/>
    </row>
    <row r="51" spans="2:18" s="123" customFormat="1" ht="13.5" customHeight="1">
      <c r="B51" s="1260" t="s">
        <v>246</v>
      </c>
      <c r="C51" s="1261"/>
      <c r="D51" s="124">
        <f aca="true" t="shared" si="10" ref="D51:L51">SUM(D52:D53)</f>
        <v>11031</v>
      </c>
      <c r="E51" s="124">
        <f t="shared" si="10"/>
        <v>11113</v>
      </c>
      <c r="F51" s="124">
        <f t="shared" si="10"/>
        <v>112</v>
      </c>
      <c r="G51" s="124">
        <f t="shared" si="10"/>
        <v>11109</v>
      </c>
      <c r="H51" s="124">
        <f t="shared" si="10"/>
        <v>-4</v>
      </c>
      <c r="I51" s="124">
        <f t="shared" si="10"/>
        <v>11075</v>
      </c>
      <c r="J51" s="124">
        <f t="shared" si="10"/>
        <v>-34</v>
      </c>
      <c r="K51" s="124">
        <f t="shared" si="10"/>
        <v>11131</v>
      </c>
      <c r="L51" s="124">
        <f t="shared" si="10"/>
        <v>56</v>
      </c>
      <c r="M51" s="125"/>
      <c r="N51" s="126"/>
      <c r="O51" s="126"/>
      <c r="P51" s="126"/>
      <c r="Q51" s="126"/>
      <c r="R51" s="126"/>
    </row>
    <row r="52" spans="2:18" ht="13.5" customHeight="1">
      <c r="B52" s="113"/>
      <c r="C52" s="117" t="s">
        <v>80</v>
      </c>
      <c r="D52" s="115">
        <v>6007</v>
      </c>
      <c r="E52" s="115">
        <v>6186</v>
      </c>
      <c r="F52" s="116">
        <v>174</v>
      </c>
      <c r="G52" s="115">
        <v>6207</v>
      </c>
      <c r="H52" s="116">
        <f>+G52-E52</f>
        <v>21</v>
      </c>
      <c r="I52" s="115">
        <v>6212</v>
      </c>
      <c r="J52" s="116">
        <f>+I52-G52</f>
        <v>5</v>
      </c>
      <c r="K52" s="115">
        <v>6149</v>
      </c>
      <c r="L52" s="116">
        <f>K52-I52</f>
        <v>-63</v>
      </c>
      <c r="M52" s="118"/>
      <c r="N52" s="116"/>
      <c r="O52" s="116"/>
      <c r="P52" s="116"/>
      <c r="Q52" s="116"/>
      <c r="R52" s="116"/>
    </row>
    <row r="53" spans="2:18" ht="13.5" customHeight="1">
      <c r="B53" s="113"/>
      <c r="C53" s="117" t="s">
        <v>224</v>
      </c>
      <c r="D53" s="115">
        <v>5024</v>
      </c>
      <c r="E53" s="115">
        <v>4927</v>
      </c>
      <c r="F53" s="116">
        <v>-62</v>
      </c>
      <c r="G53" s="115">
        <v>4902</v>
      </c>
      <c r="H53" s="116">
        <f>+G53-E53</f>
        <v>-25</v>
      </c>
      <c r="I53" s="115">
        <v>4863</v>
      </c>
      <c r="J53" s="116">
        <f>+I53-G53</f>
        <v>-39</v>
      </c>
      <c r="K53" s="115">
        <v>4982</v>
      </c>
      <c r="L53" s="116">
        <f>K53-I53</f>
        <v>119</v>
      </c>
      <c r="M53" s="118"/>
      <c r="N53" s="116"/>
      <c r="O53" s="116"/>
      <c r="P53" s="116"/>
      <c r="Q53" s="116"/>
      <c r="R53" s="116"/>
    </row>
    <row r="54" spans="2:18" ht="6" customHeight="1">
      <c r="B54" s="113"/>
      <c r="C54" s="117"/>
      <c r="D54" s="115"/>
      <c r="E54" s="115"/>
      <c r="F54" s="116"/>
      <c r="G54" s="115"/>
      <c r="H54" s="116"/>
      <c r="I54" s="115"/>
      <c r="J54" s="116"/>
      <c r="K54" s="115"/>
      <c r="L54" s="116"/>
      <c r="M54" s="118"/>
      <c r="N54" s="116"/>
      <c r="O54" s="116"/>
      <c r="P54" s="116"/>
      <c r="Q54" s="116"/>
      <c r="R54" s="116"/>
    </row>
    <row r="55" spans="2:18" s="123" customFormat="1" ht="13.5" customHeight="1">
      <c r="B55" s="1260" t="s">
        <v>247</v>
      </c>
      <c r="C55" s="1261"/>
      <c r="D55" s="124">
        <f aca="true" t="shared" si="11" ref="D55:L55">SUM(D56:D58)</f>
        <v>10674</v>
      </c>
      <c r="E55" s="124">
        <f t="shared" si="11"/>
        <v>10513</v>
      </c>
      <c r="F55" s="124">
        <f t="shared" si="11"/>
        <v>-57</v>
      </c>
      <c r="G55" s="124">
        <f t="shared" si="11"/>
        <v>10437</v>
      </c>
      <c r="H55" s="124">
        <f t="shared" si="11"/>
        <v>-76</v>
      </c>
      <c r="I55" s="124">
        <f t="shared" si="11"/>
        <v>10418</v>
      </c>
      <c r="J55" s="124">
        <f t="shared" si="11"/>
        <v>-19</v>
      </c>
      <c r="K55" s="124">
        <f t="shared" si="11"/>
        <v>10380</v>
      </c>
      <c r="L55" s="124">
        <f t="shared" si="11"/>
        <v>-38</v>
      </c>
      <c r="M55" s="125"/>
      <c r="N55" s="126"/>
      <c r="O55" s="126"/>
      <c r="P55" s="126"/>
      <c r="Q55" s="126"/>
      <c r="R55" s="126"/>
    </row>
    <row r="56" spans="2:18" ht="13.5" customHeight="1">
      <c r="B56" s="113"/>
      <c r="C56" s="117" t="s">
        <v>83</v>
      </c>
      <c r="D56" s="115">
        <v>3447</v>
      </c>
      <c r="E56" s="115">
        <v>3410</v>
      </c>
      <c r="F56" s="116">
        <v>-3</v>
      </c>
      <c r="G56" s="115">
        <v>3370</v>
      </c>
      <c r="H56" s="116">
        <f>+G56-E56</f>
        <v>-40</v>
      </c>
      <c r="I56" s="115">
        <v>3352</v>
      </c>
      <c r="J56" s="116">
        <f>+I56-G56</f>
        <v>-18</v>
      </c>
      <c r="K56" s="115">
        <v>3345</v>
      </c>
      <c r="L56" s="116">
        <f>K56-I56</f>
        <v>-7</v>
      </c>
      <c r="M56" s="118"/>
      <c r="N56" s="116"/>
      <c r="O56" s="116"/>
      <c r="P56" s="116"/>
      <c r="Q56" s="116"/>
      <c r="R56" s="116"/>
    </row>
    <row r="57" spans="2:18" ht="13.5" customHeight="1">
      <c r="B57" s="113"/>
      <c r="C57" s="117" t="s">
        <v>85</v>
      </c>
      <c r="D57" s="115">
        <v>4529</v>
      </c>
      <c r="E57" s="115">
        <v>4520</v>
      </c>
      <c r="F57" s="116">
        <v>-8</v>
      </c>
      <c r="G57" s="115">
        <v>4520</v>
      </c>
      <c r="H57" s="116">
        <f>+G57-E57</f>
        <v>0</v>
      </c>
      <c r="I57" s="115">
        <v>4524</v>
      </c>
      <c r="J57" s="116">
        <f>+I57-G57</f>
        <v>4</v>
      </c>
      <c r="K57" s="115">
        <v>4514</v>
      </c>
      <c r="L57" s="116">
        <f>K57-I57</f>
        <v>-10</v>
      </c>
      <c r="M57" s="118"/>
      <c r="N57" s="116"/>
      <c r="O57" s="116"/>
      <c r="P57" s="116"/>
      <c r="Q57" s="116"/>
      <c r="R57" s="116"/>
    </row>
    <row r="58" spans="2:18" ht="13.5" customHeight="1">
      <c r="B58" s="113"/>
      <c r="C58" s="117" t="s">
        <v>87</v>
      </c>
      <c r="D58" s="115">
        <v>2698</v>
      </c>
      <c r="E58" s="115">
        <v>2583</v>
      </c>
      <c r="F58" s="116">
        <v>-46</v>
      </c>
      <c r="G58" s="115">
        <v>2547</v>
      </c>
      <c r="H58" s="116">
        <f>+G58-E58</f>
        <v>-36</v>
      </c>
      <c r="I58" s="115">
        <v>2542</v>
      </c>
      <c r="J58" s="116">
        <f>+I58-G58</f>
        <v>-5</v>
      </c>
      <c r="K58" s="115">
        <v>2521</v>
      </c>
      <c r="L58" s="116">
        <f>K58-I58</f>
        <v>-21</v>
      </c>
      <c r="M58" s="118"/>
      <c r="N58" s="116"/>
      <c r="O58" s="116"/>
      <c r="P58" s="116"/>
      <c r="Q58" s="116"/>
      <c r="R58" s="116"/>
    </row>
    <row r="59" spans="2:18" ht="6" customHeight="1">
      <c r="B59" s="113"/>
      <c r="C59" s="117"/>
      <c r="D59" s="115"/>
      <c r="E59" s="115"/>
      <c r="F59" s="116"/>
      <c r="G59" s="115"/>
      <c r="H59" s="116"/>
      <c r="I59" s="115"/>
      <c r="J59" s="116"/>
      <c r="K59" s="115"/>
      <c r="L59" s="116"/>
      <c r="M59" s="118"/>
      <c r="N59" s="116"/>
      <c r="O59" s="116"/>
      <c r="P59" s="116"/>
      <c r="Q59" s="116"/>
      <c r="R59" s="116"/>
    </row>
    <row r="60" spans="2:18" s="123" customFormat="1" ht="13.5" customHeight="1">
      <c r="B60" s="1260" t="s">
        <v>248</v>
      </c>
      <c r="C60" s="1261"/>
      <c r="D60" s="124">
        <f aca="true" t="shared" si="12" ref="D60:L60">SUM(D61:D67)</f>
        <v>16558</v>
      </c>
      <c r="E60" s="124">
        <f t="shared" si="12"/>
        <v>16519</v>
      </c>
      <c r="F60" s="124">
        <f t="shared" si="12"/>
        <v>-70</v>
      </c>
      <c r="G60" s="124">
        <f t="shared" si="12"/>
        <v>16511</v>
      </c>
      <c r="H60" s="124">
        <f t="shared" si="12"/>
        <v>-8</v>
      </c>
      <c r="I60" s="124">
        <f t="shared" si="12"/>
        <v>16518</v>
      </c>
      <c r="J60" s="124">
        <f t="shared" si="12"/>
        <v>7</v>
      </c>
      <c r="K60" s="124">
        <f t="shared" si="12"/>
        <v>16511</v>
      </c>
      <c r="L60" s="124">
        <f t="shared" si="12"/>
        <v>-7</v>
      </c>
      <c r="M60" s="125"/>
      <c r="N60" s="126"/>
      <c r="O60" s="126"/>
      <c r="P60" s="126"/>
      <c r="Q60" s="126"/>
      <c r="R60" s="126"/>
    </row>
    <row r="61" spans="2:18" ht="13.5" customHeight="1">
      <c r="B61" s="113"/>
      <c r="C61" s="117" t="s">
        <v>90</v>
      </c>
      <c r="D61" s="115">
        <v>1974</v>
      </c>
      <c r="E61" s="115">
        <v>1968</v>
      </c>
      <c r="F61" s="116">
        <v>-14</v>
      </c>
      <c r="G61" s="115">
        <v>1967</v>
      </c>
      <c r="H61" s="116">
        <f aca="true" t="shared" si="13" ref="H61:H67">+G61-E61</f>
        <v>-1</v>
      </c>
      <c r="I61" s="115">
        <v>1952</v>
      </c>
      <c r="J61" s="116">
        <f aca="true" t="shared" si="14" ref="J61:J67">+I61-G61</f>
        <v>-15</v>
      </c>
      <c r="K61" s="115">
        <v>1938</v>
      </c>
      <c r="L61" s="116">
        <f aca="true" t="shared" si="15" ref="L61:L67">K61-I61</f>
        <v>-14</v>
      </c>
      <c r="M61" s="118"/>
      <c r="N61" s="116"/>
      <c r="O61" s="116"/>
      <c r="P61" s="116"/>
      <c r="Q61" s="116"/>
      <c r="R61" s="116"/>
    </row>
    <row r="62" spans="2:18" ht="13.5" customHeight="1">
      <c r="B62" s="113"/>
      <c r="C62" s="117" t="s">
        <v>92</v>
      </c>
      <c r="D62" s="115">
        <v>4186</v>
      </c>
      <c r="E62" s="115">
        <v>4238</v>
      </c>
      <c r="F62" s="116">
        <v>23</v>
      </c>
      <c r="G62" s="115">
        <v>4269</v>
      </c>
      <c r="H62" s="116">
        <f t="shared" si="13"/>
        <v>31</v>
      </c>
      <c r="I62" s="115">
        <v>4335</v>
      </c>
      <c r="J62" s="116">
        <f t="shared" si="14"/>
        <v>66</v>
      </c>
      <c r="K62" s="115">
        <v>4364</v>
      </c>
      <c r="L62" s="116">
        <f t="shared" si="15"/>
        <v>29</v>
      </c>
      <c r="M62" s="118"/>
      <c r="N62" s="116"/>
      <c r="O62" s="116"/>
      <c r="P62" s="116"/>
      <c r="Q62" s="116"/>
      <c r="R62" s="116"/>
    </row>
    <row r="63" spans="2:18" ht="13.5" customHeight="1">
      <c r="B63" s="113"/>
      <c r="C63" s="117" t="s">
        <v>93</v>
      </c>
      <c r="D63" s="115">
        <v>2819</v>
      </c>
      <c r="E63" s="115">
        <v>2819</v>
      </c>
      <c r="F63" s="116">
        <v>-10</v>
      </c>
      <c r="G63" s="115">
        <v>2816</v>
      </c>
      <c r="H63" s="116">
        <f t="shared" si="13"/>
        <v>-3</v>
      </c>
      <c r="I63" s="115">
        <v>2810</v>
      </c>
      <c r="J63" s="116">
        <f t="shared" si="14"/>
        <v>-6</v>
      </c>
      <c r="K63" s="115">
        <v>2802</v>
      </c>
      <c r="L63" s="116">
        <f t="shared" si="15"/>
        <v>-8</v>
      </c>
      <c r="M63" s="118"/>
      <c r="N63" s="116"/>
      <c r="O63" s="116"/>
      <c r="P63" s="116"/>
      <c r="Q63" s="116"/>
      <c r="R63" s="116"/>
    </row>
    <row r="64" spans="2:18" ht="13.5" customHeight="1">
      <c r="B64" s="113"/>
      <c r="C64" s="117" t="s">
        <v>94</v>
      </c>
      <c r="D64" s="115">
        <v>2272</v>
      </c>
      <c r="E64" s="115">
        <v>2228</v>
      </c>
      <c r="F64" s="116">
        <v>-21</v>
      </c>
      <c r="G64" s="115">
        <v>2211</v>
      </c>
      <c r="H64" s="116">
        <f t="shared" si="13"/>
        <v>-17</v>
      </c>
      <c r="I64" s="115">
        <v>2206</v>
      </c>
      <c r="J64" s="116">
        <f t="shared" si="14"/>
        <v>-5</v>
      </c>
      <c r="K64" s="115">
        <v>2206</v>
      </c>
      <c r="L64" s="128">
        <f t="shared" si="15"/>
        <v>0</v>
      </c>
      <c r="M64" s="118"/>
      <c r="N64" s="116"/>
      <c r="O64" s="116"/>
      <c r="P64" s="116"/>
      <c r="Q64" s="116"/>
      <c r="R64" s="116"/>
    </row>
    <row r="65" spans="2:18" ht="13.5" customHeight="1">
      <c r="B65" s="113"/>
      <c r="C65" s="117" t="s">
        <v>95</v>
      </c>
      <c r="D65" s="115">
        <v>1787</v>
      </c>
      <c r="E65" s="115">
        <v>1776</v>
      </c>
      <c r="F65" s="116">
        <v>-13</v>
      </c>
      <c r="G65" s="115">
        <v>1774</v>
      </c>
      <c r="H65" s="116">
        <f t="shared" si="13"/>
        <v>-2</v>
      </c>
      <c r="I65" s="115">
        <v>1762</v>
      </c>
      <c r="J65" s="116">
        <f t="shared" si="14"/>
        <v>-12</v>
      </c>
      <c r="K65" s="115">
        <v>1761</v>
      </c>
      <c r="L65" s="116">
        <f t="shared" si="15"/>
        <v>-1</v>
      </c>
      <c r="M65" s="118"/>
      <c r="N65" s="116"/>
      <c r="O65" s="116"/>
      <c r="P65" s="116"/>
      <c r="Q65" s="116"/>
      <c r="R65" s="116"/>
    </row>
    <row r="66" spans="2:18" ht="13.5" customHeight="1">
      <c r="B66" s="113"/>
      <c r="C66" s="117" t="s">
        <v>97</v>
      </c>
      <c r="D66" s="115">
        <v>1765</v>
      </c>
      <c r="E66" s="115">
        <v>1781</v>
      </c>
      <c r="F66" s="116">
        <v>9</v>
      </c>
      <c r="G66" s="115">
        <v>1791</v>
      </c>
      <c r="H66" s="116">
        <f t="shared" si="13"/>
        <v>10</v>
      </c>
      <c r="I66" s="115">
        <v>1782</v>
      </c>
      <c r="J66" s="116">
        <f t="shared" si="14"/>
        <v>-9</v>
      </c>
      <c r="K66" s="115">
        <v>1786</v>
      </c>
      <c r="L66" s="116">
        <f t="shared" si="15"/>
        <v>4</v>
      </c>
      <c r="M66" s="118"/>
      <c r="N66" s="116"/>
      <c r="O66" s="116"/>
      <c r="P66" s="116"/>
      <c r="Q66" s="116"/>
      <c r="R66" s="116"/>
    </row>
    <row r="67" spans="2:18" ht="13.5" customHeight="1">
      <c r="B67" s="113"/>
      <c r="C67" s="117" t="s">
        <v>99</v>
      </c>
      <c r="D67" s="115">
        <v>1755</v>
      </c>
      <c r="E67" s="115">
        <v>1709</v>
      </c>
      <c r="F67" s="116">
        <v>-44</v>
      </c>
      <c r="G67" s="115">
        <v>1683</v>
      </c>
      <c r="H67" s="116">
        <f t="shared" si="13"/>
        <v>-26</v>
      </c>
      <c r="I67" s="115">
        <v>1671</v>
      </c>
      <c r="J67" s="116">
        <f t="shared" si="14"/>
        <v>-12</v>
      </c>
      <c r="K67" s="115">
        <v>1654</v>
      </c>
      <c r="L67" s="116">
        <f t="shared" si="15"/>
        <v>-17</v>
      </c>
      <c r="M67" s="118"/>
      <c r="N67" s="116"/>
      <c r="O67" s="116"/>
      <c r="P67" s="116"/>
      <c r="Q67" s="116"/>
      <c r="R67" s="116"/>
    </row>
    <row r="68" spans="2:18" ht="6" customHeight="1">
      <c r="B68" s="113"/>
      <c r="C68" s="117"/>
      <c r="D68" s="115"/>
      <c r="E68" s="115"/>
      <c r="F68" s="116"/>
      <c r="G68" s="115"/>
      <c r="H68" s="116"/>
      <c r="I68" s="115"/>
      <c r="J68" s="116"/>
      <c r="K68" s="115"/>
      <c r="L68" s="116"/>
      <c r="M68" s="118"/>
      <c r="N68" s="116"/>
      <c r="O68" s="116"/>
      <c r="P68" s="116"/>
      <c r="Q68" s="116"/>
      <c r="R68" s="116"/>
    </row>
    <row r="69" spans="2:18" s="123" customFormat="1" ht="13.5" customHeight="1">
      <c r="B69" s="1260" t="s">
        <v>249</v>
      </c>
      <c r="C69" s="1261"/>
      <c r="D69" s="124">
        <f aca="true" t="shared" si="16" ref="D69:L69">SUM(D70)</f>
        <v>3802</v>
      </c>
      <c r="E69" s="124">
        <f t="shared" si="16"/>
        <v>3741</v>
      </c>
      <c r="F69" s="124">
        <f t="shared" si="16"/>
        <v>-37</v>
      </c>
      <c r="G69" s="124">
        <f t="shared" si="16"/>
        <v>3719</v>
      </c>
      <c r="H69" s="124">
        <f t="shared" si="16"/>
        <v>-22</v>
      </c>
      <c r="I69" s="124">
        <f t="shared" si="16"/>
        <v>3679</v>
      </c>
      <c r="J69" s="124">
        <f t="shared" si="16"/>
        <v>-40</v>
      </c>
      <c r="K69" s="124">
        <f t="shared" si="16"/>
        <v>3674</v>
      </c>
      <c r="L69" s="124">
        <f t="shared" si="16"/>
        <v>-5</v>
      </c>
      <c r="M69" s="125"/>
      <c r="N69" s="126"/>
      <c r="O69" s="126"/>
      <c r="P69" s="126"/>
      <c r="Q69" s="126"/>
      <c r="R69" s="126"/>
    </row>
    <row r="70" spans="2:18" ht="13.5" customHeight="1">
      <c r="B70" s="113"/>
      <c r="C70" s="117" t="s">
        <v>101</v>
      </c>
      <c r="D70" s="115">
        <v>3802</v>
      </c>
      <c r="E70" s="115">
        <v>3741</v>
      </c>
      <c r="F70" s="116">
        <v>-37</v>
      </c>
      <c r="G70" s="115">
        <v>3719</v>
      </c>
      <c r="H70" s="116">
        <f>+G70-E70</f>
        <v>-22</v>
      </c>
      <c r="I70" s="115">
        <v>3679</v>
      </c>
      <c r="J70" s="116">
        <f>+I70-G70</f>
        <v>-40</v>
      </c>
      <c r="K70" s="115">
        <v>3674</v>
      </c>
      <c r="L70" s="116">
        <f>K70-I70</f>
        <v>-5</v>
      </c>
      <c r="M70" s="118"/>
      <c r="N70" s="116"/>
      <c r="O70" s="116"/>
      <c r="P70" s="116"/>
      <c r="Q70" s="116"/>
      <c r="R70" s="116"/>
    </row>
    <row r="71" spans="2:18" ht="6" customHeight="1">
      <c r="B71" s="113"/>
      <c r="C71" s="117"/>
      <c r="D71" s="115"/>
      <c r="E71" s="115"/>
      <c r="F71" s="116"/>
      <c r="G71" s="115"/>
      <c r="H71" s="116"/>
      <c r="I71" s="115"/>
      <c r="J71" s="116"/>
      <c r="K71" s="115"/>
      <c r="L71" s="116"/>
      <c r="M71" s="118"/>
      <c r="N71" s="116"/>
      <c r="O71" s="116"/>
      <c r="P71" s="116"/>
      <c r="Q71" s="116"/>
      <c r="R71" s="116"/>
    </row>
    <row r="72" spans="2:18" s="101" customFormat="1" ht="13.5" customHeight="1">
      <c r="B72" s="1260" t="s">
        <v>250</v>
      </c>
      <c r="C72" s="1261"/>
      <c r="D72" s="124">
        <f aca="true" t="shared" si="17" ref="D72:L72">SUM(D73:D76)</f>
        <v>9953</v>
      </c>
      <c r="E72" s="124">
        <f t="shared" si="17"/>
        <v>9928</v>
      </c>
      <c r="F72" s="124">
        <f t="shared" si="17"/>
        <v>18</v>
      </c>
      <c r="G72" s="124">
        <f t="shared" si="17"/>
        <v>9927</v>
      </c>
      <c r="H72" s="124">
        <f t="shared" si="17"/>
        <v>-1</v>
      </c>
      <c r="I72" s="124">
        <f t="shared" si="17"/>
        <v>9928</v>
      </c>
      <c r="J72" s="124">
        <f t="shared" si="17"/>
        <v>1</v>
      </c>
      <c r="K72" s="124">
        <f t="shared" si="17"/>
        <v>9964</v>
      </c>
      <c r="L72" s="124">
        <f t="shared" si="17"/>
        <v>36</v>
      </c>
      <c r="M72" s="119"/>
      <c r="N72" s="120"/>
      <c r="O72" s="120"/>
      <c r="P72" s="120"/>
      <c r="Q72" s="120"/>
      <c r="R72" s="120"/>
    </row>
    <row r="73" spans="2:18" ht="13.5" customHeight="1">
      <c r="B73" s="113"/>
      <c r="C73" s="117" t="s">
        <v>104</v>
      </c>
      <c r="D73" s="115">
        <v>4698</v>
      </c>
      <c r="E73" s="115">
        <v>4696</v>
      </c>
      <c r="F73" s="116">
        <v>24</v>
      </c>
      <c r="G73" s="115">
        <v>4705</v>
      </c>
      <c r="H73" s="116">
        <f>+G73-E73</f>
        <v>9</v>
      </c>
      <c r="I73" s="115">
        <v>4716</v>
      </c>
      <c r="J73" s="116">
        <f>+I73-G73</f>
        <v>11</v>
      </c>
      <c r="K73" s="115">
        <v>4723</v>
      </c>
      <c r="L73" s="116">
        <f>K73-I73</f>
        <v>7</v>
      </c>
      <c r="M73" s="118"/>
      <c r="N73" s="116"/>
      <c r="O73" s="116"/>
      <c r="P73" s="116"/>
      <c r="Q73" s="116"/>
      <c r="R73" s="116"/>
    </row>
    <row r="74" spans="2:18" ht="13.5" customHeight="1">
      <c r="B74" s="113"/>
      <c r="C74" s="117" t="s">
        <v>106</v>
      </c>
      <c r="D74" s="115">
        <v>1928</v>
      </c>
      <c r="E74" s="115">
        <v>1908</v>
      </c>
      <c r="F74" s="116">
        <v>-2</v>
      </c>
      <c r="G74" s="115">
        <v>1902</v>
      </c>
      <c r="H74" s="116">
        <f>+G74-E74</f>
        <v>-6</v>
      </c>
      <c r="I74" s="115">
        <v>1896</v>
      </c>
      <c r="J74" s="116">
        <f>+I74-G74</f>
        <v>-6</v>
      </c>
      <c r="K74" s="115">
        <v>1908</v>
      </c>
      <c r="L74" s="116">
        <f>K74-I74</f>
        <v>12</v>
      </c>
      <c r="M74" s="118"/>
      <c r="N74" s="116"/>
      <c r="O74" s="116"/>
      <c r="P74" s="116"/>
      <c r="Q74" s="116"/>
      <c r="R74" s="116"/>
    </row>
    <row r="75" spans="2:18" ht="13.5" customHeight="1">
      <c r="B75" s="113"/>
      <c r="C75" s="117" t="s">
        <v>107</v>
      </c>
      <c r="D75" s="115">
        <v>1527</v>
      </c>
      <c r="E75" s="115">
        <v>1531</v>
      </c>
      <c r="F75" s="116">
        <v>-3</v>
      </c>
      <c r="G75" s="115">
        <v>1530</v>
      </c>
      <c r="H75" s="116">
        <f>+G75-E75</f>
        <v>-1</v>
      </c>
      <c r="I75" s="115">
        <v>1518</v>
      </c>
      <c r="J75" s="116">
        <f>+I75-G75</f>
        <v>-12</v>
      </c>
      <c r="K75" s="115">
        <v>1517</v>
      </c>
      <c r="L75" s="116">
        <f>K75-I75</f>
        <v>-1</v>
      </c>
      <c r="M75" s="118"/>
      <c r="N75" s="116"/>
      <c r="O75" s="116"/>
      <c r="P75" s="116"/>
      <c r="Q75" s="116"/>
      <c r="R75" s="116"/>
    </row>
    <row r="76" spans="2:18" ht="13.5" customHeight="1">
      <c r="B76" s="129"/>
      <c r="C76" s="130" t="s">
        <v>109</v>
      </c>
      <c r="D76" s="131">
        <v>1800</v>
      </c>
      <c r="E76" s="115">
        <v>1793</v>
      </c>
      <c r="F76" s="132">
        <v>-1</v>
      </c>
      <c r="G76" s="131">
        <v>1790</v>
      </c>
      <c r="H76" s="132">
        <f>+G76-E76</f>
        <v>-3</v>
      </c>
      <c r="I76" s="131">
        <v>1798</v>
      </c>
      <c r="J76" s="132">
        <f>+I76-G76</f>
        <v>8</v>
      </c>
      <c r="K76" s="131">
        <v>1816</v>
      </c>
      <c r="L76" s="132">
        <f>K76-I76</f>
        <v>18</v>
      </c>
      <c r="M76" s="118"/>
      <c r="N76" s="116"/>
      <c r="O76" s="116"/>
      <c r="P76" s="116"/>
      <c r="Q76" s="116"/>
      <c r="R76" s="116"/>
    </row>
    <row r="77" spans="2:12" ht="12">
      <c r="B77" s="88" t="s">
        <v>251</v>
      </c>
      <c r="E77" s="133"/>
      <c r="F77" s="134"/>
      <c r="J77" s="92"/>
      <c r="K77" s="92"/>
      <c r="L77" s="92"/>
    </row>
    <row r="78" spans="10:12" ht="13.5">
      <c r="J78" s="92"/>
      <c r="K78" s="92"/>
      <c r="L78" s="92"/>
    </row>
    <row r="79" spans="10:12" ht="13.5">
      <c r="J79" s="92"/>
      <c r="K79" s="92"/>
      <c r="L79" s="92"/>
    </row>
    <row r="80" spans="10:12" ht="13.5">
      <c r="J80" s="92"/>
      <c r="K80" s="92"/>
      <c r="L80" s="92"/>
    </row>
  </sheetData>
  <mergeCells count="22">
    <mergeCell ref="D4:D6"/>
    <mergeCell ref="B72:C72"/>
    <mergeCell ref="B39:C39"/>
    <mergeCell ref="B42:C42"/>
    <mergeCell ref="B33:C33"/>
    <mergeCell ref="B51:C51"/>
    <mergeCell ref="B55:C55"/>
    <mergeCell ref="B69:C69"/>
    <mergeCell ref="B60:C60"/>
    <mergeCell ref="B27:C27"/>
    <mergeCell ref="B29:C29"/>
    <mergeCell ref="B4:C6"/>
    <mergeCell ref="B7:C7"/>
    <mergeCell ref="B9:C9"/>
    <mergeCell ref="E4:F5"/>
    <mergeCell ref="G4:H5"/>
    <mergeCell ref="I4:J5"/>
    <mergeCell ref="K4:L5"/>
    <mergeCell ref="M4:R4"/>
    <mergeCell ref="M5:N5"/>
    <mergeCell ref="O5:P5"/>
    <mergeCell ref="Q5:R5"/>
  </mergeCells>
  <printOptions/>
  <pageMargins left="0.75" right="0.75" top="1" bottom="1" header="0.512" footer="0.512"/>
  <pageSetup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2"/>
  <sheetViews>
    <sheetView workbookViewId="0" topLeftCell="A1">
      <selection activeCell="A1" sqref="A1"/>
    </sheetView>
  </sheetViews>
  <sheetFormatPr defaultColWidth="9.00390625" defaultRowHeight="13.5"/>
  <cols>
    <col min="1" max="2" width="2.625" style="135" customWidth="1"/>
    <col min="3" max="3" width="12.625" style="135" customWidth="1"/>
    <col min="4" max="4" width="8.625" style="135" customWidth="1"/>
    <col min="5" max="5" width="7.625" style="135" customWidth="1"/>
    <col min="6" max="6" width="8.625" style="135" customWidth="1"/>
    <col min="7" max="7" width="8.25390625" style="135" customWidth="1"/>
    <col min="8" max="8" width="8.625" style="135" customWidth="1"/>
    <col min="9" max="9" width="7.625" style="135" customWidth="1"/>
    <col min="10" max="10" width="8.625" style="135" customWidth="1"/>
    <col min="11" max="11" width="7.625" style="137" customWidth="1"/>
    <col min="12" max="16384" width="9.00390625" style="135" customWidth="1"/>
  </cols>
  <sheetData>
    <row r="1" ht="14.25" customHeight="1">
      <c r="B1" s="136" t="s">
        <v>277</v>
      </c>
    </row>
    <row r="2" spans="6:10" ht="12.75" thickBot="1">
      <c r="F2" s="138"/>
      <c r="J2" s="135" t="s">
        <v>255</v>
      </c>
    </row>
    <row r="3" spans="2:11" ht="14.25" customHeight="1" thickTop="1">
      <c r="B3" s="1227" t="s">
        <v>110</v>
      </c>
      <c r="C3" s="1228"/>
      <c r="D3" s="1218" t="s">
        <v>256</v>
      </c>
      <c r="E3" s="1219"/>
      <c r="F3" s="1219"/>
      <c r="G3" s="1220"/>
      <c r="H3" s="1250" t="s">
        <v>257</v>
      </c>
      <c r="I3" s="1250"/>
      <c r="J3" s="1250"/>
      <c r="K3" s="1251"/>
    </row>
    <row r="4" spans="2:11" ht="12" customHeight="1">
      <c r="B4" s="1229"/>
      <c r="C4" s="1230"/>
      <c r="D4" s="1223" t="s">
        <v>258</v>
      </c>
      <c r="E4" s="1244" t="s">
        <v>259</v>
      </c>
      <c r="F4" s="1245"/>
      <c r="G4" s="1246"/>
      <c r="H4" s="1238" t="s">
        <v>258</v>
      </c>
      <c r="I4" s="1241" t="s">
        <v>259</v>
      </c>
      <c r="J4" s="1242"/>
      <c r="K4" s="1243"/>
    </row>
    <row r="5" spans="2:11" ht="12" customHeight="1">
      <c r="B5" s="1229"/>
      <c r="C5" s="1230"/>
      <c r="D5" s="1216"/>
      <c r="E5" s="1237" t="s">
        <v>260</v>
      </c>
      <c r="F5" s="1237" t="s">
        <v>261</v>
      </c>
      <c r="G5" s="1225" t="s">
        <v>262</v>
      </c>
      <c r="H5" s="1239"/>
      <c r="I5" s="1233" t="s">
        <v>260</v>
      </c>
      <c r="J5" s="1233" t="s">
        <v>261</v>
      </c>
      <c r="K5" s="1235" t="s">
        <v>263</v>
      </c>
    </row>
    <row r="6" spans="2:11" ht="12" customHeight="1">
      <c r="B6" s="1231"/>
      <c r="C6" s="1232"/>
      <c r="D6" s="1217"/>
      <c r="E6" s="1224"/>
      <c r="F6" s="1224"/>
      <c r="G6" s="1226"/>
      <c r="H6" s="1240"/>
      <c r="I6" s="1234"/>
      <c r="J6" s="1234"/>
      <c r="K6" s="1236"/>
    </row>
    <row r="7" spans="2:11" s="140" customFormat="1" ht="16.5" customHeight="1">
      <c r="B7" s="1221" t="s">
        <v>66</v>
      </c>
      <c r="C7" s="1222"/>
      <c r="D7" s="82">
        <f>SUM(D9:D22,D25,D30,D32,D40,D43,D47,D55,D57)</f>
        <v>63064</v>
      </c>
      <c r="E7" s="82">
        <f>SUM(E9:E22,E25,E30,E32,E40,E43,E47,E55,E57)</f>
        <v>64767</v>
      </c>
      <c r="F7" s="141">
        <f>E7/$E$7*100</f>
        <v>100</v>
      </c>
      <c r="G7" s="142">
        <v>2.7</v>
      </c>
      <c r="H7" s="82">
        <f>SUM(H9:H22,H25,H30,H32,H40,H43,H47,H55,H57)</f>
        <v>413886</v>
      </c>
      <c r="I7" s="82">
        <f>SUM(I9:I22,I25,I30,I32,I40,I43,I47,I55,I57)</f>
        <v>425991</v>
      </c>
      <c r="J7" s="141">
        <f>I7/$I$7*100</f>
        <v>100</v>
      </c>
      <c r="K7" s="143">
        <v>2.9</v>
      </c>
    </row>
    <row r="8" spans="2:11" s="144" customFormat="1" ht="16.5" customHeight="1">
      <c r="B8" s="111"/>
      <c r="C8" s="122"/>
      <c r="D8" s="107"/>
      <c r="F8" s="141"/>
      <c r="G8" s="145"/>
      <c r="H8" s="82"/>
      <c r="J8" s="141"/>
      <c r="K8" s="143"/>
    </row>
    <row r="9" spans="2:11" ht="15" customHeight="1">
      <c r="B9" s="146"/>
      <c r="C9" s="75" t="s">
        <v>69</v>
      </c>
      <c r="D9" s="146">
        <v>11365</v>
      </c>
      <c r="E9" s="135">
        <v>12082</v>
      </c>
      <c r="F9" s="147">
        <f aca="true" t="shared" si="0" ref="F9:F40">E9/$E$7*100</f>
        <v>18.654561736686894</v>
      </c>
      <c r="G9" s="148">
        <v>6.3</v>
      </c>
      <c r="H9" s="79">
        <v>92050</v>
      </c>
      <c r="I9" s="135">
        <v>100984</v>
      </c>
      <c r="J9" s="147">
        <f aca="true" t="shared" si="1" ref="J9:J20">I9/$I$7*100</f>
        <v>23.7056651431603</v>
      </c>
      <c r="K9" s="149">
        <v>9.7</v>
      </c>
    </row>
    <row r="10" spans="2:11" ht="15" customHeight="1">
      <c r="B10" s="146"/>
      <c r="C10" s="75" t="s">
        <v>71</v>
      </c>
      <c r="D10" s="146">
        <v>5102</v>
      </c>
      <c r="E10" s="135">
        <v>5159</v>
      </c>
      <c r="F10" s="147">
        <f t="shared" si="0"/>
        <v>7.965476245618911</v>
      </c>
      <c r="G10" s="148">
        <v>1.1</v>
      </c>
      <c r="H10" s="79">
        <v>39283</v>
      </c>
      <c r="I10" s="135">
        <v>39396</v>
      </c>
      <c r="J10" s="147">
        <f t="shared" si="1"/>
        <v>9.248082705972662</v>
      </c>
      <c r="K10" s="149">
        <v>0.3</v>
      </c>
    </row>
    <row r="11" spans="2:11" ht="15" customHeight="1">
      <c r="B11" s="146"/>
      <c r="C11" s="75" t="s">
        <v>73</v>
      </c>
      <c r="D11" s="146">
        <v>5611</v>
      </c>
      <c r="E11" s="135">
        <v>5839</v>
      </c>
      <c r="F11" s="147">
        <f t="shared" si="0"/>
        <v>9.015393641823769</v>
      </c>
      <c r="G11" s="148">
        <v>4.1</v>
      </c>
      <c r="H11" s="79">
        <v>37183</v>
      </c>
      <c r="I11" s="135">
        <v>38662</v>
      </c>
      <c r="J11" s="147">
        <f t="shared" si="1"/>
        <v>9.075778596261424</v>
      </c>
      <c r="K11" s="149">
        <v>4</v>
      </c>
    </row>
    <row r="12" spans="2:11" ht="15" customHeight="1">
      <c r="B12" s="146"/>
      <c r="C12" s="75" t="s">
        <v>75</v>
      </c>
      <c r="D12" s="146">
        <v>5844</v>
      </c>
      <c r="E12" s="135">
        <v>6140</v>
      </c>
      <c r="F12" s="147">
        <f t="shared" si="0"/>
        <v>9.480136489261506</v>
      </c>
      <c r="G12" s="148">
        <v>5.1</v>
      </c>
      <c r="H12" s="79">
        <v>44265</v>
      </c>
      <c r="I12" s="135">
        <v>44757</v>
      </c>
      <c r="J12" s="147">
        <f t="shared" si="1"/>
        <v>10.50655999774643</v>
      </c>
      <c r="K12" s="149">
        <v>1.1</v>
      </c>
    </row>
    <row r="13" spans="2:11" ht="15" customHeight="1">
      <c r="B13" s="146"/>
      <c r="C13" s="75" t="s">
        <v>78</v>
      </c>
      <c r="D13" s="146">
        <v>2412</v>
      </c>
      <c r="E13" s="135">
        <v>2538</v>
      </c>
      <c r="F13" s="147">
        <f t="shared" si="0"/>
        <v>3.9186622817175416</v>
      </c>
      <c r="G13" s="148">
        <v>5.2</v>
      </c>
      <c r="H13" s="79">
        <v>17699</v>
      </c>
      <c r="I13" s="135">
        <v>19198</v>
      </c>
      <c r="J13" s="147">
        <f t="shared" si="1"/>
        <v>4.50666798124843</v>
      </c>
      <c r="K13" s="149">
        <v>8.5</v>
      </c>
    </row>
    <row r="14" spans="2:11" ht="15" customHeight="1">
      <c r="B14" s="146"/>
      <c r="C14" s="75" t="s">
        <v>79</v>
      </c>
      <c r="D14" s="146">
        <v>1949</v>
      </c>
      <c r="E14" s="135">
        <v>1973</v>
      </c>
      <c r="F14" s="147">
        <f t="shared" si="0"/>
        <v>3.046304445164976</v>
      </c>
      <c r="G14" s="148">
        <v>1.2</v>
      </c>
      <c r="H14" s="79">
        <v>15100</v>
      </c>
      <c r="I14" s="135">
        <v>14189</v>
      </c>
      <c r="J14" s="147">
        <f t="shared" si="1"/>
        <v>3.3308215431781427</v>
      </c>
      <c r="K14" s="149">
        <v>-6</v>
      </c>
    </row>
    <row r="15" spans="2:11" ht="15" customHeight="1">
      <c r="B15" s="146"/>
      <c r="C15" s="75" t="s">
        <v>253</v>
      </c>
      <c r="D15" s="146">
        <v>1690</v>
      </c>
      <c r="E15" s="135">
        <v>1766</v>
      </c>
      <c r="F15" s="147">
        <f t="shared" si="0"/>
        <v>2.7266972377908503</v>
      </c>
      <c r="G15" s="148">
        <v>4.5</v>
      </c>
      <c r="H15" s="79">
        <v>11051</v>
      </c>
      <c r="I15" s="135">
        <v>11811</v>
      </c>
      <c r="J15" s="147">
        <f t="shared" si="1"/>
        <v>2.772593787192687</v>
      </c>
      <c r="K15" s="149">
        <v>6.9</v>
      </c>
    </row>
    <row r="16" spans="2:11" ht="15" customHeight="1">
      <c r="B16" s="146"/>
      <c r="C16" s="75" t="s">
        <v>82</v>
      </c>
      <c r="D16" s="146">
        <v>1728</v>
      </c>
      <c r="E16" s="135">
        <v>1682</v>
      </c>
      <c r="F16" s="147">
        <f t="shared" si="0"/>
        <v>2.5970015594361326</v>
      </c>
      <c r="G16" s="148">
        <v>-2.7</v>
      </c>
      <c r="H16" s="79">
        <v>9146</v>
      </c>
      <c r="I16" s="135">
        <v>8781</v>
      </c>
      <c r="J16" s="147">
        <f t="shared" si="1"/>
        <v>2.0613111544610097</v>
      </c>
      <c r="K16" s="149">
        <v>-4</v>
      </c>
    </row>
    <row r="17" spans="2:11" ht="15" customHeight="1">
      <c r="B17" s="146"/>
      <c r="C17" s="75" t="s">
        <v>84</v>
      </c>
      <c r="D17" s="146">
        <v>1906</v>
      </c>
      <c r="E17" s="135">
        <v>1953</v>
      </c>
      <c r="F17" s="147">
        <f t="shared" si="0"/>
        <v>3.015424521747186</v>
      </c>
      <c r="G17" s="148">
        <v>2.5</v>
      </c>
      <c r="H17" s="79">
        <v>13971</v>
      </c>
      <c r="I17" s="135">
        <v>13344</v>
      </c>
      <c r="J17" s="147">
        <f t="shared" si="1"/>
        <v>3.1324605449410905</v>
      </c>
      <c r="K17" s="149">
        <v>-4.5</v>
      </c>
    </row>
    <row r="18" spans="2:11" ht="15" customHeight="1">
      <c r="B18" s="146"/>
      <c r="C18" s="75" t="s">
        <v>86</v>
      </c>
      <c r="D18" s="146">
        <v>2288</v>
      </c>
      <c r="E18" s="135">
        <v>2457</v>
      </c>
      <c r="F18" s="147">
        <f t="shared" si="0"/>
        <v>3.7935985918754924</v>
      </c>
      <c r="G18" s="148">
        <v>7.4</v>
      </c>
      <c r="H18" s="79">
        <v>16115</v>
      </c>
      <c r="I18" s="135">
        <v>15916</v>
      </c>
      <c r="J18" s="147">
        <f t="shared" si="1"/>
        <v>3.7362291691608505</v>
      </c>
      <c r="K18" s="149">
        <v>-1.2</v>
      </c>
    </row>
    <row r="19" spans="2:11" ht="15" customHeight="1">
      <c r="B19" s="146"/>
      <c r="C19" s="75" t="s">
        <v>88</v>
      </c>
      <c r="D19" s="146">
        <v>1648</v>
      </c>
      <c r="E19" s="135">
        <v>1704</v>
      </c>
      <c r="F19" s="147">
        <f t="shared" si="0"/>
        <v>2.6309694751957013</v>
      </c>
      <c r="G19" s="148">
        <v>3.4</v>
      </c>
      <c r="H19" s="79">
        <v>9471</v>
      </c>
      <c r="I19" s="135">
        <v>9473</v>
      </c>
      <c r="J19" s="147">
        <f t="shared" si="1"/>
        <v>2.223755900946264</v>
      </c>
      <c r="K19" s="149">
        <v>0</v>
      </c>
    </row>
    <row r="20" spans="2:11" ht="15" customHeight="1">
      <c r="B20" s="146"/>
      <c r="C20" s="75" t="s">
        <v>89</v>
      </c>
      <c r="D20" s="146">
        <v>1146</v>
      </c>
      <c r="E20" s="135">
        <v>1141</v>
      </c>
      <c r="F20" s="147">
        <f t="shared" si="0"/>
        <v>1.7616996309849153</v>
      </c>
      <c r="G20" s="148">
        <v>-0.4</v>
      </c>
      <c r="H20" s="79">
        <v>4818</v>
      </c>
      <c r="I20" s="135">
        <v>5163</v>
      </c>
      <c r="J20" s="147">
        <f t="shared" si="1"/>
        <v>1.2119974365655612</v>
      </c>
      <c r="K20" s="149">
        <v>7.2</v>
      </c>
    </row>
    <row r="21" spans="2:11" ht="15" customHeight="1">
      <c r="B21" s="146"/>
      <c r="C21" s="75" t="s">
        <v>264</v>
      </c>
      <c r="D21" s="146">
        <v>2162</v>
      </c>
      <c r="E21" s="135">
        <v>2179</v>
      </c>
      <c r="F21" s="147">
        <f t="shared" si="0"/>
        <v>3.364367656368212</v>
      </c>
      <c r="G21" s="148">
        <v>0.8</v>
      </c>
      <c r="H21" s="79">
        <v>12099</v>
      </c>
      <c r="I21" s="135">
        <v>12012</v>
      </c>
      <c r="J21" s="147">
        <v>2.82</v>
      </c>
      <c r="K21" s="149">
        <v>-0.7</v>
      </c>
    </row>
    <row r="22" spans="2:11" s="140" customFormat="1" ht="15" customHeight="1">
      <c r="B22" s="1260" t="s">
        <v>265</v>
      </c>
      <c r="C22" s="1213"/>
      <c r="D22" s="107">
        <f>SUM(D23:D24)</f>
        <v>1269</v>
      </c>
      <c r="E22" s="82">
        <f>SUM(E23:E24)</f>
        <v>1302</v>
      </c>
      <c r="F22" s="141">
        <f t="shared" si="0"/>
        <v>2.0102830144981243</v>
      </c>
      <c r="G22" s="145">
        <v>2.6</v>
      </c>
      <c r="H22" s="82">
        <f>SUM(H23:H24)</f>
        <v>7090</v>
      </c>
      <c r="I22" s="82">
        <f>SUM(I23:I24)</f>
        <v>6730</v>
      </c>
      <c r="J22" s="141">
        <f aca="true" t="shared" si="2" ref="J22:J61">I22/$I$7*100</f>
        <v>1.5798455835921414</v>
      </c>
      <c r="K22" s="143">
        <v>-5.1</v>
      </c>
    </row>
    <row r="23" spans="2:11" ht="15" customHeight="1">
      <c r="B23" s="146"/>
      <c r="C23" s="75" t="s">
        <v>266</v>
      </c>
      <c r="D23" s="146">
        <v>722</v>
      </c>
      <c r="E23" s="79">
        <v>712</v>
      </c>
      <c r="F23" s="147">
        <f t="shared" si="0"/>
        <v>1.0993252736733212</v>
      </c>
      <c r="G23" s="148">
        <v>-1.4</v>
      </c>
      <c r="H23" s="79">
        <v>4752</v>
      </c>
      <c r="I23" s="135">
        <v>4316</v>
      </c>
      <c r="J23" s="147">
        <f t="shared" si="2"/>
        <v>1.0131669448415577</v>
      </c>
      <c r="K23" s="149">
        <v>-9.2</v>
      </c>
    </row>
    <row r="24" spans="2:11" ht="15" customHeight="1">
      <c r="B24" s="146"/>
      <c r="C24" s="75" t="s">
        <v>267</v>
      </c>
      <c r="D24" s="146">
        <v>547</v>
      </c>
      <c r="E24" s="79">
        <v>590</v>
      </c>
      <c r="F24" s="147">
        <f t="shared" si="0"/>
        <v>0.9109577408248029</v>
      </c>
      <c r="G24" s="148">
        <v>7.9</v>
      </c>
      <c r="H24" s="79">
        <v>2338</v>
      </c>
      <c r="I24" s="135">
        <v>2414</v>
      </c>
      <c r="J24" s="147">
        <f t="shared" si="2"/>
        <v>0.5666786387505839</v>
      </c>
      <c r="K24" s="149">
        <v>3.3</v>
      </c>
    </row>
    <row r="25" spans="2:11" s="140" customFormat="1" ht="15" customHeight="1">
      <c r="B25" s="1260" t="s">
        <v>268</v>
      </c>
      <c r="C25" s="1213"/>
      <c r="D25" s="107">
        <f>SUM(D26:D29)</f>
        <v>3051</v>
      </c>
      <c r="E25" s="82">
        <f>SUM(E26:E29)</f>
        <v>3072</v>
      </c>
      <c r="F25" s="141">
        <f t="shared" si="0"/>
        <v>4.743156236972532</v>
      </c>
      <c r="G25" s="145">
        <v>0.7</v>
      </c>
      <c r="H25" s="82">
        <f>SUM(H26:H29)</f>
        <v>16306</v>
      </c>
      <c r="I25" s="82">
        <f>SUM(I26:I29)</f>
        <v>16133</v>
      </c>
      <c r="J25" s="141">
        <f t="shared" si="2"/>
        <v>3.7871692124950997</v>
      </c>
      <c r="K25" s="143">
        <v>-1.1</v>
      </c>
    </row>
    <row r="26" spans="2:11" ht="15" customHeight="1">
      <c r="B26" s="146"/>
      <c r="C26" s="75" t="s">
        <v>100</v>
      </c>
      <c r="D26" s="146">
        <v>1317</v>
      </c>
      <c r="E26" s="79">
        <v>1316</v>
      </c>
      <c r="F26" s="147">
        <f t="shared" si="0"/>
        <v>2.031898960890577</v>
      </c>
      <c r="G26" s="148">
        <v>-0.1</v>
      </c>
      <c r="H26" s="79">
        <v>7414</v>
      </c>
      <c r="I26" s="135">
        <v>6977</v>
      </c>
      <c r="J26" s="147">
        <f t="shared" si="2"/>
        <v>1.6378280292306646</v>
      </c>
      <c r="K26" s="149">
        <v>-5.9</v>
      </c>
    </row>
    <row r="27" spans="2:11" ht="15" customHeight="1">
      <c r="B27" s="146"/>
      <c r="C27" s="75" t="s">
        <v>102</v>
      </c>
      <c r="D27" s="146">
        <v>471</v>
      </c>
      <c r="E27" s="79">
        <v>527</v>
      </c>
      <c r="F27" s="147">
        <f t="shared" si="0"/>
        <v>0.8136859820587644</v>
      </c>
      <c r="G27" s="148">
        <v>11.9</v>
      </c>
      <c r="H27" s="79">
        <v>2664</v>
      </c>
      <c r="I27" s="135">
        <v>2858</v>
      </c>
      <c r="J27" s="147">
        <f t="shared" si="2"/>
        <v>0.6709061928538396</v>
      </c>
      <c r="K27" s="149">
        <v>7.3</v>
      </c>
    </row>
    <row r="28" spans="2:11" ht="15" customHeight="1">
      <c r="B28" s="146"/>
      <c r="C28" s="75" t="s">
        <v>254</v>
      </c>
      <c r="D28" s="146">
        <v>552</v>
      </c>
      <c r="E28" s="79">
        <v>555</v>
      </c>
      <c r="F28" s="147">
        <f t="shared" si="0"/>
        <v>0.8569178748436703</v>
      </c>
      <c r="G28" s="148">
        <v>0.5</v>
      </c>
      <c r="H28" s="79">
        <v>2559</v>
      </c>
      <c r="I28" s="135">
        <v>2736</v>
      </c>
      <c r="J28" s="147">
        <f t="shared" si="2"/>
        <v>0.6422670901497919</v>
      </c>
      <c r="K28" s="149">
        <v>6.9</v>
      </c>
    </row>
    <row r="29" spans="2:11" ht="15" customHeight="1">
      <c r="B29" s="146"/>
      <c r="C29" s="75" t="s">
        <v>105</v>
      </c>
      <c r="D29" s="146">
        <v>711</v>
      </c>
      <c r="E29" s="79">
        <v>674</v>
      </c>
      <c r="F29" s="147">
        <f t="shared" si="0"/>
        <v>1.0406534191795205</v>
      </c>
      <c r="G29" s="148">
        <v>-5.2</v>
      </c>
      <c r="H29" s="79">
        <v>3669</v>
      </c>
      <c r="I29" s="135">
        <v>3562</v>
      </c>
      <c r="J29" s="147">
        <f t="shared" si="2"/>
        <v>0.8361679002608036</v>
      </c>
      <c r="K29" s="149">
        <v>-2.9</v>
      </c>
    </row>
    <row r="30" spans="2:11" s="140" customFormat="1" ht="15" customHeight="1">
      <c r="B30" s="1260" t="s">
        <v>269</v>
      </c>
      <c r="C30" s="1213"/>
      <c r="D30" s="107">
        <f>SUM(D31)</f>
        <v>494</v>
      </c>
      <c r="E30" s="82">
        <f>SUM(E31)</f>
        <v>487</v>
      </c>
      <c r="F30" s="141">
        <f t="shared" si="0"/>
        <v>0.7519261352231846</v>
      </c>
      <c r="G30" s="145">
        <v>-1.4</v>
      </c>
      <c r="H30" s="82">
        <f>SUM(H31)</f>
        <v>2037</v>
      </c>
      <c r="I30" s="82">
        <f>SUM(I31)</f>
        <v>2291</v>
      </c>
      <c r="J30" s="141">
        <f t="shared" si="2"/>
        <v>0.5378047893030604</v>
      </c>
      <c r="K30" s="143">
        <v>12.5</v>
      </c>
    </row>
    <row r="31" spans="2:11" ht="15" customHeight="1">
      <c r="B31" s="146"/>
      <c r="C31" s="75" t="s">
        <v>108</v>
      </c>
      <c r="D31" s="146">
        <v>494</v>
      </c>
      <c r="E31" s="79">
        <v>487</v>
      </c>
      <c r="F31" s="147">
        <f t="shared" si="0"/>
        <v>0.7519261352231846</v>
      </c>
      <c r="G31" s="148">
        <v>-1.4</v>
      </c>
      <c r="H31" s="79">
        <v>2037</v>
      </c>
      <c r="I31" s="135">
        <v>2291</v>
      </c>
      <c r="J31" s="147">
        <f t="shared" si="2"/>
        <v>0.5378047893030604</v>
      </c>
      <c r="K31" s="149">
        <v>12.5</v>
      </c>
    </row>
    <row r="32" spans="2:11" s="140" customFormat="1" ht="15" customHeight="1">
      <c r="B32" s="1260" t="s">
        <v>245</v>
      </c>
      <c r="C32" s="1213"/>
      <c r="D32" s="107">
        <f>SUM(D33:D39)</f>
        <v>2711</v>
      </c>
      <c r="E32" s="82">
        <f>SUM(E33:E39)</f>
        <v>2687</v>
      </c>
      <c r="F32" s="141">
        <f t="shared" si="0"/>
        <v>4.148717711180076</v>
      </c>
      <c r="G32" s="145">
        <v>-0.9</v>
      </c>
      <c r="H32" s="82">
        <f>SUM(H33:H39)</f>
        <v>11465</v>
      </c>
      <c r="I32" s="82">
        <f>SUM(I33:I39)</f>
        <v>12234</v>
      </c>
      <c r="J32" s="141">
        <f t="shared" si="2"/>
        <v>2.871891659682951</v>
      </c>
      <c r="K32" s="143">
        <v>6.7</v>
      </c>
    </row>
    <row r="33" spans="2:11" ht="15" customHeight="1">
      <c r="B33" s="146"/>
      <c r="C33" s="75" t="s">
        <v>67</v>
      </c>
      <c r="D33" s="146">
        <v>321</v>
      </c>
      <c r="E33" s="79">
        <v>322</v>
      </c>
      <c r="F33" s="147">
        <f t="shared" si="0"/>
        <v>0.49716676702641777</v>
      </c>
      <c r="G33" s="148">
        <v>0.3</v>
      </c>
      <c r="H33" s="79">
        <v>1635</v>
      </c>
      <c r="I33" s="135">
        <v>1627</v>
      </c>
      <c r="J33" s="147">
        <f t="shared" si="2"/>
        <v>0.3819329516351284</v>
      </c>
      <c r="K33" s="149">
        <v>-0.5</v>
      </c>
    </row>
    <row r="34" spans="2:11" ht="15" customHeight="1">
      <c r="B34" s="146"/>
      <c r="C34" s="75" t="s">
        <v>68</v>
      </c>
      <c r="D34" s="146">
        <v>703</v>
      </c>
      <c r="E34" s="79">
        <v>714</v>
      </c>
      <c r="F34" s="147">
        <f t="shared" si="0"/>
        <v>1.1024132660151003</v>
      </c>
      <c r="G34" s="148">
        <v>1.6</v>
      </c>
      <c r="H34" s="79">
        <v>2917</v>
      </c>
      <c r="I34" s="135">
        <v>2977</v>
      </c>
      <c r="J34" s="147">
        <f t="shared" si="2"/>
        <v>0.6988410553274599</v>
      </c>
      <c r="K34" s="149">
        <v>2.1</v>
      </c>
    </row>
    <row r="35" spans="2:11" ht="15" customHeight="1">
      <c r="B35" s="146"/>
      <c r="C35" s="75" t="s">
        <v>70</v>
      </c>
      <c r="D35" s="146">
        <v>326</v>
      </c>
      <c r="E35" s="79">
        <v>326</v>
      </c>
      <c r="F35" s="147">
        <f t="shared" si="0"/>
        <v>0.5033427517099758</v>
      </c>
      <c r="G35" s="150" t="s">
        <v>270</v>
      </c>
      <c r="H35" s="79">
        <v>1578</v>
      </c>
      <c r="I35" s="135">
        <v>1605</v>
      </c>
      <c r="J35" s="147">
        <f t="shared" si="2"/>
        <v>0.37676852327866084</v>
      </c>
      <c r="K35" s="149">
        <v>1.7</v>
      </c>
    </row>
    <row r="36" spans="2:11" ht="15" customHeight="1">
      <c r="B36" s="146"/>
      <c r="C36" s="75" t="s">
        <v>72</v>
      </c>
      <c r="D36" s="146">
        <v>555</v>
      </c>
      <c r="E36" s="79">
        <v>561</v>
      </c>
      <c r="F36" s="147">
        <f t="shared" si="0"/>
        <v>0.8661818518690073</v>
      </c>
      <c r="G36" s="148">
        <v>1.1</v>
      </c>
      <c r="H36" s="79">
        <v>2409</v>
      </c>
      <c r="I36" s="135">
        <v>3046</v>
      </c>
      <c r="J36" s="147">
        <f t="shared" si="2"/>
        <v>0.7150385806272902</v>
      </c>
      <c r="K36" s="149">
        <v>26.4</v>
      </c>
    </row>
    <row r="37" spans="2:11" ht="15" customHeight="1">
      <c r="B37" s="146"/>
      <c r="C37" s="75" t="s">
        <v>74</v>
      </c>
      <c r="D37" s="146">
        <v>232</v>
      </c>
      <c r="E37" s="79">
        <v>262</v>
      </c>
      <c r="F37" s="147">
        <f t="shared" si="0"/>
        <v>0.404526996773048</v>
      </c>
      <c r="G37" s="148">
        <v>12.9</v>
      </c>
      <c r="H37" s="79">
        <v>924</v>
      </c>
      <c r="I37" s="135">
        <v>909</v>
      </c>
      <c r="J37" s="147">
        <f t="shared" si="2"/>
        <v>0.2133847898195032</v>
      </c>
      <c r="K37" s="149">
        <v>-1.6</v>
      </c>
    </row>
    <row r="38" spans="2:11" ht="15" customHeight="1">
      <c r="B38" s="146"/>
      <c r="C38" s="75" t="s">
        <v>76</v>
      </c>
      <c r="D38" s="146">
        <v>206</v>
      </c>
      <c r="E38" s="79">
        <v>197</v>
      </c>
      <c r="F38" s="147">
        <f t="shared" si="0"/>
        <v>0.30416724566523073</v>
      </c>
      <c r="G38" s="148">
        <v>-4.4</v>
      </c>
      <c r="H38" s="79">
        <v>865</v>
      </c>
      <c r="I38" s="135">
        <v>864</v>
      </c>
      <c r="J38" s="147">
        <f t="shared" si="2"/>
        <v>0.20282118636309218</v>
      </c>
      <c r="K38" s="149">
        <v>-0.1</v>
      </c>
    </row>
    <row r="39" spans="2:11" ht="15" customHeight="1">
      <c r="B39" s="146"/>
      <c r="C39" s="75" t="s">
        <v>77</v>
      </c>
      <c r="D39" s="146">
        <v>368</v>
      </c>
      <c r="E39" s="79">
        <v>305</v>
      </c>
      <c r="F39" s="147">
        <f t="shared" si="0"/>
        <v>0.47091883212129637</v>
      </c>
      <c r="G39" s="148">
        <v>-17.1</v>
      </c>
      <c r="H39" s="79">
        <v>1137</v>
      </c>
      <c r="I39" s="135">
        <v>1206</v>
      </c>
      <c r="J39" s="147">
        <f t="shared" si="2"/>
        <v>0.28310457263181615</v>
      </c>
      <c r="K39" s="149">
        <v>6.1</v>
      </c>
    </row>
    <row r="40" spans="2:11" s="140" customFormat="1" ht="15" customHeight="1">
      <c r="B40" s="1260" t="s">
        <v>271</v>
      </c>
      <c r="C40" s="1213"/>
      <c r="D40" s="107">
        <f>SUM(D41:D42)</f>
        <v>2272</v>
      </c>
      <c r="E40" s="82">
        <f>SUM(E41:E42)</f>
        <v>2209</v>
      </c>
      <c r="F40" s="141">
        <f t="shared" si="0"/>
        <v>3.410687541494897</v>
      </c>
      <c r="G40" s="145">
        <v>-2.8</v>
      </c>
      <c r="H40" s="82">
        <f>SUM(H41:H42)</f>
        <v>12269</v>
      </c>
      <c r="I40" s="82">
        <f>SUM(I41:I42)</f>
        <v>11937</v>
      </c>
      <c r="J40" s="141">
        <f t="shared" si="2"/>
        <v>2.8021718768706383</v>
      </c>
      <c r="K40" s="143">
        <v>-2.7</v>
      </c>
    </row>
    <row r="41" spans="2:11" ht="15" customHeight="1">
      <c r="B41" s="146"/>
      <c r="C41" s="75" t="s">
        <v>80</v>
      </c>
      <c r="D41" s="146">
        <v>1300</v>
      </c>
      <c r="E41" s="79">
        <v>1265</v>
      </c>
      <c r="F41" s="147">
        <f aca="true" t="shared" si="3" ref="F41:F61">E41/$E$7*100</f>
        <v>1.9531551561752125</v>
      </c>
      <c r="G41" s="148">
        <v>-2.7</v>
      </c>
      <c r="H41" s="79">
        <v>7750</v>
      </c>
      <c r="I41" s="135">
        <v>7509</v>
      </c>
      <c r="J41" s="147">
        <f t="shared" si="2"/>
        <v>1.7627132967597907</v>
      </c>
      <c r="K41" s="149">
        <v>-3.1</v>
      </c>
    </row>
    <row r="42" spans="2:11" ht="15" customHeight="1">
      <c r="B42" s="146"/>
      <c r="C42" s="75" t="s">
        <v>224</v>
      </c>
      <c r="D42" s="146">
        <v>972</v>
      </c>
      <c r="E42" s="79">
        <v>944</v>
      </c>
      <c r="F42" s="147">
        <f t="shared" si="3"/>
        <v>1.4575323853196844</v>
      </c>
      <c r="G42" s="148">
        <v>-2.9</v>
      </c>
      <c r="H42" s="79">
        <v>4519</v>
      </c>
      <c r="I42" s="135">
        <v>4428</v>
      </c>
      <c r="J42" s="147">
        <f t="shared" si="2"/>
        <v>1.0394585801108474</v>
      </c>
      <c r="K42" s="149">
        <v>-2</v>
      </c>
    </row>
    <row r="43" spans="2:11" s="140" customFormat="1" ht="15" customHeight="1">
      <c r="B43" s="1260" t="s">
        <v>272</v>
      </c>
      <c r="C43" s="1213"/>
      <c r="D43" s="107">
        <f>SUM(D44:D46)</f>
        <v>1905</v>
      </c>
      <c r="E43" s="82">
        <f>SUM(E44:E46)</f>
        <v>1932</v>
      </c>
      <c r="F43" s="141">
        <f t="shared" si="3"/>
        <v>2.9830006021585067</v>
      </c>
      <c r="G43" s="145">
        <v>1.4</v>
      </c>
      <c r="H43" s="82">
        <f>SUM(H44:H46)</f>
        <v>11308</v>
      </c>
      <c r="I43" s="82">
        <f>SUM(I44:I46)</f>
        <v>11311</v>
      </c>
      <c r="J43" s="141">
        <f t="shared" si="2"/>
        <v>2.6552204154547865</v>
      </c>
      <c r="K43" s="143">
        <v>0</v>
      </c>
    </row>
    <row r="44" spans="2:11" ht="15" customHeight="1">
      <c r="B44" s="146"/>
      <c r="C44" s="75" t="s">
        <v>83</v>
      </c>
      <c r="D44" s="146">
        <v>595</v>
      </c>
      <c r="E44" s="79">
        <v>590</v>
      </c>
      <c r="F44" s="147">
        <f t="shared" si="3"/>
        <v>0.9109577408248029</v>
      </c>
      <c r="G44" s="148">
        <v>-0.8</v>
      </c>
      <c r="H44" s="79">
        <v>4565</v>
      </c>
      <c r="I44" s="135">
        <v>4476</v>
      </c>
      <c r="J44" s="147">
        <f t="shared" si="2"/>
        <v>1.0507264237976859</v>
      </c>
      <c r="K44" s="149">
        <v>-2</v>
      </c>
    </row>
    <row r="45" spans="2:11" ht="15" customHeight="1">
      <c r="B45" s="146"/>
      <c r="C45" s="75" t="s">
        <v>85</v>
      </c>
      <c r="D45" s="146">
        <v>892</v>
      </c>
      <c r="E45" s="79">
        <v>895</v>
      </c>
      <c r="F45" s="147">
        <f t="shared" si="3"/>
        <v>1.3818765729460991</v>
      </c>
      <c r="G45" s="148">
        <v>0.3</v>
      </c>
      <c r="H45" s="79">
        <v>4676</v>
      </c>
      <c r="I45" s="135">
        <v>4500</v>
      </c>
      <c r="J45" s="147">
        <f t="shared" si="2"/>
        <v>1.056360345641105</v>
      </c>
      <c r="K45" s="149">
        <v>-3.8</v>
      </c>
    </row>
    <row r="46" spans="2:11" ht="15" customHeight="1">
      <c r="B46" s="146"/>
      <c r="C46" s="75" t="s">
        <v>87</v>
      </c>
      <c r="D46" s="146">
        <v>418</v>
      </c>
      <c r="E46" s="79">
        <v>447</v>
      </c>
      <c r="F46" s="147">
        <f t="shared" si="3"/>
        <v>0.6901662883876049</v>
      </c>
      <c r="G46" s="148">
        <v>6.9</v>
      </c>
      <c r="H46" s="79">
        <v>2067</v>
      </c>
      <c r="I46" s="135">
        <v>2335</v>
      </c>
      <c r="J46" s="147">
        <f t="shared" si="2"/>
        <v>0.5481336460159957</v>
      </c>
      <c r="K46" s="149">
        <v>13</v>
      </c>
    </row>
    <row r="47" spans="2:11" s="140" customFormat="1" ht="15" customHeight="1">
      <c r="B47" s="1260" t="s">
        <v>273</v>
      </c>
      <c r="C47" s="1213"/>
      <c r="D47" s="107">
        <f>SUM(D48:D54)</f>
        <v>3584</v>
      </c>
      <c r="E47" s="82">
        <f>SUM(E48:E54)</f>
        <v>3592</v>
      </c>
      <c r="F47" s="141">
        <f t="shared" si="3"/>
        <v>5.54603424583507</v>
      </c>
      <c r="G47" s="145">
        <v>0.2</v>
      </c>
      <c r="H47" s="82">
        <f>SUM(H48:H54)</f>
        <v>16868</v>
      </c>
      <c r="I47" s="82">
        <f>SUM(I48:I54)</f>
        <v>17146</v>
      </c>
      <c r="J47" s="141">
        <f t="shared" si="2"/>
        <v>4.024967663636087</v>
      </c>
      <c r="K47" s="143">
        <v>1.7</v>
      </c>
    </row>
    <row r="48" spans="2:11" ht="15" customHeight="1">
      <c r="B48" s="146"/>
      <c r="C48" s="75" t="s">
        <v>90</v>
      </c>
      <c r="D48" s="146">
        <v>479</v>
      </c>
      <c r="E48" s="79">
        <v>435</v>
      </c>
      <c r="F48" s="147">
        <f t="shared" si="3"/>
        <v>0.6716383343369308</v>
      </c>
      <c r="G48" s="148">
        <v>-9.2</v>
      </c>
      <c r="H48" s="79">
        <v>2491</v>
      </c>
      <c r="I48" s="135">
        <v>2218</v>
      </c>
      <c r="J48" s="147">
        <f t="shared" si="2"/>
        <v>0.5206682770293269</v>
      </c>
      <c r="K48" s="149">
        <v>-11</v>
      </c>
    </row>
    <row r="49" spans="2:11" ht="15" customHeight="1">
      <c r="B49" s="146"/>
      <c r="C49" s="75" t="s">
        <v>92</v>
      </c>
      <c r="D49" s="146">
        <v>953</v>
      </c>
      <c r="E49" s="79">
        <v>959</v>
      </c>
      <c r="F49" s="147">
        <f t="shared" si="3"/>
        <v>1.4806923278830268</v>
      </c>
      <c r="G49" s="148">
        <v>0.6</v>
      </c>
      <c r="H49" s="79">
        <v>5295</v>
      </c>
      <c r="I49" s="135">
        <v>5183</v>
      </c>
      <c r="J49" s="147">
        <f t="shared" si="2"/>
        <v>1.2166923714350772</v>
      </c>
      <c r="K49" s="149">
        <v>-2.1</v>
      </c>
    </row>
    <row r="50" spans="2:11" ht="15" customHeight="1">
      <c r="B50" s="146"/>
      <c r="C50" s="75" t="s">
        <v>93</v>
      </c>
      <c r="D50" s="146">
        <v>556</v>
      </c>
      <c r="E50" s="79">
        <v>545</v>
      </c>
      <c r="F50" s="147">
        <f t="shared" si="3"/>
        <v>0.8414779131347755</v>
      </c>
      <c r="G50" s="148">
        <v>-2</v>
      </c>
      <c r="H50" s="79">
        <v>2388</v>
      </c>
      <c r="I50" s="135">
        <v>2327</v>
      </c>
      <c r="J50" s="147">
        <f t="shared" si="2"/>
        <v>0.5462556720681893</v>
      </c>
      <c r="K50" s="149">
        <v>-2.6</v>
      </c>
    </row>
    <row r="51" spans="2:11" ht="15" customHeight="1">
      <c r="B51" s="146"/>
      <c r="C51" s="75" t="s">
        <v>94</v>
      </c>
      <c r="D51" s="146">
        <v>409</v>
      </c>
      <c r="E51" s="79">
        <v>413</v>
      </c>
      <c r="F51" s="147">
        <f t="shared" si="3"/>
        <v>0.637670418577362</v>
      </c>
      <c r="G51" s="148">
        <v>1</v>
      </c>
      <c r="H51" s="79">
        <v>1764</v>
      </c>
      <c r="I51" s="135">
        <v>1663</v>
      </c>
      <c r="J51" s="147">
        <f t="shared" si="2"/>
        <v>0.39038383440025726</v>
      </c>
      <c r="K51" s="149">
        <v>-5.7</v>
      </c>
    </row>
    <row r="52" spans="2:11" ht="15" customHeight="1">
      <c r="B52" s="146"/>
      <c r="C52" s="75" t="s">
        <v>95</v>
      </c>
      <c r="D52" s="146">
        <v>473</v>
      </c>
      <c r="E52" s="79">
        <v>502</v>
      </c>
      <c r="F52" s="147">
        <f t="shared" si="3"/>
        <v>0.775086077786527</v>
      </c>
      <c r="G52" s="148">
        <v>6.1</v>
      </c>
      <c r="H52" s="79">
        <v>1735</v>
      </c>
      <c r="I52" s="135">
        <v>1887</v>
      </c>
      <c r="J52" s="147">
        <f t="shared" si="2"/>
        <v>0.44296710493883673</v>
      </c>
      <c r="K52" s="149">
        <v>8.8</v>
      </c>
    </row>
    <row r="53" spans="2:11" ht="15" customHeight="1">
      <c r="B53" s="146"/>
      <c r="C53" s="75" t="s">
        <v>97</v>
      </c>
      <c r="D53" s="146">
        <v>376</v>
      </c>
      <c r="E53" s="79">
        <v>397</v>
      </c>
      <c r="F53" s="147">
        <f t="shared" si="3"/>
        <v>0.61296647984313</v>
      </c>
      <c r="G53" s="148">
        <v>5.6</v>
      </c>
      <c r="H53" s="79">
        <v>1594</v>
      </c>
      <c r="I53" s="135">
        <v>1965</v>
      </c>
      <c r="J53" s="147">
        <f t="shared" si="2"/>
        <v>0.4612773509299492</v>
      </c>
      <c r="K53" s="149">
        <v>23.2</v>
      </c>
    </row>
    <row r="54" spans="2:11" ht="15" customHeight="1">
      <c r="B54" s="146"/>
      <c r="C54" s="75" t="s">
        <v>99</v>
      </c>
      <c r="D54" s="146">
        <v>338</v>
      </c>
      <c r="E54" s="79">
        <v>341</v>
      </c>
      <c r="F54" s="147">
        <f t="shared" si="3"/>
        <v>0.5265026942733182</v>
      </c>
      <c r="G54" s="148">
        <v>0.9</v>
      </c>
      <c r="H54" s="79">
        <v>1601</v>
      </c>
      <c r="I54" s="135">
        <v>1903</v>
      </c>
      <c r="J54" s="147">
        <f t="shared" si="2"/>
        <v>0.4467230528344496</v>
      </c>
      <c r="K54" s="149">
        <v>18.9</v>
      </c>
    </row>
    <row r="55" spans="2:11" s="140" customFormat="1" ht="15" customHeight="1">
      <c r="B55" s="1260" t="s">
        <v>274</v>
      </c>
      <c r="C55" s="1213"/>
      <c r="D55" s="107">
        <f>SUM(D56)</f>
        <v>818</v>
      </c>
      <c r="E55" s="82">
        <f>SUM(E56)</f>
        <v>809</v>
      </c>
      <c r="F55" s="141">
        <f t="shared" si="3"/>
        <v>1.2490929022496025</v>
      </c>
      <c r="G55" s="145">
        <v>-1.1</v>
      </c>
      <c r="H55" s="82">
        <f>SUM(H56)</f>
        <v>4327</v>
      </c>
      <c r="I55" s="82">
        <f>SUM(I56)</f>
        <v>4300</v>
      </c>
      <c r="J55" s="141">
        <f t="shared" si="2"/>
        <v>1.0094109969459448</v>
      </c>
      <c r="K55" s="143">
        <v>-0.6</v>
      </c>
    </row>
    <row r="56" spans="2:11" ht="15" customHeight="1">
      <c r="B56" s="146"/>
      <c r="C56" s="75" t="s">
        <v>101</v>
      </c>
      <c r="D56" s="146">
        <v>818</v>
      </c>
      <c r="E56" s="79">
        <v>809</v>
      </c>
      <c r="F56" s="147">
        <f t="shared" si="3"/>
        <v>1.2490929022496025</v>
      </c>
      <c r="G56" s="148">
        <v>-1.1</v>
      </c>
      <c r="H56" s="79">
        <v>4327</v>
      </c>
      <c r="I56" s="135">
        <v>4300</v>
      </c>
      <c r="J56" s="147">
        <f t="shared" si="2"/>
        <v>1.0094109969459448</v>
      </c>
      <c r="K56" s="149">
        <v>-0.6</v>
      </c>
    </row>
    <row r="57" spans="2:11" s="140" customFormat="1" ht="15" customHeight="1">
      <c r="B57" s="1260" t="s">
        <v>275</v>
      </c>
      <c r="C57" s="1213"/>
      <c r="D57" s="107">
        <f>SUM(D58:D61)</f>
        <v>2109</v>
      </c>
      <c r="E57" s="82">
        <f>SUM(E58:E61)</f>
        <v>2064</v>
      </c>
      <c r="F57" s="141">
        <f t="shared" si="3"/>
        <v>3.18680809671592</v>
      </c>
      <c r="G57" s="145">
        <v>-2.1</v>
      </c>
      <c r="H57" s="82">
        <f>SUM(H58:H61)</f>
        <v>9965</v>
      </c>
      <c r="I57" s="82">
        <f>SUM(I58:I61)</f>
        <v>10223</v>
      </c>
      <c r="J57" s="141">
        <f t="shared" si="2"/>
        <v>2.399815958553115</v>
      </c>
      <c r="K57" s="143">
        <v>2.6</v>
      </c>
    </row>
    <row r="58" spans="2:11" ht="15" customHeight="1">
      <c r="B58" s="146"/>
      <c r="C58" s="75" t="s">
        <v>104</v>
      </c>
      <c r="D58" s="146">
        <v>942</v>
      </c>
      <c r="E58" s="79">
        <v>945</v>
      </c>
      <c r="F58" s="147">
        <f t="shared" si="3"/>
        <v>1.459076381490574</v>
      </c>
      <c r="G58" s="148">
        <v>0.3</v>
      </c>
      <c r="H58" s="79">
        <v>4398</v>
      </c>
      <c r="I58" s="135">
        <v>4393</v>
      </c>
      <c r="J58" s="147">
        <f t="shared" si="2"/>
        <v>1.0312424440891943</v>
      </c>
      <c r="K58" s="149">
        <v>-0.1</v>
      </c>
    </row>
    <row r="59" spans="2:11" ht="15" customHeight="1">
      <c r="B59" s="146"/>
      <c r="C59" s="75" t="s">
        <v>106</v>
      </c>
      <c r="D59" s="146">
        <v>469</v>
      </c>
      <c r="E59" s="135">
        <v>432</v>
      </c>
      <c r="F59" s="147">
        <f t="shared" si="3"/>
        <v>0.6670063458242624</v>
      </c>
      <c r="G59" s="148">
        <v>-7.9</v>
      </c>
      <c r="H59" s="79">
        <v>2320</v>
      </c>
      <c r="I59" s="135">
        <v>2425</v>
      </c>
      <c r="J59" s="147">
        <f t="shared" si="2"/>
        <v>0.5692608529288178</v>
      </c>
      <c r="K59" s="149">
        <v>4.5</v>
      </c>
    </row>
    <row r="60" spans="2:11" ht="15" customHeight="1">
      <c r="B60" s="146"/>
      <c r="C60" s="75" t="s">
        <v>107</v>
      </c>
      <c r="D60" s="146">
        <v>417</v>
      </c>
      <c r="E60" s="135">
        <v>400</v>
      </c>
      <c r="F60" s="147">
        <f t="shared" si="3"/>
        <v>0.6175984683557986</v>
      </c>
      <c r="G60" s="148">
        <v>-4.1</v>
      </c>
      <c r="H60" s="79">
        <v>1873</v>
      </c>
      <c r="I60" s="135">
        <v>1993</v>
      </c>
      <c r="J60" s="147">
        <f t="shared" si="2"/>
        <v>0.4678502597472716</v>
      </c>
      <c r="K60" s="149">
        <v>6.4</v>
      </c>
    </row>
    <row r="61" spans="2:11" ht="15" customHeight="1">
      <c r="B61" s="151"/>
      <c r="C61" s="84" t="s">
        <v>109</v>
      </c>
      <c r="D61" s="151">
        <v>281</v>
      </c>
      <c r="E61" s="152">
        <v>287</v>
      </c>
      <c r="F61" s="153">
        <f t="shared" si="3"/>
        <v>0.44312690104528535</v>
      </c>
      <c r="G61" s="154">
        <v>2.1</v>
      </c>
      <c r="H61" s="152">
        <v>1374</v>
      </c>
      <c r="I61" s="152">
        <v>1412</v>
      </c>
      <c r="J61" s="153">
        <f t="shared" si="2"/>
        <v>0.3314624017878312</v>
      </c>
      <c r="K61" s="155">
        <v>2.8</v>
      </c>
    </row>
    <row r="62" ht="12">
      <c r="C62" s="135" t="s">
        <v>276</v>
      </c>
    </row>
  </sheetData>
  <mergeCells count="23">
    <mergeCell ref="B57:C57"/>
    <mergeCell ref="B30:C30"/>
    <mergeCell ref="B32:C32"/>
    <mergeCell ref="B40:C40"/>
    <mergeCell ref="B43:C43"/>
    <mergeCell ref="B22:C22"/>
    <mergeCell ref="B25:C25"/>
    <mergeCell ref="B47:C47"/>
    <mergeCell ref="B55:C55"/>
    <mergeCell ref="B3:C6"/>
    <mergeCell ref="B7:C7"/>
    <mergeCell ref="D4:D6"/>
    <mergeCell ref="D3:G3"/>
    <mergeCell ref="E5:E6"/>
    <mergeCell ref="H3:K3"/>
    <mergeCell ref="H4:H6"/>
    <mergeCell ref="I4:K4"/>
    <mergeCell ref="E4:G4"/>
    <mergeCell ref="I5:I6"/>
    <mergeCell ref="J5:J6"/>
    <mergeCell ref="K5:K6"/>
    <mergeCell ref="F5:F6"/>
    <mergeCell ref="G5:G6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A1" sqref="A1"/>
    </sheetView>
  </sheetViews>
  <sheetFormatPr defaultColWidth="9.00390625" defaultRowHeight="13.5"/>
  <cols>
    <col min="1" max="1" width="9.375" style="157" customWidth="1"/>
    <col min="2" max="2" width="10.125" style="157" bestFit="1" customWidth="1"/>
    <col min="3" max="3" width="8.125" style="157" bestFit="1" customWidth="1"/>
    <col min="4" max="5" width="9.125" style="157" bestFit="1" customWidth="1"/>
    <col min="6" max="16384" width="9.00390625" style="157" customWidth="1"/>
  </cols>
  <sheetData>
    <row r="1" ht="14.25">
      <c r="A1" s="156" t="s">
        <v>298</v>
      </c>
    </row>
    <row r="2" ht="12.75" thickBot="1">
      <c r="A2" s="157" t="s">
        <v>283</v>
      </c>
    </row>
    <row r="3" spans="1:5" ht="14.25" customHeight="1" thickTop="1">
      <c r="A3" s="158" t="s">
        <v>284</v>
      </c>
      <c r="B3" s="1214" t="s">
        <v>285</v>
      </c>
      <c r="C3" s="1210" t="s">
        <v>286</v>
      </c>
      <c r="D3" s="1211" t="s">
        <v>287</v>
      </c>
      <c r="E3" s="1212"/>
    </row>
    <row r="4" spans="1:5" ht="24">
      <c r="A4" s="159" t="s">
        <v>278</v>
      </c>
      <c r="B4" s="1215"/>
      <c r="C4" s="1201"/>
      <c r="D4" s="160" t="s">
        <v>288</v>
      </c>
      <c r="E4" s="160" t="s">
        <v>289</v>
      </c>
    </row>
    <row r="5" spans="1:5" ht="6.75" customHeight="1">
      <c r="A5" s="161"/>
      <c r="B5" s="162"/>
      <c r="C5" s="163"/>
      <c r="D5" s="164"/>
      <c r="E5" s="165"/>
    </row>
    <row r="6" spans="1:5" ht="12">
      <c r="A6" s="161" t="s">
        <v>290</v>
      </c>
      <c r="B6" s="166">
        <f>SUM(C6:E6)</f>
        <v>112347</v>
      </c>
      <c r="C6" s="167">
        <v>11705</v>
      </c>
      <c r="D6" s="168">
        <v>58303</v>
      </c>
      <c r="E6" s="169">
        <v>42339</v>
      </c>
    </row>
    <row r="7" spans="1:5" ht="12">
      <c r="A7" s="170" t="s">
        <v>291</v>
      </c>
      <c r="B7" s="166">
        <v>111338</v>
      </c>
      <c r="C7" s="167">
        <v>10161</v>
      </c>
      <c r="D7" s="168">
        <v>56977</v>
      </c>
      <c r="E7" s="169">
        <v>44200</v>
      </c>
    </row>
    <row r="8" spans="1:5" ht="12">
      <c r="A8" s="170" t="s">
        <v>292</v>
      </c>
      <c r="B8" s="166">
        <v>110191</v>
      </c>
      <c r="C8" s="167">
        <v>9196</v>
      </c>
      <c r="D8" s="168">
        <v>53920</v>
      </c>
      <c r="E8" s="169">
        <v>47075</v>
      </c>
    </row>
    <row r="9" spans="1:5" ht="12">
      <c r="A9" s="170" t="s">
        <v>293</v>
      </c>
      <c r="B9" s="166">
        <v>109044</v>
      </c>
      <c r="C9" s="167">
        <v>7231</v>
      </c>
      <c r="D9" s="168">
        <v>51703</v>
      </c>
      <c r="E9" s="169">
        <v>50110</v>
      </c>
    </row>
    <row r="10" spans="1:5" ht="12">
      <c r="A10" s="170" t="s">
        <v>294</v>
      </c>
      <c r="B10" s="166">
        <v>107746</v>
      </c>
      <c r="C10" s="167">
        <v>6889</v>
      </c>
      <c r="D10" s="168">
        <v>48451</v>
      </c>
      <c r="E10" s="169">
        <v>52406</v>
      </c>
    </row>
    <row r="11" spans="1:5" ht="6.75" customHeight="1">
      <c r="A11" s="170"/>
      <c r="B11" s="166"/>
      <c r="C11" s="167"/>
      <c r="D11" s="167"/>
      <c r="E11" s="169"/>
    </row>
    <row r="12" spans="1:5" s="175" customFormat="1" ht="15" customHeight="1">
      <c r="A12" s="171" t="s">
        <v>295</v>
      </c>
      <c r="B12" s="172">
        <f>SUM(B14:B17)</f>
        <v>106353</v>
      </c>
      <c r="C12" s="173">
        <f>SUM(C14:C17)</f>
        <v>7034</v>
      </c>
      <c r="D12" s="173">
        <f>SUM(D14:D17)</f>
        <v>46316</v>
      </c>
      <c r="E12" s="174">
        <f>SUM(E14:E17)</f>
        <v>53003</v>
      </c>
    </row>
    <row r="13" spans="1:5" s="175" customFormat="1" ht="6.75" customHeight="1">
      <c r="A13" s="176"/>
      <c r="B13" s="172"/>
      <c r="C13" s="173"/>
      <c r="D13" s="173"/>
      <c r="E13" s="174"/>
    </row>
    <row r="14" spans="1:5" s="181" customFormat="1" ht="15" customHeight="1">
      <c r="A14" s="177" t="s">
        <v>279</v>
      </c>
      <c r="B14" s="178">
        <f>+B19+B25+B26+B27+B29+B31+B32+B35+B36+B37+B38+B39+B41+B42</f>
        <v>44591</v>
      </c>
      <c r="C14" s="179">
        <f>C19+C25+C26+C27+C29+C31+C32+C35+C36+C37+C38+C39+C41+C42</f>
        <v>3275</v>
      </c>
      <c r="D14" s="179">
        <f>D19+D25+D26+D27+D29+D31+D32+D35+D36+D37+D38+D39+D41+D42</f>
        <v>18639</v>
      </c>
      <c r="E14" s="180">
        <f>E19+E25+E26+E27+E29+E31+E32+E35+E36+E37+E38+E39+E41+E42</f>
        <v>22677</v>
      </c>
    </row>
    <row r="15" spans="1:5" s="181" customFormat="1" ht="15" customHeight="1">
      <c r="A15" s="177" t="s">
        <v>280</v>
      </c>
      <c r="B15" s="178">
        <f>+B23+B43+B44+B45+B47+B48+B49+B50</f>
        <v>11369</v>
      </c>
      <c r="C15" s="179">
        <f>C23+C43+C44+C45+C47+C48+C49+C50</f>
        <v>275</v>
      </c>
      <c r="D15" s="179">
        <f>D23+D43+D44+D45+D47+D48+D49+D50</f>
        <v>5742</v>
      </c>
      <c r="E15" s="180">
        <f>E23+E43+E44+E45+E47+E48+E49+E50</f>
        <v>5352</v>
      </c>
    </row>
    <row r="16" spans="1:5" s="181" customFormat="1" ht="15" customHeight="1">
      <c r="A16" s="177" t="s">
        <v>281</v>
      </c>
      <c r="B16" s="178">
        <f>+B20+B28+B33+B51+B53+B54+B55+B56</f>
        <v>23668</v>
      </c>
      <c r="C16" s="179">
        <f>C20+C28+C33+C51+C53+C54+C55+C56</f>
        <v>2001</v>
      </c>
      <c r="D16" s="179">
        <f>D20+D28+D33+D51+D53+D54+D55+D56</f>
        <v>10361</v>
      </c>
      <c r="E16" s="180">
        <f>E20+E28+E33+E51+E53+E54+E55+E56</f>
        <v>11306</v>
      </c>
    </row>
    <row r="17" spans="1:5" s="181" customFormat="1" ht="15" customHeight="1">
      <c r="A17" s="177" t="s">
        <v>282</v>
      </c>
      <c r="B17" s="182">
        <f>+B21+B22+B57+B59+B60+B61+B62+B63+B65+B66+B67+B68+B69+B70</f>
        <v>26725</v>
      </c>
      <c r="C17" s="179">
        <f>+C21+C22+C57+C59+C60+C61+C62+C63+C65+C66+C67+C68+C69+C70</f>
        <v>1483</v>
      </c>
      <c r="D17" s="179">
        <f>+D21+D22+D57+D59+D60+D61+D62+D63+D65+D66+D67+D68+D69+D70</f>
        <v>11574</v>
      </c>
      <c r="E17" s="180">
        <f>+E21+E22+E57+E59+E60+E61+E62+E63+E65+E66+E67+E68+E69+E70</f>
        <v>13668</v>
      </c>
    </row>
    <row r="18" spans="1:5" ht="8.25" customHeight="1">
      <c r="A18" s="161"/>
      <c r="B18" s="183"/>
      <c r="C18" s="184"/>
      <c r="D18" s="184"/>
      <c r="E18" s="185"/>
    </row>
    <row r="19" spans="1:5" ht="12">
      <c r="A19" s="161" t="s">
        <v>69</v>
      </c>
      <c r="B19" s="183">
        <v>8880</v>
      </c>
      <c r="C19" s="186">
        <v>874</v>
      </c>
      <c r="D19" s="184">
        <v>3151</v>
      </c>
      <c r="E19" s="185">
        <v>4855</v>
      </c>
    </row>
    <row r="20" spans="1:5" ht="12">
      <c r="A20" s="161" t="s">
        <v>71</v>
      </c>
      <c r="B20" s="183">
        <v>4412</v>
      </c>
      <c r="C20" s="186">
        <v>312</v>
      </c>
      <c r="D20" s="184">
        <v>1671</v>
      </c>
      <c r="E20" s="185">
        <v>2429</v>
      </c>
    </row>
    <row r="21" spans="1:5" ht="12">
      <c r="A21" s="161" t="s">
        <v>73</v>
      </c>
      <c r="B21" s="183">
        <v>3942</v>
      </c>
      <c r="C21" s="186">
        <v>222</v>
      </c>
      <c r="D21" s="184">
        <v>1908</v>
      </c>
      <c r="E21" s="185">
        <v>1812</v>
      </c>
    </row>
    <row r="22" spans="1:5" ht="12">
      <c r="A22" s="161" t="s">
        <v>75</v>
      </c>
      <c r="B22" s="183">
        <v>5280</v>
      </c>
      <c r="C22" s="186">
        <v>554</v>
      </c>
      <c r="D22" s="184">
        <v>2336</v>
      </c>
      <c r="E22" s="185">
        <v>2390</v>
      </c>
    </row>
    <row r="23" spans="1:5" ht="12">
      <c r="A23" s="161" t="s">
        <v>78</v>
      </c>
      <c r="B23" s="183">
        <v>2748</v>
      </c>
      <c r="C23" s="186">
        <v>127</v>
      </c>
      <c r="D23" s="184">
        <v>1595</v>
      </c>
      <c r="E23" s="185">
        <v>1026</v>
      </c>
    </row>
    <row r="24" spans="1:5" ht="9" customHeight="1">
      <c r="A24" s="161"/>
      <c r="B24" s="183"/>
      <c r="C24" s="186"/>
      <c r="D24" s="184"/>
      <c r="E24" s="185"/>
    </row>
    <row r="25" spans="1:5" ht="12">
      <c r="A25" s="161" t="s">
        <v>79</v>
      </c>
      <c r="B25" s="183">
        <v>4072</v>
      </c>
      <c r="C25" s="186">
        <v>272</v>
      </c>
      <c r="D25" s="184">
        <v>1751</v>
      </c>
      <c r="E25" s="185">
        <v>2049</v>
      </c>
    </row>
    <row r="26" spans="1:5" ht="12">
      <c r="A26" s="161" t="s">
        <v>81</v>
      </c>
      <c r="B26" s="183">
        <v>3153</v>
      </c>
      <c r="C26" s="186">
        <v>398</v>
      </c>
      <c r="D26" s="184">
        <v>1241</v>
      </c>
      <c r="E26" s="185">
        <v>1514</v>
      </c>
    </row>
    <row r="27" spans="1:5" ht="12">
      <c r="A27" s="161" t="s">
        <v>82</v>
      </c>
      <c r="B27" s="183">
        <v>4594</v>
      </c>
      <c r="C27" s="186">
        <v>204</v>
      </c>
      <c r="D27" s="184">
        <v>2070</v>
      </c>
      <c r="E27" s="185">
        <v>2320</v>
      </c>
    </row>
    <row r="28" spans="1:5" ht="12">
      <c r="A28" s="161" t="s">
        <v>84</v>
      </c>
      <c r="B28" s="183">
        <v>3209</v>
      </c>
      <c r="C28" s="186">
        <v>141</v>
      </c>
      <c r="D28" s="184">
        <v>1316</v>
      </c>
      <c r="E28" s="185">
        <v>1752</v>
      </c>
    </row>
    <row r="29" spans="1:5" ht="12">
      <c r="A29" s="161" t="s">
        <v>86</v>
      </c>
      <c r="B29" s="183">
        <v>4292</v>
      </c>
      <c r="C29" s="186">
        <v>350</v>
      </c>
      <c r="D29" s="184">
        <v>1736</v>
      </c>
      <c r="E29" s="185">
        <v>2206</v>
      </c>
    </row>
    <row r="30" spans="1:5" ht="9" customHeight="1">
      <c r="A30" s="161"/>
      <c r="B30" s="183"/>
      <c r="C30" s="186"/>
      <c r="D30" s="184"/>
      <c r="E30" s="185"/>
    </row>
    <row r="31" spans="1:5" ht="12">
      <c r="A31" s="161" t="s">
        <v>88</v>
      </c>
      <c r="B31" s="183">
        <v>3904</v>
      </c>
      <c r="C31" s="186">
        <v>483</v>
      </c>
      <c r="D31" s="184">
        <v>1679</v>
      </c>
      <c r="E31" s="185">
        <v>1742</v>
      </c>
    </row>
    <row r="32" spans="1:5" ht="12">
      <c r="A32" s="161" t="s">
        <v>89</v>
      </c>
      <c r="B32" s="183">
        <v>3768</v>
      </c>
      <c r="C32" s="186">
        <v>119</v>
      </c>
      <c r="D32" s="184">
        <v>2446</v>
      </c>
      <c r="E32" s="185">
        <v>1203</v>
      </c>
    </row>
    <row r="33" spans="1:5" ht="12">
      <c r="A33" s="161" t="s">
        <v>91</v>
      </c>
      <c r="B33" s="183">
        <v>3347</v>
      </c>
      <c r="C33" s="186">
        <v>472</v>
      </c>
      <c r="D33" s="184">
        <v>1506</v>
      </c>
      <c r="E33" s="185">
        <v>1369</v>
      </c>
    </row>
    <row r="34" spans="1:5" ht="9" customHeight="1">
      <c r="A34" s="161"/>
      <c r="B34" s="183"/>
      <c r="C34" s="186"/>
      <c r="D34" s="184"/>
      <c r="E34" s="185"/>
    </row>
    <row r="35" spans="1:5" ht="12">
      <c r="A35" s="161" t="s">
        <v>96</v>
      </c>
      <c r="B35" s="183">
        <v>1491</v>
      </c>
      <c r="C35" s="186">
        <v>102</v>
      </c>
      <c r="D35" s="184">
        <v>606</v>
      </c>
      <c r="E35" s="185">
        <v>783</v>
      </c>
    </row>
    <row r="36" spans="1:5" ht="12">
      <c r="A36" s="161" t="s">
        <v>98</v>
      </c>
      <c r="B36" s="183">
        <v>1377</v>
      </c>
      <c r="C36" s="186">
        <v>80</v>
      </c>
      <c r="D36" s="184">
        <v>434</v>
      </c>
      <c r="E36" s="185">
        <v>863</v>
      </c>
    </row>
    <row r="37" spans="1:5" ht="12">
      <c r="A37" s="161" t="s">
        <v>100</v>
      </c>
      <c r="B37" s="183">
        <v>2629</v>
      </c>
      <c r="C37" s="186">
        <v>89</v>
      </c>
      <c r="D37" s="184">
        <v>993</v>
      </c>
      <c r="E37" s="185">
        <v>1547</v>
      </c>
    </row>
    <row r="38" spans="1:5" ht="12">
      <c r="A38" s="161" t="s">
        <v>102</v>
      </c>
      <c r="B38" s="183">
        <v>1450</v>
      </c>
      <c r="C38" s="186">
        <v>46</v>
      </c>
      <c r="D38" s="184">
        <v>236</v>
      </c>
      <c r="E38" s="185">
        <v>1168</v>
      </c>
    </row>
    <row r="39" spans="1:5" ht="12">
      <c r="A39" s="161" t="s">
        <v>103</v>
      </c>
      <c r="B39" s="183">
        <v>1923</v>
      </c>
      <c r="C39" s="186">
        <v>123</v>
      </c>
      <c r="D39" s="184">
        <v>848</v>
      </c>
      <c r="E39" s="185">
        <v>952</v>
      </c>
    </row>
    <row r="40" spans="1:5" ht="9" customHeight="1">
      <c r="A40" s="161"/>
      <c r="B40" s="183"/>
      <c r="C40" s="186"/>
      <c r="D40" s="184"/>
      <c r="E40" s="185"/>
    </row>
    <row r="41" spans="1:5" ht="12">
      <c r="A41" s="161" t="s">
        <v>105</v>
      </c>
      <c r="B41" s="183">
        <v>1479</v>
      </c>
      <c r="C41" s="186">
        <v>89</v>
      </c>
      <c r="D41" s="184">
        <v>633</v>
      </c>
      <c r="E41" s="185">
        <v>757</v>
      </c>
    </row>
    <row r="42" spans="1:5" ht="12">
      <c r="A42" s="161" t="s">
        <v>108</v>
      </c>
      <c r="B42" s="183">
        <v>1579</v>
      </c>
      <c r="C42" s="186">
        <v>46</v>
      </c>
      <c r="D42" s="184">
        <v>815</v>
      </c>
      <c r="E42" s="185">
        <v>718</v>
      </c>
    </row>
    <row r="43" spans="1:5" ht="12">
      <c r="A43" s="161" t="s">
        <v>67</v>
      </c>
      <c r="B43" s="183">
        <v>1071</v>
      </c>
      <c r="C43" s="186">
        <v>18</v>
      </c>
      <c r="D43" s="184">
        <v>576</v>
      </c>
      <c r="E43" s="185">
        <v>477</v>
      </c>
    </row>
    <row r="44" spans="1:5" ht="12">
      <c r="A44" s="161" t="s">
        <v>68</v>
      </c>
      <c r="B44" s="183">
        <v>1621</v>
      </c>
      <c r="C44" s="186">
        <v>39</v>
      </c>
      <c r="D44" s="184">
        <v>770</v>
      </c>
      <c r="E44" s="185">
        <v>812</v>
      </c>
    </row>
    <row r="45" spans="1:5" ht="12">
      <c r="A45" s="161" t="s">
        <v>70</v>
      </c>
      <c r="B45" s="183">
        <v>1170</v>
      </c>
      <c r="C45" s="186">
        <v>14</v>
      </c>
      <c r="D45" s="184">
        <v>629</v>
      </c>
      <c r="E45" s="185">
        <v>527</v>
      </c>
    </row>
    <row r="46" spans="1:5" ht="9" customHeight="1">
      <c r="A46" s="161"/>
      <c r="B46" s="183"/>
      <c r="C46" s="186"/>
      <c r="D46" s="184"/>
      <c r="E46" s="185"/>
    </row>
    <row r="47" spans="1:5" ht="12">
      <c r="A47" s="161" t="s">
        <v>72</v>
      </c>
      <c r="B47" s="183">
        <v>1658</v>
      </c>
      <c r="C47" s="186">
        <v>1</v>
      </c>
      <c r="D47" s="184">
        <v>709</v>
      </c>
      <c r="E47" s="185">
        <v>948</v>
      </c>
    </row>
    <row r="48" spans="1:5" ht="12">
      <c r="A48" s="161" t="s">
        <v>74</v>
      </c>
      <c r="B48" s="183">
        <v>796</v>
      </c>
      <c r="C48" s="186">
        <v>13</v>
      </c>
      <c r="D48" s="184">
        <v>364</v>
      </c>
      <c r="E48" s="185">
        <v>419</v>
      </c>
    </row>
    <row r="49" spans="1:5" ht="12">
      <c r="A49" s="161" t="s">
        <v>76</v>
      </c>
      <c r="B49" s="183">
        <v>1110</v>
      </c>
      <c r="C49" s="186">
        <v>42</v>
      </c>
      <c r="D49" s="184">
        <v>612</v>
      </c>
      <c r="E49" s="185">
        <v>456</v>
      </c>
    </row>
    <row r="50" spans="1:5" ht="12">
      <c r="A50" s="161" t="s">
        <v>77</v>
      </c>
      <c r="B50" s="183">
        <v>1195</v>
      </c>
      <c r="C50" s="186">
        <v>21</v>
      </c>
      <c r="D50" s="184">
        <v>487</v>
      </c>
      <c r="E50" s="185">
        <v>687</v>
      </c>
    </row>
    <row r="51" spans="1:5" ht="12">
      <c r="A51" s="161" t="s">
        <v>80</v>
      </c>
      <c r="B51" s="183">
        <v>3407</v>
      </c>
      <c r="C51" s="186">
        <v>512</v>
      </c>
      <c r="D51" s="184">
        <v>1626</v>
      </c>
      <c r="E51" s="185">
        <v>1269</v>
      </c>
    </row>
    <row r="52" spans="1:5" ht="9" customHeight="1">
      <c r="A52" s="161"/>
      <c r="B52" s="183"/>
      <c r="C52" s="186"/>
      <c r="D52" s="184"/>
      <c r="E52" s="185"/>
    </row>
    <row r="53" spans="1:5" ht="12">
      <c r="A53" s="161" t="s">
        <v>296</v>
      </c>
      <c r="B53" s="183">
        <v>3254</v>
      </c>
      <c r="C53" s="186">
        <v>278</v>
      </c>
      <c r="D53" s="184">
        <v>1745</v>
      </c>
      <c r="E53" s="185">
        <v>1231</v>
      </c>
    </row>
    <row r="54" spans="1:5" ht="12">
      <c r="A54" s="161" t="s">
        <v>83</v>
      </c>
      <c r="B54" s="183">
        <v>1301</v>
      </c>
      <c r="C54" s="186">
        <v>39</v>
      </c>
      <c r="D54" s="184">
        <v>382</v>
      </c>
      <c r="E54" s="185">
        <v>880</v>
      </c>
    </row>
    <row r="55" spans="1:5" ht="12">
      <c r="A55" s="161" t="s">
        <v>85</v>
      </c>
      <c r="B55" s="183">
        <v>3000</v>
      </c>
      <c r="C55" s="186">
        <v>178</v>
      </c>
      <c r="D55" s="184">
        <v>1300</v>
      </c>
      <c r="E55" s="185">
        <v>1522</v>
      </c>
    </row>
    <row r="56" spans="1:5" ht="12">
      <c r="A56" s="161" t="s">
        <v>87</v>
      </c>
      <c r="B56" s="183">
        <v>1738</v>
      </c>
      <c r="C56" s="186">
        <v>69</v>
      </c>
      <c r="D56" s="184">
        <v>815</v>
      </c>
      <c r="E56" s="185">
        <v>854</v>
      </c>
    </row>
    <row r="57" spans="1:5" ht="12">
      <c r="A57" s="161" t="s">
        <v>90</v>
      </c>
      <c r="B57" s="183">
        <v>1146</v>
      </c>
      <c r="C57" s="186">
        <v>28</v>
      </c>
      <c r="D57" s="184">
        <v>378</v>
      </c>
      <c r="E57" s="185">
        <v>740</v>
      </c>
    </row>
    <row r="58" spans="1:5" ht="9" customHeight="1">
      <c r="A58" s="161"/>
      <c r="B58" s="183"/>
      <c r="C58" s="186"/>
      <c r="D58" s="184"/>
      <c r="E58" s="185"/>
    </row>
    <row r="59" spans="1:5" ht="12">
      <c r="A59" s="161" t="s">
        <v>92</v>
      </c>
      <c r="B59" s="183">
        <v>2389</v>
      </c>
      <c r="C59" s="186">
        <v>101</v>
      </c>
      <c r="D59" s="184">
        <v>1229</v>
      </c>
      <c r="E59" s="185">
        <v>1059</v>
      </c>
    </row>
    <row r="60" spans="1:5" ht="12">
      <c r="A60" s="161" t="s">
        <v>93</v>
      </c>
      <c r="B60" s="183">
        <v>1757</v>
      </c>
      <c r="C60" s="186">
        <v>105</v>
      </c>
      <c r="D60" s="184">
        <v>970</v>
      </c>
      <c r="E60" s="185">
        <v>682</v>
      </c>
    </row>
    <row r="61" spans="1:5" ht="12">
      <c r="A61" s="161" t="s">
        <v>94</v>
      </c>
      <c r="B61" s="183">
        <v>1630</v>
      </c>
      <c r="C61" s="186">
        <v>81</v>
      </c>
      <c r="D61" s="184">
        <v>879</v>
      </c>
      <c r="E61" s="185">
        <v>670</v>
      </c>
    </row>
    <row r="62" spans="1:5" ht="12">
      <c r="A62" s="161" t="s">
        <v>95</v>
      </c>
      <c r="B62" s="183">
        <v>1289</v>
      </c>
      <c r="C62" s="186">
        <v>41</v>
      </c>
      <c r="D62" s="184">
        <v>649</v>
      </c>
      <c r="E62" s="185">
        <v>599</v>
      </c>
    </row>
    <row r="63" spans="1:5" ht="12">
      <c r="A63" s="161" t="s">
        <v>97</v>
      </c>
      <c r="B63" s="183">
        <v>1097</v>
      </c>
      <c r="C63" s="186">
        <v>25</v>
      </c>
      <c r="D63" s="184">
        <v>665</v>
      </c>
      <c r="E63" s="185">
        <v>407</v>
      </c>
    </row>
    <row r="64" spans="1:5" ht="9" customHeight="1">
      <c r="A64" s="161"/>
      <c r="B64" s="183"/>
      <c r="C64" s="186"/>
      <c r="D64" s="184"/>
      <c r="E64" s="185"/>
    </row>
    <row r="65" spans="1:5" ht="12">
      <c r="A65" s="161" t="s">
        <v>99</v>
      </c>
      <c r="B65" s="183">
        <v>1033</v>
      </c>
      <c r="C65" s="186">
        <v>14</v>
      </c>
      <c r="D65" s="184">
        <v>299</v>
      </c>
      <c r="E65" s="185">
        <v>720</v>
      </c>
    </row>
    <row r="66" spans="1:5" ht="12">
      <c r="A66" s="161" t="s">
        <v>101</v>
      </c>
      <c r="B66" s="183">
        <v>1319</v>
      </c>
      <c r="C66" s="186">
        <v>26</v>
      </c>
      <c r="D66" s="184">
        <v>102</v>
      </c>
      <c r="E66" s="185">
        <v>1191</v>
      </c>
    </row>
    <row r="67" spans="1:5" ht="12">
      <c r="A67" s="161" t="s">
        <v>104</v>
      </c>
      <c r="B67" s="183">
        <v>2707</v>
      </c>
      <c r="C67" s="186">
        <v>152</v>
      </c>
      <c r="D67" s="184">
        <v>1019</v>
      </c>
      <c r="E67" s="185">
        <v>1536</v>
      </c>
    </row>
    <row r="68" spans="1:5" ht="12">
      <c r="A68" s="161" t="s">
        <v>106</v>
      </c>
      <c r="B68" s="183">
        <v>1066</v>
      </c>
      <c r="C68" s="186">
        <v>32</v>
      </c>
      <c r="D68" s="184">
        <v>373</v>
      </c>
      <c r="E68" s="185">
        <v>661</v>
      </c>
    </row>
    <row r="69" spans="1:5" ht="12">
      <c r="A69" s="161" t="s">
        <v>107</v>
      </c>
      <c r="B69" s="183">
        <v>873</v>
      </c>
      <c r="C69" s="186">
        <v>45</v>
      </c>
      <c r="D69" s="184">
        <v>314</v>
      </c>
      <c r="E69" s="185">
        <v>514</v>
      </c>
    </row>
    <row r="70" spans="1:5" ht="12">
      <c r="A70" s="159" t="s">
        <v>109</v>
      </c>
      <c r="B70" s="187">
        <v>1197</v>
      </c>
      <c r="C70" s="188">
        <v>57</v>
      </c>
      <c r="D70" s="189">
        <v>453</v>
      </c>
      <c r="E70" s="190">
        <v>687</v>
      </c>
    </row>
    <row r="71" spans="1:5" ht="12">
      <c r="A71" s="191" t="s">
        <v>297</v>
      </c>
      <c r="B71" s="191"/>
      <c r="C71" s="191"/>
      <c r="D71" s="191"/>
      <c r="E71" s="191"/>
    </row>
    <row r="72" spans="1:5" ht="12">
      <c r="A72" s="191"/>
      <c r="B72" s="191"/>
      <c r="C72" s="191"/>
      <c r="D72" s="191"/>
      <c r="E72" s="191"/>
    </row>
    <row r="73" spans="1:5" ht="12">
      <c r="A73" s="191"/>
      <c r="B73" s="191"/>
      <c r="C73" s="191"/>
      <c r="D73" s="191"/>
      <c r="E73" s="191"/>
    </row>
    <row r="74" spans="1:5" ht="12">
      <c r="A74" s="191"/>
      <c r="B74" s="191"/>
      <c r="C74" s="191"/>
      <c r="D74" s="191"/>
      <c r="E74" s="191"/>
    </row>
    <row r="75" spans="1:5" ht="12">
      <c r="A75" s="191"/>
      <c r="B75" s="191"/>
      <c r="C75" s="191"/>
      <c r="D75" s="191"/>
      <c r="E75" s="191"/>
    </row>
    <row r="76" spans="1:5" ht="12">
      <c r="A76" s="191"/>
      <c r="B76" s="191"/>
      <c r="C76" s="191"/>
      <c r="D76" s="191"/>
      <c r="E76" s="191"/>
    </row>
    <row r="77" spans="1:5" ht="12">
      <c r="A77" s="191"/>
      <c r="B77" s="191"/>
      <c r="C77" s="191"/>
      <c r="D77" s="191"/>
      <c r="E77" s="191"/>
    </row>
    <row r="78" spans="1:5" ht="12">
      <c r="A78" s="191"/>
      <c r="B78" s="191"/>
      <c r="C78" s="191"/>
      <c r="D78" s="191"/>
      <c r="E78" s="191"/>
    </row>
    <row r="79" spans="1:5" ht="12">
      <c r="A79" s="191"/>
      <c r="B79" s="191"/>
      <c r="C79" s="191"/>
      <c r="D79" s="191"/>
      <c r="E79" s="191"/>
    </row>
    <row r="80" spans="1:5" ht="12">
      <c r="A80" s="191"/>
      <c r="B80" s="191"/>
      <c r="C80" s="191"/>
      <c r="D80" s="191"/>
      <c r="E80" s="191"/>
    </row>
    <row r="81" spans="1:5" ht="12">
      <c r="A81" s="191"/>
      <c r="B81" s="191"/>
      <c r="C81" s="191"/>
      <c r="D81" s="191"/>
      <c r="E81" s="191"/>
    </row>
    <row r="82" spans="1:5" ht="12">
      <c r="A82" s="191"/>
      <c r="B82" s="191"/>
      <c r="C82" s="191"/>
      <c r="D82" s="191"/>
      <c r="E82" s="191"/>
    </row>
    <row r="83" spans="1:5" ht="12">
      <c r="A83" s="191"/>
      <c r="B83" s="191"/>
      <c r="C83" s="191"/>
      <c r="D83" s="191"/>
      <c r="E83" s="191"/>
    </row>
    <row r="84" spans="1:5" ht="12">
      <c r="A84" s="191"/>
      <c r="B84" s="191"/>
      <c r="C84" s="191"/>
      <c r="D84" s="191"/>
      <c r="E84" s="191"/>
    </row>
    <row r="85" spans="1:5" ht="12">
      <c r="A85" s="191"/>
      <c r="B85" s="191"/>
      <c r="C85" s="191"/>
      <c r="D85" s="191"/>
      <c r="E85" s="191"/>
    </row>
    <row r="86" spans="1:5" ht="12">
      <c r="A86" s="191"/>
      <c r="B86" s="191"/>
      <c r="C86" s="191"/>
      <c r="D86" s="191"/>
      <c r="E86" s="191"/>
    </row>
    <row r="87" spans="1:5" ht="12">
      <c r="A87" s="191"/>
      <c r="B87" s="191"/>
      <c r="C87" s="191"/>
      <c r="D87" s="191"/>
      <c r="E87" s="191"/>
    </row>
    <row r="88" spans="1:5" ht="12">
      <c r="A88" s="191"/>
      <c r="B88" s="191"/>
      <c r="C88" s="191"/>
      <c r="D88" s="191"/>
      <c r="E88" s="191"/>
    </row>
    <row r="89" spans="1:5" ht="12">
      <c r="A89" s="191"/>
      <c r="B89" s="191"/>
      <c r="C89" s="191"/>
      <c r="D89" s="191"/>
      <c r="E89" s="191"/>
    </row>
    <row r="90" spans="1:5" ht="12">
      <c r="A90" s="191"/>
      <c r="B90" s="191"/>
      <c r="C90" s="191"/>
      <c r="D90" s="191"/>
      <c r="E90" s="191"/>
    </row>
    <row r="91" spans="1:5" ht="12">
      <c r="A91" s="191"/>
      <c r="B91" s="191"/>
      <c r="C91" s="191"/>
      <c r="D91" s="191"/>
      <c r="E91" s="191"/>
    </row>
    <row r="92" spans="1:5" ht="12">
      <c r="A92" s="191"/>
      <c r="B92" s="191"/>
      <c r="C92" s="191"/>
      <c r="D92" s="191"/>
      <c r="E92" s="191"/>
    </row>
    <row r="93" spans="1:5" ht="12">
      <c r="A93" s="191"/>
      <c r="B93" s="191"/>
      <c r="C93" s="191"/>
      <c r="D93" s="191"/>
      <c r="E93" s="191"/>
    </row>
    <row r="94" spans="1:5" ht="12">
      <c r="A94" s="191"/>
      <c r="B94" s="191"/>
      <c r="C94" s="191"/>
      <c r="D94" s="191"/>
      <c r="E94" s="191"/>
    </row>
    <row r="95" spans="1:5" ht="12">
      <c r="A95" s="191"/>
      <c r="B95" s="191"/>
      <c r="C95" s="191"/>
      <c r="D95" s="191"/>
      <c r="E95" s="191"/>
    </row>
    <row r="96" spans="1:5" ht="12">
      <c r="A96" s="191"/>
      <c r="B96" s="191"/>
      <c r="C96" s="191"/>
      <c r="D96" s="191"/>
      <c r="E96" s="191"/>
    </row>
    <row r="97" spans="1:5" ht="12">
      <c r="A97" s="191"/>
      <c r="B97" s="191"/>
      <c r="C97" s="191"/>
      <c r="D97" s="191"/>
      <c r="E97" s="191"/>
    </row>
    <row r="98" spans="1:5" ht="12">
      <c r="A98" s="191"/>
      <c r="B98" s="191"/>
      <c r="C98" s="191"/>
      <c r="D98" s="191"/>
      <c r="E98" s="191"/>
    </row>
    <row r="99" spans="1:5" ht="12">
      <c r="A99" s="191"/>
      <c r="B99" s="191"/>
      <c r="C99" s="191"/>
      <c r="D99" s="191"/>
      <c r="E99" s="191"/>
    </row>
    <row r="100" spans="1:5" ht="12">
      <c r="A100" s="191"/>
      <c r="B100" s="191"/>
      <c r="C100" s="191"/>
      <c r="D100" s="191"/>
      <c r="E100" s="191"/>
    </row>
    <row r="101" spans="1:5" ht="12">
      <c r="A101" s="191"/>
      <c r="B101" s="191"/>
      <c r="C101" s="191"/>
      <c r="D101" s="191"/>
      <c r="E101" s="191"/>
    </row>
    <row r="102" spans="1:5" ht="12">
      <c r="A102" s="191"/>
      <c r="B102" s="191"/>
      <c r="C102" s="191"/>
      <c r="D102" s="191"/>
      <c r="E102" s="191"/>
    </row>
    <row r="103" spans="1:5" ht="12">
      <c r="A103" s="191"/>
      <c r="B103" s="191"/>
      <c r="C103" s="191"/>
      <c r="D103" s="191"/>
      <c r="E103" s="191"/>
    </row>
    <row r="104" spans="1:5" ht="12">
      <c r="A104" s="191"/>
      <c r="B104" s="191"/>
      <c r="C104" s="191"/>
      <c r="D104" s="191"/>
      <c r="E104" s="191"/>
    </row>
    <row r="105" spans="1:5" ht="12">
      <c r="A105" s="191"/>
      <c r="B105" s="191"/>
      <c r="C105" s="191"/>
      <c r="D105" s="191"/>
      <c r="E105" s="191"/>
    </row>
    <row r="106" spans="1:5" ht="12">
      <c r="A106" s="191"/>
      <c r="B106" s="191"/>
      <c r="C106" s="191"/>
      <c r="D106" s="191"/>
      <c r="E106" s="191"/>
    </row>
    <row r="107" spans="1:5" ht="12">
      <c r="A107" s="191"/>
      <c r="B107" s="191"/>
      <c r="C107" s="191"/>
      <c r="D107" s="191"/>
      <c r="E107" s="191"/>
    </row>
    <row r="108" spans="1:5" ht="12">
      <c r="A108" s="191"/>
      <c r="B108" s="191"/>
      <c r="C108" s="191"/>
      <c r="D108" s="191"/>
      <c r="E108" s="191"/>
    </row>
    <row r="109" spans="1:5" ht="12">
      <c r="A109" s="191"/>
      <c r="B109" s="191"/>
      <c r="C109" s="191"/>
      <c r="D109" s="191"/>
      <c r="E109" s="191"/>
    </row>
    <row r="110" spans="1:5" ht="12">
      <c r="A110" s="191"/>
      <c r="B110" s="191"/>
      <c r="C110" s="191"/>
      <c r="D110" s="191"/>
      <c r="E110" s="191"/>
    </row>
    <row r="111" spans="1:5" ht="12">
      <c r="A111" s="191"/>
      <c r="B111" s="191"/>
      <c r="C111" s="191"/>
      <c r="D111" s="191"/>
      <c r="E111" s="191"/>
    </row>
    <row r="112" spans="1:5" ht="12">
      <c r="A112" s="191"/>
      <c r="B112" s="191"/>
      <c r="C112" s="191"/>
      <c r="D112" s="191"/>
      <c r="E112" s="191"/>
    </row>
    <row r="113" spans="1:5" ht="12">
      <c r="A113" s="191"/>
      <c r="B113" s="191"/>
      <c r="C113" s="191"/>
      <c r="D113" s="191"/>
      <c r="E113" s="191"/>
    </row>
    <row r="114" spans="1:5" ht="12">
      <c r="A114" s="191"/>
      <c r="B114" s="191"/>
      <c r="C114" s="191"/>
      <c r="D114" s="191"/>
      <c r="E114" s="191"/>
    </row>
    <row r="115" spans="1:5" ht="12">
      <c r="A115" s="191"/>
      <c r="B115" s="191"/>
      <c r="C115" s="191"/>
      <c r="D115" s="191"/>
      <c r="E115" s="191"/>
    </row>
    <row r="116" spans="1:5" ht="12">
      <c r="A116" s="191"/>
      <c r="B116" s="191"/>
      <c r="C116" s="191"/>
      <c r="D116" s="191"/>
      <c r="E116" s="191"/>
    </row>
    <row r="117" spans="1:5" ht="12">
      <c r="A117" s="191"/>
      <c r="B117" s="191"/>
      <c r="C117" s="191"/>
      <c r="D117" s="191"/>
      <c r="E117" s="191"/>
    </row>
    <row r="118" spans="1:5" ht="12">
      <c r="A118" s="191"/>
      <c r="B118" s="191"/>
      <c r="C118" s="191"/>
      <c r="D118" s="191"/>
      <c r="E118" s="191"/>
    </row>
    <row r="119" spans="1:5" ht="12">
      <c r="A119" s="191"/>
      <c r="B119" s="191"/>
      <c r="C119" s="191"/>
      <c r="D119" s="191"/>
      <c r="E119" s="191"/>
    </row>
    <row r="120" spans="1:5" ht="12">
      <c r="A120" s="191"/>
      <c r="B120" s="191"/>
      <c r="C120" s="191"/>
      <c r="D120" s="191"/>
      <c r="E120" s="191"/>
    </row>
  </sheetData>
  <mergeCells count="3">
    <mergeCell ref="B3:B4"/>
    <mergeCell ref="D3:E3"/>
    <mergeCell ref="C3:C4"/>
  </mergeCells>
  <printOptions/>
  <pageMargins left="0.75" right="0.75" top="1" bottom="1" header="0.512" footer="0.512"/>
  <pageSetup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A1" sqref="A1"/>
    </sheetView>
  </sheetViews>
  <sheetFormatPr defaultColWidth="9.00390625" defaultRowHeight="13.5"/>
  <cols>
    <col min="1" max="1" width="9.375" style="157" customWidth="1"/>
    <col min="2" max="2" width="6.875" style="157" customWidth="1"/>
    <col min="3" max="8" width="8.125" style="157" bestFit="1" customWidth="1"/>
    <col min="9" max="10" width="7.25390625" style="157" bestFit="1" customWidth="1"/>
    <col min="11" max="11" width="7.125" style="157" customWidth="1"/>
    <col min="12" max="16384" width="9.00390625" style="157" customWidth="1"/>
  </cols>
  <sheetData>
    <row r="1" ht="14.25">
      <c r="A1" s="156" t="s">
        <v>298</v>
      </c>
    </row>
    <row r="2" spans="1:11" ht="12.75" thickBot="1">
      <c r="A2" s="157" t="s">
        <v>299</v>
      </c>
      <c r="K2" s="192"/>
    </row>
    <row r="3" spans="1:11" ht="14.25" customHeight="1" thickTop="1">
      <c r="A3" s="158" t="s">
        <v>284</v>
      </c>
      <c r="B3" s="1211" t="s">
        <v>300</v>
      </c>
      <c r="C3" s="1202"/>
      <c r="D3" s="1202"/>
      <c r="E3" s="1202"/>
      <c r="F3" s="1202"/>
      <c r="G3" s="1202"/>
      <c r="H3" s="1202"/>
      <c r="I3" s="1202"/>
      <c r="J3" s="1202"/>
      <c r="K3" s="1203"/>
    </row>
    <row r="4" spans="1:11" ht="24">
      <c r="A4" s="159" t="s">
        <v>278</v>
      </c>
      <c r="B4" s="193" t="s">
        <v>301</v>
      </c>
      <c r="C4" s="194" t="s">
        <v>302</v>
      </c>
      <c r="D4" s="193" t="s">
        <v>303</v>
      </c>
      <c r="E4" s="193" t="s">
        <v>304</v>
      </c>
      <c r="F4" s="193" t="s">
        <v>305</v>
      </c>
      <c r="G4" s="193" t="s">
        <v>306</v>
      </c>
      <c r="H4" s="193" t="s">
        <v>307</v>
      </c>
      <c r="I4" s="193" t="s">
        <v>308</v>
      </c>
      <c r="J4" s="193" t="s">
        <v>309</v>
      </c>
      <c r="K4" s="195" t="s">
        <v>310</v>
      </c>
    </row>
    <row r="5" spans="1:11" ht="6.75" customHeight="1">
      <c r="A5" s="161"/>
      <c r="B5" s="196"/>
      <c r="C5" s="197"/>
      <c r="D5" s="164"/>
      <c r="E5" s="164"/>
      <c r="F5" s="164"/>
      <c r="G5" s="164"/>
      <c r="H5" s="164"/>
      <c r="I5" s="164"/>
      <c r="J5" s="164"/>
      <c r="K5" s="165"/>
    </row>
    <row r="6" spans="1:11" ht="12">
      <c r="A6" s="161" t="s">
        <v>290</v>
      </c>
      <c r="B6" s="198">
        <v>212</v>
      </c>
      <c r="C6" s="199">
        <v>13236</v>
      </c>
      <c r="D6" s="168">
        <v>13639</v>
      </c>
      <c r="E6" s="168">
        <v>12237</v>
      </c>
      <c r="F6" s="168">
        <v>16911</v>
      </c>
      <c r="G6" s="168">
        <v>23384</v>
      </c>
      <c r="H6" s="168">
        <v>14646</v>
      </c>
      <c r="I6" s="168">
        <v>7684</v>
      </c>
      <c r="J6" s="168">
        <v>4464</v>
      </c>
      <c r="K6" s="169">
        <v>5934</v>
      </c>
    </row>
    <row r="7" spans="1:11" ht="12">
      <c r="A7" s="170" t="s">
        <v>291</v>
      </c>
      <c r="B7" s="198">
        <v>245</v>
      </c>
      <c r="C7" s="199">
        <v>13191</v>
      </c>
      <c r="D7" s="168">
        <v>13511</v>
      </c>
      <c r="E7" s="168">
        <v>12121</v>
      </c>
      <c r="F7" s="168">
        <v>16576</v>
      </c>
      <c r="G7" s="168">
        <v>22927</v>
      </c>
      <c r="H7" s="168">
        <v>14431</v>
      </c>
      <c r="I7" s="168">
        <v>7761</v>
      </c>
      <c r="J7" s="168">
        <v>4547</v>
      </c>
      <c r="K7" s="169">
        <v>6028</v>
      </c>
    </row>
    <row r="8" spans="1:11" ht="12">
      <c r="A8" s="170" t="s">
        <v>292</v>
      </c>
      <c r="B8" s="198">
        <v>197</v>
      </c>
      <c r="C8" s="199">
        <v>13187</v>
      </c>
      <c r="D8" s="168">
        <v>13403</v>
      </c>
      <c r="E8" s="168">
        <v>12046</v>
      </c>
      <c r="F8" s="168">
        <v>16204</v>
      </c>
      <c r="G8" s="168">
        <v>22380</v>
      </c>
      <c r="H8" s="168">
        <v>14184</v>
      </c>
      <c r="I8" s="168">
        <v>7711</v>
      </c>
      <c r="J8" s="168">
        <v>4627</v>
      </c>
      <c r="K8" s="169">
        <v>6252</v>
      </c>
    </row>
    <row r="9" spans="1:11" ht="12">
      <c r="A9" s="170" t="s">
        <v>293</v>
      </c>
      <c r="B9" s="198">
        <v>223</v>
      </c>
      <c r="C9" s="199">
        <v>13222</v>
      </c>
      <c r="D9" s="168">
        <v>13345</v>
      </c>
      <c r="E9" s="168">
        <v>12132</v>
      </c>
      <c r="F9" s="168">
        <v>15623</v>
      </c>
      <c r="G9" s="168">
        <v>21662</v>
      </c>
      <c r="H9" s="168">
        <v>13980</v>
      </c>
      <c r="I9" s="168">
        <v>7730</v>
      </c>
      <c r="J9" s="168">
        <v>4687</v>
      </c>
      <c r="K9" s="169">
        <v>6440</v>
      </c>
    </row>
    <row r="10" spans="1:11" ht="12">
      <c r="A10" s="170" t="s">
        <v>294</v>
      </c>
      <c r="B10" s="198">
        <v>218</v>
      </c>
      <c r="C10" s="199">
        <v>13252</v>
      </c>
      <c r="D10" s="168">
        <v>13270</v>
      </c>
      <c r="E10" s="168">
        <v>11915</v>
      </c>
      <c r="F10" s="168">
        <v>15416</v>
      </c>
      <c r="G10" s="168">
        <v>21056</v>
      </c>
      <c r="H10" s="168">
        <v>13638</v>
      </c>
      <c r="I10" s="168">
        <v>7697</v>
      </c>
      <c r="J10" s="168">
        <v>4637</v>
      </c>
      <c r="K10" s="169">
        <v>6647</v>
      </c>
    </row>
    <row r="11" spans="1:11" ht="6.75" customHeight="1">
      <c r="A11" s="170"/>
      <c r="B11" s="198"/>
      <c r="C11" s="199"/>
      <c r="D11" s="168"/>
      <c r="E11" s="167"/>
      <c r="F11" s="168"/>
      <c r="G11" s="168"/>
      <c r="H11" s="168"/>
      <c r="I11" s="168"/>
      <c r="J11" s="168"/>
      <c r="K11" s="200"/>
    </row>
    <row r="12" spans="1:11" s="175" customFormat="1" ht="15" customHeight="1">
      <c r="A12" s="171" t="s">
        <v>295</v>
      </c>
      <c r="B12" s="172">
        <f aca="true" t="shared" si="0" ref="B12:K12">SUM(B14:B17)</f>
        <v>181</v>
      </c>
      <c r="C12" s="173">
        <f t="shared" si="0"/>
        <v>13874</v>
      </c>
      <c r="D12" s="173">
        <f t="shared" si="0"/>
        <v>13344</v>
      </c>
      <c r="E12" s="173">
        <f t="shared" si="0"/>
        <v>11647</v>
      </c>
      <c r="F12" s="173">
        <f t="shared" si="0"/>
        <v>14865</v>
      </c>
      <c r="G12" s="173">
        <f t="shared" si="0"/>
        <v>19959</v>
      </c>
      <c r="H12" s="173">
        <f t="shared" si="0"/>
        <v>13135</v>
      </c>
      <c r="I12" s="173">
        <f t="shared" si="0"/>
        <v>7806</v>
      </c>
      <c r="J12" s="173">
        <f t="shared" si="0"/>
        <v>4689</v>
      </c>
      <c r="K12" s="174">
        <f t="shared" si="0"/>
        <v>6853</v>
      </c>
    </row>
    <row r="13" spans="1:11" s="175" customFormat="1" ht="6.75" customHeight="1">
      <c r="A13" s="176"/>
      <c r="B13" s="172"/>
      <c r="C13" s="173"/>
      <c r="D13" s="173"/>
      <c r="E13" s="173"/>
      <c r="F13" s="173"/>
      <c r="G13" s="173"/>
      <c r="H13" s="173"/>
      <c r="I13" s="173"/>
      <c r="J13" s="173"/>
      <c r="K13" s="174"/>
    </row>
    <row r="14" spans="1:11" s="181" customFormat="1" ht="15" customHeight="1">
      <c r="A14" s="177" t="s">
        <v>279</v>
      </c>
      <c r="B14" s="182">
        <f aca="true" t="shared" si="1" ref="B14:K14">B19+B25+B26+B27+B29+B31+B32+B35+B36+B37+B38+B39+B41+B42</f>
        <v>60</v>
      </c>
      <c r="C14" s="201">
        <f t="shared" si="1"/>
        <v>5980</v>
      </c>
      <c r="D14" s="179">
        <f t="shared" si="1"/>
        <v>6171</v>
      </c>
      <c r="E14" s="179">
        <f t="shared" si="1"/>
        <v>5880</v>
      </c>
      <c r="F14" s="179">
        <f t="shared" si="1"/>
        <v>7758</v>
      </c>
      <c r="G14" s="179">
        <f t="shared" si="1"/>
        <v>10379</v>
      </c>
      <c r="H14" s="179">
        <f t="shared" si="1"/>
        <v>5558</v>
      </c>
      <c r="I14" s="179">
        <f t="shared" si="1"/>
        <v>1970</v>
      </c>
      <c r="J14" s="179">
        <f t="shared" si="1"/>
        <v>568</v>
      </c>
      <c r="K14" s="180">
        <f t="shared" si="1"/>
        <v>267</v>
      </c>
    </row>
    <row r="15" spans="1:11" s="181" customFormat="1" ht="15" customHeight="1">
      <c r="A15" s="177" t="s">
        <v>280</v>
      </c>
      <c r="B15" s="182">
        <f aca="true" t="shared" si="2" ref="B15:K15">B23+B43+B44+B45+B47+B48+B49+B50</f>
        <v>4</v>
      </c>
      <c r="C15" s="201">
        <f t="shared" si="2"/>
        <v>1229</v>
      </c>
      <c r="D15" s="179">
        <f t="shared" si="2"/>
        <v>1161</v>
      </c>
      <c r="E15" s="179">
        <f t="shared" si="2"/>
        <v>1034</v>
      </c>
      <c r="F15" s="179">
        <f t="shared" si="2"/>
        <v>1392</v>
      </c>
      <c r="G15" s="179">
        <f t="shared" si="2"/>
        <v>2033</v>
      </c>
      <c r="H15" s="179">
        <f t="shared" si="2"/>
        <v>1743</v>
      </c>
      <c r="I15" s="179">
        <f t="shared" si="2"/>
        <v>1211</v>
      </c>
      <c r="J15" s="179">
        <f t="shared" si="2"/>
        <v>697</v>
      </c>
      <c r="K15" s="180">
        <f t="shared" si="2"/>
        <v>865</v>
      </c>
    </row>
    <row r="16" spans="1:11" s="181" customFormat="1" ht="15" customHeight="1">
      <c r="A16" s="177" t="s">
        <v>281</v>
      </c>
      <c r="B16" s="182">
        <f aca="true" t="shared" si="3" ref="B16:K16">B20+B28+B33+B51+B53+B54+B55+B56</f>
        <v>27</v>
      </c>
      <c r="C16" s="201">
        <f t="shared" si="3"/>
        <v>3198</v>
      </c>
      <c r="D16" s="179">
        <f t="shared" si="3"/>
        <v>2984</v>
      </c>
      <c r="E16" s="179">
        <f t="shared" si="3"/>
        <v>2536</v>
      </c>
      <c r="F16" s="179">
        <f t="shared" si="3"/>
        <v>3285</v>
      </c>
      <c r="G16" s="179">
        <f t="shared" si="3"/>
        <v>4444</v>
      </c>
      <c r="H16" s="179">
        <f t="shared" si="3"/>
        <v>3075</v>
      </c>
      <c r="I16" s="179">
        <f t="shared" si="3"/>
        <v>2059</v>
      </c>
      <c r="J16" s="179">
        <f t="shared" si="3"/>
        <v>1114</v>
      </c>
      <c r="K16" s="180">
        <f t="shared" si="3"/>
        <v>946</v>
      </c>
    </row>
    <row r="17" spans="1:11" s="181" customFormat="1" ht="15" customHeight="1">
      <c r="A17" s="177" t="s">
        <v>282</v>
      </c>
      <c r="B17" s="182">
        <f aca="true" t="shared" si="4" ref="B17:K17">+B21+B22+B57+B59+B60+B61+B62+B63+B65+B66+B67+B68+B69+B70</f>
        <v>90</v>
      </c>
      <c r="C17" s="179">
        <f t="shared" si="4"/>
        <v>3467</v>
      </c>
      <c r="D17" s="179">
        <f t="shared" si="4"/>
        <v>3028</v>
      </c>
      <c r="E17" s="179">
        <f t="shared" si="4"/>
        <v>2197</v>
      </c>
      <c r="F17" s="179">
        <f t="shared" si="4"/>
        <v>2430</v>
      </c>
      <c r="G17" s="179">
        <f t="shared" si="4"/>
        <v>3103</v>
      </c>
      <c r="H17" s="179">
        <f t="shared" si="4"/>
        <v>2759</v>
      </c>
      <c r="I17" s="179">
        <f t="shared" si="4"/>
        <v>2566</v>
      </c>
      <c r="J17" s="179">
        <f t="shared" si="4"/>
        <v>2310</v>
      </c>
      <c r="K17" s="180">
        <f t="shared" si="4"/>
        <v>4775</v>
      </c>
    </row>
    <row r="18" spans="1:11" ht="8.25" customHeight="1">
      <c r="A18" s="161"/>
      <c r="B18" s="183"/>
      <c r="C18" s="202"/>
      <c r="D18" s="184"/>
      <c r="E18" s="184"/>
      <c r="F18" s="184"/>
      <c r="G18" s="184"/>
      <c r="H18" s="184"/>
      <c r="I18" s="184"/>
      <c r="J18" s="184"/>
      <c r="K18" s="185"/>
    </row>
    <row r="19" spans="1:11" ht="12">
      <c r="A19" s="161" t="s">
        <v>69</v>
      </c>
      <c r="B19" s="183">
        <v>21</v>
      </c>
      <c r="C19" s="202">
        <v>1317</v>
      </c>
      <c r="D19" s="203">
        <v>1420</v>
      </c>
      <c r="E19" s="184">
        <v>1290</v>
      </c>
      <c r="F19" s="184">
        <v>1599</v>
      </c>
      <c r="G19" s="184">
        <v>1989</v>
      </c>
      <c r="H19" s="184">
        <v>905</v>
      </c>
      <c r="I19" s="184">
        <v>248</v>
      </c>
      <c r="J19" s="184">
        <v>64</v>
      </c>
      <c r="K19" s="185">
        <v>27</v>
      </c>
    </row>
    <row r="20" spans="1:11" ht="12">
      <c r="A20" s="161" t="s">
        <v>71</v>
      </c>
      <c r="B20" s="183">
        <v>4</v>
      </c>
      <c r="C20" s="202">
        <v>653</v>
      </c>
      <c r="D20" s="184">
        <v>598</v>
      </c>
      <c r="E20" s="184">
        <v>500</v>
      </c>
      <c r="F20" s="184">
        <v>558</v>
      </c>
      <c r="G20" s="184">
        <v>777</v>
      </c>
      <c r="H20" s="184">
        <v>530</v>
      </c>
      <c r="I20" s="184">
        <v>356</v>
      </c>
      <c r="J20" s="184">
        <v>213</v>
      </c>
      <c r="K20" s="185">
        <v>223</v>
      </c>
    </row>
    <row r="21" spans="1:11" ht="12">
      <c r="A21" s="161" t="s">
        <v>73</v>
      </c>
      <c r="B21" s="183">
        <v>29</v>
      </c>
      <c r="C21" s="202">
        <v>486</v>
      </c>
      <c r="D21" s="184">
        <v>400</v>
      </c>
      <c r="E21" s="184">
        <v>290</v>
      </c>
      <c r="F21" s="184">
        <v>302</v>
      </c>
      <c r="G21" s="184">
        <v>404</v>
      </c>
      <c r="H21" s="184">
        <v>397</v>
      </c>
      <c r="I21" s="184">
        <v>390</v>
      </c>
      <c r="J21" s="184">
        <v>378</v>
      </c>
      <c r="K21" s="185">
        <v>866</v>
      </c>
    </row>
    <row r="22" spans="1:11" ht="12">
      <c r="A22" s="161" t="s">
        <v>75</v>
      </c>
      <c r="B22" s="183">
        <v>18</v>
      </c>
      <c r="C22" s="202">
        <v>684</v>
      </c>
      <c r="D22" s="184">
        <v>603</v>
      </c>
      <c r="E22" s="184">
        <v>388</v>
      </c>
      <c r="F22" s="184">
        <v>464</v>
      </c>
      <c r="G22" s="184">
        <v>502</v>
      </c>
      <c r="H22" s="184">
        <v>500</v>
      </c>
      <c r="I22" s="184">
        <v>490</v>
      </c>
      <c r="J22" s="184">
        <v>501</v>
      </c>
      <c r="K22" s="185">
        <v>1130</v>
      </c>
    </row>
    <row r="23" spans="1:11" ht="12">
      <c r="A23" s="161" t="s">
        <v>78</v>
      </c>
      <c r="B23" s="183">
        <v>2</v>
      </c>
      <c r="C23" s="202">
        <v>207</v>
      </c>
      <c r="D23" s="184">
        <v>256</v>
      </c>
      <c r="E23" s="184">
        <v>190</v>
      </c>
      <c r="F23" s="184">
        <v>270</v>
      </c>
      <c r="G23" s="184">
        <v>400</v>
      </c>
      <c r="H23" s="184">
        <v>422</v>
      </c>
      <c r="I23" s="184">
        <v>371</v>
      </c>
      <c r="J23" s="184">
        <v>221</v>
      </c>
      <c r="K23" s="185">
        <v>409</v>
      </c>
    </row>
    <row r="24" spans="1:11" ht="9" customHeight="1">
      <c r="A24" s="161"/>
      <c r="B24" s="183"/>
      <c r="C24" s="202"/>
      <c r="D24" s="184"/>
      <c r="E24" s="184"/>
      <c r="F24" s="184"/>
      <c r="G24" s="184"/>
      <c r="H24" s="184"/>
      <c r="I24" s="184"/>
      <c r="J24" s="184"/>
      <c r="K24" s="185"/>
    </row>
    <row r="25" spans="1:11" ht="12">
      <c r="A25" s="161" t="s">
        <v>79</v>
      </c>
      <c r="B25" s="183">
        <v>3</v>
      </c>
      <c r="C25" s="202">
        <v>613</v>
      </c>
      <c r="D25" s="184">
        <v>526</v>
      </c>
      <c r="E25" s="184">
        <v>556</v>
      </c>
      <c r="F25" s="184">
        <v>753</v>
      </c>
      <c r="G25" s="184">
        <v>1011</v>
      </c>
      <c r="H25" s="184">
        <v>452</v>
      </c>
      <c r="I25" s="184">
        <v>122</v>
      </c>
      <c r="J25" s="184">
        <v>26</v>
      </c>
      <c r="K25" s="185">
        <v>10</v>
      </c>
    </row>
    <row r="26" spans="1:11" ht="12">
      <c r="A26" s="161" t="s">
        <v>81</v>
      </c>
      <c r="B26" s="183">
        <v>1</v>
      </c>
      <c r="C26" s="202">
        <v>370</v>
      </c>
      <c r="D26" s="184">
        <v>426</v>
      </c>
      <c r="E26" s="184">
        <v>451</v>
      </c>
      <c r="F26" s="184">
        <v>616</v>
      </c>
      <c r="G26" s="184">
        <v>777</v>
      </c>
      <c r="H26" s="184">
        <v>360</v>
      </c>
      <c r="I26" s="184">
        <v>115</v>
      </c>
      <c r="J26" s="184">
        <v>26</v>
      </c>
      <c r="K26" s="185">
        <v>11</v>
      </c>
    </row>
    <row r="27" spans="1:11" ht="12">
      <c r="A27" s="161" t="s">
        <v>82</v>
      </c>
      <c r="B27" s="183">
        <v>3</v>
      </c>
      <c r="C27" s="202">
        <v>572</v>
      </c>
      <c r="D27" s="184">
        <v>570</v>
      </c>
      <c r="E27" s="184">
        <v>554</v>
      </c>
      <c r="F27" s="184">
        <v>784</v>
      </c>
      <c r="G27" s="184">
        <v>1110</v>
      </c>
      <c r="H27" s="184">
        <v>625</v>
      </c>
      <c r="I27" s="184">
        <v>269</v>
      </c>
      <c r="J27" s="184">
        <v>75</v>
      </c>
      <c r="K27" s="185">
        <v>32</v>
      </c>
    </row>
    <row r="28" spans="1:11" ht="12">
      <c r="A28" s="161" t="s">
        <v>84</v>
      </c>
      <c r="B28" s="183">
        <v>5</v>
      </c>
      <c r="C28" s="202">
        <v>496</v>
      </c>
      <c r="D28" s="184">
        <v>414</v>
      </c>
      <c r="E28" s="184">
        <v>358</v>
      </c>
      <c r="F28" s="184">
        <v>436</v>
      </c>
      <c r="G28" s="184">
        <v>583</v>
      </c>
      <c r="H28" s="184">
        <v>428</v>
      </c>
      <c r="I28" s="184">
        <v>256</v>
      </c>
      <c r="J28" s="184">
        <v>141</v>
      </c>
      <c r="K28" s="185">
        <v>92</v>
      </c>
    </row>
    <row r="29" spans="1:11" ht="12">
      <c r="A29" s="161" t="s">
        <v>86</v>
      </c>
      <c r="B29" s="183">
        <v>10</v>
      </c>
      <c r="C29" s="202">
        <v>589</v>
      </c>
      <c r="D29" s="184">
        <v>558</v>
      </c>
      <c r="E29" s="184">
        <v>520</v>
      </c>
      <c r="F29" s="184">
        <v>655</v>
      </c>
      <c r="G29" s="184">
        <v>994</v>
      </c>
      <c r="H29" s="184">
        <v>667</v>
      </c>
      <c r="I29" s="184">
        <v>232</v>
      </c>
      <c r="J29" s="184">
        <v>56</v>
      </c>
      <c r="K29" s="185">
        <v>11</v>
      </c>
    </row>
    <row r="30" spans="1:11" ht="9" customHeight="1">
      <c r="A30" s="161"/>
      <c r="B30" s="183"/>
      <c r="C30" s="202"/>
      <c r="D30" s="184"/>
      <c r="E30" s="184"/>
      <c r="F30" s="184"/>
      <c r="G30" s="184"/>
      <c r="H30" s="184"/>
      <c r="I30" s="184"/>
      <c r="J30" s="184"/>
      <c r="K30" s="185"/>
    </row>
    <row r="31" spans="1:11" ht="12">
      <c r="A31" s="161" t="s">
        <v>88</v>
      </c>
      <c r="B31" s="183">
        <v>5</v>
      </c>
      <c r="C31" s="202">
        <v>556</v>
      </c>
      <c r="D31" s="184">
        <v>518</v>
      </c>
      <c r="E31" s="184">
        <v>466</v>
      </c>
      <c r="F31" s="184">
        <v>607</v>
      </c>
      <c r="G31" s="184">
        <v>990</v>
      </c>
      <c r="H31" s="184">
        <v>549</v>
      </c>
      <c r="I31" s="184">
        <v>171</v>
      </c>
      <c r="J31" s="184">
        <v>30</v>
      </c>
      <c r="K31" s="185">
        <v>12</v>
      </c>
    </row>
    <row r="32" spans="1:11" ht="12">
      <c r="A32" s="161" t="s">
        <v>89</v>
      </c>
      <c r="B32" s="183">
        <v>0</v>
      </c>
      <c r="C32" s="202">
        <v>251</v>
      </c>
      <c r="D32" s="184">
        <v>313</v>
      </c>
      <c r="E32" s="184">
        <v>299</v>
      </c>
      <c r="F32" s="184">
        <v>433</v>
      </c>
      <c r="G32" s="184">
        <v>901</v>
      </c>
      <c r="H32" s="184">
        <v>836</v>
      </c>
      <c r="I32" s="184">
        <v>439</v>
      </c>
      <c r="J32" s="184">
        <v>190</v>
      </c>
      <c r="K32" s="185">
        <v>106</v>
      </c>
    </row>
    <row r="33" spans="1:11" ht="12">
      <c r="A33" s="161" t="s">
        <v>91</v>
      </c>
      <c r="B33" s="183">
        <v>10</v>
      </c>
      <c r="C33" s="202">
        <v>491</v>
      </c>
      <c r="D33" s="184">
        <v>445</v>
      </c>
      <c r="E33" s="184">
        <v>338</v>
      </c>
      <c r="F33" s="184">
        <v>481</v>
      </c>
      <c r="G33" s="184">
        <v>696</v>
      </c>
      <c r="H33" s="184">
        <v>454</v>
      </c>
      <c r="I33" s="184">
        <v>278</v>
      </c>
      <c r="J33" s="184">
        <v>101</v>
      </c>
      <c r="K33" s="185">
        <v>53</v>
      </c>
    </row>
    <row r="34" spans="1:11" ht="9" customHeight="1">
      <c r="A34" s="161"/>
      <c r="B34" s="183"/>
      <c r="C34" s="202"/>
      <c r="D34" s="184"/>
      <c r="E34" s="184"/>
      <c r="F34" s="184"/>
      <c r="G34" s="184"/>
      <c r="H34" s="184"/>
      <c r="I34" s="184"/>
      <c r="J34" s="184"/>
      <c r="K34" s="185"/>
    </row>
    <row r="35" spans="1:11" ht="12">
      <c r="A35" s="161" t="s">
        <v>96</v>
      </c>
      <c r="B35" s="183">
        <v>1</v>
      </c>
      <c r="C35" s="202">
        <v>210</v>
      </c>
      <c r="D35" s="184">
        <v>243</v>
      </c>
      <c r="E35" s="184">
        <v>251</v>
      </c>
      <c r="F35" s="184">
        <v>342</v>
      </c>
      <c r="G35" s="184">
        <v>319</v>
      </c>
      <c r="H35" s="184">
        <v>89</v>
      </c>
      <c r="I35" s="184">
        <v>29</v>
      </c>
      <c r="J35" s="184">
        <v>6</v>
      </c>
      <c r="K35" s="185">
        <v>1</v>
      </c>
    </row>
    <row r="36" spans="1:11" ht="12">
      <c r="A36" s="161" t="s">
        <v>98</v>
      </c>
      <c r="B36" s="183">
        <v>1</v>
      </c>
      <c r="C36" s="202">
        <v>220</v>
      </c>
      <c r="D36" s="184">
        <v>224</v>
      </c>
      <c r="E36" s="184">
        <v>216</v>
      </c>
      <c r="F36" s="184">
        <v>262</v>
      </c>
      <c r="G36" s="184">
        <v>297</v>
      </c>
      <c r="H36" s="184">
        <v>112</v>
      </c>
      <c r="I36" s="184">
        <v>34</v>
      </c>
      <c r="J36" s="184">
        <v>8</v>
      </c>
      <c r="K36" s="185">
        <v>3</v>
      </c>
    </row>
    <row r="37" spans="1:11" ht="12">
      <c r="A37" s="161" t="s">
        <v>100</v>
      </c>
      <c r="B37" s="183">
        <v>9</v>
      </c>
      <c r="C37" s="202">
        <v>378</v>
      </c>
      <c r="D37" s="184">
        <v>399</v>
      </c>
      <c r="E37" s="184">
        <v>352</v>
      </c>
      <c r="F37" s="184">
        <v>463</v>
      </c>
      <c r="G37" s="184">
        <v>616</v>
      </c>
      <c r="H37" s="184">
        <v>335</v>
      </c>
      <c r="I37" s="184">
        <v>62</v>
      </c>
      <c r="J37" s="184">
        <v>14</v>
      </c>
      <c r="K37" s="185">
        <v>1</v>
      </c>
    </row>
    <row r="38" spans="1:11" ht="12">
      <c r="A38" s="161" t="s">
        <v>102</v>
      </c>
      <c r="B38" s="183">
        <v>2</v>
      </c>
      <c r="C38" s="202">
        <v>302</v>
      </c>
      <c r="D38" s="184">
        <v>318</v>
      </c>
      <c r="E38" s="184">
        <v>318</v>
      </c>
      <c r="F38" s="184">
        <v>293</v>
      </c>
      <c r="G38" s="184">
        <v>179</v>
      </c>
      <c r="H38" s="184">
        <v>24</v>
      </c>
      <c r="I38" s="184">
        <v>10</v>
      </c>
      <c r="J38" s="184">
        <v>4</v>
      </c>
      <c r="K38" s="185">
        <v>0</v>
      </c>
    </row>
    <row r="39" spans="1:11" ht="12">
      <c r="A39" s="161" t="s">
        <v>103</v>
      </c>
      <c r="B39" s="183">
        <v>3</v>
      </c>
      <c r="C39" s="202">
        <v>227</v>
      </c>
      <c r="D39" s="184">
        <v>235</v>
      </c>
      <c r="E39" s="184">
        <v>254</v>
      </c>
      <c r="F39" s="184">
        <v>431</v>
      </c>
      <c r="G39" s="184">
        <v>512</v>
      </c>
      <c r="H39" s="184">
        <v>175</v>
      </c>
      <c r="I39" s="184">
        <v>59</v>
      </c>
      <c r="J39" s="184">
        <v>15</v>
      </c>
      <c r="K39" s="185">
        <v>12</v>
      </c>
    </row>
    <row r="40" spans="1:11" ht="9" customHeight="1">
      <c r="A40" s="161"/>
      <c r="B40" s="183"/>
      <c r="C40" s="202"/>
      <c r="D40" s="184"/>
      <c r="E40" s="184"/>
      <c r="F40" s="184"/>
      <c r="G40" s="184"/>
      <c r="H40" s="184"/>
      <c r="I40" s="184"/>
      <c r="J40" s="184"/>
      <c r="K40" s="185"/>
    </row>
    <row r="41" spans="1:11" ht="12">
      <c r="A41" s="161" t="s">
        <v>105</v>
      </c>
      <c r="B41" s="183">
        <v>1</v>
      </c>
      <c r="C41" s="202">
        <v>220</v>
      </c>
      <c r="D41" s="184">
        <v>232</v>
      </c>
      <c r="E41" s="184">
        <v>227</v>
      </c>
      <c r="F41" s="184">
        <v>288</v>
      </c>
      <c r="G41" s="184">
        <v>336</v>
      </c>
      <c r="H41" s="184">
        <v>122</v>
      </c>
      <c r="I41" s="184">
        <v>36</v>
      </c>
      <c r="J41" s="184">
        <v>14</v>
      </c>
      <c r="K41" s="185">
        <v>3</v>
      </c>
    </row>
    <row r="42" spans="1:11" ht="12">
      <c r="A42" s="161" t="s">
        <v>108</v>
      </c>
      <c r="B42" s="183">
        <v>0</v>
      </c>
      <c r="C42" s="202">
        <v>155</v>
      </c>
      <c r="D42" s="184">
        <v>189</v>
      </c>
      <c r="E42" s="184">
        <v>126</v>
      </c>
      <c r="F42" s="184">
        <v>232</v>
      </c>
      <c r="G42" s="184">
        <v>348</v>
      </c>
      <c r="H42" s="184">
        <v>307</v>
      </c>
      <c r="I42" s="184">
        <v>144</v>
      </c>
      <c r="J42" s="184">
        <v>40</v>
      </c>
      <c r="K42" s="185">
        <v>38</v>
      </c>
    </row>
    <row r="43" spans="1:11" ht="12">
      <c r="A43" s="161" t="s">
        <v>67</v>
      </c>
      <c r="B43" s="183">
        <v>0</v>
      </c>
      <c r="C43" s="202">
        <v>77</v>
      </c>
      <c r="D43" s="184">
        <v>93</v>
      </c>
      <c r="E43" s="184">
        <v>95</v>
      </c>
      <c r="F43" s="184">
        <v>134</v>
      </c>
      <c r="G43" s="184">
        <v>205</v>
      </c>
      <c r="H43" s="184">
        <v>178</v>
      </c>
      <c r="I43" s="184">
        <v>127</v>
      </c>
      <c r="J43" s="184">
        <v>86</v>
      </c>
      <c r="K43" s="185">
        <v>76</v>
      </c>
    </row>
    <row r="44" spans="1:11" ht="12">
      <c r="A44" s="161" t="s">
        <v>68</v>
      </c>
      <c r="B44" s="183">
        <v>0</v>
      </c>
      <c r="C44" s="202">
        <v>162</v>
      </c>
      <c r="D44" s="184">
        <v>183</v>
      </c>
      <c r="E44" s="184">
        <v>151</v>
      </c>
      <c r="F44" s="184">
        <v>201</v>
      </c>
      <c r="G44" s="184">
        <v>309</v>
      </c>
      <c r="H44" s="184">
        <v>278</v>
      </c>
      <c r="I44" s="184">
        <v>178</v>
      </c>
      <c r="J44" s="184">
        <v>92</v>
      </c>
      <c r="K44" s="185">
        <v>67</v>
      </c>
    </row>
    <row r="45" spans="1:11" ht="12">
      <c r="A45" s="161" t="s">
        <v>70</v>
      </c>
      <c r="B45" s="183">
        <v>0</v>
      </c>
      <c r="C45" s="202">
        <v>121</v>
      </c>
      <c r="D45" s="184">
        <v>144</v>
      </c>
      <c r="E45" s="184">
        <v>118</v>
      </c>
      <c r="F45" s="184">
        <v>166</v>
      </c>
      <c r="G45" s="184">
        <v>195</v>
      </c>
      <c r="H45" s="184">
        <v>170</v>
      </c>
      <c r="I45" s="184">
        <v>116</v>
      </c>
      <c r="J45" s="184">
        <v>80</v>
      </c>
      <c r="K45" s="185">
        <v>60</v>
      </c>
    </row>
    <row r="46" spans="1:11" ht="9" customHeight="1">
      <c r="A46" s="161"/>
      <c r="B46" s="183"/>
      <c r="C46" s="202"/>
      <c r="D46" s="184"/>
      <c r="E46" s="184"/>
      <c r="F46" s="184"/>
      <c r="G46" s="184"/>
      <c r="H46" s="184"/>
      <c r="I46" s="184"/>
      <c r="J46" s="184"/>
      <c r="K46" s="185"/>
    </row>
    <row r="47" spans="1:11" ht="12">
      <c r="A47" s="161" t="s">
        <v>72</v>
      </c>
      <c r="B47" s="183">
        <v>0</v>
      </c>
      <c r="C47" s="202">
        <v>333</v>
      </c>
      <c r="D47" s="184">
        <v>188</v>
      </c>
      <c r="E47" s="184">
        <v>169</v>
      </c>
      <c r="F47" s="184">
        <v>182</v>
      </c>
      <c r="G47" s="184">
        <v>285</v>
      </c>
      <c r="H47" s="184">
        <v>201</v>
      </c>
      <c r="I47" s="184">
        <v>119</v>
      </c>
      <c r="J47" s="184">
        <v>59</v>
      </c>
      <c r="K47" s="185">
        <v>122</v>
      </c>
    </row>
    <row r="48" spans="1:11" ht="12">
      <c r="A48" s="161" t="s">
        <v>74</v>
      </c>
      <c r="B48" s="183">
        <v>0</v>
      </c>
      <c r="C48" s="202">
        <v>74</v>
      </c>
      <c r="D48" s="184">
        <v>76</v>
      </c>
      <c r="E48" s="184">
        <v>104</v>
      </c>
      <c r="F48" s="184">
        <v>103</v>
      </c>
      <c r="G48" s="184">
        <v>176</v>
      </c>
      <c r="H48" s="184">
        <v>144</v>
      </c>
      <c r="I48" s="184">
        <v>58</v>
      </c>
      <c r="J48" s="184">
        <v>29</v>
      </c>
      <c r="K48" s="185">
        <v>32</v>
      </c>
    </row>
    <row r="49" spans="1:11" ht="12">
      <c r="A49" s="161" t="s">
        <v>76</v>
      </c>
      <c r="B49" s="183">
        <v>2</v>
      </c>
      <c r="C49" s="202">
        <v>90</v>
      </c>
      <c r="D49" s="184">
        <v>93</v>
      </c>
      <c r="E49" s="184">
        <v>79</v>
      </c>
      <c r="F49" s="184">
        <v>127</v>
      </c>
      <c r="G49" s="184">
        <v>205</v>
      </c>
      <c r="H49" s="184">
        <v>198</v>
      </c>
      <c r="I49" s="184">
        <v>146</v>
      </c>
      <c r="J49" s="184">
        <v>94</v>
      </c>
      <c r="K49" s="185">
        <v>76</v>
      </c>
    </row>
    <row r="50" spans="1:11" ht="12">
      <c r="A50" s="161" t="s">
        <v>77</v>
      </c>
      <c r="B50" s="183">
        <v>0</v>
      </c>
      <c r="C50" s="202">
        <v>165</v>
      </c>
      <c r="D50" s="184">
        <v>128</v>
      </c>
      <c r="E50" s="184">
        <v>128</v>
      </c>
      <c r="F50" s="184">
        <v>209</v>
      </c>
      <c r="G50" s="184">
        <v>258</v>
      </c>
      <c r="H50" s="184">
        <v>152</v>
      </c>
      <c r="I50" s="184">
        <v>96</v>
      </c>
      <c r="J50" s="184">
        <v>36</v>
      </c>
      <c r="K50" s="185">
        <v>23</v>
      </c>
    </row>
    <row r="51" spans="1:11" ht="12">
      <c r="A51" s="161" t="s">
        <v>80</v>
      </c>
      <c r="B51" s="183">
        <v>4</v>
      </c>
      <c r="C51" s="202">
        <v>364</v>
      </c>
      <c r="D51" s="184">
        <v>373</v>
      </c>
      <c r="E51" s="184">
        <v>321</v>
      </c>
      <c r="F51" s="184">
        <v>416</v>
      </c>
      <c r="G51" s="184">
        <v>690</v>
      </c>
      <c r="H51" s="184">
        <v>558</v>
      </c>
      <c r="I51" s="184">
        <v>380</v>
      </c>
      <c r="J51" s="184">
        <v>193</v>
      </c>
      <c r="K51" s="185">
        <v>108</v>
      </c>
    </row>
    <row r="52" spans="1:11" ht="9" customHeight="1">
      <c r="A52" s="161"/>
      <c r="B52" s="183"/>
      <c r="C52" s="202"/>
      <c r="D52" s="184"/>
      <c r="E52" s="184"/>
      <c r="F52" s="184"/>
      <c r="G52" s="184"/>
      <c r="H52" s="184"/>
      <c r="I52" s="184"/>
      <c r="J52" s="184"/>
      <c r="K52" s="185"/>
    </row>
    <row r="53" spans="1:11" ht="12">
      <c r="A53" s="161" t="s">
        <v>296</v>
      </c>
      <c r="B53" s="183">
        <v>1</v>
      </c>
      <c r="C53" s="202">
        <v>309</v>
      </c>
      <c r="D53" s="184">
        <v>315</v>
      </c>
      <c r="E53" s="184">
        <v>264</v>
      </c>
      <c r="F53" s="184">
        <v>357</v>
      </c>
      <c r="G53" s="184">
        <v>506</v>
      </c>
      <c r="H53" s="184">
        <v>452</v>
      </c>
      <c r="I53" s="184">
        <v>412</v>
      </c>
      <c r="J53" s="184">
        <v>285</v>
      </c>
      <c r="K53" s="185">
        <v>353</v>
      </c>
    </row>
    <row r="54" spans="1:11" ht="12">
      <c r="A54" s="161" t="s">
        <v>83</v>
      </c>
      <c r="B54" s="183">
        <v>0</v>
      </c>
      <c r="C54" s="202">
        <v>149</v>
      </c>
      <c r="D54" s="184">
        <v>186</v>
      </c>
      <c r="E54" s="184">
        <v>169</v>
      </c>
      <c r="F54" s="184">
        <v>261</v>
      </c>
      <c r="G54" s="184">
        <v>282</v>
      </c>
      <c r="H54" s="184">
        <v>134</v>
      </c>
      <c r="I54" s="184">
        <v>73</v>
      </c>
      <c r="J54" s="184">
        <v>32</v>
      </c>
      <c r="K54" s="185">
        <v>15</v>
      </c>
    </row>
    <row r="55" spans="1:11" ht="12">
      <c r="A55" s="161" t="s">
        <v>85</v>
      </c>
      <c r="B55" s="183">
        <v>1</v>
      </c>
      <c r="C55" s="202">
        <v>545</v>
      </c>
      <c r="D55" s="184">
        <v>444</v>
      </c>
      <c r="E55" s="184">
        <v>407</v>
      </c>
      <c r="F55" s="184">
        <v>550</v>
      </c>
      <c r="G55" s="184">
        <v>604</v>
      </c>
      <c r="H55" s="184">
        <v>280</v>
      </c>
      <c r="I55" s="184">
        <v>108</v>
      </c>
      <c r="J55" s="184">
        <v>43</v>
      </c>
      <c r="K55" s="185">
        <v>18</v>
      </c>
    </row>
    <row r="56" spans="1:11" ht="12">
      <c r="A56" s="161" t="s">
        <v>87</v>
      </c>
      <c r="B56" s="183">
        <v>2</v>
      </c>
      <c r="C56" s="202">
        <v>191</v>
      </c>
      <c r="D56" s="184">
        <v>209</v>
      </c>
      <c r="E56" s="184">
        <v>179</v>
      </c>
      <c r="F56" s="184">
        <v>226</v>
      </c>
      <c r="G56" s="184">
        <v>306</v>
      </c>
      <c r="H56" s="184">
        <v>239</v>
      </c>
      <c r="I56" s="184">
        <v>196</v>
      </c>
      <c r="J56" s="184">
        <v>106</v>
      </c>
      <c r="K56" s="185">
        <v>84</v>
      </c>
    </row>
    <row r="57" spans="1:11" ht="12">
      <c r="A57" s="161" t="s">
        <v>90</v>
      </c>
      <c r="B57" s="183">
        <v>2</v>
      </c>
      <c r="C57" s="202">
        <v>153</v>
      </c>
      <c r="D57" s="184">
        <v>143</v>
      </c>
      <c r="E57" s="184">
        <v>127</v>
      </c>
      <c r="F57" s="184">
        <v>123</v>
      </c>
      <c r="G57" s="184">
        <v>147</v>
      </c>
      <c r="H57" s="184">
        <v>121</v>
      </c>
      <c r="I57" s="184">
        <v>101</v>
      </c>
      <c r="J57" s="184">
        <v>81</v>
      </c>
      <c r="K57" s="185">
        <v>148</v>
      </c>
    </row>
    <row r="58" spans="1:11" ht="9" customHeight="1">
      <c r="A58" s="161"/>
      <c r="B58" s="183"/>
      <c r="C58" s="202"/>
      <c r="D58" s="184"/>
      <c r="E58" s="184"/>
      <c r="F58" s="184"/>
      <c r="G58" s="184"/>
      <c r="H58" s="184"/>
      <c r="I58" s="184"/>
      <c r="J58" s="184"/>
      <c r="K58" s="185"/>
    </row>
    <row r="59" spans="1:11" ht="12">
      <c r="A59" s="161" t="s">
        <v>92</v>
      </c>
      <c r="B59" s="183">
        <v>8</v>
      </c>
      <c r="C59" s="202">
        <v>285</v>
      </c>
      <c r="D59" s="184">
        <v>258</v>
      </c>
      <c r="E59" s="184">
        <v>188</v>
      </c>
      <c r="F59" s="184">
        <v>183</v>
      </c>
      <c r="G59" s="184">
        <v>231</v>
      </c>
      <c r="H59" s="184">
        <v>225</v>
      </c>
      <c r="I59" s="184">
        <v>262</v>
      </c>
      <c r="J59" s="184">
        <v>275</v>
      </c>
      <c r="K59" s="185">
        <v>474</v>
      </c>
    </row>
    <row r="60" spans="1:11" ht="12">
      <c r="A60" s="161" t="s">
        <v>93</v>
      </c>
      <c r="B60" s="183">
        <v>3</v>
      </c>
      <c r="C60" s="202">
        <v>118</v>
      </c>
      <c r="D60" s="184">
        <v>155</v>
      </c>
      <c r="E60" s="184">
        <v>102</v>
      </c>
      <c r="F60" s="184">
        <v>125</v>
      </c>
      <c r="G60" s="184">
        <v>149</v>
      </c>
      <c r="H60" s="184">
        <v>173</v>
      </c>
      <c r="I60" s="184">
        <v>174</v>
      </c>
      <c r="J60" s="184">
        <v>171</v>
      </c>
      <c r="K60" s="185">
        <v>587</v>
      </c>
    </row>
    <row r="61" spans="1:11" ht="12">
      <c r="A61" s="161" t="s">
        <v>94</v>
      </c>
      <c r="B61" s="183">
        <v>1</v>
      </c>
      <c r="C61" s="202">
        <v>175</v>
      </c>
      <c r="D61" s="184">
        <v>136</v>
      </c>
      <c r="E61" s="184">
        <v>99</v>
      </c>
      <c r="F61" s="184">
        <v>126</v>
      </c>
      <c r="G61" s="184">
        <v>167</v>
      </c>
      <c r="H61" s="184">
        <v>147</v>
      </c>
      <c r="I61" s="184">
        <v>211</v>
      </c>
      <c r="J61" s="184">
        <v>154</v>
      </c>
      <c r="K61" s="185">
        <v>414</v>
      </c>
    </row>
    <row r="62" spans="1:11" ht="12">
      <c r="A62" s="161" t="s">
        <v>95</v>
      </c>
      <c r="B62" s="183">
        <v>1</v>
      </c>
      <c r="C62" s="202">
        <v>85</v>
      </c>
      <c r="D62" s="184">
        <v>108</v>
      </c>
      <c r="E62" s="184">
        <v>83</v>
      </c>
      <c r="F62" s="184">
        <v>121</v>
      </c>
      <c r="G62" s="184">
        <v>203</v>
      </c>
      <c r="H62" s="184">
        <v>199</v>
      </c>
      <c r="I62" s="184">
        <v>201</v>
      </c>
      <c r="J62" s="184">
        <v>145</v>
      </c>
      <c r="K62" s="185">
        <v>143</v>
      </c>
    </row>
    <row r="63" spans="1:11" ht="12">
      <c r="A63" s="161" t="s">
        <v>97</v>
      </c>
      <c r="B63" s="183">
        <v>4</v>
      </c>
      <c r="C63" s="202">
        <v>128</v>
      </c>
      <c r="D63" s="184">
        <v>92</v>
      </c>
      <c r="E63" s="184">
        <v>47</v>
      </c>
      <c r="F63" s="184">
        <v>54</v>
      </c>
      <c r="G63" s="184">
        <v>76</v>
      </c>
      <c r="H63" s="184">
        <v>70</v>
      </c>
      <c r="I63" s="184">
        <v>85</v>
      </c>
      <c r="J63" s="184">
        <v>134</v>
      </c>
      <c r="K63" s="185">
        <v>407</v>
      </c>
    </row>
    <row r="64" spans="1:11" ht="9" customHeight="1">
      <c r="A64" s="161"/>
      <c r="B64" s="183"/>
      <c r="C64" s="202"/>
      <c r="D64" s="184"/>
      <c r="E64" s="184"/>
      <c r="F64" s="184"/>
      <c r="G64" s="184"/>
      <c r="H64" s="184"/>
      <c r="I64" s="184"/>
      <c r="J64" s="184"/>
      <c r="K64" s="185"/>
    </row>
    <row r="65" spans="1:11" ht="12">
      <c r="A65" s="161" t="s">
        <v>99</v>
      </c>
      <c r="B65" s="183">
        <v>1</v>
      </c>
      <c r="C65" s="202">
        <v>128</v>
      </c>
      <c r="D65" s="184">
        <v>126</v>
      </c>
      <c r="E65" s="184">
        <v>89</v>
      </c>
      <c r="F65" s="184">
        <v>136</v>
      </c>
      <c r="G65" s="184">
        <v>219</v>
      </c>
      <c r="H65" s="184">
        <v>176</v>
      </c>
      <c r="I65" s="184">
        <v>89</v>
      </c>
      <c r="J65" s="184">
        <v>44</v>
      </c>
      <c r="K65" s="185">
        <v>25</v>
      </c>
    </row>
    <row r="66" spans="1:11" ht="12">
      <c r="A66" s="161" t="s">
        <v>101</v>
      </c>
      <c r="B66" s="183">
        <v>1</v>
      </c>
      <c r="C66" s="202">
        <v>313</v>
      </c>
      <c r="D66" s="184">
        <v>270</v>
      </c>
      <c r="E66" s="184">
        <v>220</v>
      </c>
      <c r="F66" s="184">
        <v>205</v>
      </c>
      <c r="G66" s="184">
        <v>189</v>
      </c>
      <c r="H66" s="184">
        <v>85</v>
      </c>
      <c r="I66" s="184">
        <v>22</v>
      </c>
      <c r="J66" s="184">
        <v>10</v>
      </c>
      <c r="K66" s="185">
        <v>4</v>
      </c>
    </row>
    <row r="67" spans="1:11" ht="12">
      <c r="A67" s="161" t="s">
        <v>104</v>
      </c>
      <c r="B67" s="183">
        <v>10</v>
      </c>
      <c r="C67" s="202">
        <v>454</v>
      </c>
      <c r="D67" s="184">
        <v>325</v>
      </c>
      <c r="E67" s="184">
        <v>267</v>
      </c>
      <c r="F67" s="184">
        <v>280</v>
      </c>
      <c r="G67" s="184">
        <v>353</v>
      </c>
      <c r="H67" s="184">
        <v>288</v>
      </c>
      <c r="I67" s="184">
        <v>233</v>
      </c>
      <c r="J67" s="184">
        <v>180</v>
      </c>
      <c r="K67" s="185">
        <v>317</v>
      </c>
    </row>
    <row r="68" spans="1:11" ht="12">
      <c r="A68" s="161" t="s">
        <v>106</v>
      </c>
      <c r="B68" s="183">
        <v>0</v>
      </c>
      <c r="C68" s="202">
        <v>156</v>
      </c>
      <c r="D68" s="184">
        <v>137</v>
      </c>
      <c r="E68" s="184">
        <v>105</v>
      </c>
      <c r="F68" s="184">
        <v>111</v>
      </c>
      <c r="G68" s="184">
        <v>154</v>
      </c>
      <c r="H68" s="184">
        <v>119</v>
      </c>
      <c r="I68" s="184">
        <v>107</v>
      </c>
      <c r="J68" s="184">
        <v>79</v>
      </c>
      <c r="K68" s="185">
        <v>98</v>
      </c>
    </row>
    <row r="69" spans="1:11" ht="12">
      <c r="A69" s="161" t="s">
        <v>107</v>
      </c>
      <c r="B69" s="183">
        <v>3</v>
      </c>
      <c r="C69" s="202">
        <v>148</v>
      </c>
      <c r="D69" s="184">
        <v>114</v>
      </c>
      <c r="E69" s="184">
        <v>72</v>
      </c>
      <c r="F69" s="184">
        <v>72</v>
      </c>
      <c r="G69" s="184">
        <v>126</v>
      </c>
      <c r="H69" s="184">
        <v>107</v>
      </c>
      <c r="I69" s="184">
        <v>98</v>
      </c>
      <c r="J69" s="184">
        <v>69</v>
      </c>
      <c r="K69" s="185">
        <v>64</v>
      </c>
    </row>
    <row r="70" spans="1:11" ht="12">
      <c r="A70" s="159" t="s">
        <v>109</v>
      </c>
      <c r="B70" s="187">
        <v>9</v>
      </c>
      <c r="C70" s="204">
        <v>154</v>
      </c>
      <c r="D70" s="189">
        <v>161</v>
      </c>
      <c r="E70" s="189">
        <v>120</v>
      </c>
      <c r="F70" s="189">
        <v>128</v>
      </c>
      <c r="G70" s="189">
        <v>183</v>
      </c>
      <c r="H70" s="189">
        <v>152</v>
      </c>
      <c r="I70" s="189">
        <v>103</v>
      </c>
      <c r="J70" s="189">
        <v>89</v>
      </c>
      <c r="K70" s="190">
        <v>98</v>
      </c>
    </row>
    <row r="71" spans="1:11" ht="12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</row>
    <row r="72" spans="1:11" ht="12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</row>
    <row r="73" spans="1:11" ht="12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</row>
    <row r="74" spans="1:11" ht="12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</row>
    <row r="75" spans="1:11" ht="12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</row>
    <row r="76" spans="1:11" ht="12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</row>
    <row r="77" spans="1:11" ht="12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</row>
    <row r="78" spans="1:11" ht="12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</row>
    <row r="79" spans="1:11" ht="12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</row>
    <row r="80" spans="1:11" ht="12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</row>
    <row r="81" spans="1:11" ht="12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</row>
    <row r="82" spans="1:11" ht="12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</row>
    <row r="83" spans="1:11" ht="12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</row>
    <row r="84" spans="1:11" ht="12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</row>
    <row r="85" spans="1:11" ht="12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</row>
    <row r="86" spans="1:11" ht="12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</row>
    <row r="87" spans="1:11" ht="12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</row>
    <row r="88" spans="1:11" ht="12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</row>
    <row r="89" spans="1:11" ht="12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</row>
    <row r="90" spans="1:11" ht="12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</row>
    <row r="91" spans="1:11" ht="12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</row>
    <row r="92" spans="1:11" ht="12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</row>
    <row r="93" spans="1:11" ht="12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</row>
    <row r="94" spans="1:11" ht="12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</row>
    <row r="95" spans="1:11" ht="12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</row>
    <row r="96" spans="1:11" ht="12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</row>
    <row r="97" spans="1:11" ht="12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</row>
    <row r="98" spans="1:11" ht="12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</row>
    <row r="99" spans="1:11" ht="12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</row>
    <row r="100" spans="1:11" ht="12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1:11" ht="12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</row>
    <row r="102" spans="1:11" ht="12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</row>
    <row r="103" spans="1:11" ht="12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</row>
    <row r="104" spans="1:11" ht="12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</row>
    <row r="105" spans="1:11" ht="12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</row>
    <row r="106" spans="1:11" ht="12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</row>
    <row r="107" spans="1:11" ht="12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</row>
    <row r="108" spans="1:11" ht="12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</row>
    <row r="109" spans="1:11" ht="12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</row>
    <row r="110" spans="1:11" ht="12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</row>
    <row r="111" spans="1:11" ht="12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</row>
    <row r="112" spans="1:11" ht="12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</row>
    <row r="113" spans="1:11" ht="12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</row>
    <row r="114" spans="1:11" ht="12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</row>
    <row r="115" spans="1:11" ht="12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</row>
    <row r="116" spans="1:11" ht="12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</row>
    <row r="117" spans="1:11" ht="12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</row>
    <row r="118" spans="1:11" ht="12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</row>
    <row r="119" spans="1:11" ht="12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</row>
    <row r="120" spans="1:11" ht="12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</sheetData>
  <mergeCells count="1">
    <mergeCell ref="B3:K3"/>
  </mergeCells>
  <printOptions/>
  <pageMargins left="0.75" right="0.75" top="1" bottom="1" header="0.512" footer="0.512"/>
  <pageSetup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S74"/>
  <sheetViews>
    <sheetView workbookViewId="0" topLeftCell="A1">
      <selection activeCell="A1" sqref="A1"/>
    </sheetView>
  </sheetViews>
  <sheetFormatPr defaultColWidth="9.00390625" defaultRowHeight="13.5"/>
  <cols>
    <col min="1" max="1" width="2.625" style="207" customWidth="1"/>
    <col min="2" max="2" width="10.625" style="207" customWidth="1"/>
    <col min="3" max="3" width="9.125" style="209" bestFit="1" customWidth="1"/>
    <col min="4" max="4" width="11.75390625" style="210" bestFit="1" customWidth="1"/>
    <col min="5" max="5" width="9.125" style="207" bestFit="1" customWidth="1"/>
    <col min="6" max="6" width="12.625" style="207" bestFit="1" customWidth="1"/>
    <col min="7" max="7" width="8.25390625" style="207" bestFit="1" customWidth="1"/>
    <col min="8" max="8" width="10.75390625" style="210" bestFit="1" customWidth="1"/>
    <col min="9" max="9" width="8.125" style="207" bestFit="1" customWidth="1"/>
    <col min="10" max="10" width="9.00390625" style="207" bestFit="1" customWidth="1"/>
    <col min="11" max="11" width="8.125" style="207" bestFit="1" customWidth="1"/>
    <col min="12" max="12" width="9.00390625" style="207" bestFit="1" customWidth="1"/>
    <col min="13" max="13" width="7.25390625" style="207" bestFit="1" customWidth="1"/>
    <col min="14" max="14" width="8.125" style="207" bestFit="1" customWidth="1"/>
    <col min="15" max="15" width="9.00390625" style="207" bestFit="1" customWidth="1"/>
    <col min="16" max="16" width="10.75390625" style="210" bestFit="1" customWidth="1"/>
    <col min="17" max="17" width="9.00390625" style="207" bestFit="1" customWidth="1"/>
    <col min="18" max="18" width="10.75390625" style="207" bestFit="1" customWidth="1"/>
    <col min="19" max="24" width="9.625" style="207" customWidth="1"/>
    <col min="25" max="25" width="8.125" style="207" customWidth="1"/>
    <col min="26" max="26" width="11.75390625" style="207" customWidth="1"/>
    <col min="27" max="27" width="9.875" style="207" customWidth="1"/>
    <col min="28" max="16384" width="9.00390625" style="207" customWidth="1"/>
  </cols>
  <sheetData>
    <row r="1" ht="14.25">
      <c r="B1" s="208" t="s">
        <v>344</v>
      </c>
    </row>
    <row r="2" spans="23:27" ht="12.75" thickBot="1">
      <c r="W2" s="209"/>
      <c r="Y2" s="211"/>
      <c r="Z2" s="211"/>
      <c r="AA2" s="212" t="s">
        <v>313</v>
      </c>
    </row>
    <row r="3" spans="2:27" ht="14.25" customHeight="1" thickTop="1">
      <c r="B3" s="1308" t="s">
        <v>314</v>
      </c>
      <c r="C3" s="1317" t="s">
        <v>233</v>
      </c>
      <c r="D3" s="1318"/>
      <c r="E3" s="1204" t="s">
        <v>315</v>
      </c>
      <c r="F3" s="1205"/>
      <c r="G3" s="1206" t="s">
        <v>316</v>
      </c>
      <c r="H3" s="1207"/>
      <c r="I3" s="1207"/>
      <c r="J3" s="1207"/>
      <c r="K3" s="1207"/>
      <c r="L3" s="1207"/>
      <c r="M3" s="1207"/>
      <c r="N3" s="1208"/>
      <c r="O3" s="1319" t="s">
        <v>317</v>
      </c>
      <c r="P3" s="1320"/>
      <c r="Q3" s="1320"/>
      <c r="R3" s="1320"/>
      <c r="S3" s="1320"/>
      <c r="T3" s="1320"/>
      <c r="U3" s="1320"/>
      <c r="V3" s="1320"/>
      <c r="W3" s="1320"/>
      <c r="X3" s="1321"/>
      <c r="Y3" s="1311" t="s">
        <v>318</v>
      </c>
      <c r="Z3" s="1311"/>
      <c r="AA3" s="1311"/>
    </row>
    <row r="4" spans="2:27" ht="13.5" customHeight="1">
      <c r="B4" s="1309"/>
      <c r="C4" s="1198" t="s">
        <v>319</v>
      </c>
      <c r="D4" s="1200" t="s">
        <v>320</v>
      </c>
      <c r="E4" s="1198" t="s">
        <v>319</v>
      </c>
      <c r="F4" s="1323" t="s">
        <v>321</v>
      </c>
      <c r="G4" s="1303" t="s">
        <v>322</v>
      </c>
      <c r="H4" s="1304"/>
      <c r="I4" s="1297" t="s">
        <v>323</v>
      </c>
      <c r="J4" s="1305"/>
      <c r="K4" s="1297" t="s">
        <v>324</v>
      </c>
      <c r="L4" s="1305"/>
      <c r="M4" s="1306" t="s">
        <v>325</v>
      </c>
      <c r="N4" s="1307"/>
      <c r="O4" s="1286" t="s">
        <v>326</v>
      </c>
      <c r="P4" s="1287"/>
      <c r="Q4" s="1297" t="s">
        <v>327</v>
      </c>
      <c r="R4" s="1298"/>
      <c r="S4" s="1299"/>
      <c r="T4" s="1300"/>
      <c r="U4" s="1293" t="s">
        <v>328</v>
      </c>
      <c r="V4" s="1294"/>
      <c r="W4" s="1288" t="s">
        <v>329</v>
      </c>
      <c r="X4" s="1289"/>
      <c r="Y4" s="1312"/>
      <c r="Z4" s="1312"/>
      <c r="AA4" s="1312"/>
    </row>
    <row r="5" spans="2:27" ht="21" customHeight="1">
      <c r="B5" s="1309"/>
      <c r="C5" s="1284"/>
      <c r="D5" s="1322"/>
      <c r="E5" s="1284"/>
      <c r="F5" s="1324"/>
      <c r="G5" s="1209" t="s">
        <v>311</v>
      </c>
      <c r="H5" s="1200" t="s">
        <v>330</v>
      </c>
      <c r="I5" s="1209" t="s">
        <v>311</v>
      </c>
      <c r="J5" s="1209" t="s">
        <v>330</v>
      </c>
      <c r="K5" s="1209" t="s">
        <v>311</v>
      </c>
      <c r="L5" s="1209" t="s">
        <v>330</v>
      </c>
      <c r="M5" s="1209" t="s">
        <v>311</v>
      </c>
      <c r="N5" s="1209" t="s">
        <v>330</v>
      </c>
      <c r="O5" s="1209" t="s">
        <v>311</v>
      </c>
      <c r="P5" s="1200" t="s">
        <v>330</v>
      </c>
      <c r="Q5" s="1292" t="s">
        <v>311</v>
      </c>
      <c r="R5" s="1292" t="s">
        <v>330</v>
      </c>
      <c r="S5" s="1301" t="s">
        <v>331</v>
      </c>
      <c r="T5" s="1302"/>
      <c r="U5" s="1295"/>
      <c r="V5" s="1296"/>
      <c r="W5" s="1290"/>
      <c r="X5" s="1291"/>
      <c r="Y5" s="1313" t="s">
        <v>319</v>
      </c>
      <c r="Z5" s="1314" t="s">
        <v>332</v>
      </c>
      <c r="AA5" s="1315" t="s">
        <v>333</v>
      </c>
    </row>
    <row r="6" spans="2:27" ht="14.25" customHeight="1">
      <c r="B6" s="1310"/>
      <c r="C6" s="1285"/>
      <c r="D6" s="1197"/>
      <c r="E6" s="1285"/>
      <c r="F6" s="1324"/>
      <c r="G6" s="1199"/>
      <c r="H6" s="1197"/>
      <c r="I6" s="1199"/>
      <c r="J6" s="1199"/>
      <c r="K6" s="1199"/>
      <c r="L6" s="1199"/>
      <c r="M6" s="1199"/>
      <c r="N6" s="1199"/>
      <c r="O6" s="1199"/>
      <c r="P6" s="1197"/>
      <c r="Q6" s="1199"/>
      <c r="R6" s="1199"/>
      <c r="S6" s="213" t="s">
        <v>311</v>
      </c>
      <c r="T6" s="213" t="s">
        <v>334</v>
      </c>
      <c r="U6" s="214" t="s">
        <v>311</v>
      </c>
      <c r="V6" s="214" t="s">
        <v>312</v>
      </c>
      <c r="W6" s="213" t="s">
        <v>311</v>
      </c>
      <c r="X6" s="213" t="s">
        <v>334</v>
      </c>
      <c r="Y6" s="1313"/>
      <c r="Z6" s="1314"/>
      <c r="AA6" s="1316"/>
    </row>
    <row r="7" spans="2:31" ht="14.25" customHeight="1">
      <c r="B7" s="215" t="s">
        <v>335</v>
      </c>
      <c r="C7" s="216">
        <v>113073</v>
      </c>
      <c r="D7" s="217">
        <v>13199078</v>
      </c>
      <c r="E7" s="218">
        <v>105385</v>
      </c>
      <c r="F7" s="218">
        <v>10010510</v>
      </c>
      <c r="G7" s="218">
        <v>43891</v>
      </c>
      <c r="H7" s="217">
        <v>1225146</v>
      </c>
      <c r="I7" s="218">
        <v>27642</v>
      </c>
      <c r="J7" s="218">
        <v>720363</v>
      </c>
      <c r="K7" s="218">
        <v>20395</v>
      </c>
      <c r="L7" s="218">
        <v>490270</v>
      </c>
      <c r="M7" s="218">
        <v>949</v>
      </c>
      <c r="N7" s="218">
        <v>14513</v>
      </c>
      <c r="O7" s="218">
        <v>102840</v>
      </c>
      <c r="P7" s="217">
        <v>1963422</v>
      </c>
      <c r="Q7" s="219" t="s">
        <v>336</v>
      </c>
      <c r="R7" s="218">
        <v>1892651</v>
      </c>
      <c r="S7" s="219">
        <v>2994</v>
      </c>
      <c r="T7" s="219">
        <v>75103</v>
      </c>
      <c r="U7" s="219" t="s">
        <v>336</v>
      </c>
      <c r="V7" s="219" t="s">
        <v>336</v>
      </c>
      <c r="W7" s="218">
        <v>6183</v>
      </c>
      <c r="X7" s="218">
        <v>90704</v>
      </c>
      <c r="Y7" s="220" t="s">
        <v>336</v>
      </c>
      <c r="Z7" s="220" t="s">
        <v>336</v>
      </c>
      <c r="AA7" s="221" t="s">
        <v>336</v>
      </c>
      <c r="AB7" s="222"/>
      <c r="AC7" s="222"/>
      <c r="AD7" s="222"/>
      <c r="AE7" s="222"/>
    </row>
    <row r="8" spans="2:31" ht="14.25" customHeight="1">
      <c r="B8" s="223" t="s">
        <v>337</v>
      </c>
      <c r="C8" s="224">
        <v>112347</v>
      </c>
      <c r="D8" s="225">
        <v>13396401</v>
      </c>
      <c r="E8" s="226">
        <v>104851</v>
      </c>
      <c r="F8" s="226">
        <v>10294511</v>
      </c>
      <c r="G8" s="226">
        <v>45208</v>
      </c>
      <c r="H8" s="225">
        <v>1316971</v>
      </c>
      <c r="I8" s="226">
        <v>29191</v>
      </c>
      <c r="J8" s="226">
        <v>770774</v>
      </c>
      <c r="K8" s="226">
        <v>19079</v>
      </c>
      <c r="L8" s="226">
        <v>484181</v>
      </c>
      <c r="M8" s="226">
        <v>3162</v>
      </c>
      <c r="N8" s="226">
        <v>62016</v>
      </c>
      <c r="O8" s="226">
        <v>101992</v>
      </c>
      <c r="P8" s="225">
        <v>1784919</v>
      </c>
      <c r="Q8" s="226">
        <v>101375</v>
      </c>
      <c r="R8" s="226">
        <v>1558951</v>
      </c>
      <c r="S8" s="227">
        <v>3053</v>
      </c>
      <c r="T8" s="227">
        <v>48793</v>
      </c>
      <c r="U8" s="226">
        <v>2178</v>
      </c>
      <c r="V8" s="226">
        <v>72111</v>
      </c>
      <c r="W8" s="226">
        <v>10451</v>
      </c>
      <c r="X8" s="226">
        <v>153859</v>
      </c>
      <c r="Y8" s="228" t="s">
        <v>336</v>
      </c>
      <c r="Z8" s="228" t="s">
        <v>336</v>
      </c>
      <c r="AA8" s="229" t="s">
        <v>336</v>
      </c>
      <c r="AB8" s="222"/>
      <c r="AC8" s="222"/>
      <c r="AD8" s="222"/>
      <c r="AE8" s="222"/>
    </row>
    <row r="9" spans="2:31" ht="14.25" customHeight="1">
      <c r="B9" s="223" t="s">
        <v>338</v>
      </c>
      <c r="C9" s="224">
        <v>111338</v>
      </c>
      <c r="D9" s="225">
        <v>13342739</v>
      </c>
      <c r="E9" s="226">
        <v>104187</v>
      </c>
      <c r="F9" s="226">
        <v>10341500</v>
      </c>
      <c r="G9" s="226">
        <v>44315</v>
      </c>
      <c r="H9" s="225">
        <v>1311832</v>
      </c>
      <c r="I9" s="226">
        <v>29083</v>
      </c>
      <c r="J9" s="226">
        <v>776855</v>
      </c>
      <c r="K9" s="226">
        <v>18183</v>
      </c>
      <c r="L9" s="226">
        <v>475336</v>
      </c>
      <c r="M9" s="226">
        <v>2953</v>
      </c>
      <c r="N9" s="226">
        <v>59641</v>
      </c>
      <c r="O9" s="226">
        <v>100158</v>
      </c>
      <c r="P9" s="225">
        <v>1689407</v>
      </c>
      <c r="Q9" s="226">
        <v>99080</v>
      </c>
      <c r="R9" s="226">
        <v>1424013</v>
      </c>
      <c r="S9" s="227">
        <v>3789</v>
      </c>
      <c r="T9" s="227">
        <v>65361</v>
      </c>
      <c r="U9" s="226">
        <v>2932</v>
      </c>
      <c r="V9" s="226">
        <v>89627</v>
      </c>
      <c r="W9" s="226">
        <v>12911</v>
      </c>
      <c r="X9" s="226">
        <v>175767</v>
      </c>
      <c r="Y9" s="228" t="s">
        <v>336</v>
      </c>
      <c r="Z9" s="228" t="s">
        <v>336</v>
      </c>
      <c r="AA9" s="229" t="s">
        <v>336</v>
      </c>
      <c r="AB9" s="222"/>
      <c r="AC9" s="222"/>
      <c r="AD9" s="222"/>
      <c r="AE9" s="222"/>
    </row>
    <row r="10" spans="2:31" ht="14.25" customHeight="1">
      <c r="B10" s="223" t="s">
        <v>339</v>
      </c>
      <c r="C10" s="224">
        <v>110116</v>
      </c>
      <c r="D10" s="225">
        <v>13301408</v>
      </c>
      <c r="E10" s="226">
        <v>103235</v>
      </c>
      <c r="F10" s="226">
        <v>10307941</v>
      </c>
      <c r="G10" s="226">
        <v>44585</v>
      </c>
      <c r="H10" s="225">
        <v>1356618</v>
      </c>
      <c r="I10" s="226">
        <v>29963</v>
      </c>
      <c r="J10" s="226">
        <v>827876</v>
      </c>
      <c r="K10" s="226">
        <v>17314</v>
      </c>
      <c r="L10" s="226">
        <v>466389</v>
      </c>
      <c r="M10" s="226">
        <v>2891</v>
      </c>
      <c r="N10" s="226">
        <v>62353</v>
      </c>
      <c r="O10" s="226">
        <v>99026</v>
      </c>
      <c r="P10" s="225">
        <v>1636849</v>
      </c>
      <c r="Q10" s="226">
        <v>97771</v>
      </c>
      <c r="R10" s="226">
        <v>1356106</v>
      </c>
      <c r="S10" s="227">
        <v>2683</v>
      </c>
      <c r="T10" s="227">
        <v>49410</v>
      </c>
      <c r="U10" s="226">
        <v>3043</v>
      </c>
      <c r="V10" s="226">
        <v>101309</v>
      </c>
      <c r="W10" s="226">
        <v>13314</v>
      </c>
      <c r="X10" s="226">
        <v>179434</v>
      </c>
      <c r="Y10" s="228" t="s">
        <v>336</v>
      </c>
      <c r="Z10" s="228" t="s">
        <v>336</v>
      </c>
      <c r="AA10" s="229" t="s">
        <v>336</v>
      </c>
      <c r="AB10" s="222"/>
      <c r="AC10" s="222"/>
      <c r="AD10" s="222"/>
      <c r="AE10" s="222"/>
    </row>
    <row r="11" spans="2:31" ht="14.25" customHeight="1">
      <c r="B11" s="223" t="s">
        <v>340</v>
      </c>
      <c r="C11" s="224">
        <v>108972</v>
      </c>
      <c r="D11" s="225">
        <v>13243324</v>
      </c>
      <c r="E11" s="226">
        <v>102164</v>
      </c>
      <c r="F11" s="226">
        <v>10261057</v>
      </c>
      <c r="G11" s="226">
        <v>44259</v>
      </c>
      <c r="H11" s="225">
        <v>1403354</v>
      </c>
      <c r="I11" s="226">
        <v>30306</v>
      </c>
      <c r="J11" s="226">
        <v>873309</v>
      </c>
      <c r="K11" s="226">
        <v>16589</v>
      </c>
      <c r="L11" s="226">
        <v>467242</v>
      </c>
      <c r="M11" s="226">
        <v>2726</v>
      </c>
      <c r="N11" s="226">
        <v>62803</v>
      </c>
      <c r="O11" s="226">
        <v>96830</v>
      </c>
      <c r="P11" s="225">
        <v>1578913</v>
      </c>
      <c r="Q11" s="226">
        <v>95208</v>
      </c>
      <c r="R11" s="226">
        <v>1281419</v>
      </c>
      <c r="S11" s="227">
        <v>1802</v>
      </c>
      <c r="T11" s="227">
        <v>29629</v>
      </c>
      <c r="U11" s="226">
        <v>1006</v>
      </c>
      <c r="V11" s="226">
        <v>218428</v>
      </c>
      <c r="W11" s="226">
        <v>14462</v>
      </c>
      <c r="X11" s="226">
        <v>195142</v>
      </c>
      <c r="Y11" s="228" t="s">
        <v>336</v>
      </c>
      <c r="Z11" s="228" t="s">
        <v>336</v>
      </c>
      <c r="AA11" s="229" t="s">
        <v>336</v>
      </c>
      <c r="AB11" s="222"/>
      <c r="AC11" s="222"/>
      <c r="AD11" s="222"/>
      <c r="AE11" s="222"/>
    </row>
    <row r="12" spans="2:27" ht="12.75" customHeight="1">
      <c r="B12" s="223" t="s">
        <v>341</v>
      </c>
      <c r="C12" s="224">
        <v>107664</v>
      </c>
      <c r="D12" s="225">
        <v>13128513</v>
      </c>
      <c r="E12" s="226">
        <v>100806</v>
      </c>
      <c r="F12" s="226">
        <v>10178152</v>
      </c>
      <c r="G12" s="226">
        <v>43692</v>
      </c>
      <c r="H12" s="225">
        <v>1421753</v>
      </c>
      <c r="I12" s="226">
        <v>30500</v>
      </c>
      <c r="J12" s="226">
        <v>900468</v>
      </c>
      <c r="K12" s="226">
        <v>15660</v>
      </c>
      <c r="L12" s="226">
        <v>463295</v>
      </c>
      <c r="M12" s="226">
        <v>2394</v>
      </c>
      <c r="N12" s="226">
        <v>57990</v>
      </c>
      <c r="O12" s="226">
        <v>95105</v>
      </c>
      <c r="P12" s="225">
        <v>1528608</v>
      </c>
      <c r="Q12" s="226">
        <v>93295</v>
      </c>
      <c r="R12" s="226">
        <v>1230240</v>
      </c>
      <c r="S12" s="227">
        <v>1820</v>
      </c>
      <c r="T12" s="227">
        <v>37182</v>
      </c>
      <c r="U12" s="226">
        <v>2595</v>
      </c>
      <c r="V12" s="226">
        <v>100796</v>
      </c>
      <c r="W12" s="226">
        <v>14134</v>
      </c>
      <c r="X12" s="226">
        <v>197572</v>
      </c>
      <c r="Y12" s="228" t="s">
        <v>336</v>
      </c>
      <c r="Z12" s="228" t="s">
        <v>336</v>
      </c>
      <c r="AA12" s="229" t="s">
        <v>336</v>
      </c>
    </row>
    <row r="13" spans="2:27" s="230" customFormat="1" ht="8.25" customHeight="1">
      <c r="B13" s="231"/>
      <c r="C13" s="232"/>
      <c r="D13" s="233"/>
      <c r="E13" s="234"/>
      <c r="F13" s="234"/>
      <c r="G13" s="234"/>
      <c r="H13" s="233"/>
      <c r="I13" s="234"/>
      <c r="J13" s="234"/>
      <c r="K13" s="234"/>
      <c r="L13" s="234"/>
      <c r="M13" s="234"/>
      <c r="N13" s="234"/>
      <c r="O13" s="234"/>
      <c r="P13" s="233"/>
      <c r="Q13" s="234"/>
      <c r="R13" s="234"/>
      <c r="S13" s="234"/>
      <c r="T13" s="234"/>
      <c r="U13" s="234"/>
      <c r="V13" s="234"/>
      <c r="W13" s="234"/>
      <c r="X13" s="234"/>
      <c r="Y13" s="235"/>
      <c r="Z13" s="235"/>
      <c r="AA13" s="236"/>
    </row>
    <row r="14" spans="2:71" s="237" customFormat="1" ht="15" customHeight="1">
      <c r="B14" s="238" t="s">
        <v>342</v>
      </c>
      <c r="C14" s="239">
        <f aca="true" t="shared" si="0" ref="C14:AA14">SUM(C16:C19)</f>
        <v>106353</v>
      </c>
      <c r="D14" s="240">
        <f t="shared" si="0"/>
        <v>12990455</v>
      </c>
      <c r="E14" s="240">
        <f t="shared" si="0"/>
        <v>99094</v>
      </c>
      <c r="F14" s="240">
        <f t="shared" si="0"/>
        <v>10106749</v>
      </c>
      <c r="G14" s="240">
        <f t="shared" si="0"/>
        <v>42430</v>
      </c>
      <c r="H14" s="240">
        <f t="shared" si="0"/>
        <v>1428022</v>
      </c>
      <c r="I14" s="240">
        <f t="shared" si="0"/>
        <v>30286</v>
      </c>
      <c r="J14" s="240">
        <f t="shared" si="0"/>
        <v>939110</v>
      </c>
      <c r="K14" s="240">
        <f t="shared" si="0"/>
        <v>14102</v>
      </c>
      <c r="L14" s="240">
        <f t="shared" si="0"/>
        <v>436238</v>
      </c>
      <c r="M14" s="240">
        <f t="shared" si="0"/>
        <v>2154</v>
      </c>
      <c r="N14" s="240">
        <f t="shared" si="0"/>
        <v>52674</v>
      </c>
      <c r="O14" s="240">
        <f t="shared" si="0"/>
        <v>94730</v>
      </c>
      <c r="P14" s="240">
        <f t="shared" si="0"/>
        <v>1455684</v>
      </c>
      <c r="Q14" s="240">
        <f t="shared" si="0"/>
        <v>93389</v>
      </c>
      <c r="R14" s="240">
        <f t="shared" si="0"/>
        <v>1182910</v>
      </c>
      <c r="S14" s="240">
        <f t="shared" si="0"/>
        <v>4660</v>
      </c>
      <c r="T14" s="240">
        <f t="shared" si="0"/>
        <v>76588</v>
      </c>
      <c r="U14" s="240">
        <f t="shared" si="0"/>
        <v>2231</v>
      </c>
      <c r="V14" s="240">
        <f t="shared" si="0"/>
        <v>99979</v>
      </c>
      <c r="W14" s="240">
        <f t="shared" si="0"/>
        <v>12302</v>
      </c>
      <c r="X14" s="240">
        <f t="shared" si="0"/>
        <v>172795</v>
      </c>
      <c r="Y14" s="240">
        <f t="shared" si="0"/>
        <v>2661</v>
      </c>
      <c r="Z14" s="240">
        <f t="shared" si="0"/>
        <v>235092</v>
      </c>
      <c r="AA14" s="241">
        <f t="shared" si="0"/>
        <v>79230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</row>
    <row r="15" spans="2:71" ht="8.25" customHeight="1">
      <c r="B15" s="243"/>
      <c r="C15" s="244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</row>
    <row r="16" spans="2:71" s="248" customFormat="1" ht="15" customHeight="1">
      <c r="B16" s="249" t="s">
        <v>279</v>
      </c>
      <c r="C16" s="239">
        <f aca="true" t="shared" si="1" ref="C16:AA16">+C21+C27+C28+C29+C31+C33+C34+C37+C38+C39+C40+C41+C43+C44</f>
        <v>44591</v>
      </c>
      <c r="D16" s="240">
        <f t="shared" si="1"/>
        <v>4245385</v>
      </c>
      <c r="E16" s="240">
        <f t="shared" si="1"/>
        <v>41066</v>
      </c>
      <c r="F16" s="240">
        <f t="shared" si="1"/>
        <v>2627094</v>
      </c>
      <c r="G16" s="240">
        <f t="shared" si="1"/>
        <v>28106</v>
      </c>
      <c r="H16" s="240">
        <f t="shared" si="1"/>
        <v>1007095</v>
      </c>
      <c r="I16" s="240">
        <f t="shared" si="1"/>
        <v>20204</v>
      </c>
      <c r="J16" s="240">
        <f t="shared" si="1"/>
        <v>669703</v>
      </c>
      <c r="K16" s="240">
        <f t="shared" si="1"/>
        <v>9908</v>
      </c>
      <c r="L16" s="240">
        <f t="shared" si="1"/>
        <v>304805</v>
      </c>
      <c r="M16" s="240">
        <f t="shared" si="1"/>
        <v>1317</v>
      </c>
      <c r="N16" s="240">
        <f t="shared" si="1"/>
        <v>32587</v>
      </c>
      <c r="O16" s="240">
        <f t="shared" si="1"/>
        <v>38055</v>
      </c>
      <c r="P16" s="240">
        <f t="shared" si="1"/>
        <v>611196</v>
      </c>
      <c r="Q16" s="240">
        <f t="shared" si="1"/>
        <v>37362</v>
      </c>
      <c r="R16" s="240">
        <f t="shared" si="1"/>
        <v>512421</v>
      </c>
      <c r="S16" s="240">
        <f t="shared" si="1"/>
        <v>2047</v>
      </c>
      <c r="T16" s="240">
        <f t="shared" si="1"/>
        <v>38506</v>
      </c>
      <c r="U16" s="240">
        <f t="shared" si="1"/>
        <v>673</v>
      </c>
      <c r="V16" s="240">
        <f t="shared" si="1"/>
        <v>27834</v>
      </c>
      <c r="W16" s="240">
        <f t="shared" si="1"/>
        <v>5229</v>
      </c>
      <c r="X16" s="240">
        <f t="shared" si="1"/>
        <v>70941</v>
      </c>
      <c r="Y16" s="240">
        <f t="shared" si="1"/>
        <v>2661</v>
      </c>
      <c r="Z16" s="240">
        <f t="shared" si="1"/>
        <v>235092</v>
      </c>
      <c r="AA16" s="241">
        <f t="shared" si="1"/>
        <v>79230</v>
      </c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</row>
    <row r="17" spans="2:71" s="248" customFormat="1" ht="15" customHeight="1">
      <c r="B17" s="249" t="s">
        <v>280</v>
      </c>
      <c r="C17" s="239">
        <f aca="true" t="shared" si="2" ref="C17:AA17">+C25+C45+C46+C47+C49+C50+C51+C52</f>
        <v>11369</v>
      </c>
      <c r="D17" s="240">
        <f t="shared" si="2"/>
        <v>1588666</v>
      </c>
      <c r="E17" s="240">
        <f t="shared" si="2"/>
        <v>10848</v>
      </c>
      <c r="F17" s="240">
        <f t="shared" si="2"/>
        <v>1411803</v>
      </c>
      <c r="G17" s="240">
        <f t="shared" si="2"/>
        <v>714</v>
      </c>
      <c r="H17" s="240">
        <f t="shared" si="2"/>
        <v>25976</v>
      </c>
      <c r="I17" s="240">
        <f t="shared" si="2"/>
        <v>176</v>
      </c>
      <c r="J17" s="240">
        <f t="shared" si="2"/>
        <v>3999</v>
      </c>
      <c r="K17" s="240">
        <f t="shared" si="2"/>
        <v>496</v>
      </c>
      <c r="L17" s="240">
        <f t="shared" si="2"/>
        <v>20436</v>
      </c>
      <c r="M17" s="240">
        <f t="shared" si="2"/>
        <v>53</v>
      </c>
      <c r="N17" s="240">
        <f t="shared" si="2"/>
        <v>1541</v>
      </c>
      <c r="O17" s="240">
        <f t="shared" si="2"/>
        <v>10696</v>
      </c>
      <c r="P17" s="240">
        <f t="shared" si="2"/>
        <v>150887</v>
      </c>
      <c r="Q17" s="240">
        <f t="shared" si="2"/>
        <v>10628</v>
      </c>
      <c r="R17" s="240">
        <f t="shared" si="2"/>
        <v>124382</v>
      </c>
      <c r="S17" s="240">
        <f t="shared" si="2"/>
        <v>481</v>
      </c>
      <c r="T17" s="240">
        <f t="shared" si="2"/>
        <v>6180</v>
      </c>
      <c r="U17" s="240">
        <f t="shared" si="2"/>
        <v>380</v>
      </c>
      <c r="V17" s="240">
        <f t="shared" si="2"/>
        <v>13060</v>
      </c>
      <c r="W17" s="240">
        <f t="shared" si="2"/>
        <v>967</v>
      </c>
      <c r="X17" s="240">
        <f t="shared" si="2"/>
        <v>13445</v>
      </c>
      <c r="Y17" s="240">
        <f t="shared" si="2"/>
        <v>0</v>
      </c>
      <c r="Z17" s="240">
        <f t="shared" si="2"/>
        <v>0</v>
      </c>
      <c r="AA17" s="241">
        <f t="shared" si="2"/>
        <v>0</v>
      </c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</row>
    <row r="18" spans="2:71" s="248" customFormat="1" ht="15" customHeight="1">
      <c r="B18" s="249" t="s">
        <v>281</v>
      </c>
      <c r="C18" s="239">
        <f aca="true" t="shared" si="3" ref="C18:AA18">+C22+C30+C35+C53+C55+C56+C57+C58</f>
        <v>23668</v>
      </c>
      <c r="D18" s="240">
        <f t="shared" si="3"/>
        <v>2777865</v>
      </c>
      <c r="E18" s="240">
        <f t="shared" si="3"/>
        <v>22160</v>
      </c>
      <c r="F18" s="240">
        <f t="shared" si="3"/>
        <v>2170377</v>
      </c>
      <c r="G18" s="240">
        <f t="shared" si="3"/>
        <v>8345</v>
      </c>
      <c r="H18" s="240">
        <f t="shared" si="3"/>
        <v>279505</v>
      </c>
      <c r="I18" s="240">
        <f t="shared" si="3"/>
        <v>5070</v>
      </c>
      <c r="J18" s="240">
        <f t="shared" si="3"/>
        <v>164816</v>
      </c>
      <c r="K18" s="240">
        <f t="shared" si="3"/>
        <v>3244</v>
      </c>
      <c r="L18" s="240">
        <f t="shared" si="3"/>
        <v>97105</v>
      </c>
      <c r="M18" s="240">
        <f t="shared" si="3"/>
        <v>618</v>
      </c>
      <c r="N18" s="240">
        <f t="shared" si="3"/>
        <v>17584</v>
      </c>
      <c r="O18" s="240">
        <f t="shared" si="3"/>
        <v>21950</v>
      </c>
      <c r="P18" s="240">
        <f t="shared" si="3"/>
        <v>327983</v>
      </c>
      <c r="Q18" s="240">
        <f t="shared" si="3"/>
        <v>21754</v>
      </c>
      <c r="R18" s="240">
        <f t="shared" si="3"/>
        <v>260147</v>
      </c>
      <c r="S18" s="240">
        <f t="shared" si="3"/>
        <v>1879</v>
      </c>
      <c r="T18" s="240">
        <f t="shared" si="3"/>
        <v>27288</v>
      </c>
      <c r="U18" s="240">
        <f t="shared" si="3"/>
        <v>820</v>
      </c>
      <c r="V18" s="240">
        <f t="shared" si="3"/>
        <v>32869</v>
      </c>
      <c r="W18" s="240">
        <f t="shared" si="3"/>
        <v>2512</v>
      </c>
      <c r="X18" s="240">
        <f t="shared" si="3"/>
        <v>34967</v>
      </c>
      <c r="Y18" s="240">
        <f t="shared" si="3"/>
        <v>0</v>
      </c>
      <c r="Z18" s="240">
        <f t="shared" si="3"/>
        <v>0</v>
      </c>
      <c r="AA18" s="241">
        <f t="shared" si="3"/>
        <v>0</v>
      </c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</row>
    <row r="19" spans="2:71" s="248" customFormat="1" ht="15" customHeight="1">
      <c r="B19" s="249" t="s">
        <v>282</v>
      </c>
      <c r="C19" s="239">
        <f aca="true" t="shared" si="4" ref="C19:AA19">+C23+C24+C59+C61+C62+C63+C64+C65+C67+C68+C69+C70+C71+C72</f>
        <v>26725</v>
      </c>
      <c r="D19" s="240">
        <f t="shared" si="4"/>
        <v>4378539</v>
      </c>
      <c r="E19" s="240">
        <f t="shared" si="4"/>
        <v>25020</v>
      </c>
      <c r="F19" s="240">
        <f t="shared" si="4"/>
        <v>3897475</v>
      </c>
      <c r="G19" s="240">
        <f t="shared" si="4"/>
        <v>5265</v>
      </c>
      <c r="H19" s="240">
        <f t="shared" si="4"/>
        <v>115446</v>
      </c>
      <c r="I19" s="240">
        <f t="shared" si="4"/>
        <v>4836</v>
      </c>
      <c r="J19" s="240">
        <f t="shared" si="4"/>
        <v>100592</v>
      </c>
      <c r="K19" s="240">
        <f t="shared" si="4"/>
        <v>454</v>
      </c>
      <c r="L19" s="240">
        <f t="shared" si="4"/>
        <v>13892</v>
      </c>
      <c r="M19" s="240">
        <f t="shared" si="4"/>
        <v>166</v>
      </c>
      <c r="N19" s="240">
        <f t="shared" si="4"/>
        <v>962</v>
      </c>
      <c r="O19" s="240">
        <f t="shared" si="4"/>
        <v>24029</v>
      </c>
      <c r="P19" s="240">
        <f t="shared" si="4"/>
        <v>365618</v>
      </c>
      <c r="Q19" s="240">
        <f t="shared" si="4"/>
        <v>23645</v>
      </c>
      <c r="R19" s="240">
        <f t="shared" si="4"/>
        <v>285960</v>
      </c>
      <c r="S19" s="240">
        <f t="shared" si="4"/>
        <v>253</v>
      </c>
      <c r="T19" s="240">
        <f t="shared" si="4"/>
        <v>4614</v>
      </c>
      <c r="U19" s="240">
        <f t="shared" si="4"/>
        <v>358</v>
      </c>
      <c r="V19" s="240">
        <f t="shared" si="4"/>
        <v>26216</v>
      </c>
      <c r="W19" s="240">
        <f t="shared" si="4"/>
        <v>3594</v>
      </c>
      <c r="X19" s="240">
        <f t="shared" si="4"/>
        <v>53442</v>
      </c>
      <c r="Y19" s="240">
        <f t="shared" si="4"/>
        <v>0</v>
      </c>
      <c r="Z19" s="240">
        <f t="shared" si="4"/>
        <v>0</v>
      </c>
      <c r="AA19" s="241">
        <f t="shared" si="4"/>
        <v>0</v>
      </c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</row>
    <row r="20" spans="2:71" ht="8.25" customHeight="1">
      <c r="B20" s="231"/>
      <c r="C20" s="251"/>
      <c r="D20" s="225"/>
      <c r="E20" s="252"/>
      <c r="F20" s="252"/>
      <c r="G20" s="252"/>
      <c r="H20" s="253"/>
      <c r="I20" s="252"/>
      <c r="J20" s="252"/>
      <c r="K20" s="253"/>
      <c r="L20" s="253"/>
      <c r="M20" s="253"/>
      <c r="N20" s="252"/>
      <c r="O20" s="252"/>
      <c r="P20" s="253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4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</row>
    <row r="21" spans="2:71" ht="12">
      <c r="B21" s="231" t="s">
        <v>69</v>
      </c>
      <c r="C21" s="255">
        <v>8880</v>
      </c>
      <c r="D21" s="225">
        <v>766613</v>
      </c>
      <c r="E21" s="256">
        <v>8192</v>
      </c>
      <c r="F21" s="256">
        <v>517580</v>
      </c>
      <c r="G21" s="256">
        <v>4570</v>
      </c>
      <c r="H21" s="225">
        <v>126228</v>
      </c>
      <c r="I21" s="256">
        <v>3504</v>
      </c>
      <c r="J21" s="128">
        <v>92726</v>
      </c>
      <c r="K21" s="128">
        <v>1204</v>
      </c>
      <c r="L21" s="128">
        <v>27656</v>
      </c>
      <c r="M21" s="128">
        <v>296</v>
      </c>
      <c r="N21" s="256">
        <v>5846</v>
      </c>
      <c r="O21" s="256">
        <v>8072</v>
      </c>
      <c r="P21" s="225">
        <v>122805</v>
      </c>
      <c r="Q21" s="256">
        <v>7914</v>
      </c>
      <c r="R21" s="256">
        <v>104673</v>
      </c>
      <c r="S21" s="257">
        <v>208</v>
      </c>
      <c r="T21" s="257">
        <v>6736</v>
      </c>
      <c r="U21" s="256">
        <v>73</v>
      </c>
      <c r="V21" s="256">
        <v>3754</v>
      </c>
      <c r="W21" s="256">
        <v>1100</v>
      </c>
      <c r="X21" s="256">
        <v>14378</v>
      </c>
      <c r="Y21" s="252">
        <v>1517</v>
      </c>
      <c r="Z21" s="252">
        <v>132511</v>
      </c>
      <c r="AA21" s="254">
        <v>54259</v>
      </c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</row>
    <row r="22" spans="2:27" ht="12">
      <c r="B22" s="231" t="s">
        <v>71</v>
      </c>
      <c r="C22" s="255">
        <v>4412</v>
      </c>
      <c r="D22" s="225">
        <v>515228</v>
      </c>
      <c r="E22" s="256">
        <v>3891</v>
      </c>
      <c r="F22" s="256">
        <v>418000</v>
      </c>
      <c r="G22" s="256">
        <v>660</v>
      </c>
      <c r="H22" s="225">
        <v>17463</v>
      </c>
      <c r="I22" s="256">
        <v>460</v>
      </c>
      <c r="J22" s="256">
        <v>12195</v>
      </c>
      <c r="K22" s="128">
        <v>164</v>
      </c>
      <c r="L22" s="128">
        <v>3546</v>
      </c>
      <c r="M22" s="128">
        <v>55</v>
      </c>
      <c r="N22" s="256">
        <v>1722</v>
      </c>
      <c r="O22" s="256">
        <v>4234</v>
      </c>
      <c r="P22" s="225">
        <v>79765</v>
      </c>
      <c r="Q22" s="256">
        <v>4216</v>
      </c>
      <c r="R22" s="256">
        <v>68655</v>
      </c>
      <c r="S22" s="257">
        <v>99</v>
      </c>
      <c r="T22" s="257">
        <v>1685</v>
      </c>
      <c r="U22" s="256">
        <v>54</v>
      </c>
      <c r="V22" s="256">
        <v>1625</v>
      </c>
      <c r="W22" s="256">
        <v>617</v>
      </c>
      <c r="X22" s="256">
        <v>9485</v>
      </c>
      <c r="Y22" s="252">
        <v>0</v>
      </c>
      <c r="Z22" s="252">
        <v>0</v>
      </c>
      <c r="AA22" s="254">
        <v>0</v>
      </c>
    </row>
    <row r="23" spans="2:27" ht="12">
      <c r="B23" s="231" t="s">
        <v>73</v>
      </c>
      <c r="C23" s="255">
        <v>3942</v>
      </c>
      <c r="D23" s="225">
        <v>712349</v>
      </c>
      <c r="E23" s="256">
        <v>3700</v>
      </c>
      <c r="F23" s="256">
        <v>651893</v>
      </c>
      <c r="G23" s="256">
        <v>761</v>
      </c>
      <c r="H23" s="225">
        <v>9929</v>
      </c>
      <c r="I23" s="256">
        <v>706</v>
      </c>
      <c r="J23" s="256">
        <v>9053</v>
      </c>
      <c r="K23" s="258">
        <v>16</v>
      </c>
      <c r="L23" s="258">
        <v>339</v>
      </c>
      <c r="M23" s="128">
        <v>121</v>
      </c>
      <c r="N23" s="256">
        <v>537</v>
      </c>
      <c r="O23" s="256">
        <v>3725</v>
      </c>
      <c r="P23" s="225">
        <v>50527</v>
      </c>
      <c r="Q23" s="256">
        <v>3681</v>
      </c>
      <c r="R23" s="256">
        <v>46037</v>
      </c>
      <c r="S23" s="257">
        <v>8</v>
      </c>
      <c r="T23" s="257">
        <v>82</v>
      </c>
      <c r="U23" s="256">
        <v>0</v>
      </c>
      <c r="V23" s="258">
        <v>0</v>
      </c>
      <c r="W23" s="256">
        <v>453</v>
      </c>
      <c r="X23" s="256">
        <v>4490</v>
      </c>
      <c r="Y23" s="252">
        <v>0</v>
      </c>
      <c r="Z23" s="252">
        <v>0</v>
      </c>
      <c r="AA23" s="254">
        <v>0</v>
      </c>
    </row>
    <row r="24" spans="2:27" ht="12">
      <c r="B24" s="231" t="s">
        <v>75</v>
      </c>
      <c r="C24" s="255">
        <v>5280</v>
      </c>
      <c r="D24" s="225">
        <v>912094</v>
      </c>
      <c r="E24" s="256">
        <v>4798</v>
      </c>
      <c r="F24" s="256">
        <v>780502</v>
      </c>
      <c r="G24" s="256">
        <v>876</v>
      </c>
      <c r="H24" s="225">
        <v>24627</v>
      </c>
      <c r="I24" s="256">
        <v>848</v>
      </c>
      <c r="J24" s="256">
        <v>24207</v>
      </c>
      <c r="K24" s="258">
        <v>27</v>
      </c>
      <c r="L24" s="258">
        <v>323</v>
      </c>
      <c r="M24" s="128">
        <v>4</v>
      </c>
      <c r="N24" s="256">
        <v>97</v>
      </c>
      <c r="O24" s="256">
        <v>4632</v>
      </c>
      <c r="P24" s="225">
        <v>106965</v>
      </c>
      <c r="Q24" s="256">
        <v>4574</v>
      </c>
      <c r="R24" s="256">
        <v>92576</v>
      </c>
      <c r="S24" s="257">
        <v>26</v>
      </c>
      <c r="T24" s="257">
        <v>440</v>
      </c>
      <c r="U24" s="256">
        <v>25</v>
      </c>
      <c r="V24" s="256">
        <v>758</v>
      </c>
      <c r="W24" s="256">
        <v>629</v>
      </c>
      <c r="X24" s="256">
        <v>13631</v>
      </c>
      <c r="Y24" s="252">
        <v>0</v>
      </c>
      <c r="Z24" s="252">
        <v>0</v>
      </c>
      <c r="AA24" s="254">
        <v>0</v>
      </c>
    </row>
    <row r="25" spans="2:27" ht="12">
      <c r="B25" s="231" t="s">
        <v>78</v>
      </c>
      <c r="C25" s="255">
        <v>2748</v>
      </c>
      <c r="D25" s="225">
        <v>483576</v>
      </c>
      <c r="E25" s="256">
        <v>2688</v>
      </c>
      <c r="F25" s="256">
        <v>443791</v>
      </c>
      <c r="G25" s="256">
        <v>67</v>
      </c>
      <c r="H25" s="225">
        <v>3352</v>
      </c>
      <c r="I25" s="256">
        <v>13</v>
      </c>
      <c r="J25" s="256">
        <v>892</v>
      </c>
      <c r="K25" s="258">
        <v>48</v>
      </c>
      <c r="L25" s="128">
        <v>2147</v>
      </c>
      <c r="M25" s="128">
        <v>6</v>
      </c>
      <c r="N25" s="259">
        <v>313</v>
      </c>
      <c r="O25" s="256">
        <v>2494</v>
      </c>
      <c r="P25" s="225">
        <v>36433</v>
      </c>
      <c r="Q25" s="256">
        <v>2479</v>
      </c>
      <c r="R25" s="256">
        <v>33099</v>
      </c>
      <c r="S25" s="257">
        <v>74</v>
      </c>
      <c r="T25" s="257">
        <v>968</v>
      </c>
      <c r="U25" s="256">
        <v>44</v>
      </c>
      <c r="V25" s="256">
        <v>1394</v>
      </c>
      <c r="W25" s="256">
        <v>125</v>
      </c>
      <c r="X25" s="256">
        <v>1940</v>
      </c>
      <c r="Y25" s="252">
        <v>0</v>
      </c>
      <c r="Z25" s="252">
        <v>0</v>
      </c>
      <c r="AA25" s="254">
        <v>0</v>
      </c>
    </row>
    <row r="26" spans="2:27" ht="8.25" customHeight="1">
      <c r="B26" s="231"/>
      <c r="C26" s="255"/>
      <c r="D26" s="225"/>
      <c r="E26" s="256"/>
      <c r="F26" s="256"/>
      <c r="G26" s="256"/>
      <c r="H26" s="225"/>
      <c r="I26" s="256"/>
      <c r="J26" s="256"/>
      <c r="K26" s="258"/>
      <c r="L26" s="128"/>
      <c r="M26" s="128"/>
      <c r="N26" s="259"/>
      <c r="O26" s="256"/>
      <c r="P26" s="225"/>
      <c r="Q26" s="256"/>
      <c r="R26" s="256"/>
      <c r="S26" s="257"/>
      <c r="T26" s="257"/>
      <c r="U26" s="256"/>
      <c r="V26" s="256"/>
      <c r="W26" s="256"/>
      <c r="X26" s="256"/>
      <c r="Y26" s="252"/>
      <c r="Z26" s="252"/>
      <c r="AA26" s="254"/>
    </row>
    <row r="27" spans="2:27" ht="12">
      <c r="B27" s="231" t="s">
        <v>79</v>
      </c>
      <c r="C27" s="255">
        <v>4072</v>
      </c>
      <c r="D27" s="225">
        <v>366736</v>
      </c>
      <c r="E27" s="256">
        <v>3837</v>
      </c>
      <c r="F27" s="256">
        <v>241705</v>
      </c>
      <c r="G27" s="256">
        <v>3259</v>
      </c>
      <c r="H27" s="225">
        <v>98518</v>
      </c>
      <c r="I27" s="256">
        <v>3224</v>
      </c>
      <c r="J27" s="256">
        <v>94888</v>
      </c>
      <c r="K27" s="258">
        <v>51</v>
      </c>
      <c r="L27" s="258">
        <v>905</v>
      </c>
      <c r="M27" s="128">
        <v>112</v>
      </c>
      <c r="N27" s="256">
        <v>2725</v>
      </c>
      <c r="O27" s="256">
        <v>2987</v>
      </c>
      <c r="P27" s="225">
        <v>26513</v>
      </c>
      <c r="Q27" s="256">
        <v>2891</v>
      </c>
      <c r="R27" s="256">
        <v>21122</v>
      </c>
      <c r="S27" s="257">
        <v>81</v>
      </c>
      <c r="T27" s="257">
        <v>1094</v>
      </c>
      <c r="U27" s="256">
        <v>38</v>
      </c>
      <c r="V27" s="256">
        <v>1188</v>
      </c>
      <c r="W27" s="256">
        <v>346</v>
      </c>
      <c r="X27" s="256">
        <v>4203</v>
      </c>
      <c r="Y27" s="252">
        <v>0</v>
      </c>
      <c r="Z27" s="252">
        <v>0</v>
      </c>
      <c r="AA27" s="254">
        <v>0</v>
      </c>
    </row>
    <row r="28" spans="2:27" ht="12">
      <c r="B28" s="231" t="s">
        <v>81</v>
      </c>
      <c r="C28" s="255">
        <v>3153</v>
      </c>
      <c r="D28" s="225">
        <v>293980</v>
      </c>
      <c r="E28" s="256">
        <v>2916</v>
      </c>
      <c r="F28" s="256">
        <v>156572</v>
      </c>
      <c r="G28" s="256">
        <v>2223</v>
      </c>
      <c r="H28" s="225">
        <v>86658</v>
      </c>
      <c r="I28" s="256">
        <v>1436</v>
      </c>
      <c r="J28" s="256">
        <v>51226</v>
      </c>
      <c r="K28" s="258">
        <v>1142</v>
      </c>
      <c r="L28" s="128">
        <v>32580</v>
      </c>
      <c r="M28" s="128">
        <v>133</v>
      </c>
      <c r="N28" s="256">
        <v>2852</v>
      </c>
      <c r="O28" s="256">
        <v>2900</v>
      </c>
      <c r="P28" s="225">
        <v>50750</v>
      </c>
      <c r="Q28" s="256">
        <v>2847</v>
      </c>
      <c r="R28" s="256">
        <v>33948</v>
      </c>
      <c r="S28" s="257">
        <v>420</v>
      </c>
      <c r="T28" s="257">
        <v>5444</v>
      </c>
      <c r="U28" s="256">
        <v>201</v>
      </c>
      <c r="V28" s="256">
        <v>7660</v>
      </c>
      <c r="W28" s="256">
        <v>680</v>
      </c>
      <c r="X28" s="256">
        <v>9142</v>
      </c>
      <c r="Y28" s="252">
        <v>345</v>
      </c>
      <c r="Z28" s="252">
        <v>25012</v>
      </c>
      <c r="AA28" s="254">
        <v>10036</v>
      </c>
    </row>
    <row r="29" spans="2:27" ht="12">
      <c r="B29" s="231" t="s">
        <v>82</v>
      </c>
      <c r="C29" s="255">
        <v>4594</v>
      </c>
      <c r="D29" s="225">
        <v>465054</v>
      </c>
      <c r="E29" s="256">
        <v>4401</v>
      </c>
      <c r="F29" s="256">
        <v>286931</v>
      </c>
      <c r="G29" s="256">
        <v>3290</v>
      </c>
      <c r="H29" s="225">
        <v>121964</v>
      </c>
      <c r="I29" s="256">
        <v>1218</v>
      </c>
      <c r="J29" s="256">
        <v>26954</v>
      </c>
      <c r="K29" s="258">
        <v>2686</v>
      </c>
      <c r="L29" s="128">
        <v>91628</v>
      </c>
      <c r="M29" s="128">
        <v>105</v>
      </c>
      <c r="N29" s="256">
        <v>3382</v>
      </c>
      <c r="O29" s="256">
        <v>3809</v>
      </c>
      <c r="P29" s="225">
        <v>56159</v>
      </c>
      <c r="Q29" s="256">
        <v>3777</v>
      </c>
      <c r="R29" s="256">
        <v>47630</v>
      </c>
      <c r="S29" s="257">
        <v>287</v>
      </c>
      <c r="T29" s="257">
        <v>4860</v>
      </c>
      <c r="U29" s="256">
        <v>70</v>
      </c>
      <c r="V29" s="256">
        <v>1855</v>
      </c>
      <c r="W29" s="256">
        <v>408</v>
      </c>
      <c r="X29" s="256">
        <v>6674</v>
      </c>
      <c r="Y29" s="252">
        <v>0</v>
      </c>
      <c r="Z29" s="252">
        <v>0</v>
      </c>
      <c r="AA29" s="254">
        <v>0</v>
      </c>
    </row>
    <row r="30" spans="2:27" ht="12">
      <c r="B30" s="231" t="s">
        <v>84</v>
      </c>
      <c r="C30" s="255">
        <v>3209</v>
      </c>
      <c r="D30" s="225">
        <v>356026</v>
      </c>
      <c r="E30" s="256">
        <v>3069</v>
      </c>
      <c r="F30" s="256">
        <v>300305</v>
      </c>
      <c r="G30" s="256">
        <v>1058</v>
      </c>
      <c r="H30" s="225">
        <v>27272</v>
      </c>
      <c r="I30" s="256">
        <v>269</v>
      </c>
      <c r="J30" s="256">
        <v>6715</v>
      </c>
      <c r="K30" s="258">
        <v>734</v>
      </c>
      <c r="L30" s="128">
        <v>17891</v>
      </c>
      <c r="M30" s="128">
        <v>87</v>
      </c>
      <c r="N30" s="256">
        <v>2666</v>
      </c>
      <c r="O30" s="256">
        <v>2969</v>
      </c>
      <c r="P30" s="225">
        <v>28449</v>
      </c>
      <c r="Q30" s="256">
        <v>2928</v>
      </c>
      <c r="R30" s="256">
        <v>24698</v>
      </c>
      <c r="S30" s="257">
        <v>44</v>
      </c>
      <c r="T30" s="257">
        <v>1020</v>
      </c>
      <c r="U30" s="256">
        <v>43</v>
      </c>
      <c r="V30" s="256">
        <v>1289</v>
      </c>
      <c r="W30" s="256">
        <v>254</v>
      </c>
      <c r="X30" s="256">
        <v>2462</v>
      </c>
      <c r="Y30" s="252">
        <v>0</v>
      </c>
      <c r="Z30" s="252">
        <v>0</v>
      </c>
      <c r="AA30" s="254">
        <v>0</v>
      </c>
    </row>
    <row r="31" spans="2:27" ht="12">
      <c r="B31" s="231" t="s">
        <v>86</v>
      </c>
      <c r="C31" s="255">
        <v>4292</v>
      </c>
      <c r="D31" s="225">
        <v>423919</v>
      </c>
      <c r="E31" s="256">
        <v>3615</v>
      </c>
      <c r="F31" s="256">
        <v>220552</v>
      </c>
      <c r="G31" s="256">
        <v>3439</v>
      </c>
      <c r="H31" s="225">
        <v>153643</v>
      </c>
      <c r="I31" s="256">
        <v>3244</v>
      </c>
      <c r="J31" s="256">
        <v>142228</v>
      </c>
      <c r="K31" s="258">
        <v>412</v>
      </c>
      <c r="L31" s="128">
        <v>10928</v>
      </c>
      <c r="M31" s="128">
        <v>28</v>
      </c>
      <c r="N31" s="256">
        <v>487</v>
      </c>
      <c r="O31" s="256">
        <v>3515</v>
      </c>
      <c r="P31" s="225">
        <v>49724</v>
      </c>
      <c r="Q31" s="256">
        <v>3445</v>
      </c>
      <c r="R31" s="256">
        <v>42802</v>
      </c>
      <c r="S31" s="257">
        <v>324</v>
      </c>
      <c r="T31" s="257">
        <v>5975</v>
      </c>
      <c r="U31" s="256">
        <v>62</v>
      </c>
      <c r="V31" s="256">
        <v>1546</v>
      </c>
      <c r="W31" s="256">
        <v>406</v>
      </c>
      <c r="X31" s="256">
        <v>5376</v>
      </c>
      <c r="Y31" s="252">
        <v>363</v>
      </c>
      <c r="Z31" s="252">
        <v>40796</v>
      </c>
      <c r="AA31" s="254">
        <v>7205</v>
      </c>
    </row>
    <row r="32" spans="2:27" ht="8.25" customHeight="1">
      <c r="B32" s="231"/>
      <c r="C32" s="255"/>
      <c r="D32" s="225"/>
      <c r="E32" s="256"/>
      <c r="F32" s="256"/>
      <c r="G32" s="256"/>
      <c r="H32" s="225"/>
      <c r="I32" s="256"/>
      <c r="J32" s="256"/>
      <c r="K32" s="258"/>
      <c r="L32" s="128"/>
      <c r="M32" s="128"/>
      <c r="N32" s="256"/>
      <c r="O32" s="256"/>
      <c r="P32" s="225"/>
      <c r="Q32" s="256"/>
      <c r="R32" s="256"/>
      <c r="S32" s="257"/>
      <c r="T32" s="257"/>
      <c r="U32" s="256"/>
      <c r="V32" s="256"/>
      <c r="W32" s="256"/>
      <c r="X32" s="256"/>
      <c r="Y32" s="252"/>
      <c r="Z32" s="252"/>
      <c r="AA32" s="254"/>
    </row>
    <row r="33" spans="2:27" ht="12">
      <c r="B33" s="231" t="s">
        <v>88</v>
      </c>
      <c r="C33" s="255">
        <v>3904</v>
      </c>
      <c r="D33" s="225">
        <v>371325</v>
      </c>
      <c r="E33" s="256">
        <v>3081</v>
      </c>
      <c r="F33" s="256">
        <v>170195</v>
      </c>
      <c r="G33" s="256">
        <v>2702</v>
      </c>
      <c r="H33" s="225">
        <v>123108</v>
      </c>
      <c r="I33" s="256">
        <v>2381</v>
      </c>
      <c r="J33" s="256">
        <v>109122</v>
      </c>
      <c r="K33" s="258">
        <v>448</v>
      </c>
      <c r="L33" s="128">
        <v>10488</v>
      </c>
      <c r="M33" s="128">
        <v>143</v>
      </c>
      <c r="N33" s="256">
        <v>3498</v>
      </c>
      <c r="O33" s="256">
        <v>2974</v>
      </c>
      <c r="P33" s="225">
        <v>78022</v>
      </c>
      <c r="Q33" s="256">
        <v>2887</v>
      </c>
      <c r="R33" s="256">
        <v>70744</v>
      </c>
      <c r="S33" s="257">
        <v>98</v>
      </c>
      <c r="T33" s="257">
        <v>3065</v>
      </c>
      <c r="U33" s="256">
        <v>31</v>
      </c>
      <c r="V33" s="256">
        <v>1030</v>
      </c>
      <c r="W33" s="256">
        <v>412</v>
      </c>
      <c r="X33" s="256">
        <v>6248</v>
      </c>
      <c r="Y33" s="252">
        <v>0</v>
      </c>
      <c r="Z33" s="252">
        <v>0</v>
      </c>
      <c r="AA33" s="254">
        <v>0</v>
      </c>
    </row>
    <row r="34" spans="2:27" ht="12">
      <c r="B34" s="231" t="s">
        <v>89</v>
      </c>
      <c r="C34" s="255">
        <v>3768</v>
      </c>
      <c r="D34" s="225">
        <v>511552</v>
      </c>
      <c r="E34" s="256">
        <v>3683</v>
      </c>
      <c r="F34" s="256">
        <v>357958</v>
      </c>
      <c r="G34" s="256">
        <v>1699</v>
      </c>
      <c r="H34" s="225">
        <v>65508</v>
      </c>
      <c r="I34" s="256">
        <v>73</v>
      </c>
      <c r="J34" s="256">
        <v>1649</v>
      </c>
      <c r="K34" s="258">
        <v>1599</v>
      </c>
      <c r="L34" s="128">
        <v>59978</v>
      </c>
      <c r="M34" s="128">
        <v>108</v>
      </c>
      <c r="N34" s="256">
        <v>3881</v>
      </c>
      <c r="O34" s="256">
        <v>3612</v>
      </c>
      <c r="P34" s="225">
        <v>88086</v>
      </c>
      <c r="Q34" s="256">
        <v>3583</v>
      </c>
      <c r="R34" s="256">
        <v>80532</v>
      </c>
      <c r="S34" s="257">
        <v>42</v>
      </c>
      <c r="T34" s="257">
        <v>1841</v>
      </c>
      <c r="U34" s="256">
        <v>21</v>
      </c>
      <c r="V34" s="256">
        <v>2122</v>
      </c>
      <c r="W34" s="256">
        <v>273</v>
      </c>
      <c r="X34" s="256">
        <v>5432</v>
      </c>
      <c r="Y34" s="252">
        <v>0</v>
      </c>
      <c r="Z34" s="252">
        <v>0</v>
      </c>
      <c r="AA34" s="254">
        <v>0</v>
      </c>
    </row>
    <row r="35" spans="2:27" ht="12">
      <c r="B35" s="231" t="s">
        <v>91</v>
      </c>
      <c r="C35" s="255">
        <v>3347</v>
      </c>
      <c r="D35" s="225">
        <v>359899</v>
      </c>
      <c r="E35" s="256">
        <v>3058</v>
      </c>
      <c r="F35" s="256">
        <v>233834</v>
      </c>
      <c r="G35" s="256">
        <v>2158</v>
      </c>
      <c r="H35" s="225">
        <v>73920</v>
      </c>
      <c r="I35" s="256">
        <v>1865</v>
      </c>
      <c r="J35" s="256">
        <v>59541</v>
      </c>
      <c r="K35" s="258">
        <v>344</v>
      </c>
      <c r="L35" s="128">
        <v>11617</v>
      </c>
      <c r="M35" s="128">
        <v>85</v>
      </c>
      <c r="N35" s="256">
        <v>2762</v>
      </c>
      <c r="O35" s="256">
        <v>2905</v>
      </c>
      <c r="P35" s="225">
        <v>52145</v>
      </c>
      <c r="Q35" s="256">
        <v>2868</v>
      </c>
      <c r="R35" s="256">
        <v>39335</v>
      </c>
      <c r="S35" s="257">
        <v>179</v>
      </c>
      <c r="T35" s="257">
        <v>3282</v>
      </c>
      <c r="U35" s="256">
        <v>108</v>
      </c>
      <c r="V35" s="256">
        <v>5565</v>
      </c>
      <c r="W35" s="256">
        <v>499</v>
      </c>
      <c r="X35" s="256">
        <v>7245</v>
      </c>
      <c r="Y35" s="252">
        <v>0</v>
      </c>
      <c r="Z35" s="252">
        <v>0</v>
      </c>
      <c r="AA35" s="254">
        <v>0</v>
      </c>
    </row>
    <row r="36" spans="2:27" ht="8.25" customHeight="1">
      <c r="B36" s="231"/>
      <c r="C36" s="255"/>
      <c r="D36" s="225"/>
      <c r="E36" s="256"/>
      <c r="F36" s="256"/>
      <c r="G36" s="256"/>
      <c r="H36" s="225"/>
      <c r="I36" s="256"/>
      <c r="J36" s="256"/>
      <c r="K36" s="258"/>
      <c r="L36" s="128"/>
      <c r="M36" s="128"/>
      <c r="N36" s="256"/>
      <c r="O36" s="256"/>
      <c r="P36" s="225"/>
      <c r="Q36" s="256"/>
      <c r="R36" s="256"/>
      <c r="S36" s="257"/>
      <c r="T36" s="257"/>
      <c r="U36" s="256"/>
      <c r="V36" s="256"/>
      <c r="W36" s="256"/>
      <c r="X36" s="256"/>
      <c r="Y36" s="252"/>
      <c r="Z36" s="252"/>
      <c r="AA36" s="254"/>
    </row>
    <row r="37" spans="2:27" ht="12">
      <c r="B37" s="231" t="s">
        <v>96</v>
      </c>
      <c r="C37" s="255">
        <v>1491</v>
      </c>
      <c r="D37" s="225">
        <v>118904</v>
      </c>
      <c r="E37" s="256">
        <v>1372</v>
      </c>
      <c r="F37" s="256">
        <v>65782</v>
      </c>
      <c r="G37" s="256">
        <v>1168</v>
      </c>
      <c r="H37" s="225">
        <v>38004</v>
      </c>
      <c r="I37" s="256">
        <v>775</v>
      </c>
      <c r="J37" s="256">
        <v>19357</v>
      </c>
      <c r="K37" s="258">
        <v>452</v>
      </c>
      <c r="L37" s="128">
        <v>16675</v>
      </c>
      <c r="M37" s="128">
        <v>82</v>
      </c>
      <c r="N37" s="256">
        <v>1972</v>
      </c>
      <c r="O37" s="256">
        <v>1162</v>
      </c>
      <c r="P37" s="225">
        <v>15118</v>
      </c>
      <c r="Q37" s="256">
        <v>1114</v>
      </c>
      <c r="R37" s="256">
        <v>9158</v>
      </c>
      <c r="S37" s="257">
        <v>76</v>
      </c>
      <c r="T37" s="257">
        <v>1637</v>
      </c>
      <c r="U37" s="256">
        <v>22</v>
      </c>
      <c r="V37" s="256">
        <v>1743</v>
      </c>
      <c r="W37" s="256">
        <v>283</v>
      </c>
      <c r="X37" s="256">
        <v>4217</v>
      </c>
      <c r="Y37" s="252">
        <v>149</v>
      </c>
      <c r="Z37" s="252">
        <v>11546</v>
      </c>
      <c r="AA37" s="254">
        <v>2274</v>
      </c>
    </row>
    <row r="38" spans="2:27" ht="12">
      <c r="B38" s="231" t="s">
        <v>98</v>
      </c>
      <c r="C38" s="255">
        <v>1377</v>
      </c>
      <c r="D38" s="225">
        <v>113092</v>
      </c>
      <c r="E38" s="256">
        <v>1313</v>
      </c>
      <c r="F38" s="256">
        <v>80201</v>
      </c>
      <c r="G38" s="256">
        <v>962</v>
      </c>
      <c r="H38" s="225">
        <v>24276</v>
      </c>
      <c r="I38" s="256">
        <v>900</v>
      </c>
      <c r="J38" s="256">
        <v>20943</v>
      </c>
      <c r="K38" s="258">
        <v>99</v>
      </c>
      <c r="L38" s="258">
        <v>1954</v>
      </c>
      <c r="M38" s="128">
        <v>52</v>
      </c>
      <c r="N38" s="256">
        <v>1379</v>
      </c>
      <c r="O38" s="256">
        <v>1129</v>
      </c>
      <c r="P38" s="225">
        <v>8615</v>
      </c>
      <c r="Q38" s="256">
        <v>1095</v>
      </c>
      <c r="R38" s="256">
        <v>7086</v>
      </c>
      <c r="S38" s="257">
        <v>30</v>
      </c>
      <c r="T38" s="257">
        <v>614</v>
      </c>
      <c r="U38" s="258">
        <v>5</v>
      </c>
      <c r="V38" s="256">
        <v>285</v>
      </c>
      <c r="W38" s="256">
        <v>110</v>
      </c>
      <c r="X38" s="256">
        <v>1244</v>
      </c>
      <c r="Y38" s="252">
        <v>287</v>
      </c>
      <c r="Z38" s="252">
        <v>25227</v>
      </c>
      <c r="AA38" s="254">
        <v>5456</v>
      </c>
    </row>
    <row r="39" spans="2:27" ht="12">
      <c r="B39" s="231" t="s">
        <v>100</v>
      </c>
      <c r="C39" s="255">
        <v>2629</v>
      </c>
      <c r="D39" s="225">
        <v>233380</v>
      </c>
      <c r="E39" s="256">
        <v>2559</v>
      </c>
      <c r="F39" s="256">
        <v>184919</v>
      </c>
      <c r="G39" s="256">
        <v>1548</v>
      </c>
      <c r="H39" s="225">
        <v>32593</v>
      </c>
      <c r="I39" s="256">
        <v>1455</v>
      </c>
      <c r="J39" s="256">
        <v>28239</v>
      </c>
      <c r="K39" s="258">
        <v>223</v>
      </c>
      <c r="L39" s="128">
        <v>3061</v>
      </c>
      <c r="M39" s="128">
        <v>48</v>
      </c>
      <c r="N39" s="256">
        <v>1293</v>
      </c>
      <c r="O39" s="256">
        <v>2014</v>
      </c>
      <c r="P39" s="225">
        <v>15868</v>
      </c>
      <c r="Q39" s="256">
        <v>1978</v>
      </c>
      <c r="R39" s="256">
        <v>13332</v>
      </c>
      <c r="S39" s="257">
        <v>66</v>
      </c>
      <c r="T39" s="257">
        <v>578</v>
      </c>
      <c r="U39" s="256">
        <v>15</v>
      </c>
      <c r="V39" s="257">
        <v>899</v>
      </c>
      <c r="W39" s="256">
        <v>201</v>
      </c>
      <c r="X39" s="256">
        <v>1637</v>
      </c>
      <c r="Y39" s="252">
        <v>0</v>
      </c>
      <c r="Z39" s="252">
        <v>0</v>
      </c>
      <c r="AA39" s="254">
        <v>0</v>
      </c>
    </row>
    <row r="40" spans="2:27" ht="12">
      <c r="B40" s="231" t="s">
        <v>102</v>
      </c>
      <c r="C40" s="255">
        <v>1450</v>
      </c>
      <c r="D40" s="225">
        <v>89290</v>
      </c>
      <c r="E40" s="256">
        <v>1399</v>
      </c>
      <c r="F40" s="256">
        <v>61318</v>
      </c>
      <c r="G40" s="256">
        <v>347</v>
      </c>
      <c r="H40" s="225">
        <v>8578</v>
      </c>
      <c r="I40" s="256">
        <v>200</v>
      </c>
      <c r="J40" s="256">
        <v>5972</v>
      </c>
      <c r="K40" s="258">
        <v>166</v>
      </c>
      <c r="L40" s="258">
        <v>2204</v>
      </c>
      <c r="M40" s="128">
        <v>19</v>
      </c>
      <c r="N40" s="256">
        <v>402</v>
      </c>
      <c r="O40" s="256">
        <v>1389</v>
      </c>
      <c r="P40" s="225">
        <v>19394</v>
      </c>
      <c r="Q40" s="256">
        <v>1368</v>
      </c>
      <c r="R40" s="256">
        <v>15811</v>
      </c>
      <c r="S40" s="257">
        <v>197</v>
      </c>
      <c r="T40" s="257">
        <v>1639</v>
      </c>
      <c r="U40" s="256">
        <v>41</v>
      </c>
      <c r="V40" s="256">
        <v>679</v>
      </c>
      <c r="W40" s="256">
        <v>300</v>
      </c>
      <c r="X40" s="256">
        <v>2904</v>
      </c>
      <c r="Y40" s="252">
        <v>0</v>
      </c>
      <c r="Z40" s="252">
        <v>0</v>
      </c>
      <c r="AA40" s="254">
        <v>0</v>
      </c>
    </row>
    <row r="41" spans="2:27" ht="12">
      <c r="B41" s="231" t="s">
        <v>103</v>
      </c>
      <c r="C41" s="255">
        <v>1923</v>
      </c>
      <c r="D41" s="225">
        <v>177657</v>
      </c>
      <c r="E41" s="256">
        <v>1779</v>
      </c>
      <c r="F41" s="256">
        <v>75016</v>
      </c>
      <c r="G41" s="256">
        <v>1507</v>
      </c>
      <c r="H41" s="225">
        <v>75239</v>
      </c>
      <c r="I41" s="256">
        <v>970</v>
      </c>
      <c r="J41" s="256">
        <v>45321</v>
      </c>
      <c r="K41" s="258">
        <v>804</v>
      </c>
      <c r="L41" s="128">
        <v>27803</v>
      </c>
      <c r="M41" s="128">
        <v>77</v>
      </c>
      <c r="N41" s="256">
        <v>2115</v>
      </c>
      <c r="O41" s="256">
        <v>1661</v>
      </c>
      <c r="P41" s="225">
        <v>27402</v>
      </c>
      <c r="Q41" s="256">
        <v>1641</v>
      </c>
      <c r="R41" s="256">
        <v>19205</v>
      </c>
      <c r="S41" s="257">
        <v>108</v>
      </c>
      <c r="T41" s="257">
        <v>1810</v>
      </c>
      <c r="U41" s="256">
        <v>50</v>
      </c>
      <c r="V41" s="257">
        <v>2216</v>
      </c>
      <c r="W41" s="256">
        <v>426</v>
      </c>
      <c r="X41" s="256">
        <v>5981</v>
      </c>
      <c r="Y41" s="252">
        <v>0</v>
      </c>
      <c r="Z41" s="252">
        <v>0</v>
      </c>
      <c r="AA41" s="254">
        <v>0</v>
      </c>
    </row>
    <row r="42" spans="2:27" ht="8.25" customHeight="1">
      <c r="B42" s="231"/>
      <c r="C42" s="255"/>
      <c r="D42" s="225"/>
      <c r="E42" s="256"/>
      <c r="F42" s="256"/>
      <c r="G42" s="256"/>
      <c r="H42" s="225"/>
      <c r="I42" s="256"/>
      <c r="J42" s="256"/>
      <c r="K42" s="258"/>
      <c r="L42" s="128"/>
      <c r="M42" s="128"/>
      <c r="N42" s="256"/>
      <c r="O42" s="256"/>
      <c r="P42" s="225"/>
      <c r="Q42" s="256"/>
      <c r="R42" s="256"/>
      <c r="S42" s="257"/>
      <c r="T42" s="257"/>
      <c r="U42" s="256"/>
      <c r="V42" s="257"/>
      <c r="W42" s="256"/>
      <c r="X42" s="256"/>
      <c r="Y42" s="252"/>
      <c r="Z42" s="252"/>
      <c r="AA42" s="254"/>
    </row>
    <row r="43" spans="2:27" ht="12">
      <c r="B43" s="231" t="s">
        <v>105</v>
      </c>
      <c r="C43" s="255">
        <v>1479</v>
      </c>
      <c r="D43" s="225">
        <v>125053</v>
      </c>
      <c r="E43" s="256">
        <v>1380</v>
      </c>
      <c r="F43" s="256">
        <v>68630</v>
      </c>
      <c r="G43" s="256">
        <v>927</v>
      </c>
      <c r="H43" s="225">
        <v>38481</v>
      </c>
      <c r="I43" s="256">
        <v>762</v>
      </c>
      <c r="J43" s="256">
        <v>29592</v>
      </c>
      <c r="K43" s="258">
        <v>216</v>
      </c>
      <c r="L43" s="128">
        <v>6624</v>
      </c>
      <c r="M43" s="128">
        <v>88</v>
      </c>
      <c r="N43" s="128">
        <v>2265</v>
      </c>
      <c r="O43" s="256">
        <v>1324</v>
      </c>
      <c r="P43" s="225">
        <v>17942</v>
      </c>
      <c r="Q43" s="256">
        <v>1319</v>
      </c>
      <c r="R43" s="256">
        <v>14452</v>
      </c>
      <c r="S43" s="257">
        <v>44</v>
      </c>
      <c r="T43" s="257">
        <v>894</v>
      </c>
      <c r="U43" s="256">
        <v>27</v>
      </c>
      <c r="V43" s="256">
        <v>1217</v>
      </c>
      <c r="W43" s="256">
        <v>196</v>
      </c>
      <c r="X43" s="256">
        <v>2273</v>
      </c>
      <c r="Y43" s="252">
        <v>0</v>
      </c>
      <c r="Z43" s="252">
        <v>0</v>
      </c>
      <c r="AA43" s="254">
        <v>0</v>
      </c>
    </row>
    <row r="44" spans="2:27" ht="12">
      <c r="B44" s="231" t="s">
        <v>108</v>
      </c>
      <c r="C44" s="255">
        <v>1579</v>
      </c>
      <c r="D44" s="225">
        <v>188830</v>
      </c>
      <c r="E44" s="256">
        <v>1539</v>
      </c>
      <c r="F44" s="256">
        <v>139735</v>
      </c>
      <c r="G44" s="256">
        <v>465</v>
      </c>
      <c r="H44" s="225">
        <v>14297</v>
      </c>
      <c r="I44" s="256">
        <v>62</v>
      </c>
      <c r="J44" s="256">
        <v>1486</v>
      </c>
      <c r="K44" s="258">
        <v>406</v>
      </c>
      <c r="L44" s="128">
        <v>12321</v>
      </c>
      <c r="M44" s="128">
        <v>26</v>
      </c>
      <c r="N44" s="128">
        <v>490</v>
      </c>
      <c r="O44" s="256">
        <v>1507</v>
      </c>
      <c r="P44" s="225">
        <v>34798</v>
      </c>
      <c r="Q44" s="256">
        <v>1503</v>
      </c>
      <c r="R44" s="256">
        <v>31926</v>
      </c>
      <c r="S44" s="257">
        <v>66</v>
      </c>
      <c r="T44" s="257">
        <v>2319</v>
      </c>
      <c r="U44" s="256">
        <v>17</v>
      </c>
      <c r="V44" s="256">
        <v>1640</v>
      </c>
      <c r="W44" s="256">
        <v>88</v>
      </c>
      <c r="X44" s="256">
        <v>1232</v>
      </c>
      <c r="Y44" s="252">
        <v>0</v>
      </c>
      <c r="Z44" s="252">
        <v>0</v>
      </c>
      <c r="AA44" s="254">
        <v>0</v>
      </c>
    </row>
    <row r="45" spans="2:27" ht="12">
      <c r="B45" s="231" t="s">
        <v>67</v>
      </c>
      <c r="C45" s="255">
        <v>1071</v>
      </c>
      <c r="D45" s="225">
        <v>157979</v>
      </c>
      <c r="E45" s="256">
        <v>1025</v>
      </c>
      <c r="F45" s="256">
        <v>140047</v>
      </c>
      <c r="G45" s="256">
        <v>87</v>
      </c>
      <c r="H45" s="225">
        <v>2222</v>
      </c>
      <c r="I45" s="256">
        <v>4</v>
      </c>
      <c r="J45" s="256">
        <v>64</v>
      </c>
      <c r="K45" s="258">
        <v>83</v>
      </c>
      <c r="L45" s="128">
        <v>2158</v>
      </c>
      <c r="M45" s="258">
        <v>0</v>
      </c>
      <c r="N45" s="258">
        <v>0</v>
      </c>
      <c r="O45" s="256">
        <v>1032</v>
      </c>
      <c r="P45" s="225">
        <v>15710</v>
      </c>
      <c r="Q45" s="256">
        <v>1026</v>
      </c>
      <c r="R45" s="256">
        <v>12236</v>
      </c>
      <c r="S45" s="257">
        <v>34</v>
      </c>
      <c r="T45" s="257">
        <v>782</v>
      </c>
      <c r="U45" s="256">
        <v>86</v>
      </c>
      <c r="V45" s="256">
        <v>2006</v>
      </c>
      <c r="W45" s="256">
        <v>94</v>
      </c>
      <c r="X45" s="256">
        <v>1468</v>
      </c>
      <c r="Y45" s="252">
        <v>0</v>
      </c>
      <c r="Z45" s="252">
        <v>0</v>
      </c>
      <c r="AA45" s="254">
        <v>0</v>
      </c>
    </row>
    <row r="46" spans="2:27" ht="12">
      <c r="B46" s="231" t="s">
        <v>68</v>
      </c>
      <c r="C46" s="255">
        <v>1621</v>
      </c>
      <c r="D46" s="225">
        <v>209814</v>
      </c>
      <c r="E46" s="256">
        <v>1598</v>
      </c>
      <c r="F46" s="256">
        <v>191936</v>
      </c>
      <c r="G46" s="256">
        <v>82</v>
      </c>
      <c r="H46" s="225">
        <v>3808</v>
      </c>
      <c r="I46" s="256">
        <v>6</v>
      </c>
      <c r="J46" s="256">
        <v>106</v>
      </c>
      <c r="K46" s="258">
        <v>77</v>
      </c>
      <c r="L46" s="128">
        <v>3702</v>
      </c>
      <c r="M46" s="128">
        <v>0</v>
      </c>
      <c r="N46" s="258">
        <v>0</v>
      </c>
      <c r="O46" s="256">
        <v>1546</v>
      </c>
      <c r="P46" s="225">
        <v>14070</v>
      </c>
      <c r="Q46" s="256">
        <v>1544</v>
      </c>
      <c r="R46" s="256">
        <v>12479</v>
      </c>
      <c r="S46" s="257">
        <v>37</v>
      </c>
      <c r="T46" s="257">
        <v>310</v>
      </c>
      <c r="U46" s="256">
        <v>40</v>
      </c>
      <c r="V46" s="256">
        <v>1221</v>
      </c>
      <c r="W46" s="256">
        <v>41</v>
      </c>
      <c r="X46" s="256">
        <v>370</v>
      </c>
      <c r="Y46" s="252">
        <v>0</v>
      </c>
      <c r="Z46" s="252">
        <v>0</v>
      </c>
      <c r="AA46" s="254">
        <v>0</v>
      </c>
    </row>
    <row r="47" spans="2:27" ht="12">
      <c r="B47" s="231" t="s">
        <v>70</v>
      </c>
      <c r="C47" s="255">
        <v>1170</v>
      </c>
      <c r="D47" s="225">
        <v>150467</v>
      </c>
      <c r="E47" s="256">
        <v>1153</v>
      </c>
      <c r="F47" s="256">
        <v>133660</v>
      </c>
      <c r="G47" s="256">
        <v>135</v>
      </c>
      <c r="H47" s="225">
        <v>5226</v>
      </c>
      <c r="I47" s="256">
        <v>30</v>
      </c>
      <c r="J47" s="256">
        <v>449</v>
      </c>
      <c r="K47" s="258">
        <v>67</v>
      </c>
      <c r="L47" s="258">
        <v>3659</v>
      </c>
      <c r="M47" s="128">
        <v>40</v>
      </c>
      <c r="N47" s="128">
        <v>1118</v>
      </c>
      <c r="O47" s="256">
        <v>1061</v>
      </c>
      <c r="P47" s="225">
        <v>11581</v>
      </c>
      <c r="Q47" s="256">
        <v>1057</v>
      </c>
      <c r="R47" s="256">
        <v>10569</v>
      </c>
      <c r="S47" s="257">
        <v>36</v>
      </c>
      <c r="T47" s="257">
        <v>520</v>
      </c>
      <c r="U47" s="256">
        <v>7</v>
      </c>
      <c r="V47" s="256">
        <v>146</v>
      </c>
      <c r="W47" s="256">
        <v>87</v>
      </c>
      <c r="X47" s="256">
        <v>866</v>
      </c>
      <c r="Y47" s="252">
        <v>0</v>
      </c>
      <c r="Z47" s="252">
        <v>0</v>
      </c>
      <c r="AA47" s="254">
        <v>0</v>
      </c>
    </row>
    <row r="48" spans="2:27" ht="8.25" customHeight="1">
      <c r="B48" s="231"/>
      <c r="C48" s="255"/>
      <c r="D48" s="225"/>
      <c r="E48" s="256"/>
      <c r="F48" s="256"/>
      <c r="G48" s="256"/>
      <c r="H48" s="225"/>
      <c r="I48" s="256"/>
      <c r="J48" s="256"/>
      <c r="K48" s="258"/>
      <c r="L48" s="258"/>
      <c r="M48" s="128"/>
      <c r="N48" s="128"/>
      <c r="O48" s="256"/>
      <c r="P48" s="225"/>
      <c r="Q48" s="256"/>
      <c r="R48" s="256"/>
      <c r="S48" s="257"/>
      <c r="T48" s="257"/>
      <c r="U48" s="256"/>
      <c r="V48" s="256"/>
      <c r="W48" s="256"/>
      <c r="X48" s="256"/>
      <c r="Y48" s="252"/>
      <c r="Z48" s="252"/>
      <c r="AA48" s="254"/>
    </row>
    <row r="49" spans="2:27" ht="12">
      <c r="B49" s="231" t="s">
        <v>72</v>
      </c>
      <c r="C49" s="255">
        <v>1658</v>
      </c>
      <c r="D49" s="225">
        <v>191493</v>
      </c>
      <c r="E49" s="256">
        <v>1404</v>
      </c>
      <c r="F49" s="256">
        <v>170134</v>
      </c>
      <c r="G49" s="256">
        <v>60</v>
      </c>
      <c r="H49" s="225">
        <v>2357</v>
      </c>
      <c r="I49" s="256">
        <v>34</v>
      </c>
      <c r="J49" s="256">
        <v>719</v>
      </c>
      <c r="K49" s="258">
        <v>26</v>
      </c>
      <c r="L49" s="128">
        <v>1573</v>
      </c>
      <c r="M49" s="128">
        <v>4</v>
      </c>
      <c r="N49" s="258">
        <v>65</v>
      </c>
      <c r="O49" s="256">
        <v>1551</v>
      </c>
      <c r="P49" s="225">
        <v>19002</v>
      </c>
      <c r="Q49" s="256">
        <v>1537</v>
      </c>
      <c r="R49" s="256">
        <v>14643</v>
      </c>
      <c r="S49" s="257">
        <v>80</v>
      </c>
      <c r="T49" s="257">
        <v>480</v>
      </c>
      <c r="U49" s="256">
        <v>42</v>
      </c>
      <c r="V49" s="256">
        <v>559</v>
      </c>
      <c r="W49" s="256">
        <v>265</v>
      </c>
      <c r="X49" s="256">
        <v>3800</v>
      </c>
      <c r="Y49" s="252">
        <v>0</v>
      </c>
      <c r="Z49" s="252">
        <v>0</v>
      </c>
      <c r="AA49" s="254">
        <v>0</v>
      </c>
    </row>
    <row r="50" spans="2:27" ht="12">
      <c r="B50" s="231" t="s">
        <v>74</v>
      </c>
      <c r="C50" s="255">
        <v>796</v>
      </c>
      <c r="D50" s="225">
        <v>98029</v>
      </c>
      <c r="E50" s="256">
        <v>759</v>
      </c>
      <c r="F50" s="256">
        <v>75881</v>
      </c>
      <c r="G50" s="256">
        <v>33</v>
      </c>
      <c r="H50" s="225">
        <v>1739</v>
      </c>
      <c r="I50" s="256">
        <v>2</v>
      </c>
      <c r="J50" s="256">
        <v>110</v>
      </c>
      <c r="K50" s="258">
        <v>31</v>
      </c>
      <c r="L50" s="128">
        <v>1629</v>
      </c>
      <c r="M50" s="258">
        <v>0</v>
      </c>
      <c r="N50" s="258">
        <v>0</v>
      </c>
      <c r="O50" s="256">
        <v>775</v>
      </c>
      <c r="P50" s="225">
        <v>20409</v>
      </c>
      <c r="Q50" s="256">
        <v>768</v>
      </c>
      <c r="R50" s="256">
        <v>13325</v>
      </c>
      <c r="S50" s="257">
        <v>194</v>
      </c>
      <c r="T50" s="257">
        <v>2708</v>
      </c>
      <c r="U50" s="256">
        <v>130</v>
      </c>
      <c r="V50" s="256">
        <v>5995</v>
      </c>
      <c r="W50" s="256">
        <v>41</v>
      </c>
      <c r="X50" s="256">
        <v>1089</v>
      </c>
      <c r="Y50" s="252">
        <v>0</v>
      </c>
      <c r="Z50" s="252">
        <v>0</v>
      </c>
      <c r="AA50" s="254">
        <v>0</v>
      </c>
    </row>
    <row r="51" spans="2:27" ht="12">
      <c r="B51" s="231" t="s">
        <v>76</v>
      </c>
      <c r="C51" s="255">
        <v>1110</v>
      </c>
      <c r="D51" s="225">
        <v>166750</v>
      </c>
      <c r="E51" s="256">
        <v>1083</v>
      </c>
      <c r="F51" s="256">
        <v>146514</v>
      </c>
      <c r="G51" s="256">
        <v>187</v>
      </c>
      <c r="H51" s="225">
        <v>4631</v>
      </c>
      <c r="I51" s="256">
        <v>82</v>
      </c>
      <c r="J51" s="256">
        <v>1619</v>
      </c>
      <c r="K51" s="258">
        <v>105</v>
      </c>
      <c r="L51" s="128">
        <v>2967</v>
      </c>
      <c r="M51" s="258">
        <v>3</v>
      </c>
      <c r="N51" s="258">
        <v>45</v>
      </c>
      <c r="O51" s="256">
        <v>1056</v>
      </c>
      <c r="P51" s="225">
        <v>15605</v>
      </c>
      <c r="Q51" s="256">
        <v>1044</v>
      </c>
      <c r="R51" s="256">
        <v>13154</v>
      </c>
      <c r="S51" s="257">
        <v>6</v>
      </c>
      <c r="T51" s="257">
        <v>150</v>
      </c>
      <c r="U51" s="256">
        <v>6</v>
      </c>
      <c r="V51" s="256">
        <v>287</v>
      </c>
      <c r="W51" s="256">
        <v>127</v>
      </c>
      <c r="X51" s="256">
        <v>2164</v>
      </c>
      <c r="Y51" s="252">
        <v>0</v>
      </c>
      <c r="Z51" s="252">
        <v>0</v>
      </c>
      <c r="AA51" s="254">
        <v>0</v>
      </c>
    </row>
    <row r="52" spans="2:27" ht="12">
      <c r="B52" s="231" t="s">
        <v>77</v>
      </c>
      <c r="C52" s="255">
        <v>1195</v>
      </c>
      <c r="D52" s="225">
        <v>130558</v>
      </c>
      <c r="E52" s="256">
        <v>1138</v>
      </c>
      <c r="F52" s="256">
        <v>109840</v>
      </c>
      <c r="G52" s="256">
        <v>63</v>
      </c>
      <c r="H52" s="225">
        <v>2641</v>
      </c>
      <c r="I52" s="256">
        <v>5</v>
      </c>
      <c r="J52" s="256">
        <v>40</v>
      </c>
      <c r="K52" s="258">
        <v>59</v>
      </c>
      <c r="L52" s="128">
        <v>2601</v>
      </c>
      <c r="M52" s="258">
        <v>0</v>
      </c>
      <c r="N52" s="258">
        <v>0</v>
      </c>
      <c r="O52" s="256">
        <v>1181</v>
      </c>
      <c r="P52" s="225">
        <v>18077</v>
      </c>
      <c r="Q52" s="256">
        <v>1173</v>
      </c>
      <c r="R52" s="256">
        <v>14877</v>
      </c>
      <c r="S52" s="257">
        <v>20</v>
      </c>
      <c r="T52" s="257">
        <v>262</v>
      </c>
      <c r="U52" s="256">
        <v>25</v>
      </c>
      <c r="V52" s="258">
        <v>1452</v>
      </c>
      <c r="W52" s="256">
        <v>187</v>
      </c>
      <c r="X52" s="256">
        <v>1748</v>
      </c>
      <c r="Y52" s="252">
        <v>0</v>
      </c>
      <c r="Z52" s="252">
        <v>0</v>
      </c>
      <c r="AA52" s="254">
        <v>0</v>
      </c>
    </row>
    <row r="53" spans="2:27" ht="12">
      <c r="B53" s="231" t="s">
        <v>80</v>
      </c>
      <c r="C53" s="255">
        <v>3407</v>
      </c>
      <c r="D53" s="225">
        <v>432812</v>
      </c>
      <c r="E53" s="256">
        <v>3213</v>
      </c>
      <c r="F53" s="256">
        <v>307247</v>
      </c>
      <c r="G53" s="256">
        <v>1889</v>
      </c>
      <c r="H53" s="225">
        <v>71834</v>
      </c>
      <c r="I53" s="256">
        <v>1773</v>
      </c>
      <c r="J53" s="256">
        <v>68186</v>
      </c>
      <c r="K53" s="258">
        <v>81</v>
      </c>
      <c r="L53" s="258">
        <v>1528</v>
      </c>
      <c r="M53" s="128">
        <v>84</v>
      </c>
      <c r="N53" s="128">
        <v>2120</v>
      </c>
      <c r="O53" s="256">
        <v>3097</v>
      </c>
      <c r="P53" s="225">
        <v>53731</v>
      </c>
      <c r="Q53" s="256">
        <v>3064</v>
      </c>
      <c r="R53" s="256">
        <v>44611</v>
      </c>
      <c r="S53" s="257">
        <v>531</v>
      </c>
      <c r="T53" s="257">
        <v>11555</v>
      </c>
      <c r="U53" s="256">
        <v>57</v>
      </c>
      <c r="V53" s="256">
        <v>3589</v>
      </c>
      <c r="W53" s="256">
        <v>330</v>
      </c>
      <c r="X53" s="256">
        <v>5531</v>
      </c>
      <c r="Y53" s="252">
        <v>0</v>
      </c>
      <c r="Z53" s="252">
        <v>0</v>
      </c>
      <c r="AA53" s="254">
        <v>0</v>
      </c>
    </row>
    <row r="54" spans="2:27" ht="8.25" customHeight="1">
      <c r="B54" s="231"/>
      <c r="C54" s="255"/>
      <c r="D54" s="225"/>
      <c r="E54" s="256"/>
      <c r="F54" s="256"/>
      <c r="G54" s="256"/>
      <c r="H54" s="225"/>
      <c r="I54" s="256"/>
      <c r="J54" s="256"/>
      <c r="K54" s="258"/>
      <c r="L54" s="258"/>
      <c r="M54" s="128"/>
      <c r="N54" s="128"/>
      <c r="O54" s="256"/>
      <c r="P54" s="225"/>
      <c r="Q54" s="256"/>
      <c r="R54" s="256"/>
      <c r="S54" s="257"/>
      <c r="T54" s="257"/>
      <c r="U54" s="256"/>
      <c r="V54" s="256"/>
      <c r="W54" s="256"/>
      <c r="X54" s="256"/>
      <c r="Y54" s="252"/>
      <c r="Z54" s="252"/>
      <c r="AA54" s="254"/>
    </row>
    <row r="55" spans="2:27" ht="12">
      <c r="B55" s="231" t="s">
        <v>296</v>
      </c>
      <c r="C55" s="255">
        <v>3254</v>
      </c>
      <c r="D55" s="225">
        <v>501798</v>
      </c>
      <c r="E55" s="256">
        <v>3203</v>
      </c>
      <c r="F55" s="256">
        <v>459663</v>
      </c>
      <c r="G55" s="256">
        <v>434</v>
      </c>
      <c r="H55" s="225">
        <v>9479</v>
      </c>
      <c r="I55" s="256">
        <v>222</v>
      </c>
      <c r="J55" s="256">
        <v>4936</v>
      </c>
      <c r="K55" s="258">
        <v>149</v>
      </c>
      <c r="L55" s="128">
        <v>2737</v>
      </c>
      <c r="M55" s="128">
        <v>78</v>
      </c>
      <c r="N55" s="256">
        <v>1806</v>
      </c>
      <c r="O55" s="256">
        <v>3093</v>
      </c>
      <c r="P55" s="225">
        <v>32656</v>
      </c>
      <c r="Q55" s="256">
        <v>3081</v>
      </c>
      <c r="R55" s="256">
        <v>24689</v>
      </c>
      <c r="S55" s="257">
        <v>618</v>
      </c>
      <c r="T55" s="257">
        <v>3624</v>
      </c>
      <c r="U55" s="256">
        <v>125</v>
      </c>
      <c r="V55" s="256">
        <v>6105</v>
      </c>
      <c r="W55" s="256">
        <v>167</v>
      </c>
      <c r="X55" s="256">
        <v>1862</v>
      </c>
      <c r="Y55" s="252">
        <v>0</v>
      </c>
      <c r="Z55" s="252">
        <v>0</v>
      </c>
      <c r="AA55" s="254">
        <v>0</v>
      </c>
    </row>
    <row r="56" spans="2:27" ht="12">
      <c r="B56" s="231" t="s">
        <v>83</v>
      </c>
      <c r="C56" s="255">
        <v>1301</v>
      </c>
      <c r="D56" s="225">
        <v>129515</v>
      </c>
      <c r="E56" s="256">
        <v>1224</v>
      </c>
      <c r="F56" s="256">
        <v>108255</v>
      </c>
      <c r="G56" s="256">
        <v>24</v>
      </c>
      <c r="H56" s="225">
        <v>530</v>
      </c>
      <c r="I56" s="256">
        <v>23</v>
      </c>
      <c r="J56" s="256">
        <v>505</v>
      </c>
      <c r="K56" s="258">
        <v>2</v>
      </c>
      <c r="L56" s="258">
        <v>25</v>
      </c>
      <c r="M56" s="258">
        <v>0</v>
      </c>
      <c r="N56" s="258">
        <v>0</v>
      </c>
      <c r="O56" s="256">
        <v>1255</v>
      </c>
      <c r="P56" s="225">
        <v>20730</v>
      </c>
      <c r="Q56" s="256">
        <v>1243</v>
      </c>
      <c r="R56" s="256">
        <v>14674</v>
      </c>
      <c r="S56" s="257">
        <v>191</v>
      </c>
      <c r="T56" s="257">
        <v>1503</v>
      </c>
      <c r="U56" s="256">
        <v>205</v>
      </c>
      <c r="V56" s="256">
        <v>4465</v>
      </c>
      <c r="W56" s="256">
        <v>136</v>
      </c>
      <c r="X56" s="256">
        <v>1591</v>
      </c>
      <c r="Y56" s="252">
        <v>0</v>
      </c>
      <c r="Z56" s="252">
        <v>0</v>
      </c>
      <c r="AA56" s="254">
        <v>0</v>
      </c>
    </row>
    <row r="57" spans="2:27" ht="12">
      <c r="B57" s="231" t="s">
        <v>85</v>
      </c>
      <c r="C57" s="255">
        <v>3000</v>
      </c>
      <c r="D57" s="225">
        <v>259914</v>
      </c>
      <c r="E57" s="256">
        <v>2797</v>
      </c>
      <c r="F57" s="256">
        <v>138324</v>
      </c>
      <c r="G57" s="256">
        <v>2083</v>
      </c>
      <c r="H57" s="225">
        <v>77846</v>
      </c>
      <c r="I57" s="256">
        <v>437</v>
      </c>
      <c r="J57" s="256">
        <v>12234</v>
      </c>
      <c r="K57" s="258">
        <v>1761</v>
      </c>
      <c r="L57" s="128">
        <v>59338</v>
      </c>
      <c r="M57" s="128">
        <v>219</v>
      </c>
      <c r="N57" s="256">
        <v>6274</v>
      </c>
      <c r="O57" s="256">
        <v>2758</v>
      </c>
      <c r="P57" s="225">
        <v>43744</v>
      </c>
      <c r="Q57" s="256">
        <v>2728</v>
      </c>
      <c r="R57" s="256">
        <v>31828</v>
      </c>
      <c r="S57" s="257">
        <v>88</v>
      </c>
      <c r="T57" s="257">
        <v>3096</v>
      </c>
      <c r="U57" s="256">
        <v>99</v>
      </c>
      <c r="V57" s="256">
        <v>6538</v>
      </c>
      <c r="W57" s="256">
        <v>385</v>
      </c>
      <c r="X57" s="256">
        <v>5378</v>
      </c>
      <c r="Y57" s="252">
        <v>0</v>
      </c>
      <c r="Z57" s="252">
        <v>0</v>
      </c>
      <c r="AA57" s="254">
        <v>0</v>
      </c>
    </row>
    <row r="58" spans="2:27" ht="12">
      <c r="B58" s="231" t="s">
        <v>87</v>
      </c>
      <c r="C58" s="255">
        <v>1738</v>
      </c>
      <c r="D58" s="225">
        <v>222673</v>
      </c>
      <c r="E58" s="256">
        <v>1705</v>
      </c>
      <c r="F58" s="256">
        <v>204749</v>
      </c>
      <c r="G58" s="256">
        <v>39</v>
      </c>
      <c r="H58" s="225">
        <v>1161</v>
      </c>
      <c r="I58" s="256">
        <v>21</v>
      </c>
      <c r="J58" s="256">
        <v>504</v>
      </c>
      <c r="K58" s="258">
        <v>9</v>
      </c>
      <c r="L58" s="258">
        <v>423</v>
      </c>
      <c r="M58" s="128">
        <v>10</v>
      </c>
      <c r="N58" s="256">
        <v>234</v>
      </c>
      <c r="O58" s="256">
        <v>1639</v>
      </c>
      <c r="P58" s="225">
        <v>16763</v>
      </c>
      <c r="Q58" s="256">
        <v>1626</v>
      </c>
      <c r="R58" s="256">
        <v>11657</v>
      </c>
      <c r="S58" s="257">
        <v>129</v>
      </c>
      <c r="T58" s="257">
        <v>1523</v>
      </c>
      <c r="U58" s="256">
        <v>129</v>
      </c>
      <c r="V58" s="256">
        <v>3693</v>
      </c>
      <c r="W58" s="256">
        <v>124</v>
      </c>
      <c r="X58" s="256">
        <v>1413</v>
      </c>
      <c r="Y58" s="252">
        <v>0</v>
      </c>
      <c r="Z58" s="252">
        <v>0</v>
      </c>
      <c r="AA58" s="254">
        <v>0</v>
      </c>
    </row>
    <row r="59" spans="2:27" ht="12">
      <c r="B59" s="231" t="s">
        <v>90</v>
      </c>
      <c r="C59" s="255">
        <v>1146</v>
      </c>
      <c r="D59" s="225">
        <v>166022</v>
      </c>
      <c r="E59" s="256">
        <v>1133</v>
      </c>
      <c r="F59" s="256">
        <v>159529</v>
      </c>
      <c r="G59" s="256">
        <v>50</v>
      </c>
      <c r="H59" s="225">
        <v>1360</v>
      </c>
      <c r="I59" s="256">
        <v>44</v>
      </c>
      <c r="J59" s="256">
        <v>945</v>
      </c>
      <c r="K59" s="258">
        <v>6</v>
      </c>
      <c r="L59" s="128">
        <v>415</v>
      </c>
      <c r="M59" s="128">
        <v>0</v>
      </c>
      <c r="N59" s="256">
        <v>0</v>
      </c>
      <c r="O59" s="256">
        <v>862</v>
      </c>
      <c r="P59" s="225">
        <v>5133</v>
      </c>
      <c r="Q59" s="256">
        <v>820</v>
      </c>
      <c r="R59" s="256">
        <v>4436</v>
      </c>
      <c r="S59" s="257">
        <v>7</v>
      </c>
      <c r="T59" s="257">
        <v>76</v>
      </c>
      <c r="U59" s="256">
        <v>0</v>
      </c>
      <c r="V59" s="256">
        <v>0</v>
      </c>
      <c r="W59" s="256">
        <v>115</v>
      </c>
      <c r="X59" s="256">
        <v>697</v>
      </c>
      <c r="Y59" s="252">
        <v>0</v>
      </c>
      <c r="Z59" s="252">
        <v>0</v>
      </c>
      <c r="AA59" s="254">
        <v>0</v>
      </c>
    </row>
    <row r="60" spans="2:27" ht="8.25" customHeight="1">
      <c r="B60" s="231"/>
      <c r="C60" s="255"/>
      <c r="D60" s="225"/>
      <c r="E60" s="256"/>
      <c r="F60" s="256"/>
      <c r="G60" s="256"/>
      <c r="H60" s="225"/>
      <c r="I60" s="256"/>
      <c r="J60" s="256"/>
      <c r="K60" s="258"/>
      <c r="L60" s="128"/>
      <c r="M60" s="128"/>
      <c r="N60" s="256"/>
      <c r="O60" s="256"/>
      <c r="P60" s="225"/>
      <c r="Q60" s="256"/>
      <c r="R60" s="256"/>
      <c r="S60" s="257"/>
      <c r="T60" s="257"/>
      <c r="U60" s="256"/>
      <c r="V60" s="256"/>
      <c r="W60" s="256"/>
      <c r="X60" s="256"/>
      <c r="Y60" s="252"/>
      <c r="Z60" s="252"/>
      <c r="AA60" s="254"/>
    </row>
    <row r="61" spans="2:27" ht="12">
      <c r="B61" s="231" t="s">
        <v>92</v>
      </c>
      <c r="C61" s="255">
        <v>2389</v>
      </c>
      <c r="D61" s="225">
        <v>414651</v>
      </c>
      <c r="E61" s="256">
        <v>2376</v>
      </c>
      <c r="F61" s="256">
        <v>402529</v>
      </c>
      <c r="G61" s="256">
        <v>23</v>
      </c>
      <c r="H61" s="225">
        <v>305</v>
      </c>
      <c r="I61" s="256">
        <v>21</v>
      </c>
      <c r="J61" s="256">
        <v>302</v>
      </c>
      <c r="K61" s="258">
        <v>0</v>
      </c>
      <c r="L61" s="258">
        <v>0</v>
      </c>
      <c r="M61" s="258">
        <v>2</v>
      </c>
      <c r="N61" s="258">
        <v>3</v>
      </c>
      <c r="O61" s="256">
        <v>1897</v>
      </c>
      <c r="P61" s="225">
        <v>11817</v>
      </c>
      <c r="Q61" s="256">
        <v>1864</v>
      </c>
      <c r="R61" s="256">
        <v>10968</v>
      </c>
      <c r="S61" s="257">
        <v>34</v>
      </c>
      <c r="T61" s="257">
        <v>227</v>
      </c>
      <c r="U61" s="256">
        <v>9</v>
      </c>
      <c r="V61" s="258">
        <v>111</v>
      </c>
      <c r="W61" s="256">
        <v>162</v>
      </c>
      <c r="X61" s="256">
        <v>738</v>
      </c>
      <c r="Y61" s="252">
        <v>0</v>
      </c>
      <c r="Z61" s="252">
        <v>0</v>
      </c>
      <c r="AA61" s="254">
        <v>0</v>
      </c>
    </row>
    <row r="62" spans="2:27" ht="12">
      <c r="B62" s="231" t="s">
        <v>93</v>
      </c>
      <c r="C62" s="255">
        <v>1757</v>
      </c>
      <c r="D62" s="225">
        <v>384223</v>
      </c>
      <c r="E62" s="256">
        <v>1717</v>
      </c>
      <c r="F62" s="256">
        <v>361691</v>
      </c>
      <c r="G62" s="256">
        <v>163</v>
      </c>
      <c r="H62" s="225">
        <v>2080</v>
      </c>
      <c r="I62" s="256">
        <v>159</v>
      </c>
      <c r="J62" s="256">
        <v>1906</v>
      </c>
      <c r="K62" s="258">
        <v>6</v>
      </c>
      <c r="L62" s="128">
        <v>156</v>
      </c>
      <c r="M62" s="128">
        <v>2</v>
      </c>
      <c r="N62" s="258">
        <v>18</v>
      </c>
      <c r="O62" s="256">
        <v>1645</v>
      </c>
      <c r="P62" s="225">
        <v>20452</v>
      </c>
      <c r="Q62" s="256">
        <v>1618</v>
      </c>
      <c r="R62" s="256">
        <v>16218</v>
      </c>
      <c r="S62" s="257">
        <v>18</v>
      </c>
      <c r="T62" s="257">
        <v>542</v>
      </c>
      <c r="U62" s="256">
        <v>19</v>
      </c>
      <c r="V62" s="256">
        <v>1712</v>
      </c>
      <c r="W62" s="256">
        <v>203</v>
      </c>
      <c r="X62" s="256">
        <v>2522</v>
      </c>
      <c r="Y62" s="252">
        <v>0</v>
      </c>
      <c r="Z62" s="252">
        <v>0</v>
      </c>
      <c r="AA62" s="254">
        <v>0</v>
      </c>
    </row>
    <row r="63" spans="2:27" ht="12">
      <c r="B63" s="231" t="s">
        <v>94</v>
      </c>
      <c r="C63" s="255">
        <v>1630</v>
      </c>
      <c r="D63" s="225">
        <v>317421</v>
      </c>
      <c r="E63" s="256">
        <v>1494</v>
      </c>
      <c r="F63" s="256">
        <v>279199</v>
      </c>
      <c r="G63" s="256">
        <v>622</v>
      </c>
      <c r="H63" s="225">
        <v>13421</v>
      </c>
      <c r="I63" s="256">
        <v>615</v>
      </c>
      <c r="J63" s="256">
        <v>12291</v>
      </c>
      <c r="K63" s="258">
        <v>14</v>
      </c>
      <c r="L63" s="128">
        <v>1038</v>
      </c>
      <c r="M63" s="128">
        <v>3</v>
      </c>
      <c r="N63" s="258">
        <v>92</v>
      </c>
      <c r="O63" s="256">
        <v>1540</v>
      </c>
      <c r="P63" s="225">
        <v>24801</v>
      </c>
      <c r="Q63" s="256">
        <v>1497</v>
      </c>
      <c r="R63" s="256">
        <v>18903</v>
      </c>
      <c r="S63" s="257">
        <v>1</v>
      </c>
      <c r="T63" s="257">
        <v>3</v>
      </c>
      <c r="U63" s="256">
        <v>6</v>
      </c>
      <c r="V63" s="256">
        <v>231</v>
      </c>
      <c r="W63" s="256">
        <v>334</v>
      </c>
      <c r="X63" s="256">
        <v>5667</v>
      </c>
      <c r="Y63" s="252">
        <v>0</v>
      </c>
      <c r="Z63" s="252">
        <v>0</v>
      </c>
      <c r="AA63" s="254">
        <v>0</v>
      </c>
    </row>
    <row r="64" spans="2:27" ht="12">
      <c r="B64" s="231" t="s">
        <v>95</v>
      </c>
      <c r="C64" s="255">
        <v>1289</v>
      </c>
      <c r="D64" s="225">
        <v>217472</v>
      </c>
      <c r="E64" s="256">
        <v>1246</v>
      </c>
      <c r="F64" s="256">
        <v>182745</v>
      </c>
      <c r="G64" s="256">
        <v>764</v>
      </c>
      <c r="H64" s="225">
        <v>16394</v>
      </c>
      <c r="I64" s="256">
        <v>763</v>
      </c>
      <c r="J64" s="256">
        <v>16370</v>
      </c>
      <c r="K64" s="258">
        <v>0</v>
      </c>
      <c r="L64" s="258">
        <v>0</v>
      </c>
      <c r="M64" s="128">
        <v>10</v>
      </c>
      <c r="N64" s="258">
        <v>24</v>
      </c>
      <c r="O64" s="256">
        <v>1054</v>
      </c>
      <c r="P64" s="225">
        <v>18333</v>
      </c>
      <c r="Q64" s="256">
        <v>1043</v>
      </c>
      <c r="R64" s="256">
        <v>13777</v>
      </c>
      <c r="S64" s="257">
        <v>9</v>
      </c>
      <c r="T64" s="257">
        <v>360</v>
      </c>
      <c r="U64" s="256">
        <v>12</v>
      </c>
      <c r="V64" s="256">
        <v>1980</v>
      </c>
      <c r="W64" s="256">
        <v>135</v>
      </c>
      <c r="X64" s="256">
        <v>2576</v>
      </c>
      <c r="Y64" s="252">
        <v>0</v>
      </c>
      <c r="Z64" s="252">
        <v>0</v>
      </c>
      <c r="AA64" s="254">
        <v>0</v>
      </c>
    </row>
    <row r="65" spans="2:27" ht="12">
      <c r="B65" s="231" t="s">
        <v>97</v>
      </c>
      <c r="C65" s="255">
        <v>1097</v>
      </c>
      <c r="D65" s="225">
        <v>248280</v>
      </c>
      <c r="E65" s="256">
        <v>1070</v>
      </c>
      <c r="F65" s="256">
        <v>237078</v>
      </c>
      <c r="G65" s="256">
        <v>186</v>
      </c>
      <c r="H65" s="225">
        <v>1984</v>
      </c>
      <c r="I65" s="256">
        <v>155</v>
      </c>
      <c r="J65" s="256">
        <v>1505</v>
      </c>
      <c r="K65" s="258">
        <v>37</v>
      </c>
      <c r="L65" s="258">
        <v>479</v>
      </c>
      <c r="M65" s="258">
        <v>0</v>
      </c>
      <c r="N65" s="258">
        <v>0</v>
      </c>
      <c r="O65" s="256">
        <v>1044</v>
      </c>
      <c r="P65" s="225">
        <v>9218</v>
      </c>
      <c r="Q65" s="256">
        <v>1026</v>
      </c>
      <c r="R65" s="256">
        <v>7379</v>
      </c>
      <c r="S65" s="257">
        <v>18</v>
      </c>
      <c r="T65" s="257">
        <v>242</v>
      </c>
      <c r="U65" s="257">
        <v>5</v>
      </c>
      <c r="V65" s="258">
        <v>69</v>
      </c>
      <c r="W65" s="256">
        <v>163</v>
      </c>
      <c r="X65" s="256">
        <v>1770</v>
      </c>
      <c r="Y65" s="252">
        <v>0</v>
      </c>
      <c r="Z65" s="252">
        <v>0</v>
      </c>
      <c r="AA65" s="254">
        <v>0</v>
      </c>
    </row>
    <row r="66" spans="2:27" ht="8.25" customHeight="1">
      <c r="B66" s="231"/>
      <c r="C66" s="255"/>
      <c r="D66" s="225"/>
      <c r="E66" s="256"/>
      <c r="F66" s="256"/>
      <c r="G66" s="256"/>
      <c r="H66" s="225"/>
      <c r="I66" s="256"/>
      <c r="J66" s="256"/>
      <c r="K66" s="258"/>
      <c r="L66" s="258"/>
      <c r="M66" s="258"/>
      <c r="N66" s="258"/>
      <c r="O66" s="256"/>
      <c r="P66" s="225"/>
      <c r="Q66" s="256"/>
      <c r="R66" s="256"/>
      <c r="S66" s="257"/>
      <c r="T66" s="257"/>
      <c r="U66" s="257"/>
      <c r="V66" s="258"/>
      <c r="W66" s="256"/>
      <c r="X66" s="256"/>
      <c r="Y66" s="252"/>
      <c r="Z66" s="252"/>
      <c r="AA66" s="254"/>
    </row>
    <row r="67" spans="2:27" ht="12">
      <c r="B67" s="231" t="s">
        <v>99</v>
      </c>
      <c r="C67" s="255">
        <v>1033</v>
      </c>
      <c r="D67" s="225">
        <v>122039</v>
      </c>
      <c r="E67" s="256">
        <v>982</v>
      </c>
      <c r="F67" s="256">
        <v>98659</v>
      </c>
      <c r="G67" s="256">
        <v>459</v>
      </c>
      <c r="H67" s="225">
        <v>11360</v>
      </c>
      <c r="I67" s="256">
        <v>356</v>
      </c>
      <c r="J67" s="256">
        <v>7277</v>
      </c>
      <c r="K67" s="258">
        <v>133</v>
      </c>
      <c r="L67" s="258">
        <v>4034</v>
      </c>
      <c r="M67" s="128">
        <v>12</v>
      </c>
      <c r="N67" s="258">
        <v>49</v>
      </c>
      <c r="O67" s="256">
        <v>982</v>
      </c>
      <c r="P67" s="225">
        <v>12020</v>
      </c>
      <c r="Q67" s="256">
        <v>970</v>
      </c>
      <c r="R67" s="256">
        <v>6153</v>
      </c>
      <c r="S67" s="257">
        <v>2</v>
      </c>
      <c r="T67" s="257">
        <v>61</v>
      </c>
      <c r="U67" s="256">
        <v>58</v>
      </c>
      <c r="V67" s="256">
        <v>4248</v>
      </c>
      <c r="W67" s="256">
        <v>93</v>
      </c>
      <c r="X67" s="256">
        <v>1619</v>
      </c>
      <c r="Y67" s="252">
        <v>0</v>
      </c>
      <c r="Z67" s="252">
        <v>0</v>
      </c>
      <c r="AA67" s="254">
        <v>0</v>
      </c>
    </row>
    <row r="68" spans="2:27" ht="12">
      <c r="B68" s="231" t="s">
        <v>101</v>
      </c>
      <c r="C68" s="255">
        <v>1319</v>
      </c>
      <c r="D68" s="225">
        <v>94073</v>
      </c>
      <c r="E68" s="256">
        <v>1226</v>
      </c>
      <c r="F68" s="256">
        <v>75550</v>
      </c>
      <c r="G68" s="256">
        <v>282</v>
      </c>
      <c r="H68" s="225">
        <v>4413</v>
      </c>
      <c r="I68" s="256">
        <v>171</v>
      </c>
      <c r="J68" s="256">
        <v>2267</v>
      </c>
      <c r="K68" s="258">
        <v>123</v>
      </c>
      <c r="L68" s="128">
        <v>2143</v>
      </c>
      <c r="M68" s="128">
        <v>2</v>
      </c>
      <c r="N68" s="128">
        <v>3</v>
      </c>
      <c r="O68" s="256">
        <v>1293</v>
      </c>
      <c r="P68" s="225">
        <v>14110</v>
      </c>
      <c r="Q68" s="256">
        <v>1281</v>
      </c>
      <c r="R68" s="256">
        <v>8185</v>
      </c>
      <c r="S68" s="257">
        <v>15</v>
      </c>
      <c r="T68" s="257">
        <v>188</v>
      </c>
      <c r="U68" s="256">
        <v>41</v>
      </c>
      <c r="V68" s="256">
        <v>4046</v>
      </c>
      <c r="W68" s="256">
        <v>236</v>
      </c>
      <c r="X68" s="256">
        <v>1879</v>
      </c>
      <c r="Y68" s="252">
        <v>0</v>
      </c>
      <c r="Z68" s="252">
        <v>0</v>
      </c>
      <c r="AA68" s="254">
        <v>0</v>
      </c>
    </row>
    <row r="69" spans="2:27" ht="12">
      <c r="B69" s="231" t="s">
        <v>104</v>
      </c>
      <c r="C69" s="255">
        <v>2707</v>
      </c>
      <c r="D69" s="225">
        <v>370519</v>
      </c>
      <c r="E69" s="256">
        <v>2292</v>
      </c>
      <c r="F69" s="256">
        <v>296286</v>
      </c>
      <c r="G69" s="256">
        <v>585</v>
      </c>
      <c r="H69" s="225">
        <v>18799</v>
      </c>
      <c r="I69" s="256">
        <v>536</v>
      </c>
      <c r="J69" s="256">
        <v>15010</v>
      </c>
      <c r="K69" s="258">
        <v>58</v>
      </c>
      <c r="L69" s="128">
        <v>3724</v>
      </c>
      <c r="M69" s="128">
        <v>5</v>
      </c>
      <c r="N69" s="128">
        <v>65</v>
      </c>
      <c r="O69" s="256">
        <v>2538</v>
      </c>
      <c r="P69" s="225">
        <v>55434</v>
      </c>
      <c r="Q69" s="256">
        <v>2491</v>
      </c>
      <c r="R69" s="256">
        <v>38986</v>
      </c>
      <c r="S69" s="257">
        <v>56</v>
      </c>
      <c r="T69" s="257">
        <v>1231</v>
      </c>
      <c r="U69" s="256">
        <v>45</v>
      </c>
      <c r="V69" s="256">
        <v>3380</v>
      </c>
      <c r="W69" s="256">
        <v>690</v>
      </c>
      <c r="X69" s="256">
        <v>13068</v>
      </c>
      <c r="Y69" s="252">
        <v>0</v>
      </c>
      <c r="Z69" s="252">
        <v>0</v>
      </c>
      <c r="AA69" s="254">
        <v>0</v>
      </c>
    </row>
    <row r="70" spans="2:27" ht="12">
      <c r="B70" s="231" t="s">
        <v>106</v>
      </c>
      <c r="C70" s="255">
        <v>1066</v>
      </c>
      <c r="D70" s="225">
        <v>144587</v>
      </c>
      <c r="E70" s="256">
        <v>1035</v>
      </c>
      <c r="F70" s="256">
        <v>128155</v>
      </c>
      <c r="G70" s="256">
        <v>138</v>
      </c>
      <c r="H70" s="225">
        <v>2835</v>
      </c>
      <c r="I70" s="256">
        <v>126</v>
      </c>
      <c r="J70" s="256">
        <v>2180</v>
      </c>
      <c r="K70" s="258">
        <v>13</v>
      </c>
      <c r="L70" s="258">
        <v>655</v>
      </c>
      <c r="M70" s="258">
        <v>0</v>
      </c>
      <c r="N70" s="258">
        <v>0</v>
      </c>
      <c r="O70" s="256">
        <v>939</v>
      </c>
      <c r="P70" s="225">
        <v>13597</v>
      </c>
      <c r="Q70" s="256">
        <v>924</v>
      </c>
      <c r="R70" s="256">
        <v>6860</v>
      </c>
      <c r="S70" s="257">
        <v>20</v>
      </c>
      <c r="T70" s="257">
        <v>644</v>
      </c>
      <c r="U70" s="256">
        <v>29</v>
      </c>
      <c r="V70" s="256">
        <v>5617</v>
      </c>
      <c r="W70" s="256">
        <v>95</v>
      </c>
      <c r="X70" s="256">
        <v>1120</v>
      </c>
      <c r="Y70" s="252">
        <v>0</v>
      </c>
      <c r="Z70" s="252">
        <v>0</v>
      </c>
      <c r="AA70" s="254">
        <v>0</v>
      </c>
    </row>
    <row r="71" spans="2:27" ht="12">
      <c r="B71" s="231" t="s">
        <v>107</v>
      </c>
      <c r="C71" s="255">
        <v>873</v>
      </c>
      <c r="D71" s="225">
        <v>116218</v>
      </c>
      <c r="E71" s="256">
        <v>814</v>
      </c>
      <c r="F71" s="256">
        <v>105403</v>
      </c>
      <c r="G71" s="256">
        <v>230</v>
      </c>
      <c r="H71" s="225">
        <v>3806</v>
      </c>
      <c r="I71" s="256">
        <v>227</v>
      </c>
      <c r="J71" s="256">
        <v>3731</v>
      </c>
      <c r="K71" s="258">
        <v>2</v>
      </c>
      <c r="L71" s="258">
        <v>15</v>
      </c>
      <c r="M71" s="258">
        <v>4</v>
      </c>
      <c r="N71" s="258">
        <v>60</v>
      </c>
      <c r="O71" s="256">
        <v>753</v>
      </c>
      <c r="P71" s="225">
        <v>7009</v>
      </c>
      <c r="Q71" s="256">
        <v>742</v>
      </c>
      <c r="R71" s="256">
        <v>4511</v>
      </c>
      <c r="S71" s="257">
        <v>12</v>
      </c>
      <c r="T71" s="257">
        <v>228</v>
      </c>
      <c r="U71" s="256">
        <v>41</v>
      </c>
      <c r="V71" s="256">
        <v>1748</v>
      </c>
      <c r="W71" s="256">
        <v>87</v>
      </c>
      <c r="X71" s="256">
        <v>750</v>
      </c>
      <c r="Y71" s="252">
        <v>0</v>
      </c>
      <c r="Z71" s="252">
        <v>0</v>
      </c>
      <c r="AA71" s="254">
        <v>0</v>
      </c>
    </row>
    <row r="72" spans="2:27" ht="12">
      <c r="B72" s="260" t="s">
        <v>109</v>
      </c>
      <c r="C72" s="261">
        <v>1197</v>
      </c>
      <c r="D72" s="262">
        <v>158591</v>
      </c>
      <c r="E72" s="263">
        <v>1137</v>
      </c>
      <c r="F72" s="263">
        <v>138256</v>
      </c>
      <c r="G72" s="263">
        <v>126</v>
      </c>
      <c r="H72" s="262">
        <v>4133</v>
      </c>
      <c r="I72" s="263">
        <v>109</v>
      </c>
      <c r="J72" s="263">
        <v>3548</v>
      </c>
      <c r="K72" s="264">
        <v>19</v>
      </c>
      <c r="L72" s="264">
        <v>571</v>
      </c>
      <c r="M72" s="264">
        <v>1</v>
      </c>
      <c r="N72" s="264">
        <v>14</v>
      </c>
      <c r="O72" s="263">
        <v>1125</v>
      </c>
      <c r="P72" s="262">
        <v>16202</v>
      </c>
      <c r="Q72" s="263">
        <v>1114</v>
      </c>
      <c r="R72" s="263">
        <v>10971</v>
      </c>
      <c r="S72" s="265">
        <v>27</v>
      </c>
      <c r="T72" s="265">
        <v>290</v>
      </c>
      <c r="U72" s="263">
        <v>68</v>
      </c>
      <c r="V72" s="263">
        <v>2316</v>
      </c>
      <c r="W72" s="263">
        <v>199</v>
      </c>
      <c r="X72" s="263">
        <v>2915</v>
      </c>
      <c r="Y72" s="266">
        <v>0</v>
      </c>
      <c r="Z72" s="266">
        <v>0</v>
      </c>
      <c r="AA72" s="267">
        <v>0</v>
      </c>
    </row>
    <row r="73" spans="2:3" ht="12">
      <c r="B73" s="207" t="s">
        <v>343</v>
      </c>
      <c r="C73" s="207"/>
    </row>
    <row r="74" ht="12">
      <c r="C74" s="207"/>
    </row>
  </sheetData>
  <mergeCells count="34">
    <mergeCell ref="B3:B6"/>
    <mergeCell ref="E4:E6"/>
    <mergeCell ref="Y3:AA4"/>
    <mergeCell ref="Y5:Y6"/>
    <mergeCell ref="Z5:Z6"/>
    <mergeCell ref="AA5:AA6"/>
    <mergeCell ref="C3:D3"/>
    <mergeCell ref="O3:X3"/>
    <mergeCell ref="D4:D6"/>
    <mergeCell ref="F4:F6"/>
    <mergeCell ref="G4:H4"/>
    <mergeCell ref="I4:J4"/>
    <mergeCell ref="K4:L4"/>
    <mergeCell ref="M4:N4"/>
    <mergeCell ref="C4:C6"/>
    <mergeCell ref="O4:P4"/>
    <mergeCell ref="W4:X5"/>
    <mergeCell ref="R5:R6"/>
    <mergeCell ref="U4:V5"/>
    <mergeCell ref="Q4:T4"/>
    <mergeCell ref="S5:T5"/>
    <mergeCell ref="P5:P6"/>
    <mergeCell ref="Q5:Q6"/>
    <mergeCell ref="O5:O6"/>
    <mergeCell ref="E3:F3"/>
    <mergeCell ref="G3:N3"/>
    <mergeCell ref="J5:J6"/>
    <mergeCell ref="K5:K6"/>
    <mergeCell ref="L5:L6"/>
    <mergeCell ref="M5:M6"/>
    <mergeCell ref="N5:N6"/>
    <mergeCell ref="G5:G6"/>
    <mergeCell ref="H5:H6"/>
    <mergeCell ref="I5:I6"/>
  </mergeCells>
  <printOptions/>
  <pageMargins left="0" right="0" top="0" bottom="0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B1:P117"/>
  <sheetViews>
    <sheetView workbookViewId="0" topLeftCell="A1">
      <selection activeCell="A1" sqref="A1"/>
    </sheetView>
  </sheetViews>
  <sheetFormatPr defaultColWidth="9.00390625" defaultRowHeight="13.5"/>
  <cols>
    <col min="1" max="1" width="2.625" style="268" customWidth="1"/>
    <col min="2" max="2" width="11.125" style="268" customWidth="1"/>
    <col min="3" max="3" width="7.625" style="268" customWidth="1"/>
    <col min="4" max="5" width="6.75390625" style="268" customWidth="1"/>
    <col min="6" max="6" width="9.375" style="268" customWidth="1"/>
    <col min="7" max="8" width="9.125" style="268" customWidth="1"/>
    <col min="9" max="9" width="11.625" style="268" bestFit="1" customWidth="1"/>
    <col min="10" max="10" width="8.625" style="268" customWidth="1"/>
    <col min="11" max="11" width="9.625" style="268" customWidth="1"/>
    <col min="12" max="14" width="12.125" style="268" customWidth="1"/>
    <col min="15" max="16384" width="9.00390625" style="268" customWidth="1"/>
  </cols>
  <sheetData>
    <row r="1" spans="2:6" ht="14.25">
      <c r="B1" s="269" t="s">
        <v>366</v>
      </c>
      <c r="C1" s="269"/>
      <c r="D1" s="269"/>
      <c r="E1" s="269"/>
      <c r="F1" s="269"/>
    </row>
    <row r="2" ht="12.75" thickBot="1">
      <c r="N2" s="270" t="s">
        <v>345</v>
      </c>
    </row>
    <row r="3" spans="2:14" ht="13.5" customHeight="1" thickTop="1">
      <c r="B3" s="1338" t="s">
        <v>110</v>
      </c>
      <c r="C3" s="1325" t="s">
        <v>346</v>
      </c>
      <c r="D3" s="1325" t="s">
        <v>347</v>
      </c>
      <c r="E3" s="1325" t="s">
        <v>348</v>
      </c>
      <c r="F3" s="1328" t="s">
        <v>349</v>
      </c>
      <c r="G3" s="1329"/>
      <c r="H3" s="1330"/>
      <c r="I3" s="1328" t="s">
        <v>350</v>
      </c>
      <c r="J3" s="1329"/>
      <c r="K3" s="1329"/>
      <c r="L3" s="1329"/>
      <c r="M3" s="1329"/>
      <c r="N3" s="1330"/>
    </row>
    <row r="4" spans="2:14" ht="13.5" customHeight="1">
      <c r="B4" s="1326"/>
      <c r="C4" s="1326"/>
      <c r="D4" s="1326"/>
      <c r="E4" s="1326"/>
      <c r="F4" s="1339" t="s">
        <v>351</v>
      </c>
      <c r="G4" s="1340" t="s">
        <v>352</v>
      </c>
      <c r="H4" s="1340" t="s">
        <v>353</v>
      </c>
      <c r="I4" s="1335" t="s">
        <v>354</v>
      </c>
      <c r="J4" s="1334" t="s">
        <v>355</v>
      </c>
      <c r="K4" s="1334" t="s">
        <v>356</v>
      </c>
      <c r="L4" s="1331" t="s">
        <v>357</v>
      </c>
      <c r="M4" s="1343" t="s">
        <v>358</v>
      </c>
      <c r="N4" s="1344"/>
    </row>
    <row r="5" spans="2:14" ht="12">
      <c r="B5" s="1326"/>
      <c r="C5" s="1326"/>
      <c r="D5" s="1326"/>
      <c r="E5" s="1326"/>
      <c r="F5" s="1326"/>
      <c r="G5" s="1341"/>
      <c r="H5" s="1341"/>
      <c r="I5" s="1336"/>
      <c r="J5" s="1326"/>
      <c r="K5" s="1326"/>
      <c r="L5" s="1332"/>
      <c r="M5" s="1331" t="s">
        <v>359</v>
      </c>
      <c r="N5" s="1331" t="s">
        <v>360</v>
      </c>
    </row>
    <row r="6" spans="2:14" ht="12">
      <c r="B6" s="1327"/>
      <c r="C6" s="1327"/>
      <c r="D6" s="1327"/>
      <c r="E6" s="1327"/>
      <c r="F6" s="1327"/>
      <c r="G6" s="1342"/>
      <c r="H6" s="1342"/>
      <c r="I6" s="1337"/>
      <c r="J6" s="1327"/>
      <c r="K6" s="1327"/>
      <c r="L6" s="1333"/>
      <c r="M6" s="1333"/>
      <c r="N6" s="1333"/>
    </row>
    <row r="7" spans="2:16" s="271" customFormat="1" ht="11.25">
      <c r="B7" s="272" t="s">
        <v>233</v>
      </c>
      <c r="C7" s="273">
        <f aca="true" t="shared" si="0" ref="C7:N7">SUM(C9:C12)</f>
        <v>48737</v>
      </c>
      <c r="D7" s="273">
        <f t="shared" si="0"/>
        <v>116</v>
      </c>
      <c r="E7" s="273">
        <f t="shared" si="0"/>
        <v>2467</v>
      </c>
      <c r="F7" s="273">
        <f t="shared" si="0"/>
        <v>49904</v>
      </c>
      <c r="G7" s="273">
        <f t="shared" si="0"/>
        <v>36382</v>
      </c>
      <c r="H7" s="273">
        <f t="shared" si="0"/>
        <v>36739</v>
      </c>
      <c r="I7" s="273">
        <f t="shared" si="0"/>
        <v>11095124</v>
      </c>
      <c r="J7" s="273">
        <f t="shared" si="0"/>
        <v>57357</v>
      </c>
      <c r="K7" s="273">
        <f t="shared" si="0"/>
        <v>415813</v>
      </c>
      <c r="L7" s="273">
        <f t="shared" si="0"/>
        <v>11453580</v>
      </c>
      <c r="M7" s="273">
        <f t="shared" si="0"/>
        <v>4630163</v>
      </c>
      <c r="N7" s="274">
        <f t="shared" si="0"/>
        <v>6703114</v>
      </c>
      <c r="O7" s="275"/>
      <c r="P7" s="276"/>
    </row>
    <row r="8" spans="2:14" s="271" customFormat="1" ht="11.25">
      <c r="B8" s="272"/>
      <c r="C8" s="275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/>
    </row>
    <row r="9" spans="2:14" s="271" customFormat="1" ht="11.25">
      <c r="B9" s="272" t="s">
        <v>361</v>
      </c>
      <c r="C9" s="275">
        <f aca="true" t="shared" si="1" ref="C9:N9">C14+C20+C21+C22+C24+C26+C27+C30+C31+C32+C33+C34+C36+C37</f>
        <v>18587</v>
      </c>
      <c r="D9" s="276">
        <f t="shared" si="1"/>
        <v>28</v>
      </c>
      <c r="E9" s="276">
        <f t="shared" si="1"/>
        <v>551</v>
      </c>
      <c r="F9" s="276">
        <f t="shared" si="1"/>
        <v>18764</v>
      </c>
      <c r="G9" s="276">
        <f t="shared" si="1"/>
        <v>12675</v>
      </c>
      <c r="H9" s="276">
        <f t="shared" si="1"/>
        <v>15706</v>
      </c>
      <c r="I9" s="276">
        <f t="shared" si="1"/>
        <v>3432566</v>
      </c>
      <c r="J9" s="276">
        <f t="shared" si="1"/>
        <v>19519</v>
      </c>
      <c r="K9" s="276">
        <f t="shared" si="1"/>
        <v>75697</v>
      </c>
      <c r="L9" s="276">
        <f t="shared" si="1"/>
        <v>3488744</v>
      </c>
      <c r="M9" s="276">
        <f t="shared" si="1"/>
        <v>1129133</v>
      </c>
      <c r="N9" s="277">
        <f t="shared" si="1"/>
        <v>2324998</v>
      </c>
    </row>
    <row r="10" spans="2:14" s="271" customFormat="1" ht="11.25">
      <c r="B10" s="272" t="s">
        <v>362</v>
      </c>
      <c r="C10" s="275">
        <f aca="true" t="shared" si="2" ref="C10:N10">C18+C38+C39+C40+C42+C43+C44+C45</f>
        <v>6838</v>
      </c>
      <c r="D10" s="276">
        <f t="shared" si="2"/>
        <v>11</v>
      </c>
      <c r="E10" s="276">
        <f t="shared" si="2"/>
        <v>63</v>
      </c>
      <c r="F10" s="276">
        <f t="shared" si="2"/>
        <v>6841</v>
      </c>
      <c r="G10" s="276">
        <f t="shared" si="2"/>
        <v>5263</v>
      </c>
      <c r="H10" s="276">
        <f t="shared" si="2"/>
        <v>4542</v>
      </c>
      <c r="I10" s="276">
        <f t="shared" si="2"/>
        <v>1340008</v>
      </c>
      <c r="J10" s="276">
        <f t="shared" si="2"/>
        <v>671</v>
      </c>
      <c r="K10" s="276">
        <f t="shared" si="2"/>
        <v>3995</v>
      </c>
      <c r="L10" s="276">
        <f t="shared" si="2"/>
        <v>1343332</v>
      </c>
      <c r="M10" s="276">
        <f t="shared" si="2"/>
        <v>757248</v>
      </c>
      <c r="N10" s="277">
        <f t="shared" si="2"/>
        <v>570402</v>
      </c>
    </row>
    <row r="11" spans="2:14" s="271" customFormat="1" ht="11.25">
      <c r="B11" s="272" t="s">
        <v>363</v>
      </c>
      <c r="C11" s="275">
        <f aca="true" t="shared" si="3" ref="C11:N11">C15+C23+C28+C46+C48+C49+C50+C51</f>
        <v>9365</v>
      </c>
      <c r="D11" s="276">
        <f t="shared" si="3"/>
        <v>60</v>
      </c>
      <c r="E11" s="276">
        <f t="shared" si="3"/>
        <v>1675</v>
      </c>
      <c r="F11" s="276">
        <f t="shared" si="3"/>
        <v>10307</v>
      </c>
      <c r="G11" s="276">
        <f t="shared" si="3"/>
        <v>7094</v>
      </c>
      <c r="H11" s="276">
        <f t="shared" si="3"/>
        <v>8223</v>
      </c>
      <c r="I11" s="276">
        <f t="shared" si="3"/>
        <v>3537924</v>
      </c>
      <c r="J11" s="276">
        <f t="shared" si="3"/>
        <v>29059</v>
      </c>
      <c r="K11" s="276">
        <f t="shared" si="3"/>
        <v>326188</v>
      </c>
      <c r="L11" s="276">
        <f t="shared" si="3"/>
        <v>3835053</v>
      </c>
      <c r="M11" s="276">
        <f t="shared" si="3"/>
        <v>1163588</v>
      </c>
      <c r="N11" s="277">
        <f t="shared" si="3"/>
        <v>2649125</v>
      </c>
    </row>
    <row r="12" spans="2:14" s="271" customFormat="1" ht="11.25">
      <c r="B12" s="272" t="s">
        <v>364</v>
      </c>
      <c r="C12" s="275">
        <f aca="true" t="shared" si="4" ref="C12:N12">C16+C17+C52+C54+C55+C56+C57+C58+C60+C61+C62+C63+C64+C65</f>
        <v>13947</v>
      </c>
      <c r="D12" s="276">
        <f t="shared" si="4"/>
        <v>17</v>
      </c>
      <c r="E12" s="276">
        <f t="shared" si="4"/>
        <v>178</v>
      </c>
      <c r="F12" s="276">
        <f t="shared" si="4"/>
        <v>13992</v>
      </c>
      <c r="G12" s="276">
        <f t="shared" si="4"/>
        <v>11350</v>
      </c>
      <c r="H12" s="276">
        <f t="shared" si="4"/>
        <v>8268</v>
      </c>
      <c r="I12" s="276">
        <f t="shared" si="4"/>
        <v>2784626</v>
      </c>
      <c r="J12" s="276">
        <f t="shared" si="4"/>
        <v>8108</v>
      </c>
      <c r="K12" s="276">
        <f t="shared" si="4"/>
        <v>9933</v>
      </c>
      <c r="L12" s="276">
        <f t="shared" si="4"/>
        <v>2786451</v>
      </c>
      <c r="M12" s="276">
        <f t="shared" si="4"/>
        <v>1580194</v>
      </c>
      <c r="N12" s="277">
        <f t="shared" si="4"/>
        <v>1158589</v>
      </c>
    </row>
    <row r="13" spans="2:14" ht="12.75" customHeight="1">
      <c r="B13" s="278"/>
      <c r="C13" s="279"/>
      <c r="D13" s="280"/>
      <c r="E13" s="280"/>
      <c r="F13" s="280"/>
      <c r="G13" s="281"/>
      <c r="H13" s="281"/>
      <c r="I13" s="281"/>
      <c r="J13" s="281"/>
      <c r="K13" s="281"/>
      <c r="L13" s="281"/>
      <c r="M13" s="281"/>
      <c r="N13" s="282"/>
    </row>
    <row r="14" spans="2:14" ht="12">
      <c r="B14" s="283" t="s">
        <v>69</v>
      </c>
      <c r="C14" s="284">
        <v>3382</v>
      </c>
      <c r="D14" s="285">
        <v>3</v>
      </c>
      <c r="E14" s="285">
        <v>28</v>
      </c>
      <c r="F14" s="285">
        <v>3389</v>
      </c>
      <c r="G14" s="285">
        <v>2028</v>
      </c>
      <c r="H14" s="285">
        <v>2850</v>
      </c>
      <c r="I14" s="285">
        <v>490406</v>
      </c>
      <c r="J14" s="285">
        <v>87</v>
      </c>
      <c r="K14" s="285">
        <v>883</v>
      </c>
      <c r="L14" s="285">
        <v>491202</v>
      </c>
      <c r="M14" s="285">
        <v>133984</v>
      </c>
      <c r="N14" s="286">
        <v>346347</v>
      </c>
    </row>
    <row r="15" spans="2:14" ht="12">
      <c r="B15" s="283" t="s">
        <v>71</v>
      </c>
      <c r="C15" s="284">
        <v>1961</v>
      </c>
      <c r="D15" s="285">
        <v>16</v>
      </c>
      <c r="E15" s="285">
        <v>15</v>
      </c>
      <c r="F15" s="285">
        <v>1969</v>
      </c>
      <c r="G15" s="285">
        <v>1417</v>
      </c>
      <c r="H15" s="285">
        <v>1663</v>
      </c>
      <c r="I15" s="285">
        <v>990463</v>
      </c>
      <c r="J15" s="285">
        <v>4564</v>
      </c>
      <c r="K15" s="285">
        <v>2625</v>
      </c>
      <c r="L15" s="285">
        <v>988524</v>
      </c>
      <c r="M15" s="285">
        <v>254635</v>
      </c>
      <c r="N15" s="286">
        <v>725843</v>
      </c>
    </row>
    <row r="16" spans="2:14" ht="12">
      <c r="B16" s="283" t="s">
        <v>73</v>
      </c>
      <c r="C16" s="284">
        <v>2345</v>
      </c>
      <c r="D16" s="285">
        <v>4</v>
      </c>
      <c r="E16" s="285">
        <v>53</v>
      </c>
      <c r="F16" s="285">
        <v>2373</v>
      </c>
      <c r="G16" s="285">
        <v>1668</v>
      </c>
      <c r="H16" s="285">
        <v>1735</v>
      </c>
      <c r="I16" s="285">
        <v>465822</v>
      </c>
      <c r="J16" s="285">
        <v>2229</v>
      </c>
      <c r="K16" s="285">
        <v>5290</v>
      </c>
      <c r="L16" s="285">
        <v>468883</v>
      </c>
      <c r="M16" s="285">
        <v>261976</v>
      </c>
      <c r="N16" s="286">
        <v>198799</v>
      </c>
    </row>
    <row r="17" spans="2:14" ht="12">
      <c r="B17" s="283" t="s">
        <v>75</v>
      </c>
      <c r="C17" s="284">
        <v>1596</v>
      </c>
      <c r="D17" s="285">
        <v>1</v>
      </c>
      <c r="E17" s="285">
        <v>5</v>
      </c>
      <c r="F17" s="285">
        <v>1596</v>
      </c>
      <c r="G17" s="285">
        <v>1488</v>
      </c>
      <c r="H17" s="285">
        <v>287</v>
      </c>
      <c r="I17" s="285">
        <v>160837</v>
      </c>
      <c r="J17" s="285">
        <v>150</v>
      </c>
      <c r="K17" s="285">
        <v>460</v>
      </c>
      <c r="L17" s="285">
        <v>161147</v>
      </c>
      <c r="M17" s="285">
        <v>129541</v>
      </c>
      <c r="N17" s="286">
        <v>28168</v>
      </c>
    </row>
    <row r="18" spans="2:14" ht="12">
      <c r="B18" s="283" t="s">
        <v>78</v>
      </c>
      <c r="C18" s="284">
        <v>1672</v>
      </c>
      <c r="D18" s="285">
        <v>1</v>
      </c>
      <c r="E18" s="285">
        <v>24</v>
      </c>
      <c r="F18" s="285">
        <v>1672</v>
      </c>
      <c r="G18" s="285">
        <v>953</v>
      </c>
      <c r="H18" s="285">
        <v>1247</v>
      </c>
      <c r="I18" s="285">
        <v>263805</v>
      </c>
      <c r="J18" s="285">
        <v>2</v>
      </c>
      <c r="K18" s="285">
        <v>2060</v>
      </c>
      <c r="L18" s="285">
        <v>265863</v>
      </c>
      <c r="M18" s="285">
        <v>116753</v>
      </c>
      <c r="N18" s="286">
        <v>143996</v>
      </c>
    </row>
    <row r="19" spans="2:14" ht="12">
      <c r="B19" s="283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6"/>
    </row>
    <row r="20" spans="2:14" ht="12">
      <c r="B20" s="283" t="s">
        <v>79</v>
      </c>
      <c r="C20" s="284">
        <v>980</v>
      </c>
      <c r="D20" s="285">
        <v>1</v>
      </c>
      <c r="E20" s="285">
        <v>51</v>
      </c>
      <c r="F20" s="285">
        <v>999</v>
      </c>
      <c r="G20" s="285">
        <v>635</v>
      </c>
      <c r="H20" s="285">
        <v>722</v>
      </c>
      <c r="I20" s="285">
        <v>101217</v>
      </c>
      <c r="J20" s="285">
        <v>10</v>
      </c>
      <c r="K20" s="285">
        <v>4584</v>
      </c>
      <c r="L20" s="285">
        <v>105791</v>
      </c>
      <c r="M20" s="285">
        <v>42605</v>
      </c>
      <c r="N20" s="286">
        <v>60131</v>
      </c>
    </row>
    <row r="21" spans="2:14" ht="12">
      <c r="B21" s="283" t="s">
        <v>81</v>
      </c>
      <c r="C21" s="284">
        <v>1846</v>
      </c>
      <c r="D21" s="285">
        <v>4</v>
      </c>
      <c r="E21" s="285">
        <v>47</v>
      </c>
      <c r="F21" s="285">
        <v>1858</v>
      </c>
      <c r="G21" s="285">
        <v>1186</v>
      </c>
      <c r="H21" s="285">
        <v>1637</v>
      </c>
      <c r="I21" s="285">
        <v>350250</v>
      </c>
      <c r="J21" s="285">
        <v>15230</v>
      </c>
      <c r="K21" s="285">
        <v>2735</v>
      </c>
      <c r="L21" s="285">
        <v>337755</v>
      </c>
      <c r="M21" s="285">
        <v>90461</v>
      </c>
      <c r="N21" s="286">
        <v>249572</v>
      </c>
    </row>
    <row r="22" spans="2:14" ht="12">
      <c r="B22" s="283" t="s">
        <v>82</v>
      </c>
      <c r="C22" s="284">
        <v>2197</v>
      </c>
      <c r="D22" s="285">
        <v>1</v>
      </c>
      <c r="E22" s="285">
        <v>56</v>
      </c>
      <c r="F22" s="285">
        <v>2215</v>
      </c>
      <c r="G22" s="285">
        <v>1391</v>
      </c>
      <c r="H22" s="285">
        <v>1880</v>
      </c>
      <c r="I22" s="285">
        <v>343239</v>
      </c>
      <c r="J22" s="285">
        <v>1000</v>
      </c>
      <c r="K22" s="285">
        <v>4326</v>
      </c>
      <c r="L22" s="285">
        <v>346565</v>
      </c>
      <c r="M22" s="285">
        <v>91007</v>
      </c>
      <c r="N22" s="286">
        <v>252582</v>
      </c>
    </row>
    <row r="23" spans="2:14" ht="12">
      <c r="B23" s="283" t="s">
        <v>84</v>
      </c>
      <c r="C23" s="284">
        <v>970</v>
      </c>
      <c r="D23" s="285">
        <v>1</v>
      </c>
      <c r="E23" s="285">
        <v>393</v>
      </c>
      <c r="F23" s="285">
        <v>1261</v>
      </c>
      <c r="G23" s="285">
        <v>708</v>
      </c>
      <c r="H23" s="285">
        <v>1051</v>
      </c>
      <c r="I23" s="285">
        <v>203078</v>
      </c>
      <c r="J23" s="285">
        <v>10</v>
      </c>
      <c r="K23" s="285">
        <v>30209</v>
      </c>
      <c r="L23" s="285">
        <v>233277</v>
      </c>
      <c r="M23" s="285">
        <v>61606</v>
      </c>
      <c r="N23" s="286">
        <v>169122</v>
      </c>
    </row>
    <row r="24" spans="2:14" ht="12">
      <c r="B24" s="283" t="s">
        <v>86</v>
      </c>
      <c r="C24" s="284">
        <v>1178</v>
      </c>
      <c r="D24" s="285">
        <v>2</v>
      </c>
      <c r="E24" s="285">
        <v>44</v>
      </c>
      <c r="F24" s="285">
        <v>1193</v>
      </c>
      <c r="G24" s="285">
        <v>754</v>
      </c>
      <c r="H24" s="285">
        <v>1060</v>
      </c>
      <c r="I24" s="285">
        <v>203199</v>
      </c>
      <c r="J24" s="285">
        <v>450</v>
      </c>
      <c r="K24" s="285">
        <v>5560</v>
      </c>
      <c r="L24" s="285">
        <v>208309</v>
      </c>
      <c r="M24" s="285">
        <v>48812</v>
      </c>
      <c r="N24" s="286">
        <v>156647</v>
      </c>
    </row>
    <row r="25" spans="2:14" ht="12">
      <c r="B25" s="283"/>
      <c r="C25" s="284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6"/>
    </row>
    <row r="26" spans="2:14" ht="12">
      <c r="B26" s="283" t="s">
        <v>88</v>
      </c>
      <c r="C26" s="284">
        <v>987</v>
      </c>
      <c r="D26" s="285">
        <v>1</v>
      </c>
      <c r="E26" s="285">
        <v>78</v>
      </c>
      <c r="F26" s="285">
        <v>995</v>
      </c>
      <c r="G26" s="285">
        <v>688</v>
      </c>
      <c r="H26" s="285">
        <v>888</v>
      </c>
      <c r="I26" s="285">
        <v>253483</v>
      </c>
      <c r="J26" s="285">
        <v>20</v>
      </c>
      <c r="K26" s="285">
        <v>34743</v>
      </c>
      <c r="L26" s="285">
        <v>288206</v>
      </c>
      <c r="M26" s="285">
        <v>52610</v>
      </c>
      <c r="N26" s="286">
        <v>232791</v>
      </c>
    </row>
    <row r="27" spans="2:14" ht="12">
      <c r="B27" s="283" t="s">
        <v>89</v>
      </c>
      <c r="C27" s="284">
        <v>2543</v>
      </c>
      <c r="D27" s="285">
        <v>4</v>
      </c>
      <c r="E27" s="285">
        <v>7</v>
      </c>
      <c r="F27" s="285">
        <v>2545</v>
      </c>
      <c r="G27" s="285">
        <v>1697</v>
      </c>
      <c r="H27" s="285">
        <v>2125</v>
      </c>
      <c r="I27" s="285">
        <v>472047</v>
      </c>
      <c r="J27" s="285">
        <v>2010</v>
      </c>
      <c r="K27" s="285">
        <v>185</v>
      </c>
      <c r="L27" s="285">
        <v>470222</v>
      </c>
      <c r="M27" s="285">
        <v>148702</v>
      </c>
      <c r="N27" s="286">
        <v>315884</v>
      </c>
    </row>
    <row r="28" spans="2:14" ht="12">
      <c r="B28" s="283" t="s">
        <v>91</v>
      </c>
      <c r="C28" s="284">
        <v>1140</v>
      </c>
      <c r="D28" s="285">
        <v>1</v>
      </c>
      <c r="E28" s="285">
        <v>185</v>
      </c>
      <c r="F28" s="285">
        <v>1230</v>
      </c>
      <c r="G28" s="285">
        <v>889</v>
      </c>
      <c r="H28" s="285">
        <v>927</v>
      </c>
      <c r="I28" s="285">
        <v>360465</v>
      </c>
      <c r="J28" s="285">
        <v>110</v>
      </c>
      <c r="K28" s="285">
        <v>17850</v>
      </c>
      <c r="L28" s="285">
        <v>378205</v>
      </c>
      <c r="M28" s="285">
        <v>154398</v>
      </c>
      <c r="N28" s="286">
        <v>220677</v>
      </c>
    </row>
    <row r="29" spans="2:14" ht="7.5" customHeight="1">
      <c r="B29" s="283"/>
      <c r="C29" s="284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6"/>
    </row>
    <row r="30" spans="2:14" ht="12">
      <c r="B30" s="283" t="s">
        <v>96</v>
      </c>
      <c r="C30" s="284">
        <v>791</v>
      </c>
      <c r="D30" s="285">
        <v>1</v>
      </c>
      <c r="E30" s="285">
        <v>0</v>
      </c>
      <c r="F30" s="285">
        <v>791</v>
      </c>
      <c r="G30" s="285">
        <v>583</v>
      </c>
      <c r="H30" s="285">
        <v>686</v>
      </c>
      <c r="I30" s="285">
        <v>154038</v>
      </c>
      <c r="J30" s="285">
        <v>200</v>
      </c>
      <c r="K30" s="285">
        <v>0</v>
      </c>
      <c r="L30" s="285">
        <v>153838</v>
      </c>
      <c r="M30" s="285">
        <v>56380</v>
      </c>
      <c r="N30" s="286">
        <v>95957</v>
      </c>
    </row>
    <row r="31" spans="2:14" ht="12">
      <c r="B31" s="283" t="s">
        <v>98</v>
      </c>
      <c r="C31" s="284">
        <v>501</v>
      </c>
      <c r="D31" s="285">
        <v>0</v>
      </c>
      <c r="E31" s="285">
        <v>1</v>
      </c>
      <c r="F31" s="285">
        <v>501</v>
      </c>
      <c r="G31" s="285">
        <v>380</v>
      </c>
      <c r="H31" s="285">
        <v>440</v>
      </c>
      <c r="I31" s="285">
        <v>63194</v>
      </c>
      <c r="J31" s="285">
        <v>0</v>
      </c>
      <c r="K31" s="285">
        <v>5</v>
      </c>
      <c r="L31" s="285">
        <v>63199</v>
      </c>
      <c r="M31" s="285">
        <v>22432</v>
      </c>
      <c r="N31" s="286">
        <v>40078</v>
      </c>
    </row>
    <row r="32" spans="2:14" ht="12">
      <c r="B32" s="283" t="s">
        <v>100</v>
      </c>
      <c r="C32" s="284">
        <v>527</v>
      </c>
      <c r="D32" s="285">
        <v>2</v>
      </c>
      <c r="E32" s="285">
        <v>1</v>
      </c>
      <c r="F32" s="285">
        <v>527</v>
      </c>
      <c r="G32" s="285">
        <v>390</v>
      </c>
      <c r="H32" s="285">
        <v>468</v>
      </c>
      <c r="I32" s="285">
        <v>93821</v>
      </c>
      <c r="J32" s="285">
        <v>112</v>
      </c>
      <c r="K32" s="285">
        <v>2</v>
      </c>
      <c r="L32" s="285">
        <v>93711</v>
      </c>
      <c r="M32" s="285">
        <v>43675</v>
      </c>
      <c r="N32" s="286">
        <v>49507</v>
      </c>
    </row>
    <row r="33" spans="2:14" ht="12">
      <c r="B33" s="283" t="s">
        <v>102</v>
      </c>
      <c r="C33" s="284">
        <v>1024</v>
      </c>
      <c r="D33" s="285">
        <v>8</v>
      </c>
      <c r="E33" s="285">
        <v>229</v>
      </c>
      <c r="F33" s="285">
        <v>1117</v>
      </c>
      <c r="G33" s="285">
        <v>1011</v>
      </c>
      <c r="H33" s="285">
        <v>714</v>
      </c>
      <c r="I33" s="285">
        <v>241955</v>
      </c>
      <c r="J33" s="285">
        <v>380</v>
      </c>
      <c r="K33" s="285">
        <v>22312</v>
      </c>
      <c r="L33" s="285">
        <v>263887</v>
      </c>
      <c r="M33" s="285">
        <v>150939</v>
      </c>
      <c r="N33" s="286">
        <v>109761</v>
      </c>
    </row>
    <row r="34" spans="2:14" ht="12">
      <c r="B34" s="283" t="s">
        <v>103</v>
      </c>
      <c r="C34" s="284">
        <v>1012</v>
      </c>
      <c r="D34" s="285">
        <v>0</v>
      </c>
      <c r="E34" s="285">
        <v>2</v>
      </c>
      <c r="F34" s="285">
        <v>1012</v>
      </c>
      <c r="G34" s="285">
        <v>756</v>
      </c>
      <c r="H34" s="285">
        <v>908</v>
      </c>
      <c r="I34" s="285">
        <v>203849</v>
      </c>
      <c r="J34" s="285">
        <v>0</v>
      </c>
      <c r="K34" s="285">
        <v>63</v>
      </c>
      <c r="L34" s="285">
        <v>203912</v>
      </c>
      <c r="M34" s="285">
        <v>75629</v>
      </c>
      <c r="N34" s="286">
        <v>127656</v>
      </c>
    </row>
    <row r="35" spans="2:14" ht="12">
      <c r="B35" s="283"/>
      <c r="C35" s="284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6"/>
    </row>
    <row r="36" spans="2:14" ht="12">
      <c r="B36" s="283" t="s">
        <v>105</v>
      </c>
      <c r="C36" s="284">
        <v>921</v>
      </c>
      <c r="D36" s="285">
        <v>0</v>
      </c>
      <c r="E36" s="285">
        <v>4</v>
      </c>
      <c r="F36" s="285">
        <v>922</v>
      </c>
      <c r="G36" s="285">
        <v>704</v>
      </c>
      <c r="H36" s="285">
        <v>789</v>
      </c>
      <c r="I36" s="285">
        <v>314151</v>
      </c>
      <c r="J36" s="285">
        <v>0</v>
      </c>
      <c r="K36" s="285">
        <v>109</v>
      </c>
      <c r="L36" s="285">
        <v>314260</v>
      </c>
      <c r="M36" s="285">
        <v>134099</v>
      </c>
      <c r="N36" s="286">
        <v>179083</v>
      </c>
    </row>
    <row r="37" spans="2:14" ht="12">
      <c r="B37" s="283" t="s">
        <v>108</v>
      </c>
      <c r="C37" s="284">
        <v>698</v>
      </c>
      <c r="D37" s="285">
        <v>1</v>
      </c>
      <c r="E37" s="285">
        <v>3</v>
      </c>
      <c r="F37" s="285">
        <v>700</v>
      </c>
      <c r="G37" s="285">
        <v>472</v>
      </c>
      <c r="H37" s="285">
        <v>539</v>
      </c>
      <c r="I37" s="285">
        <v>147717</v>
      </c>
      <c r="J37" s="285">
        <v>20</v>
      </c>
      <c r="K37" s="285">
        <v>190</v>
      </c>
      <c r="L37" s="285">
        <v>147887</v>
      </c>
      <c r="M37" s="285">
        <v>37798</v>
      </c>
      <c r="N37" s="286">
        <v>109002</v>
      </c>
    </row>
    <row r="38" spans="2:14" ht="12">
      <c r="B38" s="283" t="s">
        <v>67</v>
      </c>
      <c r="C38" s="284">
        <v>566</v>
      </c>
      <c r="D38" s="285">
        <v>0</v>
      </c>
      <c r="E38" s="285">
        <v>3</v>
      </c>
      <c r="F38" s="285">
        <v>566</v>
      </c>
      <c r="G38" s="285">
        <v>447</v>
      </c>
      <c r="H38" s="285">
        <v>459</v>
      </c>
      <c r="I38" s="285">
        <v>198704</v>
      </c>
      <c r="J38" s="285">
        <v>0</v>
      </c>
      <c r="K38" s="285">
        <v>675</v>
      </c>
      <c r="L38" s="285">
        <v>199379</v>
      </c>
      <c r="M38" s="285">
        <v>108480</v>
      </c>
      <c r="N38" s="286">
        <v>88723</v>
      </c>
    </row>
    <row r="39" spans="2:14" ht="12">
      <c r="B39" s="283" t="s">
        <v>68</v>
      </c>
      <c r="C39" s="284">
        <v>1182</v>
      </c>
      <c r="D39" s="285">
        <v>1</v>
      </c>
      <c r="E39" s="285">
        <v>7</v>
      </c>
      <c r="F39" s="285">
        <v>1182</v>
      </c>
      <c r="G39" s="285">
        <v>1012</v>
      </c>
      <c r="H39" s="285">
        <v>713</v>
      </c>
      <c r="I39" s="285">
        <v>189306</v>
      </c>
      <c r="J39" s="285">
        <v>130</v>
      </c>
      <c r="K39" s="285">
        <v>141</v>
      </c>
      <c r="L39" s="285">
        <v>189317</v>
      </c>
      <c r="M39" s="285">
        <v>114676</v>
      </c>
      <c r="N39" s="286">
        <v>71560</v>
      </c>
    </row>
    <row r="40" spans="2:14" ht="12">
      <c r="B40" s="283" t="s">
        <v>70</v>
      </c>
      <c r="C40" s="284">
        <v>937</v>
      </c>
      <c r="D40" s="285">
        <v>4</v>
      </c>
      <c r="E40" s="285">
        <v>6</v>
      </c>
      <c r="F40" s="285">
        <v>938</v>
      </c>
      <c r="G40" s="285">
        <v>665</v>
      </c>
      <c r="H40" s="285">
        <v>643</v>
      </c>
      <c r="I40" s="285">
        <v>126671</v>
      </c>
      <c r="J40" s="285">
        <v>82</v>
      </c>
      <c r="K40" s="285">
        <v>92</v>
      </c>
      <c r="L40" s="285">
        <v>126681</v>
      </c>
      <c r="M40" s="285">
        <v>50694</v>
      </c>
      <c r="N40" s="286">
        <v>74395</v>
      </c>
    </row>
    <row r="41" spans="2:14" ht="12">
      <c r="B41" s="283"/>
      <c r="C41" s="284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6"/>
    </row>
    <row r="42" spans="2:14" ht="12">
      <c r="B42" s="283" t="s">
        <v>72</v>
      </c>
      <c r="C42" s="284">
        <v>761</v>
      </c>
      <c r="D42" s="285">
        <v>1</v>
      </c>
      <c r="E42" s="285">
        <v>11</v>
      </c>
      <c r="F42" s="285">
        <v>762</v>
      </c>
      <c r="G42" s="285">
        <v>678</v>
      </c>
      <c r="H42" s="285">
        <v>399</v>
      </c>
      <c r="I42" s="285">
        <v>258086</v>
      </c>
      <c r="J42" s="285">
        <v>300</v>
      </c>
      <c r="K42" s="285">
        <v>635</v>
      </c>
      <c r="L42" s="285">
        <v>258421</v>
      </c>
      <c r="M42" s="285">
        <v>187325</v>
      </c>
      <c r="N42" s="286">
        <v>70349</v>
      </c>
    </row>
    <row r="43" spans="2:14" ht="12">
      <c r="B43" s="283" t="s">
        <v>74</v>
      </c>
      <c r="C43" s="284">
        <v>413</v>
      </c>
      <c r="D43" s="285">
        <v>1</v>
      </c>
      <c r="E43" s="285">
        <v>0</v>
      </c>
      <c r="F43" s="285">
        <v>413</v>
      </c>
      <c r="G43" s="285">
        <v>359</v>
      </c>
      <c r="H43" s="285">
        <v>273</v>
      </c>
      <c r="I43" s="285">
        <v>61406</v>
      </c>
      <c r="J43" s="285">
        <v>27</v>
      </c>
      <c r="K43" s="285">
        <v>0</v>
      </c>
      <c r="L43" s="285">
        <v>61379</v>
      </c>
      <c r="M43" s="285">
        <v>31441</v>
      </c>
      <c r="N43" s="286">
        <v>29262</v>
      </c>
    </row>
    <row r="44" spans="2:14" ht="12">
      <c r="B44" s="283" t="s">
        <v>76</v>
      </c>
      <c r="C44" s="284">
        <v>594</v>
      </c>
      <c r="D44" s="285">
        <v>2</v>
      </c>
      <c r="E44" s="285">
        <v>5</v>
      </c>
      <c r="F44" s="285">
        <v>595</v>
      </c>
      <c r="G44" s="285">
        <v>520</v>
      </c>
      <c r="H44" s="285">
        <v>359</v>
      </c>
      <c r="I44" s="285">
        <v>125679</v>
      </c>
      <c r="J44" s="285">
        <v>110</v>
      </c>
      <c r="K44" s="285">
        <v>170</v>
      </c>
      <c r="L44" s="285">
        <v>125739</v>
      </c>
      <c r="M44" s="285">
        <v>81194</v>
      </c>
      <c r="N44" s="286">
        <v>43839</v>
      </c>
    </row>
    <row r="45" spans="2:14" ht="12">
      <c r="B45" s="283" t="s">
        <v>77</v>
      </c>
      <c r="C45" s="284">
        <v>713</v>
      </c>
      <c r="D45" s="285">
        <v>1</v>
      </c>
      <c r="E45" s="285">
        <v>7</v>
      </c>
      <c r="F45" s="285">
        <v>713</v>
      </c>
      <c r="G45" s="285">
        <v>629</v>
      </c>
      <c r="H45" s="285">
        <v>449</v>
      </c>
      <c r="I45" s="285">
        <v>116351</v>
      </c>
      <c r="J45" s="285">
        <v>20</v>
      </c>
      <c r="K45" s="285">
        <v>222</v>
      </c>
      <c r="L45" s="285">
        <v>116553</v>
      </c>
      <c r="M45" s="285">
        <v>66685</v>
      </c>
      <c r="N45" s="286">
        <v>48278</v>
      </c>
    </row>
    <row r="46" spans="2:14" ht="12">
      <c r="B46" s="283" t="s">
        <v>80</v>
      </c>
      <c r="C46" s="284">
        <v>769</v>
      </c>
      <c r="D46" s="285">
        <v>5</v>
      </c>
      <c r="E46" s="285">
        <v>192</v>
      </c>
      <c r="F46" s="285">
        <v>903</v>
      </c>
      <c r="G46" s="285">
        <v>595</v>
      </c>
      <c r="H46" s="285">
        <v>630</v>
      </c>
      <c r="I46" s="285">
        <v>308046</v>
      </c>
      <c r="J46" s="285">
        <v>14215</v>
      </c>
      <c r="K46" s="285">
        <v>65776</v>
      </c>
      <c r="L46" s="285">
        <v>359607</v>
      </c>
      <c r="M46" s="285">
        <v>191030</v>
      </c>
      <c r="N46" s="286">
        <v>167395</v>
      </c>
    </row>
    <row r="47" spans="2:14" ht="12">
      <c r="B47" s="283"/>
      <c r="C47" s="284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</row>
    <row r="48" spans="2:14" ht="12">
      <c r="B48" s="283" t="s">
        <v>296</v>
      </c>
      <c r="C48" s="284">
        <v>853</v>
      </c>
      <c r="D48" s="285">
        <v>2</v>
      </c>
      <c r="E48" s="285">
        <v>10</v>
      </c>
      <c r="F48" s="285">
        <v>858</v>
      </c>
      <c r="G48" s="285">
        <v>582</v>
      </c>
      <c r="H48" s="285">
        <v>665</v>
      </c>
      <c r="I48" s="285">
        <v>461624</v>
      </c>
      <c r="J48" s="285">
        <v>1950</v>
      </c>
      <c r="K48" s="285">
        <v>2641</v>
      </c>
      <c r="L48" s="285">
        <v>462315</v>
      </c>
      <c r="M48" s="285">
        <v>117616</v>
      </c>
      <c r="N48" s="286">
        <v>342981</v>
      </c>
    </row>
    <row r="49" spans="2:14" ht="12">
      <c r="B49" s="283" t="s">
        <v>83</v>
      </c>
      <c r="C49" s="284">
        <v>1082</v>
      </c>
      <c r="D49" s="285">
        <v>26</v>
      </c>
      <c r="E49" s="285">
        <v>303</v>
      </c>
      <c r="F49" s="285">
        <v>1231</v>
      </c>
      <c r="G49" s="285">
        <v>1108</v>
      </c>
      <c r="H49" s="285">
        <v>831</v>
      </c>
      <c r="I49" s="285">
        <v>320728</v>
      </c>
      <c r="J49" s="285">
        <v>3609</v>
      </c>
      <c r="K49" s="285">
        <v>24696</v>
      </c>
      <c r="L49" s="285">
        <v>341815</v>
      </c>
      <c r="M49" s="285">
        <v>102406</v>
      </c>
      <c r="N49" s="286">
        <v>238851</v>
      </c>
    </row>
    <row r="50" spans="2:14" ht="12">
      <c r="B50" s="283" t="s">
        <v>85</v>
      </c>
      <c r="C50" s="284">
        <v>1203</v>
      </c>
      <c r="D50" s="285">
        <v>2</v>
      </c>
      <c r="E50" s="285">
        <v>124</v>
      </c>
      <c r="F50" s="285">
        <v>1286</v>
      </c>
      <c r="G50" s="285">
        <v>1020</v>
      </c>
      <c r="H50" s="285">
        <v>981</v>
      </c>
      <c r="I50" s="285">
        <v>352691</v>
      </c>
      <c r="J50" s="285">
        <v>13</v>
      </c>
      <c r="K50" s="285">
        <v>5790</v>
      </c>
      <c r="L50" s="285">
        <v>358468</v>
      </c>
      <c r="M50" s="285">
        <v>159854</v>
      </c>
      <c r="N50" s="286">
        <v>197253</v>
      </c>
    </row>
    <row r="51" spans="2:14" ht="12">
      <c r="B51" s="283" t="s">
        <v>87</v>
      </c>
      <c r="C51" s="284">
        <v>1387</v>
      </c>
      <c r="D51" s="285">
        <v>7</v>
      </c>
      <c r="E51" s="285">
        <v>453</v>
      </c>
      <c r="F51" s="285">
        <v>1569</v>
      </c>
      <c r="G51" s="285">
        <v>775</v>
      </c>
      <c r="H51" s="285">
        <v>1475</v>
      </c>
      <c r="I51" s="285">
        <v>540829</v>
      </c>
      <c r="J51" s="285">
        <v>4588</v>
      </c>
      <c r="K51" s="285">
        <v>176601</v>
      </c>
      <c r="L51" s="285">
        <v>712842</v>
      </c>
      <c r="M51" s="285">
        <v>122043</v>
      </c>
      <c r="N51" s="286">
        <v>587003</v>
      </c>
    </row>
    <row r="52" spans="2:14" ht="12">
      <c r="B52" s="283" t="s">
        <v>90</v>
      </c>
      <c r="C52" s="284">
        <v>1070</v>
      </c>
      <c r="D52" s="285">
        <v>1</v>
      </c>
      <c r="E52" s="285">
        <v>4</v>
      </c>
      <c r="F52" s="285">
        <v>1073</v>
      </c>
      <c r="G52" s="285">
        <v>901</v>
      </c>
      <c r="H52" s="285">
        <v>611</v>
      </c>
      <c r="I52" s="285">
        <v>177326</v>
      </c>
      <c r="J52" s="285">
        <v>40</v>
      </c>
      <c r="K52" s="285">
        <v>111</v>
      </c>
      <c r="L52" s="285">
        <v>177397</v>
      </c>
      <c r="M52" s="285">
        <v>116312</v>
      </c>
      <c r="N52" s="286">
        <v>54354</v>
      </c>
    </row>
    <row r="53" spans="2:14" ht="12">
      <c r="B53" s="283"/>
      <c r="C53" s="284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6"/>
    </row>
    <row r="54" spans="2:14" ht="12">
      <c r="B54" s="283" t="s">
        <v>92</v>
      </c>
      <c r="C54" s="284">
        <v>239</v>
      </c>
      <c r="D54" s="285">
        <v>0</v>
      </c>
      <c r="E54" s="285">
        <v>0</v>
      </c>
      <c r="F54" s="285">
        <v>239</v>
      </c>
      <c r="G54" s="285">
        <v>209</v>
      </c>
      <c r="H54" s="285">
        <v>64</v>
      </c>
      <c r="I54" s="285">
        <v>19679</v>
      </c>
      <c r="J54" s="285">
        <v>0</v>
      </c>
      <c r="K54" s="285">
        <v>0</v>
      </c>
      <c r="L54" s="285">
        <v>19679</v>
      </c>
      <c r="M54" s="285">
        <v>15627</v>
      </c>
      <c r="N54" s="286">
        <v>3822</v>
      </c>
    </row>
    <row r="55" spans="2:14" ht="12">
      <c r="B55" s="283" t="s">
        <v>93</v>
      </c>
      <c r="C55" s="284">
        <v>430</v>
      </c>
      <c r="D55" s="285">
        <v>0</v>
      </c>
      <c r="E55" s="285">
        <v>1</v>
      </c>
      <c r="F55" s="285">
        <v>430</v>
      </c>
      <c r="G55" s="285">
        <v>238</v>
      </c>
      <c r="H55" s="285">
        <v>390</v>
      </c>
      <c r="I55" s="285">
        <v>45216</v>
      </c>
      <c r="J55" s="285">
        <v>0</v>
      </c>
      <c r="K55" s="285">
        <v>20</v>
      </c>
      <c r="L55" s="285">
        <v>45236</v>
      </c>
      <c r="M55" s="285">
        <v>17537</v>
      </c>
      <c r="N55" s="286">
        <v>27318</v>
      </c>
    </row>
    <row r="56" spans="2:14" ht="12">
      <c r="B56" s="283" t="s">
        <v>94</v>
      </c>
      <c r="C56" s="284">
        <v>690</v>
      </c>
      <c r="D56" s="285">
        <v>0</v>
      </c>
      <c r="E56" s="285">
        <v>0</v>
      </c>
      <c r="F56" s="285">
        <v>690</v>
      </c>
      <c r="G56" s="285">
        <v>446</v>
      </c>
      <c r="H56" s="285">
        <v>457</v>
      </c>
      <c r="I56" s="285">
        <v>64414</v>
      </c>
      <c r="J56" s="285">
        <v>0</v>
      </c>
      <c r="K56" s="285">
        <v>0</v>
      </c>
      <c r="L56" s="285">
        <v>64414</v>
      </c>
      <c r="M56" s="285">
        <v>30665</v>
      </c>
      <c r="N56" s="286">
        <v>32699</v>
      </c>
    </row>
    <row r="57" spans="2:14" ht="12">
      <c r="B57" s="283" t="s">
        <v>95</v>
      </c>
      <c r="C57" s="284">
        <v>832</v>
      </c>
      <c r="D57" s="285">
        <v>1</v>
      </c>
      <c r="E57" s="285">
        <v>26</v>
      </c>
      <c r="F57" s="285">
        <v>835</v>
      </c>
      <c r="G57" s="285">
        <v>629</v>
      </c>
      <c r="H57" s="285">
        <v>750</v>
      </c>
      <c r="I57" s="285">
        <v>108623</v>
      </c>
      <c r="J57" s="285">
        <v>200</v>
      </c>
      <c r="K57" s="285">
        <v>276</v>
      </c>
      <c r="L57" s="285">
        <v>108699</v>
      </c>
      <c r="M57" s="285">
        <v>45775</v>
      </c>
      <c r="N57" s="286">
        <v>61782</v>
      </c>
    </row>
    <row r="58" spans="2:14" ht="12">
      <c r="B58" s="283" t="s">
        <v>97</v>
      </c>
      <c r="C58" s="284">
        <v>59</v>
      </c>
      <c r="D58" s="285">
        <v>0</v>
      </c>
      <c r="E58" s="285">
        <v>0</v>
      </c>
      <c r="F58" s="285">
        <v>59</v>
      </c>
      <c r="G58" s="285">
        <v>46</v>
      </c>
      <c r="H58" s="285">
        <v>15</v>
      </c>
      <c r="I58" s="285">
        <v>5895</v>
      </c>
      <c r="J58" s="285">
        <v>0</v>
      </c>
      <c r="K58" s="285">
        <v>0</v>
      </c>
      <c r="L58" s="285">
        <v>5895</v>
      </c>
      <c r="M58" s="285">
        <v>4212</v>
      </c>
      <c r="N58" s="286">
        <v>1577</v>
      </c>
    </row>
    <row r="59" spans="2:14" ht="12">
      <c r="B59" s="283"/>
      <c r="C59" s="284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6"/>
    </row>
    <row r="60" spans="2:14" ht="12">
      <c r="B60" s="283" t="s">
        <v>99</v>
      </c>
      <c r="C60" s="284">
        <v>1052</v>
      </c>
      <c r="D60" s="285">
        <v>1</v>
      </c>
      <c r="E60" s="285">
        <v>29</v>
      </c>
      <c r="F60" s="285">
        <v>1054</v>
      </c>
      <c r="G60" s="285">
        <v>902</v>
      </c>
      <c r="H60" s="285">
        <v>919</v>
      </c>
      <c r="I60" s="285">
        <v>351796</v>
      </c>
      <c r="J60" s="285">
        <v>100</v>
      </c>
      <c r="K60" s="285">
        <v>1215</v>
      </c>
      <c r="L60" s="285">
        <v>352911</v>
      </c>
      <c r="M60" s="285">
        <v>109963</v>
      </c>
      <c r="N60" s="286">
        <v>239829</v>
      </c>
    </row>
    <row r="61" spans="2:14" ht="12">
      <c r="B61" s="283" t="s">
        <v>101</v>
      </c>
      <c r="C61" s="284">
        <v>1504</v>
      </c>
      <c r="D61" s="285">
        <v>4</v>
      </c>
      <c r="E61" s="285">
        <v>25</v>
      </c>
      <c r="F61" s="285">
        <v>1510</v>
      </c>
      <c r="G61" s="285">
        <v>1213</v>
      </c>
      <c r="H61" s="285">
        <v>1150</v>
      </c>
      <c r="I61" s="285">
        <v>697587</v>
      </c>
      <c r="J61" s="285">
        <v>4877</v>
      </c>
      <c r="K61" s="285">
        <v>1242</v>
      </c>
      <c r="L61" s="285">
        <v>693952</v>
      </c>
      <c r="M61" s="285">
        <v>312194</v>
      </c>
      <c r="N61" s="286">
        <v>370448</v>
      </c>
    </row>
    <row r="62" spans="2:14" ht="12">
      <c r="B62" s="283" t="s">
        <v>104</v>
      </c>
      <c r="C62" s="284">
        <v>1791</v>
      </c>
      <c r="D62" s="285">
        <v>3</v>
      </c>
      <c r="E62" s="285">
        <v>18</v>
      </c>
      <c r="F62" s="285">
        <v>1792</v>
      </c>
      <c r="G62" s="285">
        <v>1563</v>
      </c>
      <c r="H62" s="285">
        <v>662</v>
      </c>
      <c r="I62" s="285">
        <v>231923</v>
      </c>
      <c r="J62" s="285">
        <v>162</v>
      </c>
      <c r="K62" s="285">
        <v>439</v>
      </c>
      <c r="L62" s="285">
        <v>232200</v>
      </c>
      <c r="M62" s="285">
        <v>182503</v>
      </c>
      <c r="N62" s="286">
        <v>45199</v>
      </c>
    </row>
    <row r="63" spans="2:14" ht="12">
      <c r="B63" s="283" t="s">
        <v>106</v>
      </c>
      <c r="C63" s="284">
        <v>999</v>
      </c>
      <c r="D63" s="285">
        <v>0</v>
      </c>
      <c r="E63" s="285">
        <v>16</v>
      </c>
      <c r="F63" s="285">
        <v>1001</v>
      </c>
      <c r="G63" s="285">
        <v>831</v>
      </c>
      <c r="H63" s="285">
        <v>458</v>
      </c>
      <c r="I63" s="285">
        <v>214773</v>
      </c>
      <c r="J63" s="285">
        <v>0</v>
      </c>
      <c r="K63" s="285">
        <v>800</v>
      </c>
      <c r="L63" s="285">
        <v>215573</v>
      </c>
      <c r="M63" s="285">
        <v>173278</v>
      </c>
      <c r="N63" s="286">
        <v>37878</v>
      </c>
    </row>
    <row r="64" spans="2:14" ht="12">
      <c r="B64" s="283" t="s">
        <v>107</v>
      </c>
      <c r="C64" s="284">
        <v>569</v>
      </c>
      <c r="D64" s="285">
        <v>2</v>
      </c>
      <c r="E64" s="285">
        <v>0</v>
      </c>
      <c r="F64" s="285">
        <v>569</v>
      </c>
      <c r="G64" s="285">
        <v>482</v>
      </c>
      <c r="H64" s="285">
        <v>380</v>
      </c>
      <c r="I64" s="285">
        <v>87538</v>
      </c>
      <c r="J64" s="285">
        <v>350</v>
      </c>
      <c r="K64" s="285">
        <v>0</v>
      </c>
      <c r="L64" s="285">
        <v>87188</v>
      </c>
      <c r="M64" s="285">
        <v>55361</v>
      </c>
      <c r="N64" s="286">
        <v>30145</v>
      </c>
    </row>
    <row r="65" spans="2:14" ht="12">
      <c r="B65" s="287" t="s">
        <v>109</v>
      </c>
      <c r="C65" s="288">
        <v>771</v>
      </c>
      <c r="D65" s="289">
        <v>0</v>
      </c>
      <c r="E65" s="289">
        <v>1</v>
      </c>
      <c r="F65" s="289">
        <v>771</v>
      </c>
      <c r="G65" s="289">
        <v>734</v>
      </c>
      <c r="H65" s="289">
        <v>390</v>
      </c>
      <c r="I65" s="289">
        <v>153197</v>
      </c>
      <c r="J65" s="289">
        <v>0</v>
      </c>
      <c r="K65" s="289">
        <v>80</v>
      </c>
      <c r="L65" s="289">
        <v>153277</v>
      </c>
      <c r="M65" s="289">
        <v>125250</v>
      </c>
      <c r="N65" s="290">
        <v>26571</v>
      </c>
    </row>
    <row r="66" spans="2:14" ht="12">
      <c r="B66" s="280" t="s">
        <v>365</v>
      </c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</row>
    <row r="67" spans="2:14" ht="12"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</row>
    <row r="68" spans="2:14" ht="12"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</row>
    <row r="69" spans="2:14" ht="12"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</row>
    <row r="70" spans="2:14" ht="12"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</row>
    <row r="71" spans="2:14" ht="12"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</row>
    <row r="72" spans="2:14" ht="12"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</row>
    <row r="73" spans="2:14" ht="12"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</row>
    <row r="74" spans="2:14" ht="12"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</row>
    <row r="75" spans="2:14" ht="12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</row>
    <row r="76" spans="2:14" ht="12"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</row>
    <row r="77" spans="2:14" ht="12"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</row>
    <row r="78" spans="2:14" ht="12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</row>
    <row r="79" spans="2:14" ht="12"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</row>
    <row r="80" spans="2:14" ht="12"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</row>
    <row r="81" spans="2:14" ht="12"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</row>
    <row r="82" spans="2:14" ht="12"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</row>
    <row r="83" spans="2:14" ht="12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</row>
    <row r="84" spans="2:14" ht="12"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</row>
    <row r="85" spans="2:14" ht="12"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</row>
    <row r="86" spans="2:14" ht="12"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</row>
    <row r="87" spans="2:14" ht="12"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</row>
    <row r="88" spans="2:14" ht="12"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</row>
    <row r="89" spans="2:14" ht="12"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</row>
    <row r="90" spans="2:14" ht="12"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</row>
    <row r="91" spans="2:14" ht="12"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</row>
    <row r="92" spans="2:14" ht="12"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</row>
    <row r="93" spans="2:14" ht="12"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</row>
    <row r="94" spans="2:14" ht="12"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</row>
    <row r="95" spans="2:14" ht="12"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</row>
    <row r="96" spans="2:14" ht="12"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</row>
    <row r="97" spans="2:14" ht="12"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</row>
    <row r="98" spans="2:14" ht="12"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</row>
    <row r="99" spans="2:14" ht="12"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</row>
    <row r="100" spans="2:14" ht="12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</row>
    <row r="101" spans="2:14" ht="12"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</row>
    <row r="102" spans="2:14" ht="12"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2:14" ht="12"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2:14" ht="12"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2:14" ht="12"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</row>
    <row r="106" spans="2:14" ht="12"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</row>
    <row r="107" spans="2:14" ht="12"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</row>
    <row r="108" spans="2:14" ht="12"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2:14" ht="12"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</row>
    <row r="110" spans="2:14" ht="12"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</row>
    <row r="111" spans="2:14" ht="12"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</row>
    <row r="112" spans="2:14" ht="12"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</row>
    <row r="113" spans="2:14" ht="12"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</row>
    <row r="114" spans="2:14" ht="12"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</row>
    <row r="115" spans="2:14" ht="12"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</row>
    <row r="116" spans="2:14" ht="12">
      <c r="B116" s="280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</row>
    <row r="117" spans="2:14" ht="12"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</row>
  </sheetData>
  <mergeCells count="16">
    <mergeCell ref="B3:B6"/>
    <mergeCell ref="I3:N3"/>
    <mergeCell ref="F4:F6"/>
    <mergeCell ref="G4:G6"/>
    <mergeCell ref="H4:H6"/>
    <mergeCell ref="M4:N4"/>
    <mergeCell ref="M5:M6"/>
    <mergeCell ref="N5:N6"/>
    <mergeCell ref="C3:C6"/>
    <mergeCell ref="D3:D6"/>
    <mergeCell ref="E3:E6"/>
    <mergeCell ref="F3:H3"/>
    <mergeCell ref="L4:L6"/>
    <mergeCell ref="K4:K6"/>
    <mergeCell ref="J4:J6"/>
    <mergeCell ref="I4:I6"/>
  </mergeCells>
  <printOptions/>
  <pageMargins left="0.75" right="0.75" top="1" bottom="1" header="0.512" footer="0.51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昭和50年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2008-10-29T05:16:04Z</dcterms:modified>
  <cp:category/>
  <cp:version/>
  <cp:contentType/>
  <cp:contentStatus/>
</cp:coreProperties>
</file>