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calcPr fullCalcOnLoad="1"/>
</workbook>
</file>

<file path=xl/sharedStrings.xml><?xml version="1.0" encoding="utf-8"?>
<sst xmlns="http://schemas.openxmlformats.org/spreadsheetml/2006/main" count="3509" uniqueCount="1699">
  <si>
    <t>市町村別の専業、兼業、経営耕地規模別農家数（昭和45～54年）</t>
  </si>
  <si>
    <t>市町村別の男女別従業日数別自家農業従事者数（昭和52～54年）</t>
  </si>
  <si>
    <t>市町村別の農家の兼業種類別従事者数（昭和52～54年）</t>
  </si>
  <si>
    <t>市町村別の農業雇用労働雇入農家数及び人数（昭和45～54年）</t>
  </si>
  <si>
    <t>市町村別の水稲、陸稲の作付面積及び収穫量（昭和45～54年）</t>
  </si>
  <si>
    <t>市町村別の野菜、果樹、工芸作物の作付面積及び収穫量（昭和45～54年）</t>
  </si>
  <si>
    <t>市町村別の農用機械所有農家数及び台数（昭和45～54年）</t>
  </si>
  <si>
    <t>地域別の県産米売渡状況（昭和52年～54年）</t>
  </si>
  <si>
    <t>市町村別の養蚕戸数、蚕種掃立数量、繭生産量及び桑園面積（昭和45～54年度）</t>
  </si>
  <si>
    <t>市町村別の家畜等飼養農家数及び頭羽数（昭和45～54年）</t>
  </si>
  <si>
    <t>と畜場別のと畜頭数（昭和45～54年度）</t>
  </si>
  <si>
    <t>生乳生産量（昭和45～54年）</t>
  </si>
  <si>
    <t>仕向先都道府県別の県産米搬出実績（昭和40～54年）</t>
  </si>
  <si>
    <t>市町村別の所有山林、保有山林がある林家数及び面積（昭和45年）</t>
  </si>
  <si>
    <t>農家経済の分析指標（昭和45～54年度）</t>
  </si>
  <si>
    <t>農家経済（昭和45～54年度）</t>
  </si>
  <si>
    <t>市町村別の造林面積（昭和45～54年）</t>
  </si>
  <si>
    <t>市町村別の森林伐採面積（昭和45～54年）</t>
  </si>
  <si>
    <t>林産物生産量（昭和45～54年）</t>
  </si>
  <si>
    <t>製材工場、生産及び出荷量（昭和45～54年）</t>
  </si>
  <si>
    <t>市町村別の目的別保安林面積（昭和50、54年度）</t>
  </si>
  <si>
    <t>支庁、地方事務所別林道（昭和50、54年度）</t>
  </si>
  <si>
    <t>国有林の林種別蓄積（昭和54年度）</t>
  </si>
  <si>
    <t>民有林の林種別蓄積（昭和54年度）</t>
  </si>
  <si>
    <t>漁業地区別漁船隻数及びトン数（昭和45～54年）</t>
  </si>
  <si>
    <t>漁業地区別漁獲量（海面漁業）（昭和45～54年）</t>
  </si>
  <si>
    <t>漁業種類別漁獲量（海面漁業）（昭和45～54年）</t>
  </si>
  <si>
    <t>魚種別漁獲量（海面漁業）（昭和45～54年）</t>
  </si>
  <si>
    <t>魚種別漁獲量（内水面漁業）（昭和45～54年）</t>
  </si>
  <si>
    <t>養殖業収穫量（内水面漁業）（昭和45～54年）</t>
  </si>
  <si>
    <t>経営体階層別の漁業種類別生産額（昭和45～54年）</t>
  </si>
  <si>
    <t>経営体階層、漁業地区別の経営組織、出漁日数別経営体数及び最盛期の従事者数（海面漁業）（昭和45～54年）</t>
  </si>
  <si>
    <t>水産加工品生産量（昭和54、53年）</t>
  </si>
  <si>
    <t>鉱種別鉱区数及び面積（昭和53、54年）</t>
  </si>
  <si>
    <t>鉱種別鉱業生産量及び生産額（昭和53、54年）</t>
  </si>
  <si>
    <t>産業分類別鉱工業生産者製品在庫指数（昭和50～54年）</t>
  </si>
  <si>
    <t>産業（中分類）別従業者規模別製造業の事業所数、従業者数、原材料使用額等、製造品出荷額等、生産額及び付加価値額（昭和40～54年）</t>
  </si>
  <si>
    <t>産業分類別鉱工業生産指数（昭和50～54年）</t>
  </si>
  <si>
    <t>産業（中分類）別製造業の従業者規模別事業所数、従業者数、現金給与総額、原材料使用額等、内国消費税額、在庫額、有形固定資産額、建設仮勘定額、製造品出荷額等、粗付加価値額、生産額及び付加価値額（昭和53、54年）</t>
  </si>
  <si>
    <t>増減（△）</t>
  </si>
  <si>
    <t>町村部計</t>
  </si>
  <si>
    <t>資料：昭和50年は、総理府統計局｢国勢調査報告｣、その他は、県統計調査課｢山形県の人口と世帯数｣</t>
  </si>
  <si>
    <t>３．市町村別の世帯数推移（昭和50～54年）</t>
  </si>
  <si>
    <t>事　　　　　業　　　　　所　　　　　数</t>
  </si>
  <si>
    <t>従　　　　　業　　　　　者　　　　　数</t>
  </si>
  <si>
    <t>実数</t>
  </si>
  <si>
    <t>構成比</t>
  </si>
  <si>
    <t>上 山 市</t>
  </si>
  <si>
    <t xml:space="preserve">朝日町 </t>
  </si>
  <si>
    <t>昭和53年6月15日、50年5月15日現在　　単位:比・率=％</t>
  </si>
  <si>
    <r>
      <t>昭和</t>
    </r>
    <r>
      <rPr>
        <b/>
        <sz val="10"/>
        <rFont val="ＭＳ 明朝"/>
        <family val="1"/>
      </rPr>
      <t>53</t>
    </r>
    <r>
      <rPr>
        <sz val="10"/>
        <rFont val="ＭＳ 明朝"/>
        <family val="1"/>
      </rPr>
      <t>年</t>
    </r>
  </si>
  <si>
    <r>
      <t>50～53</t>
    </r>
    <r>
      <rPr>
        <sz val="9"/>
        <rFont val="ＭＳ 明朝"/>
        <family val="1"/>
      </rPr>
      <t>の増加率</t>
    </r>
  </si>
  <si>
    <t>（△減）</t>
  </si>
  <si>
    <t>市部計</t>
  </si>
  <si>
    <t>町村部計</t>
  </si>
  <si>
    <r>
      <t>資料:総理府統計局「昭和</t>
    </r>
    <r>
      <rPr>
        <b/>
        <sz val="10"/>
        <rFont val="ＭＳ 明朝"/>
        <family val="1"/>
      </rPr>
      <t>53</t>
    </r>
    <r>
      <rPr>
        <sz val="10"/>
        <rFont val="ＭＳ 明朝"/>
        <family val="1"/>
      </rPr>
      <t>年及び</t>
    </r>
    <r>
      <rPr>
        <b/>
        <sz val="10"/>
        <rFont val="ＭＳ 明朝"/>
        <family val="1"/>
      </rPr>
      <t>50</t>
    </r>
    <r>
      <rPr>
        <sz val="10"/>
        <rFont val="ＭＳ 明朝"/>
        <family val="1"/>
      </rPr>
      <t>年事業所統計調査報告」</t>
    </r>
  </si>
  <si>
    <t>４．市町村別の事業所数及び従業者数 (昭和53年、50年）</t>
  </si>
  <si>
    <t>年別</t>
  </si>
  <si>
    <t>市町村別</t>
  </si>
  <si>
    <t>農家数</t>
  </si>
  <si>
    <t>各年2月1日現在</t>
  </si>
  <si>
    <t>総数</t>
  </si>
  <si>
    <t>専 業</t>
  </si>
  <si>
    <t>兼業農家</t>
  </si>
  <si>
    <t>経 営 耕 地 規 模 別 販 売 農 家 数 (ha)</t>
  </si>
  <si>
    <t>第1種　　兼　業</t>
  </si>
  <si>
    <t>第2種　　兼　業</t>
  </si>
  <si>
    <t>例　外　　規　定</t>
  </si>
  <si>
    <t>0.3    　未　満</t>
  </si>
  <si>
    <t>0.3～　　　　0.5</t>
  </si>
  <si>
    <t>0.5～  0.7</t>
  </si>
  <si>
    <t>0.7～  1.0</t>
  </si>
  <si>
    <t>1.0～  1.5</t>
  </si>
  <si>
    <t>1.5～  2.0</t>
  </si>
  <si>
    <t>2.0～  2.5</t>
  </si>
  <si>
    <t>2.5～  3.0</t>
  </si>
  <si>
    <t>3.0  　　以上</t>
  </si>
  <si>
    <t>昭和45年</t>
  </si>
  <si>
    <t>市部計</t>
  </si>
  <si>
    <t>川西町</t>
  </si>
  <si>
    <t>資料：1.～8.＝県統計調査課「農業基本調査結果報告書」</t>
  </si>
  <si>
    <t>５．市町村別の専業、兼業、経営耕地規模別農家数（昭和45～54年）</t>
  </si>
  <si>
    <t>面積</t>
  </si>
  <si>
    <t>各年2月1日現在   単位 ：面積＝a</t>
  </si>
  <si>
    <t>年　　別</t>
  </si>
  <si>
    <t>総　　　　数</t>
  </si>
  <si>
    <t>田　</t>
  </si>
  <si>
    <t>樹　　園　　地</t>
  </si>
  <si>
    <t>畑</t>
  </si>
  <si>
    <t>耕地のあ　　る農家数</t>
  </si>
  <si>
    <t>面     積</t>
  </si>
  <si>
    <t>農家数</t>
  </si>
  <si>
    <t>面　積</t>
  </si>
  <si>
    <t>総数</t>
  </si>
  <si>
    <t>果樹園</t>
  </si>
  <si>
    <t>桑園</t>
  </si>
  <si>
    <t>その他の樹園地</t>
  </si>
  <si>
    <t>総　　数</t>
  </si>
  <si>
    <t>普　通　畑</t>
  </si>
  <si>
    <t>牧　草　専　用　地</t>
  </si>
  <si>
    <t>調査日前1年間作　　　付けしなかった畑</t>
  </si>
  <si>
    <t>面積</t>
  </si>
  <si>
    <t># 過去１年間に飼料         作物だけを作った畑</t>
  </si>
  <si>
    <t>面積</t>
  </si>
  <si>
    <t>昭 和 45 年</t>
  </si>
  <si>
    <t>…</t>
  </si>
  <si>
    <t>…</t>
  </si>
  <si>
    <t>…</t>
  </si>
  <si>
    <t>川西町</t>
  </si>
  <si>
    <t>注：昭和45年及び50年の「耕地のある農家数」は農家総数である。</t>
  </si>
  <si>
    <t>６．市町村別の地目別経営農家数及び経営耕地面積（昭和45年～54年）</t>
  </si>
  <si>
    <t>水          稲</t>
  </si>
  <si>
    <t>陸          稲</t>
  </si>
  <si>
    <t>作付面積</t>
  </si>
  <si>
    <t>単位 ： 面積＝ｈａ、10ａ当たり収量＝㎏、収穫量＝ｔ</t>
  </si>
  <si>
    <t>10ａ当たり 収 量</t>
  </si>
  <si>
    <t>収　穫　量</t>
  </si>
  <si>
    <t>作 況 指 数</t>
  </si>
  <si>
    <t>収　穫　量</t>
  </si>
  <si>
    <t>昭和 45 年</t>
  </si>
  <si>
    <t>資料：東北農政局山形統計情報事務所「山形農林水産統計年報」</t>
  </si>
  <si>
    <t>７. 市町村別の水稲、陸稲の作付面積及び収穫量（昭和45～54年）</t>
  </si>
  <si>
    <t>2月1日現在　単位：面積＝a</t>
  </si>
  <si>
    <t>所有山　　林があ　　る林家　　数　　　　　</t>
  </si>
  <si>
    <t>貸付分収林がある林家数</t>
  </si>
  <si>
    <t>借入分収林がある林家数</t>
  </si>
  <si>
    <t>保有山林がある林家</t>
  </si>
  <si>
    <t>山　　　　林　　　　面　　　　積</t>
  </si>
  <si>
    <t>総 林        家 数</t>
  </si>
  <si>
    <t>♯　　　　　針葉樹林がある林家数</t>
  </si>
  <si>
    <t>♯　　　　　　広葉樹林がある林家数</t>
  </si>
  <si>
    <t>所有</t>
  </si>
  <si>
    <t>貸付林  分収林</t>
  </si>
  <si>
    <t>借入林  分収林</t>
  </si>
  <si>
    <t>保有山林</t>
  </si>
  <si>
    <t>♯針葉樹林</t>
  </si>
  <si>
    <t>伝染病・食中毒患者数、罹患率、死亡者数及び死亡率（昭和53、54年）</t>
  </si>
  <si>
    <t>公共職業紹介状況（昭和53、54年度）</t>
  </si>
  <si>
    <t>産業、企業規模別常用労働者の男女別年齢、勤続年数、実労働時間数、定期現金給与額及び労働者数（昭和53、54年）</t>
  </si>
  <si>
    <t>雇用保険（昭和53、54年度）</t>
  </si>
  <si>
    <t>日雇失業保険（昭和53、54年度）</t>
  </si>
  <si>
    <t>健康保険（昭和53、54年度）</t>
  </si>
  <si>
    <t>日雇労働者健康保険（昭和53、54年度）</t>
  </si>
  <si>
    <t>厚生年金保険（昭和53、54年度）</t>
  </si>
  <si>
    <t>国民健康保険（昭和53、54年度）</t>
  </si>
  <si>
    <t>船員保険（昭和53、54年度）</t>
  </si>
  <si>
    <t>労働者災害補償保険（昭和53、54年度）</t>
  </si>
  <si>
    <t>生活保護（昭和53、54年度）</t>
  </si>
  <si>
    <t>生活保護費支出状況（昭和53、54年度）</t>
  </si>
  <si>
    <t>身体障害者補装具交付及び修理状況（昭和53、54年度）</t>
  </si>
  <si>
    <t>身体障害者数（昭和53、54年）</t>
  </si>
  <si>
    <t>共同募金（昭和53、54年度）</t>
  </si>
  <si>
    <t>市町村別の保育所及び児童館等の状況（昭和53、54年）</t>
  </si>
  <si>
    <t>児童相談所における相談受付及び処理状況（昭和53、54年度）</t>
  </si>
  <si>
    <t>災害建築物（居住住宅）の床面積及び損害見積額（昭和53、54年）</t>
  </si>
  <si>
    <t>稲作被害（昭和53、54年）</t>
  </si>
  <si>
    <t>業種別の事業規模、起因物別労働災害被災者数（昭和53、54年度）</t>
  </si>
  <si>
    <t>公害苦情件数（昭和53、54年度）</t>
  </si>
  <si>
    <t>投資的土木事業費（昭和53、54年度）</t>
  </si>
  <si>
    <t>発電所及び認可出力（昭和54年度）</t>
  </si>
  <si>
    <t>電力需給実績（昭和52～54年度）</t>
  </si>
  <si>
    <t>電灯及び電力需要実績（昭和52～54年度）</t>
  </si>
  <si>
    <t>産業別電力（高圧電力甲＋大口電力）需要状況（昭和54年度）</t>
  </si>
  <si>
    <t>地域別の一般家庭１戸当たり月平均使用電力量（昭和50～54年度）</t>
  </si>
  <si>
    <t>山形県と東北７県の月別電力需要（昭和54年度）</t>
  </si>
  <si>
    <t>電力消費指数（昭和52～54年度）</t>
  </si>
  <si>
    <t>家庭用電気機器普及率の推移（昭和52～54年度）</t>
  </si>
  <si>
    <t>都市ガスの事業所別需要家メーター数、生産量、購入量及び送出量（昭和52～54年度）</t>
  </si>
  <si>
    <t>東北７県別電力使用量（昭和54年度）</t>
  </si>
  <si>
    <t>入港船舶実績（昭和52～54年）</t>
  </si>
  <si>
    <t>品種別輸移出入量（昭和52～54年）</t>
  </si>
  <si>
    <t>国鉄路線別営業粁数及び駅等数（昭和54年）</t>
  </si>
  <si>
    <t>自動車運送事業状況（昭和52～54年）</t>
  </si>
  <si>
    <t>国鉄路線別の主要物資別輸送量（昭和54年度）</t>
  </si>
  <si>
    <t>車種別保有自動車数(昭和45～55年)</t>
  </si>
  <si>
    <t>郵便施設及び郵便物取扱数（昭和52～54年度）</t>
  </si>
  <si>
    <t>電話加入数（昭和54年度）</t>
  </si>
  <si>
    <t>公衆電話数（昭和54年度）</t>
  </si>
  <si>
    <t>電話施設状況（昭和54年度）</t>
  </si>
  <si>
    <t>電話普及率（昭和54年度）</t>
  </si>
  <si>
    <t>通信施設状況（昭和54年度）</t>
  </si>
  <si>
    <t>地域別の従業者規模別商店数、年間商品販売額及び商品手持額（昭和51、54年）</t>
  </si>
  <si>
    <t>市町村別の産業（中分類）別商店数、従業者数、売場面積、年間商品販売額、修理料等及び商品手持額（昭和51、54年）</t>
  </si>
  <si>
    <t>市町村別の業種別飲食店数、従業者数及び年間販売額（昭和51、54年）</t>
  </si>
  <si>
    <t>市町村別製造業の事業所数、従業者数、現金給与総額、原材料使用額等、内国消費税額及び製造品出荷額等（昭和53、54年）</t>
  </si>
  <si>
    <t>注  ： 1)表側の産業名中○印のついたものは軽工業であり、無印は重化学工業である。</t>
  </si>
  <si>
    <t xml:space="preserve"> 　　  2）*のついた数字は、秘とく数字（ｘ）を合算したものである。</t>
  </si>
  <si>
    <t>資料 ：県統計調査課 「工業統計調査結果報告書」</t>
  </si>
  <si>
    <t>１２.産業（中分類）別従業者規模別製造業の事業所数、従業者数、原材料使用額等、</t>
  </si>
  <si>
    <t>事               業               所               数</t>
  </si>
  <si>
    <t>経  営  組  織  別</t>
  </si>
  <si>
    <t>従        業        者        規        模        別</t>
  </si>
  <si>
    <t>各年12月31日現在　　単位：金額＝万円</t>
  </si>
  <si>
    <t>市 町 村 別</t>
  </si>
  <si>
    <t>全　　　　　　　　　　　　　　　　　　　　事　　　　　　　　　　　　　　　　　　　　　業　　　　　　　　　　　　　　　　　　　　所</t>
  </si>
  <si>
    <t>全　　　　事　　　　業　　　　所</t>
  </si>
  <si>
    <t>#        従　　　業　　　者　　　29　　　人　　　以　　　下　　　の　　　事　　　業　　　所</t>
  </si>
  <si>
    <t>従   　　　　 　　　 業    　　　　　　 者  　　　　　　　  数</t>
  </si>
  <si>
    <t>現金給与　　総　　額</t>
  </si>
  <si>
    <t>原 材 料　　使用額等</t>
  </si>
  <si>
    <t>内国　　　消費　　　税額</t>
  </si>
  <si>
    <t>製　造　品　出　荷　額　等</t>
  </si>
  <si>
    <t>事　業　所　数</t>
  </si>
  <si>
    <t>　</t>
  </si>
  <si>
    <t>現金　　　給与　　　総額</t>
  </si>
  <si>
    <t>原材料　　　使用額等</t>
  </si>
  <si>
    <t>＃常用労働者数</t>
  </si>
  <si>
    <t>従　　　　業　　　者　　　　規　　　　模　　　　別</t>
  </si>
  <si>
    <t>総　額</t>
  </si>
  <si>
    <t>製造品　　　出荷額</t>
  </si>
  <si>
    <t>加工賃　　収入額</t>
  </si>
  <si>
    <t>修理料　　　収入額</t>
  </si>
  <si>
    <t>総　数</t>
  </si>
  <si>
    <t>経　営　組　織　別</t>
  </si>
  <si>
    <t>#常用労働者数</t>
  </si>
  <si>
    <t>加工賃　　　収入額</t>
  </si>
  <si>
    <t>修理料　　収入額</t>
  </si>
  <si>
    <t>組  合
その他
法　人</t>
  </si>
  <si>
    <t>3人　　　　以下</t>
  </si>
  <si>
    <t>4～9</t>
  </si>
  <si>
    <t xml:space="preserve">10～ 　 19  </t>
  </si>
  <si>
    <t xml:space="preserve">20～  29  </t>
  </si>
  <si>
    <t xml:space="preserve">30～  49  </t>
  </si>
  <si>
    <t xml:space="preserve">50～  99  </t>
  </si>
  <si>
    <t>100～199</t>
  </si>
  <si>
    <t>200～299</t>
  </si>
  <si>
    <t>300～499</t>
  </si>
  <si>
    <t>500～999</t>
  </si>
  <si>
    <t>1,000人以上</t>
  </si>
  <si>
    <t>男</t>
  </si>
  <si>
    <t>女</t>
  </si>
  <si>
    <t>男</t>
  </si>
  <si>
    <t>女</t>
  </si>
  <si>
    <t>会社</t>
  </si>
  <si>
    <t>組合その　他の法人</t>
  </si>
  <si>
    <t>個人</t>
  </si>
  <si>
    <t>昭和53年</t>
  </si>
  <si>
    <t>村山地域</t>
  </si>
  <si>
    <t>山形市</t>
  </si>
  <si>
    <t>-</t>
  </si>
  <si>
    <t>注：*のついた数字は、秘とく数字（ｘ）を合算したものである。　　資料：県統計調査課「工業統計調査結果報告書」</t>
  </si>
  <si>
    <t>１３．市町村別製造業の事業所数、従業者数、現金給与総額、原材料使用額等、内国消費税額及び製造品出荷額等（昭和53、54年）</t>
  </si>
  <si>
    <t>私鉄</t>
  </si>
  <si>
    <r>
      <t>昭和54年4月1日現在   単位：km、％、</t>
    </r>
    <r>
      <rPr>
        <sz val="10"/>
        <rFont val="ＭＳ Ｐゴシック"/>
        <family val="3"/>
      </rPr>
      <t>㎢</t>
    </r>
  </si>
  <si>
    <t>道　路　種　別</t>
  </si>
  <si>
    <t>路線数</t>
  </si>
  <si>
    <t>総延長</t>
  </si>
  <si>
    <t>重用延長</t>
  </si>
  <si>
    <t>未供用
延長</t>
  </si>
  <si>
    <t>実延長
A</t>
  </si>
  <si>
    <t>実        延        長        の        内        訳</t>
  </si>
  <si>
    <t>渡 船 場</t>
  </si>
  <si>
    <t>鉄道との交差箇所数</t>
  </si>
  <si>
    <t>立体横
断施設</t>
  </si>
  <si>
    <t>路面敷面積</t>
  </si>
  <si>
    <t>道　路　種　別</t>
  </si>
  <si>
    <t>改良済未改良内訳</t>
  </si>
  <si>
    <t>路   面   別   内   訳</t>
  </si>
  <si>
    <t>種    類    別    内    訳</t>
  </si>
  <si>
    <t>幅   員   別   内   訳</t>
  </si>
  <si>
    <t>規格改良
済延長
B</t>
  </si>
  <si>
    <t>未改良
延長</t>
  </si>
  <si>
    <t>うち自動車
交通不能</t>
  </si>
  <si>
    <t>改良率
B/A</t>
  </si>
  <si>
    <t>砂利道</t>
  </si>
  <si>
    <t>舗  装  道</t>
  </si>
  <si>
    <t>舗装率C/A</t>
  </si>
  <si>
    <t>道路延長</t>
  </si>
  <si>
    <t>橋  梁</t>
  </si>
  <si>
    <t>トンネル</t>
  </si>
  <si>
    <t>規  格  改  良  済</t>
  </si>
  <si>
    <t>未  改  良</t>
  </si>
  <si>
    <t>個数</t>
  </si>
  <si>
    <t>延長</t>
  </si>
  <si>
    <t>国鉄</t>
  </si>
  <si>
    <t>計
C</t>
  </si>
  <si>
    <t>セメント系</t>
  </si>
  <si>
    <t>アスファルト系</t>
  </si>
  <si>
    <t>個数</t>
  </si>
  <si>
    <t>延長</t>
  </si>
  <si>
    <t>木 橋 数 と 永 久 橋</t>
  </si>
  <si>
    <t>個数</t>
  </si>
  <si>
    <t>延長</t>
  </si>
  <si>
    <t>車道
19.5m以上</t>
  </si>
  <si>
    <t>13.0m以上</t>
  </si>
  <si>
    <t>5.5m以上</t>
  </si>
  <si>
    <t>5.5m未満</t>
  </si>
  <si>
    <t>3.5m以上</t>
  </si>
  <si>
    <t>3.5m未満</t>
  </si>
  <si>
    <t>高級</t>
  </si>
  <si>
    <t>簡易</t>
  </si>
  <si>
    <t>木橋数</t>
  </si>
  <si>
    <t>　延長</t>
  </si>
  <si>
    <t>永久橋数</t>
  </si>
  <si>
    <t>うち自動車
交通不能</t>
  </si>
  <si>
    <t>一般国道</t>
  </si>
  <si>
    <t>指定区間</t>
  </si>
  <si>
    <t>指定区間外</t>
  </si>
  <si>
    <t>県道</t>
  </si>
  <si>
    <t>主要地方道</t>
  </si>
  <si>
    <t>一般県道</t>
  </si>
  <si>
    <t>市町村道</t>
  </si>
  <si>
    <t>資料:建設省道路局「道路統計年報」</t>
  </si>
  <si>
    <t>１４．道路現況</t>
  </si>
  <si>
    <t>産業別常用労働者の１人平均月間現金給与額（昭和52～54年）</t>
  </si>
  <si>
    <t>年齢別常用労働者の男女別勤続年数、実労働時間数、定期現金給与額及び労働者数（昭和54年）</t>
  </si>
  <si>
    <t>給与階層別の年齢別常用労働者数（昭和54年）</t>
  </si>
  <si>
    <t>学歴別常用労働者の企業規模別平均月間定期現金給与額及び労働者数（昭和54年）</t>
  </si>
  <si>
    <t>産業別常用労働者の年齢階級、企業規模別平均月間定期現金給与額（昭和54年）</t>
  </si>
  <si>
    <t>(1)市町村別の適用法規別労働組合数及び組合員数（昭和54年）</t>
  </si>
  <si>
    <t>(2)労働組合数及び組合員数（昭和45～54年）</t>
  </si>
  <si>
    <t>(3)産業別の労働組合数及び組合員数（昭和54年）</t>
  </si>
  <si>
    <t>(4)加入上部団体別労働組合数及び組合員数（昭和54年）</t>
  </si>
  <si>
    <t>(5)労働組合設立及び解散状況（昭和54年）</t>
  </si>
  <si>
    <t>労働争議（昭和50～54年）</t>
  </si>
  <si>
    <t>国民年金（昭和54年度）</t>
  </si>
  <si>
    <t>社会福祉施設数、入所者数及び費用額（昭和54年度）</t>
  </si>
  <si>
    <t>原因別の養護施設、乳児院別措置児童数（昭和50～54年度）</t>
  </si>
  <si>
    <t>(1)業種別労災保険適用事業場成立状況</t>
  </si>
  <si>
    <t>(2)業種別保険収支状況</t>
  </si>
  <si>
    <t>(3)業種別労働基準監督署別給付支払状況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</si>
  <si>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</si>
  <si>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</si>
  <si>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</si>
  <si>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</si>
  <si>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</si>
  <si>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(2)月別支出額</t>
  </si>
  <si>
    <t>(1)所得総額</t>
  </si>
  <si>
    <t>(2)１人当たり所得</t>
  </si>
  <si>
    <t>(3)産業別県内純生産</t>
  </si>
  <si>
    <t>(4)県民所得の分配</t>
  </si>
  <si>
    <t>(5)県民総支出</t>
  </si>
  <si>
    <t>(6)実質県民総支出</t>
  </si>
  <si>
    <t>(8)個人勘定</t>
  </si>
  <si>
    <t>(2)国民所得の分配</t>
  </si>
  <si>
    <t>(2)果実</t>
  </si>
  <si>
    <t>第１５章　公務員、選挙、司法及び公安</t>
  </si>
  <si>
    <t>国家公務員の県内在職者数（昭和51年度）</t>
  </si>
  <si>
    <t>(1)警察職員数</t>
  </si>
  <si>
    <t>(2)警察署別管轄区域等</t>
  </si>
  <si>
    <t>(1)登記</t>
  </si>
  <si>
    <t>(2)謄、抄本交付等数</t>
  </si>
  <si>
    <t>(1)山形地方裁判所管内簡易裁判所</t>
  </si>
  <si>
    <t>(2)山形地方裁判所、同管内支部</t>
  </si>
  <si>
    <t>(3)刑事事件中のその他の事件数</t>
  </si>
  <si>
    <t>(1)総括</t>
  </si>
  <si>
    <t>(2)家事審判事件数</t>
  </si>
  <si>
    <t>(3)家事調停事件数</t>
  </si>
  <si>
    <t>(2)少年保護事件数</t>
  </si>
  <si>
    <t>(3)行為別新受件数</t>
  </si>
  <si>
    <t>(1)保健所別実数及び率</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</si>
  <si>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</si>
  <si>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</si>
  <si>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</si>
  <si>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</si>
  <si>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</si>
  <si>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</si>
  <si>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</si>
  <si>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</si>
  <si>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</si>
  <si>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</si>
  <si>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</si>
  <si>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</si>
  <si>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</si>
  <si>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</si>
  <si>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</si>
  <si>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</si>
  <si>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</si>
  <si>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</si>
  <si>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</si>
  <si>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</si>
  <si>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</si>
  <si>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</si>
  <si>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</si>
  <si>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</si>
  <si>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</si>
  <si>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</si>
  <si>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</si>
  <si>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</si>
  <si>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</si>
  <si>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</si>
  <si>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</si>
  <si>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</si>
  <si>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</si>
  <si>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</si>
  <si>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</si>
  <si>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</si>
  <si>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就業、不就業状態、年齢（５歳階級）、男女別15歳以上人口（昭和52年）</t>
  </si>
  <si>
    <t>就業状態、産業（大分類）、従業上の地位、男女別有業者数（昭和52年）</t>
  </si>
  <si>
    <t>就業状態、職業（大分類）、従業上の地位、男女別有業者数（昭和52年）</t>
  </si>
  <si>
    <t>就業状態、年間就業日数又は週間就業時間、農・非農、従業上の地位、男女別有業者数（昭和52年）</t>
  </si>
  <si>
    <t>就業状態、産業（大分類）、所得、男女別自営業主及び雇用者数（昭和52年）</t>
  </si>
  <si>
    <t>不就業状態、就業希望の有無、希望する仕事のおも・従、求職・非求職、男女別無業者数（昭和52年）</t>
  </si>
  <si>
    <t>産業連関表（昭和50年）</t>
  </si>
  <si>
    <t>(1)山形県生産者価格評価産業連関表（20部門）</t>
  </si>
  <si>
    <t>(2)投入係数表（20部門）</t>
  </si>
  <si>
    <t>(3)逆行列係数表（20部門）</t>
  </si>
  <si>
    <t>第１９章　観光</t>
  </si>
  <si>
    <t>観光者数</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</si>
  <si>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</si>
  <si>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</si>
  <si>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</si>
  <si>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</si>
  <si>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</si>
  <si>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年は、暦年、年度は、会計年度を示し、符号の用法は、次のとおりである。</t>
  </si>
  <si>
    <t>　…　事実不詳及び調査を欠くもの　　　ｘ　数字が秘とくされているもの</t>
  </si>
  <si>
    <t>　０　表章単位に満たないもの　　　　　－　該当数字がないもの</t>
  </si>
  <si>
    <t>　＃　主要な事項を、うち数でかかげたもの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</si>
  <si>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</si>
  <si>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</si>
  <si>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</si>
  <si>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</si>
  <si>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本書は、国及び他都道府県との比較を考慮し、総理府統計局編集、日本統計協会発行の「日本統計年鑑」に準じて編集している。</t>
  </si>
  <si>
    <t>８</t>
  </si>
  <si>
    <t>第１章　土地及び気象</t>
  </si>
  <si>
    <t>市町村別民有地の面積、家屋の棟数及び床面積</t>
  </si>
  <si>
    <t>東北６県別の市、郡別面積及び地形別面積（昭和47年）</t>
  </si>
  <si>
    <t>市町村別の高度別面積（昭和46年）</t>
  </si>
  <si>
    <t>市町村別の従業地、通学地による人口（昼間人口）（昭和50年）</t>
  </si>
  <si>
    <t>(1)課程別学校数、生徒数及び教員数</t>
  </si>
  <si>
    <t>(2)課程別の学科別本科生徒数</t>
  </si>
  <si>
    <t>全国、東北７県別生活保護世帯数、人員及び保護率（昭和53、54年度）</t>
  </si>
  <si>
    <t>(1)設置者、昼夜等別学校数、生徒数及び教員数</t>
  </si>
  <si>
    <t>(2)課程別の修業年限別生徒数及び卒業者数</t>
  </si>
  <si>
    <t>(1)中学校</t>
  </si>
  <si>
    <t>(2)高等学校</t>
  </si>
  <si>
    <t>(1)公立学校</t>
  </si>
  <si>
    <t>(2)私立学校</t>
  </si>
  <si>
    <t>(1)男子</t>
  </si>
  <si>
    <t>(2)女子</t>
  </si>
  <si>
    <t>(1)市町村別状況</t>
  </si>
  <si>
    <t>(2)都道府県別状況</t>
  </si>
  <si>
    <t>自然公園</t>
  </si>
  <si>
    <t>(1)宿泊した外客数</t>
  </si>
  <si>
    <t>(2)宿泊しない外客数</t>
  </si>
  <si>
    <t>(3)ホテル又は旅館における外客の消費額</t>
  </si>
  <si>
    <t>第２０章　災害及び事故</t>
  </si>
  <si>
    <t>火災</t>
  </si>
  <si>
    <t>附録</t>
  </si>
  <si>
    <t>度量衡換算表</t>
  </si>
  <si>
    <t>(1)消防勢力</t>
  </si>
  <si>
    <t>(1)水稲</t>
  </si>
  <si>
    <t>(2)陸稲</t>
  </si>
  <si>
    <t>(1)月別発生状況</t>
  </si>
  <si>
    <t>(2)警察署別発生状況</t>
  </si>
  <si>
    <t>(3)当事者別発生状況</t>
  </si>
  <si>
    <t>(4)事故原因（違反）別発生状況</t>
  </si>
  <si>
    <t>(5)道路種別発生状況</t>
  </si>
  <si>
    <t>(8)都道府県別発生状況</t>
  </si>
  <si>
    <t>(1)苦情の受理及び処理件数</t>
  </si>
  <si>
    <t>(2)苦情の種類別新規直接受理件数</t>
  </si>
  <si>
    <t>(3)苦情の被害地域特性別新規直接受理件数（典型７公害）</t>
  </si>
  <si>
    <t>市部、町村部別の労働力状態、産業（大分類）、年齢（５歳階級）、男女別15歳以上人口（昭和50年）</t>
  </si>
  <si>
    <t>市町村別の労働力状態、男女別15歳以上人口（昭和50年）</t>
  </si>
  <si>
    <t>市部、町村部別の産業（大分類）、従業上の地位、男女別15歳以上就業者数（昭和50年）</t>
  </si>
  <si>
    <t>市町村別の世帯の種類、世帯人員別世帯数及び世帯人員（昭和50年）</t>
  </si>
  <si>
    <t>(1)県内移動</t>
  </si>
  <si>
    <t>(2)県外移動</t>
  </si>
  <si>
    <t>本書は、次の２０部門から成っている。</t>
  </si>
  <si>
    <t>気象観測所一覧</t>
  </si>
  <si>
    <t>就業状態、産業（大分類）、就業希望意識、求職・非求職の別、年齢、男女別有業者数（昭和52年）</t>
  </si>
  <si>
    <t>産業（大分類）、従業者規模別事業所数及び従業者数（農林水産業及び公務を除く）（昭和53、50年）</t>
  </si>
  <si>
    <t>産業（中分類）別事業所数及び従業者数（昭和53、50年）</t>
  </si>
  <si>
    <t>都道府県別の事業所数及び従業者数（農林水産業及び公務を除く）（昭和53、50年）</t>
  </si>
  <si>
    <t>市町村別の事業所数及び従業者数（昭和53、50年）</t>
  </si>
  <si>
    <t>市部、町村部、人口集中地区別の居住世帯有無別住宅数及び人が居住する住宅以外の建物数（昭和53年）</t>
  </si>
  <si>
    <t>住宅の種類、所有関係、人が居住する住宅以外の建物の種類別建物数、世帯の種類別世帯数及び世帯人員（昭和53年）</t>
  </si>
  <si>
    <t>住宅の種類、建築の時期別の所有関係別住宅数（昭和53年）</t>
  </si>
  <si>
    <t>住宅の種類、所有関係、構造別の建築時期別住宅数（昭和53年）</t>
  </si>
  <si>
    <t>住宅の種類、建て方、建築時期別の構造別住宅数（昭和53年）</t>
  </si>
  <si>
    <t>住宅の種類、所有関係別の住宅数、世帯数、世帯人員、１住宅当たり居住室数、畳数、面積、１人当たり畳数及び１室当たり人員（昭和53年）</t>
  </si>
  <si>
    <t>盲学校、ろう学校及び養護学校の学校数、学級数、部科別児童生徒数及び教員数（昭和53、54年度）</t>
  </si>
  <si>
    <t>大学、短期大学、高等専門学校別の学校数、学生生徒数、教員数及び職員数（昭和54年）</t>
  </si>
  <si>
    <t>学校種別学校数、学級数、生徒数、教員数及び職員数の推移（昭和45～54年度）</t>
  </si>
  <si>
    <t>市町村別の小学校数、学級数、学年別児童数及び教員数（昭和53、54年度）</t>
  </si>
  <si>
    <t>市町村別中学校数、学級数、学年別生徒数及び教員数（昭和53、54年度）</t>
  </si>
  <si>
    <t>高等学校（昭和53、54年度）</t>
  </si>
  <si>
    <t>各種学校（昭和53、54年度）</t>
  </si>
  <si>
    <t>中学校卒業者の進学及び就職状況（昭和53、54年度）</t>
  </si>
  <si>
    <t>高等学校卒業者の進学及び就職状況（昭和53、54年度）</t>
  </si>
  <si>
    <t>設置者、学科別、高等学校卒業者の大学、短期大学別入学志願者数及び進学者数（昭和53、54年度）</t>
  </si>
  <si>
    <t>産業、県内外別高等学校卒業者の設置者、学科別就職者数（昭和40～54年）</t>
  </si>
  <si>
    <t>市町村別中学校卒業者の産業別就職者数（昭和53、54年度）</t>
  </si>
  <si>
    <t>高等学校卒業者の職業別就職者数（昭和52～54年度）</t>
  </si>
  <si>
    <t>中学校及び高等学校卒業者の産業別就職者構成の推移（昭和40～54年）</t>
  </si>
  <si>
    <t>学校教育費（昭和54年度）</t>
  </si>
  <si>
    <t>年齢別就学免除者数及び就学猶予者数（昭和53、54年度）</t>
  </si>
  <si>
    <t>学校給食実施状況（昭和54年）</t>
  </si>
  <si>
    <t>幼稚園、小学校、中学校、高等学校別の身長、体重、胸囲及び坐高の推移（昭和45～54年度）</t>
  </si>
  <si>
    <t>幼稚園、小学校、中学校、高等学校別の疾病異常被患率（昭和52～54年）</t>
  </si>
  <si>
    <t>教宗派別宗教法人数（昭和54年度）</t>
  </si>
  <si>
    <t>公立図書館別の蔵書、受入及び貸出状況（昭和54年度）</t>
  </si>
  <si>
    <t>種目別文化財件数（昭和54年度）</t>
  </si>
  <si>
    <t>博物館、美術館別資料数及び床面積等（昭和54年）</t>
  </si>
  <si>
    <t>テレビ受診契約数及び普及率（昭和54年度）</t>
  </si>
  <si>
    <t>国籍別宿泊外客数等（昭和51～54年）</t>
  </si>
  <si>
    <t>(1)観光地別の県内外別観光者数（昭和52～54年度）</t>
  </si>
  <si>
    <t>(2)山岳観光地別観光者数（昭和54、53年度）</t>
  </si>
  <si>
    <t>(3)温泉観光地別観光者数（昭和54、53年度）</t>
  </si>
  <si>
    <t>(4)スキー場観光地別観光者数（昭和54、53年度）</t>
  </si>
  <si>
    <t>(5)名所旧跡観光地別観光者数（昭和54、53年度）</t>
  </si>
  <si>
    <t>(2)月別火災発生件数及び損害額（昭和51～54年）</t>
  </si>
  <si>
    <t>(4)覚知方法別建物火災件数及び焼損面積（昭和54年）</t>
  </si>
  <si>
    <t>救急事故種別出動件数及び搬送人員（昭和54年）</t>
  </si>
  <si>
    <t>(3)出火原因別出火件数（昭和54年）</t>
  </si>
  <si>
    <t>蚕桑被害（昭和54、53年）</t>
  </si>
  <si>
    <t>道路交通事故発生件数及び死傷者数（昭和54、53年）</t>
  </si>
  <si>
    <t>(7)年齢、男女別死傷者数（昭和54年）</t>
  </si>
  <si>
    <t>(6)年齢、運転経験年数別発生状況（昭和54年）</t>
  </si>
  <si>
    <t>１</t>
  </si>
  <si>
    <t>２</t>
  </si>
  <si>
    <t>４</t>
  </si>
  <si>
    <t>５</t>
  </si>
  <si>
    <t>６</t>
  </si>
  <si>
    <t>７</t>
  </si>
  <si>
    <t>８</t>
  </si>
  <si>
    <t>昭和５６年７月</t>
  </si>
  <si>
    <t>住宅の種類、所有関係、建て方、建築時期別の設備状況別住宅数（昭和53年）</t>
  </si>
  <si>
    <t>市町村別の男女別従業日数別林業従事世帯員数（農家）（昭和45年）</t>
  </si>
  <si>
    <t>市町村別の林家の主業（農家林家）（昭和45年）</t>
  </si>
  <si>
    <t>市町村別の人工林率別林家数及び人工林面積（農家林家）（昭和45年）</t>
  </si>
  <si>
    <t>市町村別の１年間に植林、下刈りなどをした林家数及び面積（農家林家）（昭和45年）</t>
  </si>
  <si>
    <t>市町村別の植林、手入れの作業にかかった労力の種類別林家数と労力量（農家林家）（昭和45年）</t>
  </si>
  <si>
    <t>市町村別の林産物等種類別販売林家数（農家林家）（昭和45年）</t>
  </si>
  <si>
    <t>(1)個人所有分</t>
  </si>
  <si>
    <t>(2)共有分</t>
  </si>
  <si>
    <t>(1)野菜</t>
  </si>
  <si>
    <t>(2)果樹</t>
  </si>
  <si>
    <t>(3)工芸作物</t>
  </si>
  <si>
    <t>市町村別の林野面積及び森林面積（昭和50年）</t>
  </si>
  <si>
    <t>(1)素材生産量</t>
  </si>
  <si>
    <t>(2)木炭生産量</t>
  </si>
  <si>
    <t>(3)林野副産物生産量</t>
  </si>
  <si>
    <t>(1)製材工場数</t>
  </si>
  <si>
    <t>(2)製材用素材樹種別入荷量</t>
  </si>
  <si>
    <t>(3)製材量</t>
  </si>
  <si>
    <t>(4)用途別製材品出荷量</t>
  </si>
  <si>
    <t>第１８章　教育、文化及び宗教</t>
  </si>
  <si>
    <t>道路現況</t>
  </si>
  <si>
    <t>(1)建築主別</t>
  </si>
  <si>
    <t>(2)構造別</t>
  </si>
  <si>
    <t>(3)用途別</t>
  </si>
  <si>
    <t>(1)利用関係別</t>
  </si>
  <si>
    <t>(2)種類別</t>
  </si>
  <si>
    <t>(1)外かく施設</t>
  </si>
  <si>
    <t>(2)けい留施設</t>
  </si>
  <si>
    <t>(3)臨港鉄道</t>
  </si>
  <si>
    <t>(1)計画給水人口及び普及率</t>
  </si>
  <si>
    <t>(2)給水施設数及び給水人口</t>
  </si>
  <si>
    <t>第１０章　運輸及び通信</t>
  </si>
  <si>
    <t>第９章　電気、ガス及び水道</t>
  </si>
  <si>
    <t>(1)酒田港</t>
  </si>
  <si>
    <t>(2)鼠ヶ関港及び加茂港</t>
  </si>
  <si>
    <t>(1)発送数量</t>
  </si>
  <si>
    <t>(2)到着数量</t>
  </si>
  <si>
    <t>(1)事業者数</t>
  </si>
  <si>
    <t>(2)旅客輸送</t>
  </si>
  <si>
    <t>(3)貨物輸送</t>
  </si>
  <si>
    <t>(4)自家用自動車有償貸渡（レンタカー）</t>
  </si>
  <si>
    <t>(1)年別保有自動車数</t>
  </si>
  <si>
    <t>(2)市町村別保有自動車数</t>
  </si>
  <si>
    <t>第１１章　商業及び貿易</t>
  </si>
  <si>
    <t>(1)一般求職、求人及び就職</t>
  </si>
  <si>
    <t>(2)日雇求職、求人及び就労</t>
  </si>
  <si>
    <t>(1)発生件数及び参加人員</t>
  </si>
  <si>
    <t>(2)産業別発生件数及び参加人員（争議行為を伴うもの）</t>
  </si>
  <si>
    <t>(1)被保険者手帳交付数、印紙貼付枚数及び受給資格者票交付数</t>
  </si>
  <si>
    <t>(2)保険給付状況</t>
  </si>
  <si>
    <t>(1)社会保険事務所被保険者、保険料免除者及び福祉年金受給権者数</t>
  </si>
  <si>
    <t>(2)社会保険事務所別の市町村別拠出年金及び死亡一時金支給状況</t>
  </si>
  <si>
    <t>昭和５４年　山形県統計年鑑</t>
  </si>
  <si>
    <t>本書は、当課所管の各種統計資料を主とし、これに庁内各部課室及び、他官公庁団体、会社等から収集した資料もあわせ掲載した。</t>
  </si>
  <si>
    <t>本書の内容は、原則として昭和５４年（度）の事実について掲載した。</t>
  </si>
  <si>
    <t>昭和５６年７月</t>
  </si>
  <si>
    <t>山形県企画調整部統計調査課</t>
  </si>
  <si>
    <t>市町村数及び市町村別の面積（昭和54、53年）</t>
  </si>
  <si>
    <t>市町村の廃置分合及び境界変更（昭和50～54年）</t>
  </si>
  <si>
    <t>市町村の合併状況（明治22年～昭和54年）</t>
  </si>
  <si>
    <t>気温（昭和53、54年）</t>
  </si>
  <si>
    <t>風速（昭和53、54年）</t>
  </si>
  <si>
    <t>平均雲量（昭和53、54年）</t>
  </si>
  <si>
    <t>湿度（昭和53、54年）</t>
  </si>
  <si>
    <t>日照時間（昭和53、54年）</t>
  </si>
  <si>
    <t>降水量及び最深積雪（昭和53、54年）</t>
  </si>
  <si>
    <t>市町村別の人口推移（昭和45～54年）</t>
  </si>
  <si>
    <t>人口の推移（大正9年～昭和54年）</t>
  </si>
  <si>
    <t>市町村別の人口動態（昭和53、54年）</t>
  </si>
  <si>
    <t>年齢、男女別人口（昭和54年）</t>
  </si>
  <si>
    <t>市町村別の年齢（５歳階級）別人口（昭和53、54年）</t>
  </si>
  <si>
    <t>人口の移動（昭和52、53、54年）</t>
  </si>
  <si>
    <t>市町村別の出生、死亡、死産、婚姻及び離婚数（昭和53、54年）</t>
  </si>
  <si>
    <t>市町村別の世帯数推移（昭和50～54年）</t>
  </si>
  <si>
    <t>産業（中分類）、経営組織別事業所数及び従業上の地位別従業者数（昭和50、53年）</t>
  </si>
  <si>
    <t>市町村別の地目別経営農家数及び経営耕地面積（昭和45～54年）</t>
  </si>
  <si>
    <t>市町村別農家の男女、年齢別世帯員数（昭和45～54年）</t>
  </si>
  <si>
    <t>市町村別農家の就業状態別16歳以上世帯員数（昭和45～54年）</t>
  </si>
  <si>
    <t>♯広葉樹林</t>
  </si>
  <si>
    <t>総数</t>
  </si>
  <si>
    <t>置賜地域</t>
  </si>
  <si>
    <t>８．市町村別の所有山林、保有山林がある林家数及び面積（昭和45年）</t>
  </si>
  <si>
    <t>1月1日現在　単位：ｈａ</t>
  </si>
  <si>
    <t>林野面積</t>
  </si>
  <si>
    <t>森林面積</t>
  </si>
  <si>
    <t>森林以外の草生地</t>
  </si>
  <si>
    <t>樹林地</t>
  </si>
  <si>
    <t>その他</t>
  </si>
  <si>
    <t>所有形態別</t>
  </si>
  <si>
    <t>人工林</t>
  </si>
  <si>
    <t>天然林</t>
  </si>
  <si>
    <t>国有</t>
  </si>
  <si>
    <t>公有</t>
  </si>
  <si>
    <t>私有</t>
  </si>
  <si>
    <t>計</t>
  </si>
  <si>
    <t>針葉樹</t>
  </si>
  <si>
    <t>広葉樹</t>
  </si>
  <si>
    <t>資料：東北農政局山形統計情報事務所「山形農林水産統計年報」</t>
  </si>
  <si>
    <t>９．市町村別の林野面積及び森林面積(昭和50年）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</si>
  <si>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</si>
  <si>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</si>
  <si>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</si>
  <si>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</si>
  <si>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</si>
  <si>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</si>
  <si>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</si>
  <si>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</si>
  <si>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</si>
  <si>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</si>
  <si>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</si>
  <si>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</si>
  <si>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</si>
  <si>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</si>
  <si>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</si>
  <si>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</si>
  <si>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</si>
  <si>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</si>
  <si>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</si>
  <si>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漁船非使用</t>
  </si>
  <si>
    <t>小型定置網</t>
  </si>
  <si>
    <t>酒     田</t>
  </si>
  <si>
    <t>飛     島</t>
  </si>
  <si>
    <t>加     茂</t>
  </si>
  <si>
    <t>由     良</t>
  </si>
  <si>
    <t>豊     浦</t>
  </si>
  <si>
    <t>温     海</t>
  </si>
  <si>
    <t>念 珠 関</t>
  </si>
  <si>
    <t xml:space="preserve">           及び最盛期の従事者数（海面漁業）（昭和45～54年）</t>
  </si>
  <si>
    <t>最盛期　　　の従事　　者　数</t>
  </si>
  <si>
    <t>29日</t>
  </si>
  <si>
    <t>総　数</t>
  </si>
  <si>
    <t>～</t>
  </si>
  <si>
    <t>以下</t>
  </si>
  <si>
    <t>昭 和 45  　年</t>
  </si>
  <si>
    <t>-</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</si>
  <si>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</si>
  <si>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</si>
  <si>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</si>
  <si>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</si>
  <si>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</si>
  <si>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</si>
  <si>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</si>
  <si>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</si>
  <si>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</si>
  <si>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</si>
  <si>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200～500</t>
  </si>
  <si>
    <t>500～1000T</t>
  </si>
  <si>
    <t>地びき網</t>
  </si>
  <si>
    <t>-</t>
  </si>
  <si>
    <t>わかめ養殖</t>
  </si>
  <si>
    <t>-</t>
  </si>
  <si>
    <t>漁業地区別</t>
  </si>
  <si>
    <t>吹浦</t>
  </si>
  <si>
    <t>西遊佐</t>
  </si>
  <si>
    <t>-</t>
  </si>
  <si>
    <r>
      <t>注：1)昭和</t>
    </r>
    <r>
      <rPr>
        <b/>
        <sz val="10"/>
        <rFont val="ＭＳ 明朝"/>
        <family val="1"/>
      </rPr>
      <t>53</t>
    </r>
    <r>
      <rPr>
        <sz val="10"/>
        <rFont val="ＭＳ 明朝"/>
        <family val="1"/>
      </rPr>
      <t>年の数値は、「第</t>
    </r>
    <r>
      <rPr>
        <b/>
        <sz val="10"/>
        <rFont val="ＭＳ 明朝"/>
        <family val="1"/>
      </rPr>
      <t>6</t>
    </r>
    <r>
      <rPr>
        <sz val="10"/>
        <rFont val="ＭＳ 明朝"/>
        <family val="1"/>
      </rPr>
      <t>次漁業センサス」の結果である。</t>
    </r>
  </si>
  <si>
    <t xml:space="preserve">    2)45年の経営体数は、漁船非使用を除いた数値である。</t>
  </si>
  <si>
    <t>資料：東北農政局山形統計情報事務所 「 山形農林水産統計年報 」</t>
  </si>
  <si>
    <t>１０．経営体階層、漁業地区別の経営組織、出漁日数別経営体数</t>
  </si>
  <si>
    <t>単位：t</t>
  </si>
  <si>
    <t>魚種別</t>
  </si>
  <si>
    <t>昭和45年</t>
  </si>
  <si>
    <t>さけ・ます</t>
  </si>
  <si>
    <t>たい類</t>
  </si>
  <si>
    <t>かれい・ひらめ</t>
  </si>
  <si>
    <t>たら</t>
  </si>
  <si>
    <t>すけそう</t>
  </si>
  <si>
    <t>-</t>
  </si>
  <si>
    <t>さめ</t>
  </si>
  <si>
    <t>はたはた</t>
  </si>
  <si>
    <t>ぶり・いなだ</t>
  </si>
  <si>
    <t>めばる類</t>
  </si>
  <si>
    <t>あわび</t>
  </si>
  <si>
    <t>さざえ</t>
  </si>
  <si>
    <t>いか</t>
  </si>
  <si>
    <t>えび・かに</t>
  </si>
  <si>
    <t>わかめ</t>
  </si>
  <si>
    <t>のり</t>
  </si>
  <si>
    <t>資料：県水産課</t>
  </si>
  <si>
    <t>１１．魚種別漁獲量  （海面漁業）  (昭和45～54年）</t>
  </si>
  <si>
    <t>その他</t>
  </si>
  <si>
    <t>単位：</t>
  </si>
  <si>
    <t>事業所数</t>
  </si>
  <si>
    <t>従業者数</t>
  </si>
  <si>
    <t>〇</t>
  </si>
  <si>
    <t>食料品製造業</t>
  </si>
  <si>
    <t>木材・木製品製造業</t>
  </si>
  <si>
    <t>家具・装備品製造業</t>
  </si>
  <si>
    <t>パルプ・紙・紙加工品製造業</t>
  </si>
  <si>
    <t>化学工業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</si>
  <si>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</si>
  <si>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</si>
  <si>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</si>
  <si>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</si>
  <si>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</si>
  <si>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</si>
  <si>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</si>
  <si>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</si>
  <si>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</si>
  <si>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</si>
  <si>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製造品出荷額等、生産額及び付加価値額（昭和40～54年）</t>
  </si>
  <si>
    <t>各年12月31日現在　単位：額＝万円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</si>
  <si>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</si>
  <si>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</si>
  <si>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</si>
  <si>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</si>
  <si>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</si>
  <si>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40　　 年</t>
  </si>
  <si>
    <t>軽工業</t>
  </si>
  <si>
    <t>重化学工業</t>
  </si>
  <si>
    <t>繊維工業</t>
  </si>
  <si>
    <t>衣服・その他の繊維製品製造業</t>
  </si>
  <si>
    <t>出版・印刷・同関連産業</t>
  </si>
  <si>
    <t>石油製品・石炭製品製造業</t>
  </si>
  <si>
    <t>-</t>
  </si>
  <si>
    <t>なめしかわ・同製品・毛皮製造業</t>
  </si>
  <si>
    <t>29人以下計</t>
  </si>
  <si>
    <t>3人以下</t>
  </si>
  <si>
    <t>4～９</t>
  </si>
  <si>
    <t>10～19</t>
  </si>
  <si>
    <t>20～29</t>
  </si>
  <si>
    <t>30人以上計</t>
  </si>
  <si>
    <t>30～49</t>
  </si>
  <si>
    <t>50～99</t>
  </si>
  <si>
    <t>100～199</t>
  </si>
  <si>
    <t>200～299</t>
  </si>
  <si>
    <t>300～499</t>
  </si>
  <si>
    <t>500～999</t>
  </si>
  <si>
    <t>*</t>
  </si>
  <si>
    <t>1,000人以上</t>
  </si>
  <si>
    <t>x</t>
  </si>
  <si>
    <t>産業（中分類）別従業者規模別製造業の工業用地面積及び用水量（従業者30人以上の事業所）（昭和53、54年）</t>
  </si>
  <si>
    <t>市町村別製造業の産業（中分類）別事業所数、従業者数、現金給与総額、原材料使用額等、内国消費税額、在庫額年間増減、有形固定資産年間投資総額、製造品出荷額等、粗付加価値額及び生産額（昭和54年）</t>
  </si>
  <si>
    <t>商品分類別製造業の製造品出荷額及び加工賃収入額（昭和54、53年）</t>
  </si>
  <si>
    <t>東北７県別製造業の推移（昭和50～54年）</t>
  </si>
  <si>
    <t>着工建築物の建築主、構造、用途別建築物数、床面積及び工事費予定額（昭和53、54年）</t>
  </si>
  <si>
    <t>東北６県別着工建築物の建築主別建築物数、床面積及び工事費予定額（昭和54年）</t>
  </si>
  <si>
    <t>東北６県別着工新設住宅の利用、種類別戸数及び床面積（昭和54年）</t>
  </si>
  <si>
    <t>着工住宅の工事別戸数及び床面積（昭和53、54年）</t>
  </si>
  <si>
    <t>着工新設住宅の利用関係、種類別戸数及び床面積（昭和53、54年）</t>
  </si>
  <si>
    <t>除却建築物の床面積及び評価額（昭和53、54年）</t>
  </si>
  <si>
    <t>保健所、市町村別の上水道普及状況（昭和53、54年度）</t>
  </si>
  <si>
    <t>保健所、市町村別の上水道計画給水量（昭和53、54年度）</t>
  </si>
  <si>
    <t>(1)月別保証状況（昭和53、54年度）</t>
  </si>
  <si>
    <t>市町村別普通会計歳入歳出決算（昭和53、54年度）</t>
  </si>
  <si>
    <t>青果物卸売市場別の品目別卸売数量、価格及び金額（昭和53、54年）</t>
  </si>
  <si>
    <t>青果物卸売市場別の品目別卸売価格（昭和53、54年）</t>
  </si>
  <si>
    <t>山形市青果物卸売市場における品目別の月別卸売価格（昭和53、54年）</t>
  </si>
  <si>
    <t>主要品目別小売価格（昭和53、54年）</t>
  </si>
  <si>
    <t>県職員数（昭和53、54年）</t>
  </si>
  <si>
    <t>市町村職員数（昭和53、54年）</t>
  </si>
  <si>
    <t>民事及び行政事件数（昭和53、54年）</t>
  </si>
  <si>
    <t>強制執行事件数（昭和53、54年）</t>
  </si>
  <si>
    <t>民事調停事件数（昭和53、54年）</t>
  </si>
  <si>
    <t>刑事事件数（昭和53、54年）</t>
  </si>
  <si>
    <t>家事事件数（昭和53、54年）</t>
  </si>
  <si>
    <t>少年関係事件数（昭和53、54年）</t>
  </si>
  <si>
    <t>罪種別受刑者数（昭和53、54年）</t>
  </si>
  <si>
    <t>医師、歯科医師及び薬剤師数（昭和53、54年）</t>
  </si>
  <si>
    <t>保健所、市町村別の業務種類別医師及び歯科医師数（昭和53、54年）</t>
  </si>
  <si>
    <t>保健婦、看護婦等医療施設の従事者数（昭和53、54年）</t>
  </si>
  <si>
    <t>保健所別の麻薬取扱者数（昭和53、54年）</t>
  </si>
  <si>
    <t>保健所別の薬局及び医薬品製造販売業者数（昭和53、54年）</t>
  </si>
  <si>
    <t>医薬品等生産状況（昭和53、54年）</t>
  </si>
  <si>
    <t>保健所別の市町村別病院、一般診療所及び歯科診療所数（昭和53、54年）</t>
  </si>
  <si>
    <t>保健所別の病床種類別病院利用患者数（昭和53、54年）</t>
  </si>
  <si>
    <t>特定死因別の月別死亡者数及び年齢階級別死亡者数（昭和53、54年）</t>
  </si>
  <si>
    <t>月別の伝染病及び食中毒患者数（昭和53、54年）</t>
  </si>
  <si>
    <t>保健所別の伝染病及び食中毒患者数（昭和53、54年）</t>
  </si>
  <si>
    <t>新庄市</t>
  </si>
  <si>
    <t>寒河</t>
  </si>
  <si>
    <t>上山市</t>
  </si>
  <si>
    <t>村山市</t>
  </si>
  <si>
    <t>長井市</t>
  </si>
  <si>
    <t>天童市</t>
  </si>
  <si>
    <t>東根市</t>
  </si>
  <si>
    <t>尾花</t>
  </si>
  <si>
    <t>南陽市</t>
  </si>
  <si>
    <t>東南</t>
  </si>
  <si>
    <t>西村山</t>
  </si>
  <si>
    <t>北村山</t>
  </si>
  <si>
    <t>最上</t>
  </si>
  <si>
    <t>東南</t>
  </si>
  <si>
    <t>西置賜</t>
  </si>
  <si>
    <t>庄内</t>
  </si>
  <si>
    <t>月平均</t>
  </si>
  <si>
    <t>年　　額</t>
  </si>
  <si>
    <t>１人１月当たり金額</t>
  </si>
  <si>
    <t>年　額</t>
  </si>
  <si>
    <t>年　間</t>
  </si>
  <si>
    <t>置賜</t>
  </si>
  <si>
    <t>支庁</t>
  </si>
  <si>
    <t>延　数</t>
  </si>
  <si>
    <t>延人員</t>
  </si>
  <si>
    <t>昭和54年</t>
  </si>
  <si>
    <t>救護施設</t>
  </si>
  <si>
    <t>母子寮</t>
  </si>
  <si>
    <t>養護施設</t>
  </si>
  <si>
    <t>精神薄弱児施設</t>
  </si>
  <si>
    <t>精神薄弱児通園施設</t>
  </si>
  <si>
    <t>教護院</t>
  </si>
  <si>
    <t>里親若しくは保護受託者</t>
  </si>
  <si>
    <t>年　間　　　延人員</t>
  </si>
  <si>
    <t>1人1日　　　当たり</t>
  </si>
  <si>
    <t>内部障害者更正施設</t>
  </si>
  <si>
    <t>重度身体障害者援護施設</t>
  </si>
  <si>
    <t>身体障害者保養所</t>
  </si>
  <si>
    <t>精神薄弱者援護施設</t>
  </si>
  <si>
    <t xml:space="preserve"> 注:１）児童福祉施設の保育所及び児童厚生施設（児童館）については、第27表参照のこと。　</t>
  </si>
  <si>
    <t xml:space="preserve">　　２）措置費には県外施設委託分も含まれている。    </t>
  </si>
  <si>
    <t xml:space="preserve"> 資料：県社会課、県児童課、県成人福祉課。</t>
  </si>
  <si>
    <t>３１．社会福祉施設数、入所者数及び費用額（昭和54年度）</t>
  </si>
  <si>
    <t>5月1日現在</t>
  </si>
  <si>
    <t>学　　校　　数</t>
  </si>
  <si>
    <t>学級数</t>
  </si>
  <si>
    <t>児　　　　　　　童　　　　　　　数</t>
  </si>
  <si>
    <t>教員数　　　（本務者）</t>
  </si>
  <si>
    <t>総　　　　　数</t>
  </si>
  <si>
    <t>第1学年</t>
  </si>
  <si>
    <t>本校</t>
  </si>
  <si>
    <t>分校</t>
  </si>
  <si>
    <t>市部</t>
  </si>
  <si>
    <t>町村部</t>
  </si>
  <si>
    <t>注：国立校を含む。  資料：県統計調査課「学校基本調査結果報告書」</t>
  </si>
  <si>
    <t>３２．市町村別の小学校数、学級数、学年別児童数及び教員数（昭和53,54年度）</t>
  </si>
  <si>
    <t>学校数</t>
  </si>
  <si>
    <t>学級数</t>
  </si>
  <si>
    <t>教員数</t>
  </si>
  <si>
    <t>本校</t>
  </si>
  <si>
    <t>分校</t>
  </si>
  <si>
    <t>(本務者)</t>
  </si>
  <si>
    <t>市町村別の中学校数、学級数、学年別生徒数及び教員数（昭和53,54年度）</t>
  </si>
  <si>
    <t>5月1日現在</t>
  </si>
  <si>
    <t>生徒数　　　　　</t>
  </si>
  <si>
    <t>総　　　数</t>
  </si>
  <si>
    <t>注：国立校を含む。　　資料：県統計調査課「学校基本調査結果報告書」</t>
  </si>
  <si>
    <t>３３．</t>
  </si>
  <si>
    <t>観光地別</t>
  </si>
  <si>
    <t>総　　　　　  数</t>
  </si>
  <si>
    <t>山岳</t>
  </si>
  <si>
    <t>温泉</t>
  </si>
  <si>
    <t>スキー場</t>
  </si>
  <si>
    <t>海水浴場</t>
  </si>
  <si>
    <t>名所旧跡</t>
  </si>
  <si>
    <t>（1）観光地別の県内外別観光者数（昭和52～54年度）</t>
  </si>
  <si>
    <t>県　　内　　者</t>
  </si>
  <si>
    <t>県　　外　　者</t>
  </si>
  <si>
    <t>昭和52年度</t>
  </si>
  <si>
    <t>有料道路</t>
  </si>
  <si>
    <t>　　資料：県観光物産課｢山形県観光者数調査結果｣</t>
  </si>
  <si>
    <t>３４．観光者数</t>
  </si>
  <si>
    <t>建物</t>
  </si>
  <si>
    <t>航空機</t>
  </si>
  <si>
    <t>船舶</t>
  </si>
  <si>
    <t>全損</t>
  </si>
  <si>
    <t>半損</t>
  </si>
  <si>
    <t>建　　　物　　　火　　　災</t>
  </si>
  <si>
    <t>１月</t>
  </si>
  <si>
    <t>２　</t>
  </si>
  <si>
    <t>３　</t>
  </si>
  <si>
    <t>４　</t>
  </si>
  <si>
    <t>５　</t>
  </si>
  <si>
    <t>６　</t>
  </si>
  <si>
    <t>７　</t>
  </si>
  <si>
    <t>８　</t>
  </si>
  <si>
    <t>９　</t>
  </si>
  <si>
    <t>10　</t>
  </si>
  <si>
    <t>11　</t>
  </si>
  <si>
    <t>12　</t>
  </si>
  <si>
    <t xml:space="preserve">  </t>
  </si>
  <si>
    <t>面積＝㎡</t>
  </si>
  <si>
    <t>（２）月別火災発生件数及び損害額（昭和51～54年）</t>
  </si>
  <si>
    <t>損害額＝千円</t>
  </si>
  <si>
    <t>年別　　　月別</t>
  </si>
  <si>
    <t>出             　火　            件            　数</t>
  </si>
  <si>
    <t>焼　損　棟　数</t>
  </si>
  <si>
    <t>焼 損 面 積</t>
  </si>
  <si>
    <t>焼損　　船舶　　</t>
  </si>
  <si>
    <t>焼損　　車両</t>
  </si>
  <si>
    <t>死　傷　者</t>
  </si>
  <si>
    <t>罹　　災　　世　　帯　　数</t>
  </si>
  <si>
    <t>罹災　人員</t>
  </si>
  <si>
    <t>損　　　　　害　　　　　見　　　　　積　　　　　額</t>
  </si>
  <si>
    <t>山林　　原野</t>
  </si>
  <si>
    <t>車両</t>
  </si>
  <si>
    <t>全焼</t>
  </si>
  <si>
    <t>半焼</t>
  </si>
  <si>
    <t>部分焼</t>
  </si>
  <si>
    <t>死者</t>
  </si>
  <si>
    <t>負傷者</t>
  </si>
  <si>
    <t>小損</t>
  </si>
  <si>
    <t>航空機　　　火災</t>
  </si>
  <si>
    <t>山林　　原野　　　　火災</t>
  </si>
  <si>
    <t>船　舶　　火災</t>
  </si>
  <si>
    <t>車両　　　火災</t>
  </si>
  <si>
    <t>建　物</t>
  </si>
  <si>
    <t>内容物及　　　びその他</t>
  </si>
  <si>
    <t>昭和51年</t>
  </si>
  <si>
    <t>注：昭和51年の（　）内数字は、10月29日から30日にかけての酒田市大火であり、再掲したものである。</t>
  </si>
  <si>
    <t>資料：県消防防災課「火災年報」</t>
  </si>
  <si>
    <t>３５．   火 災</t>
  </si>
  <si>
    <t>発　　生　　件　　数</t>
  </si>
  <si>
    <t>死　　　　　　　　者</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</si>
  <si>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</si>
  <si>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</si>
  <si>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</si>
  <si>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</si>
  <si>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</si>
  <si>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</si>
  <si>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</si>
  <si>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</si>
  <si>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</si>
  <si>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</si>
  <si>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</si>
  <si>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</si>
  <si>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</si>
  <si>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</si>
  <si>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</si>
  <si>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</si>
  <si>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警察署別</t>
  </si>
  <si>
    <t>傷　　　　 　　　者</t>
  </si>
  <si>
    <t>増減(△）</t>
  </si>
  <si>
    <t>増減(△）</t>
  </si>
  <si>
    <t>注：最北地域は、新庄、村山、尾花沢署の所管区域である。</t>
  </si>
  <si>
    <t>３６．道路交通事故発生件数及び死傷者数(昭和54、53年）</t>
  </si>
  <si>
    <t>単位：1000kWｈ</t>
  </si>
  <si>
    <t>項目</t>
  </si>
  <si>
    <t>昭和52年度</t>
  </si>
  <si>
    <t>電灯需要計</t>
  </si>
  <si>
    <t>電力需要計</t>
  </si>
  <si>
    <t>業務用電力</t>
  </si>
  <si>
    <t>定額電灯</t>
  </si>
  <si>
    <t>小口電力計</t>
  </si>
  <si>
    <t>50kW未満</t>
  </si>
  <si>
    <t>従量電灯甲･乙</t>
  </si>
  <si>
    <t>50kW以上</t>
  </si>
  <si>
    <t>大口電力計</t>
  </si>
  <si>
    <t>大口電灯</t>
  </si>
  <si>
    <t>一般</t>
  </si>
  <si>
    <t>特約</t>
  </si>
  <si>
    <t>臨時電灯</t>
  </si>
  <si>
    <t>臨時電力</t>
  </si>
  <si>
    <t>深夜電力</t>
  </si>
  <si>
    <t>公衆街路灯</t>
  </si>
  <si>
    <t>農事用電力</t>
  </si>
  <si>
    <t>建設工事用電力</t>
  </si>
  <si>
    <t>事業用電力</t>
  </si>
  <si>
    <t>融雪用電力</t>
  </si>
  <si>
    <t>資料：東北電力株式会社山形支店「事業統計要覧」</t>
  </si>
  <si>
    <t>１５．電灯及び電力需要実績(昭和52～54年度)</t>
  </si>
  <si>
    <t>（1）計画給水人口及び普及率</t>
  </si>
  <si>
    <t>各年3月31日現在  単位：率＝％</t>
  </si>
  <si>
    <t xml:space="preserve">保 健 所 別 
市 町 村 別 </t>
  </si>
  <si>
    <t>行政区域内      居住人口</t>
  </si>
  <si>
    <t>給水区域内      現在人口</t>
  </si>
  <si>
    <t xml:space="preserve">B/A     </t>
  </si>
  <si>
    <t>計画給水人口</t>
  </si>
  <si>
    <t xml:space="preserve">C/A     </t>
  </si>
  <si>
    <t>現在給水人口</t>
  </si>
  <si>
    <t>普及率</t>
  </si>
  <si>
    <t>（A）</t>
  </si>
  <si>
    <t>（B）</t>
  </si>
  <si>
    <t>（C）</t>
  </si>
  <si>
    <t>（D）</t>
  </si>
  <si>
    <t>D/A</t>
  </si>
  <si>
    <t>昭 和53年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</si>
  <si>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</si>
  <si>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</si>
  <si>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</si>
  <si>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</si>
  <si>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</si>
  <si>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</si>
  <si>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</si>
  <si>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</si>
  <si>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</si>
  <si>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</si>
  <si>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</si>
  <si>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</si>
  <si>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</si>
  <si>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</si>
  <si>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</si>
  <si>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t>
  </si>
  <si>
    <t>１６．保健所、市町村別の上水道普及状況（昭和53、54年度）</t>
  </si>
  <si>
    <t>乗     用</t>
  </si>
  <si>
    <t>総　　数</t>
  </si>
  <si>
    <t>普通車</t>
  </si>
  <si>
    <t>小型車</t>
  </si>
  <si>
    <t>被けん引車</t>
  </si>
  <si>
    <t>小 型 車</t>
  </si>
  <si>
    <t>総     数</t>
  </si>
  <si>
    <t>大型特殊車</t>
  </si>
  <si>
    <t>小型二輪車</t>
  </si>
  <si>
    <t>(1)年別保有自動車数</t>
  </si>
  <si>
    <t>各年3月31日現在</t>
  </si>
  <si>
    <t>　　　　　　　　貨　　　　　　　物　　　　　　　用</t>
  </si>
  <si>
    <t>乗合用</t>
  </si>
  <si>
    <t>特 種 (殊） 用 途 車</t>
  </si>
  <si>
    <t>二　　　輪　　　車</t>
  </si>
  <si>
    <t>年別</t>
  </si>
  <si>
    <t>年      別</t>
  </si>
  <si>
    <t>*軽自動車</t>
  </si>
  <si>
    <t>普通車及</t>
  </si>
  <si>
    <t>*軽四輪車</t>
  </si>
  <si>
    <t>特種車</t>
  </si>
  <si>
    <t>*軽特殊車</t>
  </si>
  <si>
    <t>*軽二輪車</t>
  </si>
  <si>
    <t>四　輪</t>
  </si>
  <si>
    <t>三　輪</t>
  </si>
  <si>
    <t>び小型車</t>
  </si>
  <si>
    <t>昭和45年</t>
  </si>
  <si>
    <t>自家用</t>
  </si>
  <si>
    <t>営業用</t>
  </si>
  <si>
    <t>注：1）小型二輪車及び軽自動車は、検査証又は届出済証を交付しているものである。</t>
  </si>
  <si>
    <t>　　2）*印のいわゆる軽自動車には、農耕用を含まない。</t>
  </si>
  <si>
    <t>資料：県陸運事務所「山形県陸運要覧」、山形県自動車販売店協会統計調査部</t>
  </si>
  <si>
    <t>１７．車種別保有自動車数（昭和45～55年）</t>
  </si>
  <si>
    <t>総　　　　　　　数</t>
  </si>
  <si>
    <t>卸　　　売　　　業</t>
  </si>
  <si>
    <t>小　　　売　　　業</t>
  </si>
  <si>
    <t>商店数</t>
  </si>
  <si>
    <t>年間商品</t>
  </si>
  <si>
    <t>販売額</t>
  </si>
  <si>
    <t xml:space="preserve"> </t>
  </si>
  <si>
    <t>昭和51年5月1日、54年6月1日現在　単位：販売額＝万円</t>
  </si>
  <si>
    <t>市町村別</t>
  </si>
  <si>
    <t>昭和51年</t>
  </si>
  <si>
    <t>　 　  54</t>
  </si>
  <si>
    <t>*</t>
  </si>
  <si>
    <t>注：1）卸・小売業には飲食店は含まない。2）*印のついた数字は秘とく数字（ｘ）を合算したものである。</t>
  </si>
  <si>
    <t>資料：県統計調査課 「商業統計調査結果報告書」</t>
  </si>
  <si>
    <t>１８．市町村別の卸・小売業別商店数、従業者数及び年間商品販売額 (昭和51、54年）</t>
  </si>
  <si>
    <t>総              数</t>
  </si>
  <si>
    <t>繊　維　・　同　製　品</t>
  </si>
  <si>
    <t>単位：実績額＝千円、構成比・率＝％</t>
  </si>
  <si>
    <t>品       目       別</t>
  </si>
  <si>
    <t>昭和54年</t>
  </si>
  <si>
    <t>比較増減(△)</t>
  </si>
  <si>
    <t>出　　荷　　　　実績額</t>
  </si>
  <si>
    <t>構成比</t>
  </si>
  <si>
    <t>増減率</t>
  </si>
  <si>
    <t>絹・人　　絹・合成繊維品</t>
  </si>
  <si>
    <t>ニット製品</t>
  </si>
  <si>
    <t>糸</t>
  </si>
  <si>
    <t>衣類</t>
  </si>
  <si>
    <t>機械金属製品</t>
  </si>
  <si>
    <t>ミ　　シ　　ン・同部品</t>
  </si>
  <si>
    <t>メリヤス編機・同部品</t>
  </si>
  <si>
    <t>テープレコーダー</t>
  </si>
  <si>
    <t>ステレオ</t>
  </si>
  <si>
    <t>電子工業部品</t>
  </si>
  <si>
    <t>工作機械</t>
  </si>
  <si>
    <t>通信機</t>
  </si>
  <si>
    <t>農機具</t>
  </si>
  <si>
    <t>分電盤・配電盤</t>
  </si>
  <si>
    <t>工具</t>
  </si>
  <si>
    <t>複写機</t>
  </si>
  <si>
    <t>計数器・度数計</t>
  </si>
  <si>
    <t>電話機</t>
  </si>
  <si>
    <t>時計</t>
  </si>
  <si>
    <t>テレビジョン</t>
  </si>
  <si>
    <t>ラジオカセット</t>
  </si>
  <si>
    <t>コンピューター記憶装置</t>
  </si>
  <si>
    <t>金型</t>
  </si>
  <si>
    <t>その他の機械</t>
  </si>
  <si>
    <t>合金鉄</t>
  </si>
  <si>
    <t>化学製品</t>
  </si>
  <si>
    <t>二酸化マンガン</t>
  </si>
  <si>
    <t>ベントナイト</t>
  </si>
  <si>
    <t>白土</t>
  </si>
  <si>
    <t>カーボン</t>
  </si>
  <si>
    <t>石英ガラス</t>
  </si>
  <si>
    <t>プラスチック製品</t>
  </si>
  <si>
    <t>塩化ビニール安定剤</t>
  </si>
  <si>
    <t>薬品</t>
  </si>
  <si>
    <t>無水クロム酸</t>
  </si>
  <si>
    <t>泥水処理剤</t>
  </si>
  <si>
    <t>その他の化学製品</t>
  </si>
  <si>
    <t>木製品</t>
  </si>
  <si>
    <t>木製家具</t>
  </si>
  <si>
    <t>オーディオラック</t>
  </si>
  <si>
    <t>スピーカーシステム</t>
  </si>
  <si>
    <t>食料品</t>
  </si>
  <si>
    <t>果実かん詰</t>
  </si>
  <si>
    <t>清酒</t>
  </si>
  <si>
    <t>菓子</t>
  </si>
  <si>
    <t>ネクター</t>
  </si>
  <si>
    <t>その他の食料品</t>
  </si>
  <si>
    <t>農水産物</t>
  </si>
  <si>
    <t>米</t>
  </si>
  <si>
    <t>虹鱒</t>
  </si>
  <si>
    <t>雑貨</t>
  </si>
  <si>
    <t>テニスラケット</t>
  </si>
  <si>
    <t>桐紙</t>
  </si>
  <si>
    <t>はきもの</t>
  </si>
  <si>
    <t>玩具</t>
  </si>
  <si>
    <t>ゴム引布製品</t>
  </si>
  <si>
    <t>タイル</t>
  </si>
  <si>
    <t>特殊電球</t>
  </si>
  <si>
    <t>バッグ</t>
  </si>
  <si>
    <t>その他の雑貨</t>
  </si>
  <si>
    <t>資料：県商工課「山形県輸出出荷実績表」</t>
  </si>
  <si>
    <t>１９． 品目別輸出出荷実績 （昭和54、53年）</t>
  </si>
  <si>
    <t>中    小    企    業    金    融    機    関</t>
  </si>
  <si>
    <t>郵便局</t>
  </si>
  <si>
    <t>市 郡 別</t>
  </si>
  <si>
    <t>都市</t>
  </si>
  <si>
    <t>金融</t>
  </si>
  <si>
    <t>銀行</t>
  </si>
  <si>
    <t>公庫</t>
  </si>
  <si>
    <t>-</t>
  </si>
  <si>
    <t>東村山郡</t>
  </si>
  <si>
    <t>西村山郡</t>
  </si>
  <si>
    <t>北村山郡</t>
  </si>
  <si>
    <t>最上郡</t>
  </si>
  <si>
    <t>東置賜郡</t>
  </si>
  <si>
    <t>西置賜郡</t>
  </si>
  <si>
    <t>東田川郡</t>
  </si>
  <si>
    <t>西田川郡</t>
  </si>
  <si>
    <t>飽海郡</t>
  </si>
  <si>
    <t>昭和55年3月31日現在</t>
  </si>
  <si>
    <t>普　通　銀　行</t>
  </si>
  <si>
    <t>農林水産金融機関</t>
  </si>
  <si>
    <t>中小</t>
  </si>
  <si>
    <t>国民</t>
  </si>
  <si>
    <t>生命
保険
会社</t>
  </si>
  <si>
    <t>地方銀行</t>
  </si>
  <si>
    <t>相互銀行</t>
  </si>
  <si>
    <t>信用金庫</t>
  </si>
  <si>
    <t>信用組合</t>
  </si>
  <si>
    <t>商工中
金支店</t>
  </si>
  <si>
    <t>労働金庫</t>
  </si>
  <si>
    <t>農林
中金</t>
  </si>
  <si>
    <t>県信連</t>
  </si>
  <si>
    <t>農業</t>
  </si>
  <si>
    <t>漁業</t>
  </si>
  <si>
    <t>企業</t>
  </si>
  <si>
    <t>協同</t>
  </si>
  <si>
    <t>金融</t>
  </si>
  <si>
    <t>支店</t>
  </si>
  <si>
    <t>本店</t>
  </si>
  <si>
    <t>組合</t>
  </si>
  <si>
    <t>公庫</t>
  </si>
  <si>
    <t>支店</t>
  </si>
  <si>
    <t>支社等</t>
  </si>
  <si>
    <t>総数</t>
  </si>
  <si>
    <t>注：支店には県外からの進出店舗（都市銀行2、地方銀行4、相互銀行3）を含み、(  )内数字は出張所及び代理店の再掲</t>
  </si>
  <si>
    <t>　　である。</t>
  </si>
  <si>
    <t>資料：東北財務局山形財務部、山形郵便局、県農業経済課、県水産課</t>
  </si>
  <si>
    <t>２０．市、郡別の金融機関別店舗数</t>
  </si>
  <si>
    <t>各年度3月31日現在　単位：百万円</t>
  </si>
  <si>
    <t>業 　　   種 　　   別</t>
  </si>
  <si>
    <t>昭和
　　51年度</t>
  </si>
  <si>
    <t>業 　　   種 　　   別</t>
  </si>
  <si>
    <t>総数</t>
  </si>
  <si>
    <t>漁業・水産養殖業</t>
  </si>
  <si>
    <t>製造業</t>
  </si>
  <si>
    <t>鉱業</t>
  </si>
  <si>
    <t>繊維品</t>
  </si>
  <si>
    <t>建設業</t>
  </si>
  <si>
    <t>木材・木製品</t>
  </si>
  <si>
    <t>パルプ・紙・紙加工業</t>
  </si>
  <si>
    <t>卸売業・小売業</t>
  </si>
  <si>
    <t>出版・印刷・同関連産業</t>
  </si>
  <si>
    <t>卸売</t>
  </si>
  <si>
    <t>化学工業</t>
  </si>
  <si>
    <t>小売</t>
  </si>
  <si>
    <t>石油精製</t>
  </si>
  <si>
    <t>窯業・土石製品</t>
  </si>
  <si>
    <t>金融・保険業</t>
  </si>
  <si>
    <t>鉄鋼</t>
  </si>
  <si>
    <t>非鉄金属製品</t>
  </si>
  <si>
    <t>不動産業</t>
  </si>
  <si>
    <t>金属製品</t>
  </si>
  <si>
    <t>一般機械器具</t>
  </si>
  <si>
    <t>運輸・通信業</t>
  </si>
  <si>
    <t>電気機械器具</t>
  </si>
  <si>
    <t>輸送用機械器具</t>
  </si>
  <si>
    <t>電気・ガス・水道・</t>
  </si>
  <si>
    <t>精密機械器具</t>
  </si>
  <si>
    <t>熱供給業</t>
  </si>
  <si>
    <t>その他の製造業</t>
  </si>
  <si>
    <t>サービス業</t>
  </si>
  <si>
    <t>農業</t>
  </si>
  <si>
    <t>地方公共団体</t>
  </si>
  <si>
    <t>林業</t>
  </si>
  <si>
    <t>個人</t>
  </si>
  <si>
    <t>住宅・消費・</t>
  </si>
  <si>
    <t>納税資金等</t>
  </si>
  <si>
    <t>注:本表には、当座貸越を含まない。資料:日本銀行山形事務所</t>
  </si>
  <si>
    <t>２１．業種別銀行融資状況（昭和51～54年度）</t>
  </si>
  <si>
    <t>各年度3月末日現在残高　単位：百万円</t>
  </si>
  <si>
    <t>業種別
　　　　　　年　度</t>
  </si>
  <si>
    <t>昭　和
51年度</t>
  </si>
  <si>
    <t>(飲食店)</t>
  </si>
  <si>
    <t>鉄鋼業</t>
  </si>
  <si>
    <t>熱供給業</t>
  </si>
  <si>
    <t>旅館</t>
  </si>
  <si>
    <t>映画・娯楽</t>
  </si>
  <si>
    <t>医療・教育</t>
  </si>
  <si>
    <t>個人</t>
  </si>
  <si>
    <t>注:1)製造業及びサービス業の数字は、内訳を全部掲げていないから、その計とは一致しない。　　　2) (  )書きは再掲</t>
  </si>
  <si>
    <t>　である。　　資料:日本銀行山形事務所</t>
  </si>
  <si>
    <t>２２．業種別相互銀行融資状況（昭和51～54年度）</t>
  </si>
  <si>
    <t>（１）一般会計</t>
  </si>
  <si>
    <t>単位 ： 決算額＝円、構成比＝％</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</si>
  <si>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</si>
  <si>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</si>
  <si>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</si>
  <si>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</si>
  <si>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</si>
  <si>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</si>
  <si>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</si>
  <si>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</si>
  <si>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</si>
  <si>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</si>
  <si>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</si>
  <si>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</si>
  <si>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</si>
  <si>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</si>
  <si>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</si>
  <si>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</si>
  <si>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</si>
  <si>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</si>
  <si>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</si>
  <si>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</si>
  <si>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</si>
  <si>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</si>
  <si>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</si>
  <si>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</si>
  <si>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</si>
  <si>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</si>
  <si>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</si>
  <si>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</si>
  <si>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</si>
  <si>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</si>
  <si>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</si>
  <si>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区　　　　　　分</t>
  </si>
  <si>
    <t>昭和52年度</t>
  </si>
  <si>
    <t>地方譲与税</t>
  </si>
  <si>
    <t>繰上充用金</t>
  </si>
  <si>
    <t>-</t>
  </si>
  <si>
    <t>資料：県出納局「山形県歳入歳出決算書」</t>
  </si>
  <si>
    <t>２３．山形県歳入歳出決算（昭和52～54年度）</t>
  </si>
  <si>
    <t>形式収支</t>
  </si>
  <si>
    <t>歳                                                                                                                                           入</t>
  </si>
  <si>
    <t>歳入総額</t>
  </si>
  <si>
    <t>歳出総額</t>
  </si>
  <si>
    <t>（ △減 ）</t>
  </si>
  <si>
    <t>翌年度へ</t>
  </si>
  <si>
    <t>自動車取得</t>
  </si>
  <si>
    <t>交通安全</t>
  </si>
  <si>
    <t>国有提供施設</t>
  </si>
  <si>
    <t>地方債</t>
  </si>
  <si>
    <t xml:space="preserve">衛生費 </t>
  </si>
  <si>
    <t>消防費</t>
  </si>
  <si>
    <t>（Ａ）</t>
  </si>
  <si>
    <t>（Ｂ）</t>
  </si>
  <si>
    <t>（Ａ）-（Ｂ）</t>
  </si>
  <si>
    <t>繰り越すべ</t>
  </si>
  <si>
    <t>（Ｃ）-（Ｄ）</t>
  </si>
  <si>
    <t>地方税</t>
  </si>
  <si>
    <t>地方譲与税</t>
  </si>
  <si>
    <t>利 用 税</t>
  </si>
  <si>
    <t>対策特別</t>
  </si>
  <si>
    <t>手数料</t>
  </si>
  <si>
    <t>等所在市町村</t>
  </si>
  <si>
    <t>＝(Ｃ)</t>
  </si>
  <si>
    <t>き財源(Ｄ)</t>
  </si>
  <si>
    <t>＝(Ｅ)</t>
  </si>
  <si>
    <t>交 付 金</t>
  </si>
  <si>
    <t>税交付金</t>
  </si>
  <si>
    <t>助成交付金</t>
  </si>
  <si>
    <t>単位：千円</t>
  </si>
  <si>
    <t>歳出</t>
  </si>
  <si>
    <t xml:space="preserve">実質収支 </t>
  </si>
  <si>
    <t>娯楽施設</t>
  </si>
  <si>
    <t>分担金</t>
  </si>
  <si>
    <t>前年度繰    上充用金</t>
  </si>
  <si>
    <t>地方交付税</t>
  </si>
  <si>
    <t>及び</t>
  </si>
  <si>
    <t>使用料</t>
  </si>
  <si>
    <t>県支出金</t>
  </si>
  <si>
    <t>財産収入</t>
  </si>
  <si>
    <t>寄付金</t>
  </si>
  <si>
    <t>繰入金</t>
  </si>
  <si>
    <t>繰越金</t>
  </si>
  <si>
    <t>負担金</t>
  </si>
  <si>
    <t>昭和53年度</t>
  </si>
  <si>
    <t>-</t>
  </si>
  <si>
    <t>資料：県地方課</t>
  </si>
  <si>
    <t>２４．市町村別普通会計歳入歳出決算（昭和53,54年度）</t>
  </si>
  <si>
    <t>青森市</t>
  </si>
  <si>
    <t>盛岡市</t>
  </si>
  <si>
    <t>仙台市</t>
  </si>
  <si>
    <t>秋田市</t>
  </si>
  <si>
    <t>福島市</t>
  </si>
  <si>
    <t>世帯主の年齢</t>
  </si>
  <si>
    <t>収入総額</t>
  </si>
  <si>
    <t>実収入</t>
  </si>
  <si>
    <t>勤め先収入</t>
  </si>
  <si>
    <t>世帯主収入</t>
  </si>
  <si>
    <t>支出総額</t>
  </si>
  <si>
    <t>実支出</t>
  </si>
  <si>
    <t>消費支出</t>
  </si>
  <si>
    <t>住居</t>
  </si>
  <si>
    <t>うち家賃・地代</t>
  </si>
  <si>
    <t>光熱・水道</t>
  </si>
  <si>
    <t>実支出以外の支出</t>
  </si>
  <si>
    <t>単位：円</t>
  </si>
  <si>
    <t>項目別</t>
  </si>
  <si>
    <t>全　　 国　　　　　人口5万人　　　　　以上の都市</t>
  </si>
  <si>
    <t>集計世帯数</t>
  </si>
  <si>
    <t>世帯人員数</t>
  </si>
  <si>
    <t>有業人員数</t>
  </si>
  <si>
    <t>定期</t>
  </si>
  <si>
    <t>臨時・賞与</t>
  </si>
  <si>
    <t>世　帯　員　収　入</t>
  </si>
  <si>
    <t>事業　内職収入</t>
  </si>
  <si>
    <t>他の実収入</t>
  </si>
  <si>
    <t>財産収入</t>
  </si>
  <si>
    <t>社会保障給付</t>
  </si>
  <si>
    <t xml:space="preserve">受贈仕送り金・その他 </t>
  </si>
  <si>
    <t>実収入以外の収入</t>
  </si>
  <si>
    <t>貯金引出・保険取金</t>
  </si>
  <si>
    <t>借入金</t>
  </si>
  <si>
    <t>月賦・掛買</t>
  </si>
  <si>
    <t>食料費</t>
  </si>
  <si>
    <t>主食</t>
  </si>
  <si>
    <t>米　　　麦　　　類</t>
  </si>
  <si>
    <t>そ　　　の　　　他</t>
  </si>
  <si>
    <t>副食品</t>
  </si>
  <si>
    <t>魚　　　介　　　類</t>
  </si>
  <si>
    <t>肉　　乳　　卵　　類</t>
  </si>
  <si>
    <t>野菜乾物類</t>
  </si>
  <si>
    <t>加工食品</t>
  </si>
  <si>
    <t>調味料</t>
  </si>
  <si>
    <t>し好食品</t>
  </si>
  <si>
    <t>外食</t>
  </si>
  <si>
    <t>うち家具・什器</t>
  </si>
  <si>
    <t>電気・ガス代</t>
  </si>
  <si>
    <t>他の光熱</t>
  </si>
  <si>
    <t>被服及び履き物</t>
  </si>
  <si>
    <t>衣料品</t>
  </si>
  <si>
    <t>身の回り品</t>
  </si>
  <si>
    <t>雑費</t>
  </si>
  <si>
    <t>保健衛生費</t>
  </si>
  <si>
    <t>交通・通信・自動車費</t>
  </si>
  <si>
    <t>学校教育費</t>
  </si>
  <si>
    <t>教養文化費</t>
  </si>
  <si>
    <t>交際費</t>
  </si>
  <si>
    <t>その他</t>
  </si>
  <si>
    <t>非消費支出</t>
  </si>
  <si>
    <t>税金</t>
  </si>
  <si>
    <t>社会保障費</t>
  </si>
  <si>
    <t>貯金・保険</t>
  </si>
  <si>
    <t>借金返済</t>
  </si>
  <si>
    <t>月賦払・掛買払</t>
  </si>
  <si>
    <t>現物総数</t>
  </si>
  <si>
    <t>２５．東北6県県庁所在都市別勤労者世帯1世帯当たり平均1か月間の収支（昭和54年）</t>
  </si>
  <si>
    <t>年　　別</t>
  </si>
  <si>
    <t>検挙件数</t>
  </si>
  <si>
    <t>検　　　挙　　　人　　　員</t>
  </si>
  <si>
    <t>凶悪犯</t>
  </si>
  <si>
    <t>粗暴犯</t>
  </si>
  <si>
    <t>窃盗犯</t>
  </si>
  <si>
    <t>知能犯</t>
  </si>
  <si>
    <t>風俗犯</t>
  </si>
  <si>
    <t>発生件数</t>
  </si>
  <si>
    <t>発生指数</t>
  </si>
  <si>
    <t>検挙率</t>
  </si>
  <si>
    <t>昭和 45</t>
  </si>
  <si>
    <t>B×100</t>
  </si>
  <si>
    <t>総　数</t>
  </si>
  <si>
    <t>＃　少　年　（14～19歳）</t>
  </si>
  <si>
    <t>(A)</t>
  </si>
  <si>
    <t>年＝100</t>
  </si>
  <si>
    <t>(B)</t>
  </si>
  <si>
    <t>　  A</t>
  </si>
  <si>
    <t xml:space="preserve"> 昭和45年</t>
  </si>
  <si>
    <t>注：検挙件数は検挙地計上方式による。</t>
  </si>
  <si>
    <t>資料：14.～17.＝県警察本部</t>
  </si>
  <si>
    <t>２６．刑法犯の発生件数、検挙件数及び人員(昭和45～54年）</t>
  </si>
  <si>
    <t>認知件数</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</si>
  <si>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</si>
  <si>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</si>
  <si>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</si>
  <si>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</si>
  <si>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</si>
  <si>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</si>
  <si>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</si>
  <si>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</si>
  <si>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</si>
  <si>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</si>
  <si>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</si>
  <si>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</si>
  <si>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</si>
  <si>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</si>
  <si>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</si>
  <si>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</si>
  <si>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</si>
  <si>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    種    別</t>
  </si>
  <si>
    <t>昭和53年</t>
  </si>
  <si>
    <t>殺人</t>
  </si>
  <si>
    <t>涜職</t>
  </si>
  <si>
    <t>注：検挙件数については検挙地計上方式による。</t>
  </si>
  <si>
    <t xml:space="preserve">    道路上の交通事故に係る業務上等過失致死傷は含まない。</t>
  </si>
  <si>
    <t>２７．罪種別刑法犯の発生、検挙件数及び検挙人員（昭和53、54年）</t>
  </si>
  <si>
    <t>医　　　　　師</t>
  </si>
  <si>
    <t>歯　　　科　　　医　　　師</t>
  </si>
  <si>
    <t>薬　　　剤　　　師</t>
  </si>
  <si>
    <t>実　　　数</t>
  </si>
  <si>
    <t>実　　　　　数</t>
  </si>
  <si>
    <t>（1）保健所別実数及び率</t>
  </si>
  <si>
    <t>各年12月31日現在　単位：率＝人口10万人対</t>
  </si>
  <si>
    <t>保健所別</t>
  </si>
  <si>
    <t>率</t>
  </si>
  <si>
    <t>昭和53年</t>
  </si>
  <si>
    <t>総    数</t>
  </si>
  <si>
    <t>山形</t>
  </si>
  <si>
    <t>寒河江</t>
  </si>
  <si>
    <t>村山</t>
  </si>
  <si>
    <t>新庄</t>
  </si>
  <si>
    <t>米沢</t>
  </si>
  <si>
    <t>長井</t>
  </si>
  <si>
    <t>南陽</t>
  </si>
  <si>
    <t>鶴岡</t>
  </si>
  <si>
    <t>酒田</t>
  </si>
  <si>
    <t>注：従業地による数値である。</t>
  </si>
  <si>
    <t>資料：県医務課「衛生統計年報（事業編）」</t>
  </si>
  <si>
    <t>２８．医師、歯科医師及び薬剤師数（昭和53、54年）</t>
  </si>
  <si>
    <t>各年12月31日現在</t>
  </si>
  <si>
    <t>保健所別
市町村別</t>
  </si>
  <si>
    <t>病院</t>
  </si>
  <si>
    <t>一　般　　　診療所</t>
  </si>
  <si>
    <t>歯　科　　　診療所</t>
  </si>
  <si>
    <t>国立</t>
  </si>
  <si>
    <t>地方公共　　　団体立</t>
  </si>
  <si>
    <t>法人立</t>
  </si>
  <si>
    <t>個人立</t>
  </si>
  <si>
    <t>昭和53年</t>
  </si>
  <si>
    <r>
      <t>昭和</t>
    </r>
    <r>
      <rPr>
        <b/>
        <sz val="9"/>
        <rFont val="ＭＳ 明朝"/>
        <family val="1"/>
      </rPr>
      <t>54</t>
    </r>
    <r>
      <rPr>
        <b/>
        <sz val="9"/>
        <color indexed="9"/>
        <rFont val="ＭＳ 明朝"/>
        <family val="1"/>
      </rPr>
      <t>年</t>
    </r>
  </si>
  <si>
    <t>東根市</t>
  </si>
  <si>
    <t>鶴岡保険所</t>
  </si>
  <si>
    <t>資料：県医務課「衛生統計年報（事業編）」</t>
  </si>
  <si>
    <t xml:space="preserve">２９．保健所別の市町村別病院、一般診療所及び歯科診療所数(昭和53、54年）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</si>
  <si>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</si>
  <si>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</si>
  <si>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</si>
  <si>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</si>
  <si>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</si>
  <si>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</si>
  <si>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</si>
  <si>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</si>
  <si>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</si>
  <si>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</si>
  <si>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</si>
  <si>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</si>
  <si>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金融・保険業</t>
  </si>
  <si>
    <t>運輸・通信業</t>
  </si>
  <si>
    <t>サービス業</t>
  </si>
  <si>
    <t>単位：円</t>
  </si>
  <si>
    <t>月        別</t>
  </si>
  <si>
    <t>現　金　給　与　総　額</t>
  </si>
  <si>
    <t>きまって支給する給与</t>
  </si>
  <si>
    <t>特別に支払われた給与</t>
  </si>
  <si>
    <t>産業別</t>
  </si>
  <si>
    <t>総　額</t>
  </si>
  <si>
    <t>昭和52年</t>
  </si>
  <si>
    <t>　　　 　1　      月</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</si>
  <si>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</si>
  <si>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</si>
  <si>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</si>
  <si>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</si>
  <si>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</si>
  <si>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</si>
  <si>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</si>
  <si>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</si>
  <si>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</si>
  <si>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</si>
  <si>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電気機器器具製造業</t>
  </si>
  <si>
    <t>その他の製造業</t>
  </si>
  <si>
    <t>卸売・小売業</t>
  </si>
  <si>
    <t>電気・ガス・水道・熱供給業</t>
  </si>
  <si>
    <t>旅館・その他の宿泊所</t>
  </si>
  <si>
    <t>医療業</t>
  </si>
  <si>
    <t>教  育</t>
  </si>
  <si>
    <t>その他のサービス業</t>
  </si>
  <si>
    <t>生産労働者</t>
  </si>
  <si>
    <t>食料品・たばこ製造業</t>
  </si>
  <si>
    <t>繊維工業</t>
  </si>
  <si>
    <t>木材・木製品製造業</t>
  </si>
  <si>
    <t>窯業・土石製品製造業</t>
  </si>
  <si>
    <t>管理･事務･技術労働者</t>
  </si>
  <si>
    <t>注：1）抽出調査による。</t>
  </si>
  <si>
    <t>資料：県統計調査課「毎月勤労統計地方調査結果報告書」</t>
  </si>
  <si>
    <t>３０．産業別常用労働者の1人平均月間現金給与額(昭和52～54年）</t>
  </si>
  <si>
    <t>社会福祉施設別</t>
  </si>
  <si>
    <t>入所者数</t>
  </si>
  <si>
    <t>定員</t>
  </si>
  <si>
    <t>江市</t>
  </si>
  <si>
    <t>沢市</t>
  </si>
  <si>
    <t>村山</t>
  </si>
  <si>
    <t>生活保護施設</t>
  </si>
  <si>
    <t>宿所提供施設</t>
  </si>
  <si>
    <t>児童福祉施設</t>
  </si>
  <si>
    <t>助産施設</t>
  </si>
  <si>
    <t>乳児院</t>
  </si>
  <si>
    <t>盲児施設</t>
  </si>
  <si>
    <t>ろうあ児施設</t>
  </si>
  <si>
    <t>肢体不自由児施設</t>
  </si>
  <si>
    <t>重症心身障害児施設</t>
  </si>
  <si>
    <t>老人福祉施設</t>
  </si>
  <si>
    <t>養護老人ホーム</t>
  </si>
  <si>
    <t>特別養護老人ホーム</t>
  </si>
  <si>
    <t>老人休養ホーム</t>
  </si>
  <si>
    <t>老人福祉センター</t>
  </si>
  <si>
    <t>身体障害者更生援護施設</t>
  </si>
  <si>
    <t>肢体不自由者更生施設</t>
  </si>
  <si>
    <t>身体障害者授産施設</t>
  </si>
  <si>
    <t>身体障害者療護施設</t>
  </si>
  <si>
    <t>身体障害者福祉工場</t>
  </si>
  <si>
    <t>点字図書館</t>
  </si>
  <si>
    <t>母子福祉施設</t>
  </si>
  <si>
    <t>母子福祉センター</t>
  </si>
  <si>
    <t>母子休養ホーム</t>
  </si>
  <si>
    <t>　　単位：金額＝円</t>
  </si>
  <si>
    <t>福　　　祉　　　事　　　務　　　所　　　別　　　施　　　設　　　数</t>
  </si>
  <si>
    <t>措　置　費</t>
  </si>
  <si>
    <t>＃　本人又は保護者負担額</t>
  </si>
  <si>
    <t>山形市</t>
  </si>
  <si>
    <t>米沢市</t>
  </si>
  <si>
    <t>鶴岡市</t>
  </si>
  <si>
    <t>酒田市</t>
  </si>
  <si>
    <t>市町村別の卸・小売業別商店数、従業者数及び年間商品販売額（昭和51、54年）</t>
  </si>
  <si>
    <t>品目別輸出出荷実績（昭和54、53年）</t>
  </si>
  <si>
    <t>仕向国別輸出出荷実績（昭和54、53年）</t>
  </si>
  <si>
    <t>相互銀行主要勘定（昭和54年度）</t>
  </si>
  <si>
    <t>信用金庫主要勘定（昭和54年度）</t>
  </si>
  <si>
    <t>信用組合主要勘定（昭和54年度）</t>
  </si>
  <si>
    <t>商工組合中央金庫主要勘定（昭和54年度）</t>
  </si>
  <si>
    <t>農林中央金庫主要勘定（昭和54年度）</t>
  </si>
  <si>
    <t>信用農業協同組合連合会主要勘定（昭和54年度）</t>
  </si>
  <si>
    <t>農業協同組合主要勘定（昭和54年度）</t>
  </si>
  <si>
    <t>労働金庫主要勘定（昭和54年度）</t>
  </si>
  <si>
    <t>郵便貯金・郵便振替（昭和50～54年度）</t>
  </si>
  <si>
    <t>簡易生命保険（昭和54年度）</t>
  </si>
  <si>
    <t>金融機関別一般預金残高（昭和54年度）</t>
  </si>
  <si>
    <t>業種別銀行融資状況（昭和51～54年度）</t>
  </si>
  <si>
    <t>業種別相互銀行融資状況（昭和51～54年度）</t>
  </si>
  <si>
    <t>中小企業金融公庫貸出状況（昭和54年度）</t>
  </si>
  <si>
    <t>国民金融公庫貸付状況（昭和54年度）</t>
  </si>
  <si>
    <t>金融機関別貯蓄状況（昭和54年度）</t>
  </si>
  <si>
    <t>銀行主要勘定（昭和54年度）</t>
  </si>
  <si>
    <t>(3)金融機関別保証状況（昭和54年度）</t>
  </si>
  <si>
    <t>(4)特別保証制度別保証状況（昭和54年度）</t>
  </si>
  <si>
    <t>(5)金額別保証承諾状況（昭和54年度）</t>
  </si>
  <si>
    <t>(6)期間別保証承諾状況（昭和54年度）</t>
  </si>
  <si>
    <t>(7)業種別代位弁済状況（昭和54年度）</t>
  </si>
  <si>
    <t>手形交換高（昭和50～54年）</t>
  </si>
  <si>
    <t>(2)業種別保証状況（昭和54年度）</t>
  </si>
  <si>
    <t>山形県歳入歳出決算（昭和52～54年度）</t>
  </si>
  <si>
    <t>県税及び市町村税の税目別収入状況（昭和52～54年度）</t>
  </si>
  <si>
    <t>租税総額及び県民１人当たり、１世帯当たり租税負担額の推移（昭和49～54年度）</t>
  </si>
  <si>
    <t>地方債状況（昭和54、53年度）</t>
  </si>
  <si>
    <t>税務署別申告所得税課税状況（昭和53年度）</t>
  </si>
  <si>
    <t>業種別普通法人数、所得金額、欠損金額及び資本金階級別法人数（昭和53年度）</t>
  </si>
  <si>
    <t>税務署別国税徴収状況（昭和53年度）</t>
  </si>
  <si>
    <t>第１４章　所得、物価及び家計</t>
  </si>
  <si>
    <t>県民所得（昭和51～53年度）</t>
  </si>
  <si>
    <t>(7)県内総支出(デフレーター）</t>
  </si>
  <si>
    <t>国民所得（昭和51～53年度）</t>
  </si>
  <si>
    <t>(3)産業別国民純生産</t>
  </si>
  <si>
    <t>消費者物価指数（昭和52～54年）</t>
  </si>
  <si>
    <t>全世帯及び勤労者世帯１世帯当たり平均１か月間の主要家計指標（昭和54年）</t>
  </si>
  <si>
    <t>全世帯１世帯当たり平均１か月間の支出（昭和54年）</t>
  </si>
  <si>
    <t>勤労者世帯１世帯当たり平均１か月間の収支（昭和54年）</t>
  </si>
  <si>
    <t>東北６県県庁所在都市別勤労者世帯１世帯当たり平均１か月間の収支（昭和54年）</t>
  </si>
  <si>
    <t>市町村別選挙有権者数及び衆議院議員総選挙投票状況（昭和54年）</t>
  </si>
  <si>
    <t>警察職員数及び警察署管轄区域等（昭和54年）</t>
  </si>
  <si>
    <t>登記及び謄、抄本交付等数（昭和52～54年）</t>
  </si>
  <si>
    <t>刑法犯の発生件数、検挙件数及び人員（昭和45～54年）</t>
  </si>
  <si>
    <t>罪種別刑法犯の発生、検挙件数及び検挙人員（昭和53、54年）</t>
  </si>
  <si>
    <t>法令別特別法犯送致件数及び人員（昭和53、54年）</t>
  </si>
  <si>
    <t>非行少年等の補導状況(昭和52～54年）</t>
  </si>
  <si>
    <t>賃金指数、雇用指数及び労働時間指数（昭和52～54年）</t>
  </si>
  <si>
    <t>（統計年鑑より抜粋）</t>
  </si>
  <si>
    <t>総数</t>
  </si>
  <si>
    <t>大江町</t>
  </si>
  <si>
    <t>大石田町</t>
  </si>
  <si>
    <t>市部</t>
  </si>
  <si>
    <t>町村部</t>
  </si>
  <si>
    <t>金山町</t>
  </si>
  <si>
    <t>最上町</t>
  </si>
  <si>
    <t>村山地域</t>
  </si>
  <si>
    <t>舟形町</t>
  </si>
  <si>
    <t>最上地域</t>
  </si>
  <si>
    <t>真室川町</t>
  </si>
  <si>
    <t>置賜地域</t>
  </si>
  <si>
    <t>大蔵村</t>
  </si>
  <si>
    <t>庄内地域</t>
  </si>
  <si>
    <t>鮭川村</t>
  </si>
  <si>
    <t>戸沢村</t>
  </si>
  <si>
    <t>山形市</t>
  </si>
  <si>
    <t>米沢市</t>
  </si>
  <si>
    <t>高畠町</t>
  </si>
  <si>
    <t>鶴岡市</t>
  </si>
  <si>
    <t>川西町</t>
  </si>
  <si>
    <t>酒田市</t>
  </si>
  <si>
    <t>小国町</t>
  </si>
  <si>
    <t>新庄市</t>
  </si>
  <si>
    <t>白鷹町</t>
  </si>
  <si>
    <t>寒河江市</t>
  </si>
  <si>
    <t>飯豊町</t>
  </si>
  <si>
    <t>上山市</t>
  </si>
  <si>
    <t>村山市</t>
  </si>
  <si>
    <t>立川町</t>
  </si>
  <si>
    <t>余目町</t>
  </si>
  <si>
    <t>長井市</t>
  </si>
  <si>
    <t>藤島町</t>
  </si>
  <si>
    <t>天童市</t>
  </si>
  <si>
    <t>羽黒町</t>
  </si>
  <si>
    <t>東根市</t>
  </si>
  <si>
    <t>櫛引町</t>
  </si>
  <si>
    <t>尾花沢市</t>
  </si>
  <si>
    <t>三川町</t>
  </si>
  <si>
    <t>南陽市</t>
  </si>
  <si>
    <t>朝日村</t>
  </si>
  <si>
    <t>山辺町</t>
  </si>
  <si>
    <t>温海町</t>
  </si>
  <si>
    <t>中山町</t>
  </si>
  <si>
    <t>遊佐町</t>
  </si>
  <si>
    <t>河北町</t>
  </si>
  <si>
    <t>八幡町</t>
  </si>
  <si>
    <t>西川町</t>
  </si>
  <si>
    <t>松山町</t>
  </si>
  <si>
    <t>朝日町</t>
  </si>
  <si>
    <t>平田町</t>
  </si>
  <si>
    <t>市町村別</t>
  </si>
  <si>
    <t>昭和45年</t>
  </si>
  <si>
    <t>資料：昭和45年は、総理府統計局｢国勢調査報告｣、その他の年は、県統計調査課｢山形県の人口と世帯数｣</t>
  </si>
  <si>
    <t>１．市町村別の人口推移（昭和45年～54年）</t>
  </si>
  <si>
    <t>30～34</t>
  </si>
  <si>
    <t>35～39</t>
  </si>
  <si>
    <t>40～44</t>
  </si>
  <si>
    <t>45～49</t>
  </si>
  <si>
    <t>50～54</t>
  </si>
  <si>
    <t>55～59</t>
  </si>
  <si>
    <t>60～64</t>
  </si>
  <si>
    <t>65～69</t>
  </si>
  <si>
    <t>70～74</t>
  </si>
  <si>
    <t>75～79</t>
  </si>
  <si>
    <t>80～84</t>
  </si>
  <si>
    <t>85～89</t>
  </si>
  <si>
    <t>年齢不詳</t>
  </si>
  <si>
    <t>10月1日現在</t>
  </si>
  <si>
    <t>0～4歳</t>
  </si>
  <si>
    <t>5～9</t>
  </si>
  <si>
    <t>10～14</t>
  </si>
  <si>
    <t>15～19</t>
  </si>
  <si>
    <t>20～24</t>
  </si>
  <si>
    <t>25～29</t>
  </si>
  <si>
    <t>90歳以上</t>
  </si>
  <si>
    <t>昭 和53年</t>
  </si>
  <si>
    <t xml:space="preserve">   54</t>
  </si>
  <si>
    <t>市部計</t>
  </si>
  <si>
    <t>町村部計</t>
  </si>
  <si>
    <t>村山地域</t>
  </si>
  <si>
    <t>最上地域</t>
  </si>
  <si>
    <t>置賜地域</t>
  </si>
  <si>
    <t>庄内地域</t>
  </si>
  <si>
    <t>-</t>
  </si>
  <si>
    <t>資料：県統計調査課「昭和54年度山形県の人口と世帯数（山形県各歳別人口推計結果報告書）」</t>
  </si>
  <si>
    <t>２．市町村別の年齢（5歳階級）別人口（昭和53、54年）</t>
  </si>
  <si>
    <t>総         数</t>
  </si>
  <si>
    <t>村　山　地　域</t>
  </si>
  <si>
    <t>最　上　地　域</t>
  </si>
  <si>
    <t>置　賜　地　域</t>
  </si>
  <si>
    <t>庄　内　地　域</t>
  </si>
  <si>
    <t>各年10月1日現在</t>
  </si>
  <si>
    <t>昭和50年</t>
  </si>
  <si>
    <t>世帯数</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</si>
</sst>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0;&quot;△ &quot;0"/>
    <numFmt numFmtId="183" formatCode="#,##0.0;[Red]\-#,##0.0"/>
    <numFmt numFmtId="184" formatCode="#,##0.0;&quot;△ &quot;#,##0.0"/>
    <numFmt numFmtId="185" formatCode="0_);[Red]\(0\)"/>
    <numFmt numFmtId="186" formatCode="\-"/>
    <numFmt numFmtId="187" formatCode="#,##0.0"/>
    <numFmt numFmtId="188" formatCode="_ * #,##0.0_ ;_ * \-#,##0.0_ ;_ * &quot;-&quot;?_ ;_ @_ "/>
    <numFmt numFmtId="189" formatCode="#,##0.0_);[Red]\(#,##0.0\)"/>
    <numFmt numFmtId="190" formatCode="0.0"/>
    <numFmt numFmtId="191" formatCode="_ * #,##0.0_ ;_ * \-#,##0.0_ ;_ * &quot;-&quot;_ ;_ @_ "/>
    <numFmt numFmtId="192" formatCode="\(#,##0\)"/>
    <numFmt numFmtId="193" formatCode="_ * #,##0_ ;_ * \-#,##0_ ;_ * &quot;…&quot;_ ;_ @_ "/>
    <numFmt numFmtId="194" formatCode="0_);\(0\)"/>
    <numFmt numFmtId="195" formatCode="0.0_ "/>
    <numFmt numFmtId="196" formatCode="\$#,##0_);\(#,##0\)"/>
    <numFmt numFmtId="197" formatCode="_ * #,##0_ ;_ * \-#,##0_ ;_ * &quot;x&quot;_ ;_ @_ "/>
    <numFmt numFmtId="198" formatCode="\(#\)"/>
    <numFmt numFmtId="199" formatCode="0.00000"/>
    <numFmt numFmtId="200" formatCode="0.0000"/>
    <numFmt numFmtId="201" formatCode="0.000"/>
    <numFmt numFmtId="202" formatCode="#,##0.00_ ;[Red]\-#,##0.00\ "/>
    <numFmt numFmtId="203" formatCode="0.00_);[Red]\(0.00\)"/>
    <numFmt numFmtId="204" formatCode="#,##0.000;[Red]\-#,##0.000"/>
    <numFmt numFmtId="205" formatCode="0.0_);[Red]\(0.0\)"/>
    <numFmt numFmtId="206" formatCode="#,##0.0_ ;[Red]\-#,##0.0\ "/>
    <numFmt numFmtId="207" formatCode="0.0;&quot;△ &quot;0.0"/>
    <numFmt numFmtId="208" formatCode="_ * #,##0.00_ ;_ * \-#,##0.00_ ;_ * &quot;-&quot;_ ;_ @_ "/>
    <numFmt numFmtId="209" formatCode="_ * #,##0_ ;_ * \-#,##0_ ;_ * &quot;0&quot;_ ;_ @_ "/>
    <numFmt numFmtId="210" formatCode="\(#,###\)"/>
    <numFmt numFmtId="211" formatCode="0_ "/>
    <numFmt numFmtId="212" formatCode="#,##0;&quot;△ &quot;\ #,##0\ "/>
    <numFmt numFmtId="213" formatCode="#,##0.00;&quot;△ &quot;#,##0.00"/>
    <numFmt numFmtId="214" formatCode="_ * #,##0.0_ ;_ * \-#,##0.0_ ;_ * &quot;-&quot;??_ ;_ @_ "/>
    <numFmt numFmtId="215" formatCode="_ * \(#,##0\)_ ;_ * \-#,##0_ ;_ * &quot;-&quot;_ ;_ @_ "/>
    <numFmt numFmtId="216" formatCode="_ * #,##0_ ;_ * \-#,##0_ ;_ * &quot;-&quot;??_ ;_ @_ "/>
    <numFmt numFmtId="217" formatCode="#,##0.0000;[Red]\-#,##0.0000"/>
    <numFmt numFmtId="218" formatCode="\(0\)"/>
    <numFmt numFmtId="219" formatCode="#,##0\ ;&quot;△ &quot;#,##0"/>
    <numFmt numFmtId="220" formatCode="#,##0\ ;&quot;△ &quot;#,##0\ "/>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10"/>
      <name val="ＭＳ 明朝"/>
      <family val="1"/>
    </font>
    <font>
      <b/>
      <sz val="9"/>
      <name val="ＭＳ 明朝"/>
      <family val="1"/>
    </font>
    <font>
      <sz val="10"/>
      <color indexed="10"/>
      <name val="ＭＳ 明朝"/>
      <family val="1"/>
    </font>
    <font>
      <b/>
      <sz val="9"/>
      <name val="ＭＳ Ｐゴシック"/>
      <family val="3"/>
    </font>
    <font>
      <sz val="9"/>
      <color indexed="10"/>
      <name val="ＭＳ 明朝"/>
      <family val="1"/>
    </font>
    <font>
      <b/>
      <sz val="9"/>
      <color indexed="10"/>
      <name val="ＭＳ 明朝"/>
      <family val="1"/>
    </font>
    <font>
      <sz val="11"/>
      <name val="ＭＳ 明朝"/>
      <family val="1"/>
    </font>
    <font>
      <b/>
      <sz val="11"/>
      <name val="ＭＳ Ｐゴシック"/>
      <family val="3"/>
    </font>
    <font>
      <sz val="8"/>
      <name val="ＭＳ 明朝"/>
      <family val="1"/>
    </font>
    <font>
      <sz val="8"/>
      <name val="ＭＳ Ｐゴシック"/>
      <family val="3"/>
    </font>
    <font>
      <sz val="10"/>
      <name val="ＭＳ Ｐゴシック"/>
      <family val="3"/>
    </font>
    <font>
      <b/>
      <sz val="11"/>
      <name val="ＭＳ 明朝"/>
      <family val="1"/>
    </font>
    <font>
      <b/>
      <sz val="9"/>
      <name val="ＭＳ ゴシック"/>
      <family val="3"/>
    </font>
    <font>
      <sz val="10"/>
      <name val="ＭＳ ゴシック"/>
      <family val="3"/>
    </font>
    <font>
      <sz val="11"/>
      <name val="ＭＳ Ｐ明朝"/>
      <family val="1"/>
    </font>
    <font>
      <b/>
      <sz val="9"/>
      <color indexed="9"/>
      <name val="ＭＳ 明朝"/>
      <family val="1"/>
    </font>
    <font>
      <sz val="9"/>
      <name val="ＭＳ Ｐゴシック"/>
      <family val="3"/>
    </font>
  </fonts>
  <fills count="3">
    <fill>
      <patternFill/>
    </fill>
    <fill>
      <patternFill patternType="gray125"/>
    </fill>
    <fill>
      <patternFill patternType="solid">
        <fgColor indexed="22"/>
        <bgColor indexed="64"/>
      </patternFill>
    </fill>
  </fills>
  <borders count="43">
    <border>
      <left/>
      <right/>
      <top/>
      <bottom/>
      <diagonal/>
    </border>
    <border>
      <left style="thin"/>
      <right>
        <color indexed="63"/>
      </right>
      <top style="double"/>
      <bottom style="thin"/>
    </border>
    <border>
      <left style="thin"/>
      <right style="thin"/>
      <top style="double"/>
      <bottom style="thin"/>
    </border>
    <border>
      <left>
        <color indexed="63"/>
      </left>
      <right style="thin"/>
      <top style="double"/>
      <bottom style="thin"/>
    </border>
    <border>
      <left style="double"/>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style="hair"/>
      <top style="double"/>
      <bottom style="thin"/>
    </border>
    <border>
      <left>
        <color indexed="63"/>
      </left>
      <right style="double"/>
      <top style="thin"/>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color indexed="63"/>
      </bottom>
    </border>
    <border>
      <left style="hair"/>
      <right style="thin"/>
      <top style="hair"/>
      <bottom style="thin"/>
    </border>
    <border>
      <left>
        <color indexed="63"/>
      </left>
      <right style="double"/>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style="thin"/>
      <top>
        <color indexed="63"/>
      </top>
      <bottom style="double"/>
    </border>
  </borders>
  <cellStyleXfs count="5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34">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2" applyNumberFormat="1" applyFont="1" applyFill="1" applyAlignment="1">
      <alignment vertical="center"/>
      <protection/>
    </xf>
    <xf numFmtId="49" fontId="1" fillId="0" borderId="0" xfId="52" applyNumberFormat="1" applyFont="1" applyFill="1" applyAlignment="1">
      <alignment/>
      <protection/>
    </xf>
    <xf numFmtId="0" fontId="1" fillId="0" borderId="0" xfId="52" applyFont="1" applyFill="1" applyAlignment="1">
      <alignment vertical="center" wrapText="1"/>
      <protection/>
    </xf>
    <xf numFmtId="0" fontId="1" fillId="0" borderId="0" xfId="0" applyFont="1" applyFill="1" applyAlignment="1">
      <alignment vertical="center" wrapText="1"/>
    </xf>
    <xf numFmtId="0" fontId="1" fillId="0" borderId="0" xfId="52" applyFont="1" applyFill="1" applyAlignment="1">
      <alignment vertical="center"/>
      <protection/>
    </xf>
    <xf numFmtId="0" fontId="1" fillId="2" borderId="0" xfId="0" applyFont="1" applyFill="1" applyAlignment="1">
      <alignment vertical="center"/>
    </xf>
    <xf numFmtId="49" fontId="1" fillId="2" borderId="0" xfId="52" applyNumberFormat="1" applyFont="1" applyFill="1" applyAlignment="1">
      <alignment vertical="center"/>
      <protection/>
    </xf>
    <xf numFmtId="49" fontId="1" fillId="2" borderId="0" xfId="52" applyNumberFormat="1" applyFont="1" applyFill="1" applyAlignment="1">
      <alignment/>
      <protection/>
    </xf>
    <xf numFmtId="0" fontId="1" fillId="2" borderId="0" xfId="0" applyFont="1" applyFill="1" applyAlignment="1">
      <alignment vertical="center" wrapText="1"/>
    </xf>
    <xf numFmtId="0" fontId="1" fillId="2" borderId="0" xfId="52" applyFont="1" applyFill="1" applyAlignment="1">
      <alignment vertical="center" wrapText="1"/>
      <protection/>
    </xf>
    <xf numFmtId="0" fontId="1" fillId="2" borderId="0" xfId="52"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2" xfId="17" applyFont="1" applyBorder="1" applyAlignment="1">
      <alignment horizontal="center" vertical="center"/>
    </xf>
    <xf numFmtId="38" fontId="1" fillId="0" borderId="3" xfId="17" applyFont="1" applyBorder="1" applyAlignment="1">
      <alignment horizontal="distributed" vertical="center"/>
    </xf>
    <xf numFmtId="38" fontId="1"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Border="1" applyAlignment="1">
      <alignment horizontal="distributed" vertical="center"/>
    </xf>
    <xf numFmtId="38" fontId="9" fillId="0" borderId="7" xfId="17" applyFont="1" applyBorder="1" applyAlignment="1">
      <alignment horizontal="distributed" vertical="center"/>
    </xf>
    <xf numFmtId="38" fontId="9" fillId="0" borderId="0" xfId="17" applyFont="1" applyBorder="1" applyAlignment="1">
      <alignment horizontal="distributed" vertical="center"/>
    </xf>
    <xf numFmtId="38" fontId="1" fillId="0" borderId="8" xfId="17" applyFont="1" applyBorder="1" applyAlignment="1">
      <alignment horizontal="distributed" vertical="center"/>
    </xf>
    <xf numFmtId="38" fontId="1" fillId="0" borderId="5" xfId="17" applyFont="1" applyBorder="1" applyAlignment="1">
      <alignment vertical="center"/>
    </xf>
    <xf numFmtId="38" fontId="1" fillId="0" borderId="7" xfId="17" applyFont="1" applyBorder="1" applyAlignment="1">
      <alignment vertical="center"/>
    </xf>
    <xf numFmtId="38" fontId="1" fillId="0" borderId="7" xfId="17" applyFont="1" applyFill="1" applyBorder="1" applyAlignment="1">
      <alignment vertical="center"/>
    </xf>
    <xf numFmtId="38" fontId="1" fillId="0" borderId="9" xfId="17" applyFont="1" applyBorder="1" applyAlignment="1">
      <alignment vertical="center"/>
    </xf>
    <xf numFmtId="38" fontId="1" fillId="0" borderId="5" xfId="17" applyFont="1" applyBorder="1" applyAlignment="1">
      <alignment horizontal="distributed" vertical="center"/>
    </xf>
    <xf numFmtId="38" fontId="1" fillId="0" borderId="0"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vertical="center"/>
    </xf>
    <xf numFmtId="38" fontId="10" fillId="0" borderId="5" xfId="17" applyFont="1" applyBorder="1" applyAlignment="1">
      <alignment horizontal="right" vertical="center"/>
    </xf>
    <xf numFmtId="38" fontId="10" fillId="0" borderId="0" xfId="17" applyFont="1" applyBorder="1" applyAlignment="1">
      <alignment horizontal="right" vertical="center"/>
    </xf>
    <xf numFmtId="38" fontId="1" fillId="0" borderId="10" xfId="17" applyFont="1" applyBorder="1" applyAlignment="1">
      <alignment vertical="center"/>
    </xf>
    <xf numFmtId="38" fontId="1" fillId="0" borderId="0" xfId="17" applyFont="1" applyBorder="1" applyAlignment="1">
      <alignment horizontal="right" vertical="center"/>
    </xf>
    <xf numFmtId="38" fontId="1" fillId="0" borderId="12" xfId="17" applyFont="1" applyBorder="1" applyAlignment="1">
      <alignment horizontal="distributed"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3" xfId="17" applyFont="1" applyBorder="1" applyAlignment="1">
      <alignment horizontal="right" vertical="center"/>
    </xf>
    <xf numFmtId="38" fontId="1" fillId="0" borderId="14" xfId="17" applyFont="1" applyBorder="1" applyAlignment="1">
      <alignment horizontal="distributed" vertical="center"/>
    </xf>
    <xf numFmtId="38" fontId="1" fillId="0" borderId="15" xfId="17" applyFont="1" applyBorder="1" applyAlignment="1">
      <alignment vertical="center"/>
    </xf>
    <xf numFmtId="38" fontId="8" fillId="0" borderId="0" xfId="17" applyFont="1" applyBorder="1" applyAlignment="1">
      <alignment horizontal="left" vertical="center"/>
    </xf>
    <xf numFmtId="38" fontId="1" fillId="0" borderId="0" xfId="17" applyFont="1" applyBorder="1" applyAlignment="1">
      <alignment horizontal="left" vertical="center"/>
    </xf>
    <xf numFmtId="0" fontId="1" fillId="0" borderId="0" xfId="21" applyFont="1" applyFill="1" applyAlignment="1">
      <alignment vertical="center"/>
      <protection/>
    </xf>
    <xf numFmtId="0" fontId="7" fillId="0" borderId="0" xfId="21" applyFont="1" applyFill="1" applyAlignment="1">
      <alignment vertical="center"/>
      <protection/>
    </xf>
    <xf numFmtId="0" fontId="11" fillId="0" borderId="0" xfId="21" applyFont="1" applyFill="1" applyAlignment="1">
      <alignment horizontal="center" vertical="center"/>
      <protection/>
    </xf>
    <xf numFmtId="0" fontId="1" fillId="0" borderId="0" xfId="21" applyFont="1" applyFill="1" applyBorder="1" applyAlignment="1">
      <alignment vertical="center"/>
      <protection/>
    </xf>
    <xf numFmtId="0" fontId="1" fillId="0" borderId="0" xfId="21" applyFont="1" applyFill="1" applyBorder="1" applyAlignment="1">
      <alignment horizontal="centerContinuous" vertical="center"/>
      <protection/>
    </xf>
    <xf numFmtId="0" fontId="8" fillId="0" borderId="0" xfId="21" applyFont="1" applyFill="1" applyAlignment="1">
      <alignment horizontal="right" vertical="center"/>
      <protection/>
    </xf>
    <xf numFmtId="0" fontId="1" fillId="0" borderId="16" xfId="21" applyFont="1" applyFill="1" applyBorder="1" applyAlignment="1">
      <alignment horizontal="distributed" vertical="center"/>
      <protection/>
    </xf>
    <xf numFmtId="0" fontId="1" fillId="0" borderId="17" xfId="21" applyFont="1" applyFill="1" applyBorder="1" applyAlignment="1">
      <alignment horizontal="center" vertical="center"/>
      <protection/>
    </xf>
    <xf numFmtId="0" fontId="1" fillId="0" borderId="18" xfId="21" applyFont="1" applyFill="1" applyBorder="1" applyAlignment="1">
      <alignment horizontal="center" vertical="center"/>
      <protection/>
    </xf>
    <xf numFmtId="0" fontId="1" fillId="0" borderId="5" xfId="21" applyFont="1" applyFill="1" applyBorder="1" applyAlignment="1">
      <alignment horizontal="center" vertical="center"/>
      <protection/>
    </xf>
    <xf numFmtId="0" fontId="1" fillId="0" borderId="11" xfId="21" applyFont="1" applyFill="1" applyBorder="1" applyAlignment="1">
      <alignment horizontal="center" vertical="center"/>
      <protection/>
    </xf>
    <xf numFmtId="0" fontId="1" fillId="0" borderId="6" xfId="21" applyFont="1" applyFill="1" applyBorder="1" applyAlignment="1">
      <alignment horizontal="center" vertical="center"/>
      <protection/>
    </xf>
    <xf numFmtId="0" fontId="1" fillId="0" borderId="7" xfId="21" applyFont="1" applyFill="1" applyBorder="1" applyAlignment="1">
      <alignment horizontal="center" vertical="center"/>
      <protection/>
    </xf>
    <xf numFmtId="0" fontId="1" fillId="0" borderId="9" xfId="21" applyFont="1" applyFill="1" applyBorder="1" applyAlignment="1">
      <alignment horizontal="center" vertical="center"/>
      <protection/>
    </xf>
    <xf numFmtId="41" fontId="1" fillId="0" borderId="0" xfId="17" applyNumberFormat="1" applyFont="1" applyFill="1" applyAlignment="1">
      <alignment vertical="center"/>
    </xf>
    <xf numFmtId="41" fontId="1" fillId="0" borderId="5" xfId="17" applyNumberFormat="1" applyFont="1" applyFill="1" applyBorder="1" applyAlignment="1">
      <alignment horizontal="center" vertical="center"/>
    </xf>
    <xf numFmtId="41" fontId="1" fillId="0" borderId="0" xfId="17" applyNumberFormat="1" applyFont="1" applyFill="1" applyBorder="1" applyAlignment="1">
      <alignment horizontal="center" vertical="center"/>
    </xf>
    <xf numFmtId="41" fontId="1" fillId="0" borderId="0" xfId="17" applyNumberFormat="1" applyFont="1" applyFill="1" applyBorder="1" applyAlignment="1">
      <alignment vertical="center"/>
    </xf>
    <xf numFmtId="41" fontId="1" fillId="0" borderId="11" xfId="17" applyNumberFormat="1" applyFont="1" applyFill="1" applyBorder="1" applyAlignment="1">
      <alignment horizontal="center" vertical="center"/>
    </xf>
    <xf numFmtId="0" fontId="1" fillId="0" borderId="5" xfId="21" applyFont="1" applyFill="1" applyBorder="1" applyAlignment="1">
      <alignment horizontal="distributed" vertical="center"/>
      <protection/>
    </xf>
    <xf numFmtId="0" fontId="0" fillId="0" borderId="11" xfId="21" applyFill="1" applyBorder="1" applyAlignment="1">
      <alignment horizontal="distributed" vertical="center"/>
      <protection/>
    </xf>
    <xf numFmtId="0" fontId="1" fillId="0" borderId="0" xfId="21" applyFont="1" applyFill="1" applyBorder="1" applyAlignment="1">
      <alignment horizontal="center" vertical="center"/>
      <protection/>
    </xf>
    <xf numFmtId="0" fontId="10" fillId="0" borderId="0" xfId="21" applyFont="1" applyFill="1" applyAlignment="1">
      <alignment vertical="center"/>
      <protection/>
    </xf>
    <xf numFmtId="41" fontId="10" fillId="0" borderId="5" xfId="21" applyNumberFormat="1" applyFont="1" applyFill="1" applyBorder="1" applyAlignment="1">
      <alignment vertical="center"/>
      <protection/>
    </xf>
    <xf numFmtId="41" fontId="10" fillId="0" borderId="0" xfId="21" applyNumberFormat="1" applyFont="1" applyFill="1" applyBorder="1" applyAlignment="1">
      <alignment horizontal="right" vertical="center"/>
      <protection/>
    </xf>
    <xf numFmtId="41" fontId="10" fillId="0" borderId="11" xfId="21" applyNumberFormat="1" applyFont="1" applyFill="1" applyBorder="1" applyAlignment="1">
      <alignment horizontal="right" vertical="center"/>
      <protection/>
    </xf>
    <xf numFmtId="0" fontId="8" fillId="0" borderId="0" xfId="21" applyFont="1" applyFill="1" applyAlignment="1">
      <alignment vertical="center"/>
      <protection/>
    </xf>
    <xf numFmtId="0" fontId="8" fillId="0" borderId="5" xfId="21" applyFont="1" applyFill="1" applyBorder="1" applyAlignment="1">
      <alignment horizontal="distributed" vertical="center"/>
      <protection/>
    </xf>
    <xf numFmtId="0" fontId="8" fillId="0" borderId="11" xfId="21" applyFont="1" applyFill="1" applyBorder="1" applyAlignment="1">
      <alignment horizontal="distributed" vertical="center"/>
      <protection/>
    </xf>
    <xf numFmtId="180" fontId="8" fillId="0" borderId="5" xfId="21" applyNumberFormat="1" applyFont="1" applyFill="1" applyBorder="1" applyAlignment="1">
      <alignment vertical="center"/>
      <protection/>
    </xf>
    <xf numFmtId="41" fontId="13" fillId="0" borderId="0" xfId="21" applyNumberFormat="1" applyFont="1" applyFill="1" applyBorder="1" applyAlignment="1">
      <alignment horizontal="right" vertical="center"/>
      <protection/>
    </xf>
    <xf numFmtId="41" fontId="13" fillId="0" borderId="11" xfId="21" applyNumberFormat="1" applyFont="1" applyFill="1" applyBorder="1" applyAlignment="1">
      <alignment horizontal="right" vertical="center"/>
      <protection/>
    </xf>
    <xf numFmtId="41" fontId="10" fillId="0" borderId="0" xfId="21" applyNumberFormat="1" applyFont="1" applyFill="1" applyAlignment="1">
      <alignment vertical="center"/>
      <protection/>
    </xf>
    <xf numFmtId="41" fontId="10" fillId="0" borderId="0" xfId="17" applyNumberFormat="1" applyFont="1" applyFill="1" applyBorder="1" applyAlignment="1">
      <alignment horizontal="right" vertical="center"/>
    </xf>
    <xf numFmtId="41" fontId="10" fillId="0" borderId="11" xfId="17" applyNumberFormat="1" applyFont="1" applyFill="1" applyBorder="1" applyAlignment="1">
      <alignment horizontal="right" vertical="center"/>
    </xf>
    <xf numFmtId="41" fontId="10" fillId="0" borderId="5" xfId="17" applyNumberFormat="1" applyFont="1" applyFill="1" applyBorder="1" applyAlignment="1">
      <alignment horizontal="distributed" vertical="center"/>
    </xf>
    <xf numFmtId="41" fontId="10" fillId="0" borderId="11" xfId="17" applyNumberFormat="1" applyFont="1" applyFill="1" applyBorder="1" applyAlignment="1">
      <alignment horizontal="distributed" vertical="center"/>
    </xf>
    <xf numFmtId="41" fontId="14" fillId="0" borderId="0" xfId="17" applyNumberFormat="1" applyFont="1" applyFill="1" applyBorder="1" applyAlignment="1">
      <alignment horizontal="right" vertical="center"/>
    </xf>
    <xf numFmtId="41" fontId="14" fillId="0" borderId="11" xfId="17" applyNumberFormat="1" applyFont="1" applyFill="1" applyBorder="1" applyAlignment="1">
      <alignment horizontal="right" vertical="center"/>
    </xf>
    <xf numFmtId="0" fontId="1" fillId="0" borderId="5" xfId="21" applyFont="1" applyFill="1" applyBorder="1" applyAlignment="1">
      <alignment vertical="center"/>
      <protection/>
    </xf>
    <xf numFmtId="38" fontId="1" fillId="0" borderId="11" xfId="17" applyFont="1" applyFill="1" applyBorder="1" applyAlignment="1">
      <alignment vertical="center"/>
    </xf>
    <xf numFmtId="38" fontId="10" fillId="0" borderId="5" xfId="17" applyFont="1" applyFill="1" applyBorder="1" applyAlignment="1">
      <alignment horizontal="right" vertical="center"/>
    </xf>
    <xf numFmtId="41" fontId="8" fillId="0" borderId="0" xfId="17" applyNumberFormat="1" applyFont="1" applyFill="1" applyBorder="1" applyAlignment="1">
      <alignment horizontal="right" vertical="center"/>
    </xf>
    <xf numFmtId="41" fontId="8" fillId="0" borderId="11" xfId="17" applyNumberFormat="1" applyFont="1" applyFill="1" applyBorder="1" applyAlignment="1">
      <alignment horizontal="right" vertical="center"/>
    </xf>
    <xf numFmtId="38" fontId="1" fillId="0" borderId="11" xfId="17" applyFont="1" applyFill="1" applyBorder="1" applyAlignment="1">
      <alignment horizontal="distributed" vertical="center"/>
    </xf>
    <xf numFmtId="41" fontId="1" fillId="0" borderId="5" xfId="17" applyNumberFormat="1" applyFont="1" applyFill="1" applyBorder="1" applyAlignment="1">
      <alignment vertical="center"/>
    </xf>
    <xf numFmtId="41" fontId="1" fillId="0" borderId="0" xfId="17" applyNumberFormat="1" applyFont="1" applyFill="1" applyBorder="1" applyAlignment="1">
      <alignment horizontal="right" vertical="center"/>
    </xf>
    <xf numFmtId="41" fontId="1" fillId="0" borderId="11" xfId="17" applyNumberFormat="1" applyFont="1" applyFill="1" applyBorder="1" applyAlignment="1">
      <alignment vertical="center"/>
    </xf>
    <xf numFmtId="38" fontId="1" fillId="0" borderId="0" xfId="17" applyFont="1" applyFill="1" applyBorder="1" applyAlignment="1">
      <alignment vertical="center"/>
    </xf>
    <xf numFmtId="41" fontId="1" fillId="0" borderId="11" xfId="17" applyNumberFormat="1" applyFont="1" applyFill="1" applyBorder="1" applyAlignment="1">
      <alignment horizontal="right" vertical="center"/>
    </xf>
    <xf numFmtId="0" fontId="1" fillId="0" borderId="12" xfId="21" applyFont="1" applyFill="1" applyBorder="1" applyAlignment="1">
      <alignment vertical="center"/>
      <protection/>
    </xf>
    <xf numFmtId="38" fontId="1" fillId="0" borderId="15" xfId="17" applyFont="1" applyFill="1" applyBorder="1" applyAlignment="1">
      <alignment horizontal="distributed" vertical="center"/>
    </xf>
    <xf numFmtId="41" fontId="1" fillId="0" borderId="12" xfId="17" applyNumberFormat="1" applyFont="1" applyFill="1" applyBorder="1" applyAlignment="1">
      <alignment vertical="center"/>
    </xf>
    <xf numFmtId="41" fontId="1" fillId="0" borderId="13" xfId="17" applyNumberFormat="1" applyFont="1" applyFill="1" applyBorder="1" applyAlignment="1">
      <alignment vertical="center"/>
    </xf>
    <xf numFmtId="41" fontId="1" fillId="0" borderId="13" xfId="17" applyNumberFormat="1" applyFont="1" applyFill="1" applyBorder="1" applyAlignment="1">
      <alignment horizontal="right" vertical="center"/>
    </xf>
    <xf numFmtId="41" fontId="1" fillId="0" borderId="15" xfId="17" applyNumberFormat="1" applyFont="1" applyFill="1" applyBorder="1" applyAlignment="1">
      <alignment horizontal="right" vertical="center"/>
    </xf>
    <xf numFmtId="0" fontId="1" fillId="0" borderId="0" xfId="22" applyFont="1" applyFill="1">
      <alignment/>
      <protection/>
    </xf>
    <xf numFmtId="0" fontId="7" fillId="0" borderId="0" xfId="22" applyFont="1" applyFill="1">
      <alignment/>
      <protection/>
    </xf>
    <xf numFmtId="38" fontId="0" fillId="0" borderId="0" xfId="17" applyFill="1" applyAlignment="1">
      <alignment/>
    </xf>
    <xf numFmtId="38" fontId="1" fillId="0" borderId="0" xfId="17" applyFont="1" applyFill="1" applyAlignment="1">
      <alignment/>
    </xf>
    <xf numFmtId="0" fontId="1" fillId="0" borderId="0" xfId="22" applyFont="1" applyFill="1" applyBorder="1">
      <alignment/>
      <protection/>
    </xf>
    <xf numFmtId="38" fontId="15" fillId="0" borderId="0" xfId="17" applyFont="1" applyFill="1" applyAlignment="1">
      <alignment/>
    </xf>
    <xf numFmtId="0" fontId="15" fillId="0" borderId="0" xfId="22" applyFont="1" applyFill="1">
      <alignment/>
      <protection/>
    </xf>
    <xf numFmtId="38" fontId="8" fillId="0" borderId="0" xfId="17" applyFont="1" applyFill="1" applyAlignment="1">
      <alignment horizontal="right"/>
    </xf>
    <xf numFmtId="0" fontId="1" fillId="0" borderId="0" xfId="22" applyFont="1" applyFill="1" applyBorder="1" applyAlignment="1">
      <alignment horizontal="right"/>
      <protection/>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38" fontId="1" fillId="0" borderId="12" xfId="17" applyFont="1" applyFill="1" applyBorder="1" applyAlignment="1">
      <alignment horizontal="center" vertical="center"/>
    </xf>
    <xf numFmtId="38" fontId="1" fillId="0" borderId="15" xfId="17" applyFont="1" applyFill="1" applyBorder="1" applyAlignment="1">
      <alignment horizontal="center" vertical="center"/>
    </xf>
    <xf numFmtId="0" fontId="1" fillId="0" borderId="19" xfId="22" applyFont="1" applyFill="1" applyBorder="1" applyAlignment="1">
      <alignment horizontal="center" vertical="center"/>
      <protection/>
    </xf>
    <xf numFmtId="38" fontId="1" fillId="0" borderId="19" xfId="17" applyFont="1" applyFill="1" applyBorder="1" applyAlignment="1">
      <alignment horizontal="center" vertical="center"/>
    </xf>
    <xf numFmtId="38" fontId="9" fillId="0" borderId="6" xfId="17" applyFont="1" applyFill="1" applyBorder="1" applyAlignment="1">
      <alignment horizontal="right" vertical="center"/>
    </xf>
    <xf numFmtId="38" fontId="9" fillId="0" borderId="7" xfId="17" applyFont="1" applyFill="1" applyBorder="1" applyAlignment="1">
      <alignment horizontal="right" vertical="center"/>
    </xf>
    <xf numFmtId="180" fontId="9" fillId="0" borderId="7" xfId="17" applyNumberFormat="1" applyFont="1" applyFill="1" applyBorder="1" applyAlignment="1">
      <alignment horizontal="right" vertical="center"/>
    </xf>
    <xf numFmtId="38" fontId="9" fillId="0" borderId="5" xfId="17" applyFont="1" applyFill="1" applyBorder="1" applyAlignment="1">
      <alignment horizontal="right" vertical="center"/>
    </xf>
    <xf numFmtId="38" fontId="9" fillId="0" borderId="0" xfId="17" applyFont="1" applyFill="1" applyBorder="1" applyAlignment="1">
      <alignment horizontal="right" vertical="center"/>
    </xf>
    <xf numFmtId="0" fontId="9" fillId="0" borderId="5" xfId="22" applyFont="1" applyFill="1" applyBorder="1" applyAlignment="1">
      <alignment horizontal="distributed"/>
      <protection/>
    </xf>
    <xf numFmtId="0" fontId="9" fillId="0" borderId="0" xfId="22" applyFont="1" applyFill="1" applyBorder="1" applyAlignment="1">
      <alignment horizontal="distributed"/>
      <protection/>
    </xf>
    <xf numFmtId="38" fontId="9" fillId="0" borderId="5" xfId="17" applyFont="1" applyFill="1" applyBorder="1" applyAlignment="1">
      <alignment vertical="center"/>
    </xf>
    <xf numFmtId="38" fontId="9" fillId="0" borderId="0" xfId="17" applyFont="1" applyFill="1" applyBorder="1" applyAlignment="1">
      <alignment vertical="center"/>
    </xf>
    <xf numFmtId="180" fontId="9" fillId="0" borderId="0" xfId="17" applyNumberFormat="1" applyFont="1" applyFill="1" applyBorder="1" applyAlignment="1">
      <alignment vertical="center"/>
    </xf>
    <xf numFmtId="38" fontId="9" fillId="0" borderId="5" xfId="17" applyFont="1" applyFill="1" applyBorder="1" applyAlignment="1">
      <alignment horizontal="distributed" vertical="center"/>
    </xf>
    <xf numFmtId="180" fontId="9" fillId="0" borderId="5" xfId="17" applyNumberFormat="1" applyFont="1" applyFill="1" applyBorder="1" applyAlignment="1">
      <alignment vertical="center"/>
    </xf>
    <xf numFmtId="38" fontId="9" fillId="0" borderId="5" xfId="17" applyFont="1" applyFill="1" applyBorder="1" applyAlignment="1">
      <alignment horizontal="center" vertical="center"/>
    </xf>
    <xf numFmtId="38" fontId="9" fillId="0" borderId="0" xfId="17" applyFont="1" applyFill="1" applyBorder="1" applyAlignment="1">
      <alignment horizontal="center" vertical="center"/>
    </xf>
    <xf numFmtId="0" fontId="1" fillId="0" borderId="5" xfId="22" applyFont="1" applyFill="1" applyBorder="1">
      <alignment/>
      <protection/>
    </xf>
    <xf numFmtId="0" fontId="1" fillId="0" borderId="11" xfId="22" applyFont="1" applyFill="1" applyBorder="1" applyAlignment="1">
      <alignment vertical="center"/>
      <protection/>
    </xf>
    <xf numFmtId="38" fontId="1" fillId="0" borderId="0" xfId="17" applyFont="1" applyFill="1" applyBorder="1" applyAlignment="1">
      <alignment horizontal="right" vertical="center"/>
    </xf>
    <xf numFmtId="180" fontId="1" fillId="0" borderId="0" xfId="17" applyNumberFormat="1" applyFont="1" applyFill="1" applyBorder="1" applyAlignment="1">
      <alignment/>
    </xf>
    <xf numFmtId="180" fontId="1" fillId="0" borderId="0" xfId="17" applyNumberFormat="1" applyFont="1" applyFill="1" applyBorder="1" applyAlignment="1">
      <alignment horizontal="right" vertical="center"/>
    </xf>
    <xf numFmtId="38" fontId="1" fillId="0" borderId="0" xfId="17" applyFont="1" applyFill="1" applyBorder="1" applyAlignment="1">
      <alignment/>
    </xf>
    <xf numFmtId="0" fontId="1" fillId="0" borderId="11" xfId="22" applyFont="1" applyFill="1" applyBorder="1" applyAlignment="1">
      <alignment horizontal="distributed" vertical="center"/>
      <protection/>
    </xf>
    <xf numFmtId="180" fontId="1" fillId="0" borderId="5" xfId="17" applyNumberFormat="1" applyFont="1" applyFill="1" applyBorder="1" applyAlignment="1">
      <alignment/>
    </xf>
    <xf numFmtId="41" fontId="1" fillId="0" borderId="0" xfId="17" applyNumberFormat="1" applyFont="1" applyFill="1" applyBorder="1" applyAlignment="1">
      <alignment/>
    </xf>
    <xf numFmtId="0" fontId="1" fillId="0" borderId="12" xfId="22" applyFont="1" applyFill="1" applyBorder="1">
      <alignment/>
      <protection/>
    </xf>
    <xf numFmtId="0" fontId="1" fillId="0" borderId="15" xfId="22" applyFont="1" applyFill="1" applyBorder="1" applyAlignment="1">
      <alignment horizontal="distributed" vertical="center"/>
      <protection/>
    </xf>
    <xf numFmtId="38" fontId="1" fillId="0" borderId="13" xfId="17" applyFont="1" applyFill="1" applyBorder="1" applyAlignment="1">
      <alignment horizontal="right" vertical="center"/>
    </xf>
    <xf numFmtId="180" fontId="1" fillId="0" borderId="13" xfId="17" applyNumberFormat="1" applyFont="1" applyFill="1" applyBorder="1" applyAlignment="1">
      <alignment/>
    </xf>
    <xf numFmtId="180" fontId="1" fillId="0" borderId="13" xfId="17" applyNumberFormat="1" applyFont="1" applyFill="1" applyBorder="1" applyAlignment="1">
      <alignment horizontal="right" vertical="center"/>
    </xf>
    <xf numFmtId="0" fontId="8" fillId="0" borderId="0" xfId="22" applyFont="1" applyFill="1">
      <alignment/>
      <protection/>
    </xf>
    <xf numFmtId="0" fontId="1" fillId="0" borderId="7" xfId="22" applyFont="1" applyFill="1" applyBorder="1">
      <alignment/>
      <protection/>
    </xf>
    <xf numFmtId="180" fontId="1" fillId="0" borderId="0" xfId="17" applyNumberFormat="1" applyFont="1" applyFill="1" applyAlignment="1">
      <alignment/>
    </xf>
    <xf numFmtId="180" fontId="1" fillId="0" borderId="0" xfId="22" applyNumberFormat="1" applyFont="1" applyFill="1" applyBorder="1">
      <alignment/>
      <protection/>
    </xf>
    <xf numFmtId="180" fontId="1" fillId="0" borderId="0" xfId="22" applyNumberFormat="1" applyFont="1" applyFill="1">
      <alignment/>
      <protection/>
    </xf>
    <xf numFmtId="0" fontId="1" fillId="0" borderId="0" xfId="23" applyFont="1">
      <alignment/>
      <protection/>
    </xf>
    <xf numFmtId="38" fontId="1" fillId="0" borderId="0" xfId="17" applyFont="1" applyAlignment="1">
      <alignment horizontal="right" vertical="center"/>
    </xf>
    <xf numFmtId="38" fontId="1" fillId="0" borderId="19" xfId="17" applyFont="1" applyBorder="1" applyAlignment="1">
      <alignment horizontal="distributed" vertical="center"/>
    </xf>
    <xf numFmtId="38" fontId="1" fillId="0" borderId="19" xfId="17" applyFont="1" applyBorder="1" applyAlignment="1">
      <alignment horizontal="distributed" vertical="center"/>
    </xf>
    <xf numFmtId="38" fontId="1" fillId="0" borderId="20" xfId="17" applyFont="1" applyBorder="1" applyAlignment="1">
      <alignment horizontal="distributed" vertical="center"/>
    </xf>
    <xf numFmtId="38" fontId="10" fillId="0" borderId="0" xfId="17" applyFont="1" applyAlignment="1">
      <alignment vertical="center"/>
    </xf>
    <xf numFmtId="38" fontId="10" fillId="0" borderId="6" xfId="17" applyFont="1" applyBorder="1" applyAlignment="1">
      <alignment horizontal="distributed" vertical="center"/>
    </xf>
    <xf numFmtId="38" fontId="10" fillId="0" borderId="5" xfId="17" applyFont="1" applyBorder="1" applyAlignment="1">
      <alignment vertical="center"/>
    </xf>
    <xf numFmtId="183" fontId="10" fillId="0" borderId="0" xfId="17" applyNumberFormat="1" applyFont="1" applyBorder="1" applyAlignment="1">
      <alignment vertical="center"/>
    </xf>
    <xf numFmtId="38" fontId="10" fillId="0" borderId="0" xfId="17" applyFont="1" applyBorder="1" applyAlignment="1">
      <alignment vertical="center"/>
    </xf>
    <xf numFmtId="184" fontId="10" fillId="0" borderId="7" xfId="17" applyNumberFormat="1" applyFont="1" applyBorder="1" applyAlignment="1">
      <alignment vertical="center"/>
    </xf>
    <xf numFmtId="38" fontId="10" fillId="0" borderId="7" xfId="17" applyFont="1" applyBorder="1" applyAlignment="1">
      <alignment vertical="center"/>
    </xf>
    <xf numFmtId="183" fontId="10" fillId="0" borderId="7" xfId="17" applyNumberFormat="1" applyFont="1" applyBorder="1" applyAlignment="1">
      <alignment vertical="center"/>
    </xf>
    <xf numFmtId="184" fontId="10" fillId="0" borderId="9" xfId="17" applyNumberFormat="1" applyFont="1" applyBorder="1" applyAlignment="1">
      <alignment vertical="center"/>
    </xf>
    <xf numFmtId="38" fontId="10" fillId="0" borderId="21" xfId="17" applyFont="1" applyBorder="1" applyAlignment="1">
      <alignment horizontal="distributed" vertical="center"/>
    </xf>
    <xf numFmtId="184" fontId="10" fillId="0" borderId="0" xfId="17" applyNumberFormat="1" applyFont="1" applyBorder="1" applyAlignment="1">
      <alignment vertical="center"/>
    </xf>
    <xf numFmtId="184" fontId="10" fillId="0" borderId="11" xfId="17" applyNumberFormat="1" applyFont="1" applyBorder="1" applyAlignment="1">
      <alignment vertical="center"/>
    </xf>
    <xf numFmtId="38" fontId="9" fillId="0" borderId="0" xfId="17" applyFont="1" applyAlignment="1">
      <alignment vertical="center"/>
    </xf>
    <xf numFmtId="38" fontId="9" fillId="0" borderId="21" xfId="17" applyFont="1" applyBorder="1" applyAlignment="1">
      <alignment horizontal="distributed" vertical="center"/>
    </xf>
    <xf numFmtId="38" fontId="1" fillId="0" borderId="21" xfId="17" applyFont="1" applyBorder="1" applyAlignment="1">
      <alignment horizontal="distributed" vertical="center"/>
    </xf>
    <xf numFmtId="183" fontId="1" fillId="0" borderId="0" xfId="17" applyNumberFormat="1" applyFont="1" applyBorder="1" applyAlignment="1">
      <alignment vertical="center"/>
    </xf>
    <xf numFmtId="184" fontId="1" fillId="0" borderId="0" xfId="17" applyNumberFormat="1" applyFont="1" applyBorder="1" applyAlignment="1">
      <alignment vertical="center"/>
    </xf>
    <xf numFmtId="184" fontId="1" fillId="0" borderId="11" xfId="17" applyNumberFormat="1" applyFont="1" applyBorder="1" applyAlignment="1">
      <alignment vertical="center"/>
    </xf>
    <xf numFmtId="183" fontId="1" fillId="0" borderId="13" xfId="17" applyNumberFormat="1" applyFont="1" applyBorder="1" applyAlignment="1">
      <alignment vertical="center"/>
    </xf>
    <xf numFmtId="184" fontId="1" fillId="0" borderId="13" xfId="17" applyNumberFormat="1" applyFont="1" applyBorder="1" applyAlignment="1">
      <alignment vertical="center"/>
    </xf>
    <xf numFmtId="184" fontId="1" fillId="0" borderId="15" xfId="17" applyNumberFormat="1" applyFont="1" applyBorder="1" applyAlignment="1">
      <alignment vertical="center"/>
    </xf>
    <xf numFmtId="0" fontId="7" fillId="0" borderId="0" xfId="24" applyFont="1">
      <alignment/>
      <protection/>
    </xf>
    <xf numFmtId="0" fontId="1" fillId="0" borderId="0" xfId="24" applyFont="1">
      <alignment/>
      <protection/>
    </xf>
    <xf numFmtId="0" fontId="8" fillId="0" borderId="0" xfId="24" applyNumberFormat="1" applyFont="1" applyAlignment="1">
      <alignment horizontal="right"/>
      <protection/>
    </xf>
    <xf numFmtId="0" fontId="1" fillId="0" borderId="22" xfId="24" applyFont="1" applyBorder="1" applyAlignment="1">
      <alignment horizontal="distributed"/>
      <protection/>
    </xf>
    <xf numFmtId="0" fontId="1" fillId="0" borderId="23" xfId="24" applyFont="1" applyBorder="1" applyAlignment="1">
      <alignment horizontal="center"/>
      <protection/>
    </xf>
    <xf numFmtId="0" fontId="1" fillId="0" borderId="12" xfId="24" applyFont="1" applyBorder="1" applyAlignment="1">
      <alignment horizontal="distributed" vertical="center"/>
      <protection/>
    </xf>
    <xf numFmtId="0" fontId="1" fillId="0" borderId="20" xfId="24" applyFont="1" applyBorder="1" applyAlignment="1">
      <alignment horizontal="center" vertical="center"/>
      <protection/>
    </xf>
    <xf numFmtId="0" fontId="1" fillId="0" borderId="20" xfId="24" applyFont="1" applyBorder="1" applyAlignment="1">
      <alignment horizontal="distributed" vertical="center" wrapText="1"/>
      <protection/>
    </xf>
    <xf numFmtId="0" fontId="1" fillId="0" borderId="24" xfId="24" applyFont="1" applyBorder="1" applyAlignment="1">
      <alignment horizontal="distributed" vertical="center" wrapText="1"/>
      <protection/>
    </xf>
    <xf numFmtId="0" fontId="1" fillId="0" borderId="25" xfId="24" applyFont="1" applyBorder="1" applyAlignment="1">
      <alignment horizontal="center" vertical="center" wrapText="1"/>
      <protection/>
    </xf>
    <xf numFmtId="0" fontId="1" fillId="0" borderId="19" xfId="24" applyFont="1" applyFill="1" applyBorder="1" applyAlignment="1">
      <alignment horizontal="center" vertical="center" wrapText="1"/>
      <protection/>
    </xf>
    <xf numFmtId="0" fontId="1" fillId="0" borderId="19" xfId="24" applyFont="1" applyBorder="1" applyAlignment="1">
      <alignment horizontal="center" vertical="center" wrapText="1"/>
      <protection/>
    </xf>
    <xf numFmtId="0" fontId="1" fillId="0" borderId="15" xfId="24" applyFont="1" applyBorder="1" applyAlignment="1">
      <alignment horizontal="center" vertical="center" wrapText="1"/>
      <protection/>
    </xf>
    <xf numFmtId="0" fontId="1" fillId="0" borderId="5" xfId="24" applyFont="1" applyBorder="1" applyAlignment="1">
      <alignment horizontal="distributed" vertical="center"/>
      <protection/>
    </xf>
    <xf numFmtId="0" fontId="1" fillId="0" borderId="21" xfId="24" applyFont="1" applyBorder="1" applyAlignment="1">
      <alignment horizontal="center" vertical="top"/>
      <protection/>
    </xf>
    <xf numFmtId="0" fontId="1" fillId="0" borderId="21" xfId="24" applyFont="1" applyBorder="1" applyAlignment="1">
      <alignment horizontal="center" vertical="center"/>
      <protection/>
    </xf>
    <xf numFmtId="0" fontId="1" fillId="0" borderId="21" xfId="24" applyFont="1" applyBorder="1" applyAlignment="1">
      <alignment horizontal="center" vertical="center" wrapText="1"/>
      <protection/>
    </xf>
    <xf numFmtId="0" fontId="1" fillId="0" borderId="11" xfId="24" applyFont="1" applyFill="1" applyBorder="1" applyAlignment="1">
      <alignment horizontal="center" vertical="center" wrapText="1"/>
      <protection/>
    </xf>
    <xf numFmtId="0" fontId="1" fillId="0" borderId="11" xfId="24" applyFont="1" applyBorder="1" applyAlignment="1">
      <alignment horizontal="center" vertical="center" wrapText="1"/>
      <protection/>
    </xf>
    <xf numFmtId="41" fontId="1" fillId="0" borderId="21" xfId="24" applyNumberFormat="1" applyFont="1" applyBorder="1" applyAlignment="1">
      <alignment horizontal="center" vertical="top"/>
      <protection/>
    </xf>
    <xf numFmtId="41" fontId="1" fillId="0" borderId="21" xfId="24" applyNumberFormat="1" applyFont="1" applyBorder="1" applyAlignment="1">
      <alignment horizontal="center" vertical="center"/>
      <protection/>
    </xf>
    <xf numFmtId="41" fontId="1" fillId="0" borderId="21" xfId="24" applyNumberFormat="1" applyFont="1" applyBorder="1" applyAlignment="1">
      <alignment horizontal="center" vertical="center" wrapText="1"/>
      <protection/>
    </xf>
    <xf numFmtId="41" fontId="1" fillId="0" borderId="11" xfId="24" applyNumberFormat="1" applyFont="1" applyFill="1" applyBorder="1" applyAlignment="1">
      <alignment horizontal="center" vertical="center" wrapText="1"/>
      <protection/>
    </xf>
    <xf numFmtId="41" fontId="1" fillId="0" borderId="11" xfId="24" applyNumberFormat="1" applyFont="1" applyBorder="1" applyAlignment="1">
      <alignment horizontal="center" vertical="center" wrapText="1"/>
      <protection/>
    </xf>
    <xf numFmtId="0" fontId="1" fillId="0" borderId="5" xfId="24" applyFont="1" applyBorder="1" applyAlignment="1" quotePrefix="1">
      <alignment horizontal="left" vertical="center" indent="2"/>
      <protection/>
    </xf>
    <xf numFmtId="0" fontId="1" fillId="0" borderId="5" xfId="24" applyFont="1" applyBorder="1" applyAlignment="1">
      <alignment horizontal="left" vertical="center"/>
      <protection/>
    </xf>
    <xf numFmtId="41" fontId="17" fillId="0" borderId="21" xfId="24" applyNumberFormat="1" applyFont="1" applyBorder="1" applyAlignment="1">
      <alignment horizontal="center" vertical="center"/>
      <protection/>
    </xf>
    <xf numFmtId="41" fontId="4" fillId="0" borderId="21" xfId="24" applyNumberFormat="1" applyFont="1" applyBorder="1" applyAlignment="1">
      <alignment horizontal="center" vertical="center" wrapText="1"/>
      <protection/>
    </xf>
    <xf numFmtId="41" fontId="17" fillId="0" borderId="21" xfId="24" applyNumberFormat="1" applyFont="1" applyBorder="1" applyAlignment="1">
      <alignment horizontal="center" vertical="center" wrapText="1"/>
      <protection/>
    </xf>
    <xf numFmtId="41" fontId="4" fillId="0" borderId="21" xfId="24" applyNumberFormat="1" applyFont="1" applyFill="1" applyBorder="1" applyAlignment="1">
      <alignment horizontal="center" vertical="center" wrapText="1"/>
      <protection/>
    </xf>
    <xf numFmtId="0" fontId="10" fillId="0" borderId="5" xfId="24" applyFont="1" applyBorder="1" applyAlignment="1" quotePrefix="1">
      <alignment horizontal="left" vertical="center" indent="2"/>
      <protection/>
    </xf>
    <xf numFmtId="41" fontId="10" fillId="0" borderId="21" xfId="24" applyNumberFormat="1" applyFont="1" applyBorder="1" applyAlignment="1">
      <alignment vertical="center"/>
      <protection/>
    </xf>
    <xf numFmtId="0" fontId="10" fillId="0" borderId="0" xfId="24" applyFont="1" applyAlignment="1">
      <alignment vertical="center"/>
      <protection/>
    </xf>
    <xf numFmtId="0" fontId="10" fillId="0" borderId="5" xfId="24" applyFont="1" applyBorder="1" applyAlignment="1" quotePrefix="1">
      <alignment horizontal="left" vertical="center"/>
      <protection/>
    </xf>
    <xf numFmtId="0" fontId="10" fillId="0" borderId="5" xfId="24" applyFont="1" applyBorder="1" applyAlignment="1">
      <alignment horizontal="distributed" vertical="center"/>
      <protection/>
    </xf>
    <xf numFmtId="41" fontId="10" fillId="0" borderId="5" xfId="24" applyNumberFormat="1" applyFont="1" applyFill="1" applyBorder="1" applyAlignment="1">
      <alignment vertical="center"/>
      <protection/>
    </xf>
    <xf numFmtId="41" fontId="10" fillId="0" borderId="21" xfId="17" applyNumberFormat="1" applyFont="1" applyBorder="1" applyAlignment="1">
      <alignment/>
    </xf>
    <xf numFmtId="41" fontId="10" fillId="0" borderId="21" xfId="17" applyNumberFormat="1" applyFont="1" applyFill="1" applyBorder="1" applyAlignment="1">
      <alignment/>
    </xf>
    <xf numFmtId="0" fontId="8" fillId="0" borderId="0" xfId="24" applyFont="1" applyAlignment="1">
      <alignment vertical="center"/>
      <protection/>
    </xf>
    <xf numFmtId="41" fontId="1" fillId="0" borderId="21" xfId="24" applyNumberFormat="1" applyFont="1" applyBorder="1">
      <alignment/>
      <protection/>
    </xf>
    <xf numFmtId="41" fontId="1" fillId="0" borderId="21" xfId="24" applyNumberFormat="1" applyFont="1" applyFill="1" applyBorder="1">
      <alignment/>
      <protection/>
    </xf>
    <xf numFmtId="41" fontId="1" fillId="0" borderId="21" xfId="24" applyNumberFormat="1" applyFont="1" applyBorder="1" applyAlignment="1">
      <alignment vertical="center"/>
      <protection/>
    </xf>
    <xf numFmtId="176" fontId="1" fillId="0" borderId="21" xfId="24" applyNumberFormat="1" applyFont="1" applyBorder="1">
      <alignment/>
      <protection/>
    </xf>
    <xf numFmtId="41" fontId="1" fillId="0" borderId="11" xfId="24" applyNumberFormat="1" applyFont="1" applyBorder="1">
      <alignment/>
      <protection/>
    </xf>
    <xf numFmtId="41" fontId="1" fillId="0" borderId="0" xfId="24" applyNumberFormat="1" applyFont="1" applyBorder="1">
      <alignment/>
      <protection/>
    </xf>
    <xf numFmtId="41" fontId="1" fillId="0" borderId="20" xfId="24" applyNumberFormat="1" applyFont="1" applyBorder="1">
      <alignment/>
      <protection/>
    </xf>
    <xf numFmtId="41" fontId="1" fillId="0" borderId="20" xfId="24" applyNumberFormat="1" applyFont="1" applyBorder="1" applyAlignment="1">
      <alignment vertical="center"/>
      <protection/>
    </xf>
    <xf numFmtId="41" fontId="1" fillId="0" borderId="20" xfId="24" applyNumberFormat="1" applyFont="1" applyFill="1" applyBorder="1">
      <alignment/>
      <protection/>
    </xf>
    <xf numFmtId="0" fontId="8" fillId="0" borderId="0" xfId="24" applyFont="1" applyBorder="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8" fillId="0" borderId="0" xfId="25" applyFont="1" applyAlignment="1">
      <alignment horizontal="right"/>
      <protection/>
    </xf>
    <xf numFmtId="0" fontId="1" fillId="0" borderId="19" xfId="25" applyFont="1" applyBorder="1" applyAlignment="1">
      <alignment horizontal="center" vertical="center"/>
      <protection/>
    </xf>
    <xf numFmtId="0" fontId="1" fillId="0" borderId="21" xfId="25" applyFont="1" applyBorder="1" applyAlignment="1">
      <alignment horizontal="distributed" vertical="center"/>
      <protection/>
    </xf>
    <xf numFmtId="0" fontId="15" fillId="0" borderId="20"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26" xfId="25" applyFont="1" applyBorder="1" applyAlignment="1">
      <alignment horizontal="left" vertical="center"/>
      <protection/>
    </xf>
    <xf numFmtId="41" fontId="1" fillId="0" borderId="26" xfId="25" applyNumberFormat="1" applyFont="1" applyBorder="1" applyAlignment="1">
      <alignment vertical="center"/>
      <protection/>
    </xf>
    <xf numFmtId="41" fontId="1" fillId="0" borderId="26" xfId="25" applyNumberFormat="1" applyFont="1" applyFill="1" applyBorder="1" applyAlignment="1">
      <alignment vertical="center"/>
      <protection/>
    </xf>
    <xf numFmtId="41" fontId="1" fillId="0" borderId="26" xfId="25" applyNumberFormat="1" applyFont="1" applyBorder="1" applyAlignment="1">
      <alignment horizontal="right" vertical="center"/>
      <protection/>
    </xf>
    <xf numFmtId="41" fontId="1" fillId="0" borderId="0" xfId="25" applyNumberFormat="1" applyFont="1" applyAlignment="1">
      <alignment/>
      <protection/>
    </xf>
    <xf numFmtId="0" fontId="1" fillId="0" borderId="21" xfId="25" applyFont="1" applyBorder="1" applyAlignment="1" quotePrefix="1">
      <alignment horizontal="left" indent="2"/>
      <protection/>
    </xf>
    <xf numFmtId="41" fontId="1" fillId="0" borderId="21" xfId="25" applyNumberFormat="1" applyFont="1" applyBorder="1" applyAlignment="1">
      <alignment vertical="center"/>
      <protection/>
    </xf>
    <xf numFmtId="41" fontId="1" fillId="0" borderId="21" xfId="25" applyNumberFormat="1" applyFont="1" applyFill="1" applyBorder="1" applyAlignment="1">
      <alignment vertical="center"/>
      <protection/>
    </xf>
    <xf numFmtId="41" fontId="1" fillId="0" borderId="21" xfId="25" applyNumberFormat="1" applyFont="1" applyBorder="1" applyAlignment="1">
      <alignment horizontal="right" vertical="center"/>
      <protection/>
    </xf>
    <xf numFmtId="0" fontId="1" fillId="0" borderId="5" xfId="25" applyFont="1" applyBorder="1" applyAlignment="1" quotePrefix="1">
      <alignment horizontal="left" indent="2"/>
      <protection/>
    </xf>
    <xf numFmtId="0" fontId="1" fillId="0" borderId="5" xfId="25" applyFont="1" applyBorder="1" applyAlignment="1" quotePrefix="1">
      <alignment horizontal="left" vertical="center" indent="2"/>
      <protection/>
    </xf>
    <xf numFmtId="41" fontId="1" fillId="0" borderId="21" xfId="17" applyNumberFormat="1" applyFont="1" applyBorder="1" applyAlignment="1">
      <alignment/>
    </xf>
    <xf numFmtId="0" fontId="1" fillId="0" borderId="0" xfId="25" applyFont="1" applyAlignment="1">
      <alignment vertical="center"/>
      <protection/>
    </xf>
    <xf numFmtId="180" fontId="1" fillId="0" borderId="21" xfId="25" applyNumberFormat="1" applyFont="1" applyBorder="1" applyAlignment="1">
      <alignment horizontal="right" vertical="center"/>
      <protection/>
    </xf>
    <xf numFmtId="180" fontId="1" fillId="0" borderId="21" xfId="25" applyNumberFormat="1" applyFont="1" applyFill="1" applyBorder="1" applyAlignment="1">
      <alignment vertical="center"/>
      <protection/>
    </xf>
    <xf numFmtId="180" fontId="1" fillId="0" borderId="21" xfId="25" applyNumberFormat="1" applyFont="1" applyBorder="1" applyAlignment="1">
      <alignment vertical="center"/>
      <protection/>
    </xf>
    <xf numFmtId="0" fontId="10" fillId="0" borderId="0" xfId="25" applyFont="1" applyAlignment="1">
      <alignment vertical="center"/>
      <protection/>
    </xf>
    <xf numFmtId="0" fontId="9" fillId="0" borderId="21" xfId="25" applyFont="1" applyBorder="1" applyAlignment="1" quotePrefix="1">
      <alignment horizontal="left" vertical="center" indent="2"/>
      <protection/>
    </xf>
    <xf numFmtId="41" fontId="10" fillId="0" borderId="21" xfId="25" applyNumberFormat="1" applyFont="1" applyFill="1" applyBorder="1" applyAlignment="1">
      <alignment vertical="center"/>
      <protection/>
    </xf>
    <xf numFmtId="41" fontId="10" fillId="0" borderId="21" xfId="25" applyNumberFormat="1" applyFont="1" applyFill="1" applyBorder="1" applyAlignment="1">
      <alignment horizontal="right" vertical="center"/>
      <protection/>
    </xf>
    <xf numFmtId="41" fontId="10" fillId="0" borderId="0" xfId="25" applyNumberFormat="1" applyFont="1" applyAlignment="1">
      <alignment vertical="center"/>
      <protection/>
    </xf>
    <xf numFmtId="0" fontId="1" fillId="0" borderId="21" xfId="25" applyFont="1" applyBorder="1">
      <alignment/>
      <protection/>
    </xf>
    <xf numFmtId="41" fontId="9" fillId="0" borderId="21" xfId="25" applyNumberFormat="1" applyFont="1" applyBorder="1">
      <alignment/>
      <protection/>
    </xf>
    <xf numFmtId="41" fontId="1" fillId="0" borderId="0" xfId="25" applyNumberFormat="1" applyFont="1">
      <alignment/>
      <protection/>
    </xf>
    <xf numFmtId="0" fontId="10" fillId="0" borderId="0" xfId="25" applyFont="1">
      <alignment/>
      <protection/>
    </xf>
    <xf numFmtId="0" fontId="10" fillId="0" borderId="21" xfId="25" applyFont="1" applyFill="1" applyBorder="1" applyAlignment="1">
      <alignment horizontal="distributed"/>
      <protection/>
    </xf>
    <xf numFmtId="41" fontId="10" fillId="0" borderId="0" xfId="25" applyNumberFormat="1" applyFont="1">
      <alignment/>
      <protection/>
    </xf>
    <xf numFmtId="0" fontId="10" fillId="0" borderId="21" xfId="25" applyFont="1" applyBorder="1" applyAlignment="1">
      <alignment horizontal="distributed"/>
      <protection/>
    </xf>
    <xf numFmtId="0" fontId="8" fillId="0" borderId="0" xfId="25" applyFont="1" applyAlignment="1">
      <alignment vertical="center"/>
      <protection/>
    </xf>
    <xf numFmtId="0" fontId="10" fillId="0" borderId="21" xfId="25" applyFont="1" applyBorder="1" applyAlignment="1">
      <alignment horizontal="distributed" vertical="center"/>
      <protection/>
    </xf>
    <xf numFmtId="41" fontId="8" fillId="0" borderId="0" xfId="25" applyNumberFormat="1" applyFont="1" applyAlignment="1">
      <alignment vertical="center"/>
      <protection/>
    </xf>
    <xf numFmtId="41" fontId="1" fillId="0" borderId="21" xfId="25" applyNumberFormat="1" applyFont="1" applyBorder="1" applyAlignment="1">
      <alignment horizontal="right"/>
      <protection/>
    </xf>
    <xf numFmtId="41" fontId="1" fillId="0" borderId="21" xfId="25" applyNumberFormat="1" applyFont="1" applyBorder="1">
      <alignment/>
      <protection/>
    </xf>
    <xf numFmtId="41" fontId="1" fillId="0" borderId="21" xfId="25" applyNumberFormat="1" applyFont="1" applyFill="1" applyBorder="1">
      <alignment/>
      <protection/>
    </xf>
    <xf numFmtId="41" fontId="1" fillId="0" borderId="21" xfId="17" applyNumberFormat="1" applyFont="1" applyBorder="1" applyAlignment="1">
      <alignment/>
    </xf>
    <xf numFmtId="41" fontId="1" fillId="0" borderId="21" xfId="17" applyNumberFormat="1" applyFont="1" applyFill="1" applyBorder="1" applyAlignment="1">
      <alignment/>
    </xf>
    <xf numFmtId="41" fontId="1" fillId="0" borderId="21" xfId="17" applyNumberFormat="1" applyFont="1" applyBorder="1" applyAlignment="1">
      <alignment horizontal="right"/>
    </xf>
    <xf numFmtId="41" fontId="1" fillId="0" borderId="21" xfId="17" applyNumberFormat="1" applyFont="1" applyFill="1" applyBorder="1" applyAlignment="1">
      <alignment horizontal="right"/>
    </xf>
    <xf numFmtId="41" fontId="1" fillId="0" borderId="21" xfId="17" applyNumberFormat="1" applyFont="1" applyBorder="1" applyAlignment="1">
      <alignment vertical="center"/>
    </xf>
    <xf numFmtId="0" fontId="1" fillId="0" borderId="20" xfId="25" applyFont="1" applyBorder="1" applyAlignment="1">
      <alignment horizontal="distributed" vertical="center"/>
      <protection/>
    </xf>
    <xf numFmtId="41" fontId="1" fillId="0" borderId="20" xfId="25" applyNumberFormat="1" applyFont="1" applyBorder="1">
      <alignment/>
      <protection/>
    </xf>
    <xf numFmtId="41" fontId="1" fillId="0" borderId="20" xfId="25" applyNumberFormat="1" applyFont="1" applyFill="1" applyBorder="1" applyAlignment="1">
      <alignment vertical="center"/>
      <protection/>
    </xf>
    <xf numFmtId="41" fontId="1" fillId="0" borderId="20" xfId="17" applyNumberFormat="1" applyFont="1" applyBorder="1" applyAlignment="1">
      <alignment/>
    </xf>
    <xf numFmtId="41" fontId="1" fillId="0" borderId="20" xfId="17" applyNumberFormat="1" applyFont="1" applyFill="1" applyBorder="1" applyAlignment="1">
      <alignment horizontal="right"/>
    </xf>
    <xf numFmtId="41" fontId="1" fillId="0" borderId="20" xfId="17" applyNumberFormat="1" applyFont="1" applyBorder="1" applyAlignment="1">
      <alignment horizontal="righ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8" fillId="0" borderId="0" xfId="26" applyFont="1" applyFill="1" applyBorder="1" applyAlignment="1">
      <alignment horizontal="right" vertical="center"/>
      <protection/>
    </xf>
    <xf numFmtId="0" fontId="1" fillId="0" borderId="2" xfId="26" applyFont="1" applyBorder="1" applyAlignment="1">
      <alignment horizontal="centerContinuous" vertical="center"/>
      <protection/>
    </xf>
    <xf numFmtId="0" fontId="1" fillId="0" borderId="2" xfId="26" applyFont="1" applyBorder="1" applyAlignment="1" quotePrefix="1">
      <alignment horizontal="centerContinuous" vertical="center"/>
      <protection/>
    </xf>
    <xf numFmtId="0" fontId="1" fillId="0" borderId="2" xfId="26" applyFont="1" applyFill="1" applyBorder="1" applyAlignment="1">
      <alignment horizontal="centerContinuous" vertical="center"/>
      <protection/>
    </xf>
    <xf numFmtId="0" fontId="1" fillId="0" borderId="2"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20" xfId="26" applyFont="1" applyBorder="1" applyAlignment="1">
      <alignment horizontal="distributed" vertical="center"/>
      <protection/>
    </xf>
    <xf numFmtId="0" fontId="1" fillId="0" borderId="20" xfId="26" applyFont="1" applyBorder="1" applyAlignment="1">
      <alignment horizontal="center" vertical="center" wrapText="1"/>
      <protection/>
    </xf>
    <xf numFmtId="0" fontId="1" fillId="0" borderId="20" xfId="26" applyFont="1" applyBorder="1" applyAlignment="1">
      <alignment horizontal="center" vertical="center"/>
      <protection/>
    </xf>
    <xf numFmtId="0" fontId="1" fillId="0" borderId="20" xfId="26" applyFont="1" applyFill="1" applyBorder="1" applyAlignment="1">
      <alignment horizontal="distributed" vertical="center"/>
      <protection/>
    </xf>
    <xf numFmtId="0" fontId="1" fillId="0" borderId="19" xfId="26" applyFont="1" applyBorder="1" applyAlignment="1">
      <alignment horizontal="center" vertical="center"/>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5" xfId="26" applyFont="1" applyBorder="1" applyAlignment="1">
      <alignment horizontal="distributed" vertical="center"/>
      <protection/>
    </xf>
    <xf numFmtId="0" fontId="1" fillId="0" borderId="6" xfId="26" applyFont="1" applyBorder="1" applyAlignment="1">
      <alignment horizontal="distributed" vertical="center"/>
      <protection/>
    </xf>
    <xf numFmtId="0" fontId="1" fillId="0" borderId="0" xfId="26" applyFont="1" applyBorder="1" applyAlignment="1">
      <alignment horizontal="center" vertical="center" wrapText="1"/>
      <protection/>
    </xf>
    <xf numFmtId="0" fontId="1" fillId="0" borderId="0" xfId="26" applyFont="1" applyFill="1" applyBorder="1" applyAlignment="1">
      <alignment horizontal="distributed" vertical="center"/>
      <protection/>
    </xf>
    <xf numFmtId="0" fontId="1" fillId="0" borderId="0" xfId="26" applyFont="1" applyFill="1" applyBorder="1" applyAlignment="1">
      <alignment horizontal="center" vertical="center" wrapText="1"/>
      <protection/>
    </xf>
    <xf numFmtId="0" fontId="1" fillId="0" borderId="11" xfId="26" applyFont="1" applyBorder="1" applyAlignment="1">
      <alignment horizontal="center" vertical="center"/>
      <protection/>
    </xf>
    <xf numFmtId="41" fontId="1" fillId="0" borderId="5" xfId="17" applyNumberFormat="1" applyFont="1" applyBorder="1" applyAlignment="1">
      <alignment vertical="center"/>
    </xf>
    <xf numFmtId="41" fontId="1" fillId="0" borderId="0" xfId="17" applyNumberFormat="1" applyFont="1" applyBorder="1" applyAlignment="1">
      <alignment vertical="center"/>
    </xf>
    <xf numFmtId="41" fontId="1" fillId="0" borderId="11" xfId="17" applyNumberFormat="1" applyFont="1" applyBorder="1" applyAlignment="1">
      <alignment vertical="center"/>
    </xf>
    <xf numFmtId="0" fontId="1" fillId="0" borderId="5" xfId="26" applyFont="1" applyBorder="1" applyAlignment="1" quotePrefix="1">
      <alignment horizontal="left" vertical="center" indent="2"/>
      <protection/>
    </xf>
    <xf numFmtId="0" fontId="1" fillId="0" borderId="21" xfId="26" applyFont="1" applyBorder="1" applyAlignment="1" quotePrefix="1">
      <alignment horizontal="left" vertical="center" indent="2"/>
      <protection/>
    </xf>
    <xf numFmtId="0" fontId="10" fillId="0" borderId="21" xfId="26" applyFont="1" applyBorder="1" applyAlignment="1" quotePrefix="1">
      <alignment horizontal="left" vertical="center" indent="2"/>
      <protection/>
    </xf>
    <xf numFmtId="41" fontId="10" fillId="0" borderId="5" xfId="17" applyNumberFormat="1" applyFont="1" applyBorder="1" applyAlignment="1">
      <alignment vertical="center"/>
    </xf>
    <xf numFmtId="41" fontId="10" fillId="0" borderId="0" xfId="17" applyNumberFormat="1" applyFont="1" applyBorder="1" applyAlignment="1">
      <alignment vertical="center"/>
    </xf>
    <xf numFmtId="41" fontId="10" fillId="0" borderId="11" xfId="17" applyNumberFormat="1" applyFont="1" applyBorder="1" applyAlignment="1">
      <alignment vertical="center"/>
    </xf>
    <xf numFmtId="0" fontId="10" fillId="0" borderId="0" xfId="26" applyFont="1" applyBorder="1" applyAlignment="1">
      <alignment horizontal="center" vertical="center"/>
      <protection/>
    </xf>
    <xf numFmtId="0" fontId="10" fillId="0" borderId="0" xfId="26" applyFont="1" applyBorder="1" applyAlignment="1">
      <alignment vertical="center"/>
      <protection/>
    </xf>
    <xf numFmtId="0" fontId="10" fillId="0" borderId="0" xfId="26" applyFont="1" applyBorder="1" applyAlignment="1">
      <alignment vertical="center" wrapText="1"/>
      <protection/>
    </xf>
    <xf numFmtId="0" fontId="10" fillId="0" borderId="0" xfId="26" applyFont="1" applyAlignment="1">
      <alignment vertical="center"/>
      <protection/>
    </xf>
    <xf numFmtId="0" fontId="10" fillId="0" borderId="21" xfId="26" applyFont="1" applyBorder="1" applyAlignment="1">
      <alignment horizontal="distributed" vertical="center"/>
      <protection/>
    </xf>
    <xf numFmtId="41" fontId="10" fillId="0" borderId="5" xfId="17" applyNumberFormat="1" applyFont="1" applyFill="1" applyBorder="1" applyAlignment="1">
      <alignment vertical="center"/>
    </xf>
    <xf numFmtId="41" fontId="10" fillId="0" borderId="0" xfId="17" applyNumberFormat="1" applyFont="1" applyFill="1" applyBorder="1" applyAlignment="1">
      <alignment vertical="center"/>
    </xf>
    <xf numFmtId="3" fontId="10" fillId="0" borderId="0" xfId="26" applyNumberFormat="1" applyFont="1" applyBorder="1" applyAlignment="1">
      <alignment vertical="center"/>
      <protection/>
    </xf>
    <xf numFmtId="180" fontId="10" fillId="0" borderId="0" xfId="26" applyNumberFormat="1" applyFont="1" applyBorder="1" applyAlignment="1">
      <alignment vertical="center"/>
      <protection/>
    </xf>
    <xf numFmtId="177" fontId="10" fillId="0" borderId="0" xfId="17" applyNumberFormat="1" applyFont="1" applyFill="1" applyBorder="1" applyAlignment="1">
      <alignment vertical="center"/>
    </xf>
    <xf numFmtId="41" fontId="10" fillId="0" borderId="11" xfId="17" applyNumberFormat="1" applyFont="1" applyFill="1" applyBorder="1" applyAlignment="1">
      <alignment vertical="center"/>
    </xf>
    <xf numFmtId="0" fontId="1" fillId="0" borderId="21" xfId="26" applyFont="1" applyBorder="1" applyAlignment="1">
      <alignment horizontal="distributed" vertical="center"/>
      <protection/>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177" fontId="1" fillId="0" borderId="11"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5" fontId="1" fillId="0" borderId="0" xfId="17" applyNumberFormat="1" applyFont="1" applyFill="1" applyBorder="1" applyAlignment="1" applyProtection="1">
      <alignment horizontal="right" vertical="center"/>
      <protection locked="0"/>
    </xf>
    <xf numFmtId="185" fontId="1" fillId="0" borderId="11" xfId="17" applyNumberFormat="1" applyFont="1" applyFill="1" applyBorder="1" applyAlignment="1" applyProtection="1">
      <alignment horizontal="right" vertical="center"/>
      <protection locked="0"/>
    </xf>
    <xf numFmtId="41" fontId="1" fillId="0" borderId="13" xfId="17" applyNumberFormat="1" applyFont="1" applyBorder="1" applyAlignment="1" applyProtection="1">
      <alignment horizontal="right" vertical="center"/>
      <protection locked="0"/>
    </xf>
    <xf numFmtId="41" fontId="1" fillId="0" borderId="13" xfId="17" applyNumberFormat="1" applyFont="1" applyFill="1" applyBorder="1" applyAlignment="1" applyProtection="1">
      <alignment horizontal="right" vertical="center"/>
      <protection locked="0"/>
    </xf>
    <xf numFmtId="41" fontId="1" fillId="0" borderId="15" xfId="17" applyNumberFormat="1" applyFont="1" applyFill="1" applyBorder="1" applyAlignment="1" applyProtection="1">
      <alignment horizontal="right" vertical="center"/>
      <protection locked="0"/>
    </xf>
    <xf numFmtId="0" fontId="8" fillId="0" borderId="0" xfId="26" applyFont="1" applyAlignment="1">
      <alignment vertical="center"/>
      <protection/>
    </xf>
    <xf numFmtId="0" fontId="8" fillId="0" borderId="0" xfId="26" applyFont="1" applyBorder="1" applyAlignment="1">
      <alignment vertical="center"/>
      <protection/>
    </xf>
    <xf numFmtId="0" fontId="1" fillId="0" borderId="0" xfId="27" applyFont="1">
      <alignment/>
      <protection/>
    </xf>
    <xf numFmtId="0" fontId="7" fillId="0" borderId="0" xfId="27" applyFont="1">
      <alignment/>
      <protection/>
    </xf>
    <xf numFmtId="0" fontId="8" fillId="0" borderId="0" xfId="27" applyFont="1" applyAlignment="1">
      <alignment horizontal="right"/>
      <protection/>
    </xf>
    <xf numFmtId="0" fontId="1" fillId="0" borderId="21" xfId="27" applyFont="1" applyBorder="1" applyAlignment="1">
      <alignment horizontal="distributed" vertical="center"/>
      <protection/>
    </xf>
    <xf numFmtId="0" fontId="1" fillId="0" borderId="20" xfId="27" applyFont="1" applyBorder="1" applyAlignment="1">
      <alignment horizontal="distributed" vertical="center"/>
      <protection/>
    </xf>
    <xf numFmtId="0" fontId="10" fillId="0" borderId="0" xfId="27" applyFont="1">
      <alignment/>
      <protection/>
    </xf>
    <xf numFmtId="0" fontId="10" fillId="0" borderId="21" xfId="27" applyFont="1" applyBorder="1" applyAlignment="1">
      <alignment horizontal="distributed"/>
      <protection/>
    </xf>
    <xf numFmtId="41" fontId="10" fillId="0" borderId="6" xfId="27" applyNumberFormat="1" applyFont="1" applyBorder="1" applyAlignment="1">
      <alignment horizontal="right"/>
      <protection/>
    </xf>
    <xf numFmtId="41" fontId="10" fillId="0" borderId="7" xfId="27" applyNumberFormat="1" applyFont="1" applyBorder="1" applyAlignment="1">
      <alignment horizontal="right"/>
      <protection/>
    </xf>
    <xf numFmtId="41" fontId="10" fillId="0" borderId="9" xfId="27" applyNumberFormat="1" applyFont="1" applyBorder="1" applyAlignment="1">
      <alignment horizontal="right"/>
      <protection/>
    </xf>
    <xf numFmtId="41" fontId="10" fillId="0" borderId="5" xfId="27" applyNumberFormat="1" applyFont="1" applyBorder="1" applyAlignment="1">
      <alignment horizontal="right"/>
      <protection/>
    </xf>
    <xf numFmtId="41" fontId="10" fillId="0" borderId="0" xfId="27" applyNumberFormat="1" applyFont="1" applyBorder="1" applyAlignment="1">
      <alignment horizontal="right"/>
      <protection/>
    </xf>
    <xf numFmtId="41" fontId="10" fillId="0" borderId="11" xfId="27" applyNumberFormat="1" applyFont="1" applyBorder="1" applyAlignment="1">
      <alignment horizontal="right"/>
      <protection/>
    </xf>
    <xf numFmtId="0" fontId="10" fillId="0" borderId="5" xfId="27" applyFont="1" applyBorder="1" applyAlignment="1">
      <alignment horizontal="distributed"/>
      <protection/>
    </xf>
    <xf numFmtId="0" fontId="10" fillId="0" borderId="0" xfId="27" applyFont="1" applyBorder="1" applyAlignment="1">
      <alignment horizontal="distributed"/>
      <protection/>
    </xf>
    <xf numFmtId="0" fontId="10" fillId="0" borderId="11" xfId="27" applyFont="1" applyBorder="1" applyAlignment="1">
      <alignment horizontal="distributed"/>
      <protection/>
    </xf>
    <xf numFmtId="0" fontId="1" fillId="0" borderId="21" xfId="27" applyFont="1" applyBorder="1">
      <alignment/>
      <protection/>
    </xf>
    <xf numFmtId="0" fontId="1" fillId="0" borderId="5" xfId="27" applyFont="1" applyBorder="1">
      <alignment/>
      <protection/>
    </xf>
    <xf numFmtId="0" fontId="1" fillId="0" borderId="0" xfId="27" applyFont="1" applyBorder="1">
      <alignment/>
      <protection/>
    </xf>
    <xf numFmtId="41" fontId="1" fillId="0" borderId="0" xfId="27" applyNumberFormat="1" applyFont="1" applyBorder="1" applyAlignment="1">
      <alignment horizontal="right"/>
      <protection/>
    </xf>
    <xf numFmtId="41" fontId="1" fillId="0" borderId="11" xfId="27" applyNumberFormat="1" applyFont="1" applyBorder="1" applyAlignment="1">
      <alignment horizontal="right"/>
      <protection/>
    </xf>
    <xf numFmtId="41" fontId="1" fillId="0" borderId="5"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11" xfId="17" applyNumberFormat="1" applyFont="1" applyBorder="1" applyAlignment="1">
      <alignment horizontal="right" vertical="center"/>
    </xf>
    <xf numFmtId="41" fontId="1" fillId="0" borderId="5" xfId="17" applyNumberFormat="1" applyFont="1" applyBorder="1" applyAlignment="1">
      <alignment horizontal="distributed" vertical="center"/>
    </xf>
    <xf numFmtId="41" fontId="1" fillId="0" borderId="12" xfId="17" applyNumberFormat="1" applyFont="1" applyBorder="1" applyAlignment="1">
      <alignment horizontal="right" vertical="center"/>
    </xf>
    <xf numFmtId="41" fontId="1" fillId="0" borderId="13" xfId="17" applyNumberFormat="1" applyFont="1" applyBorder="1" applyAlignment="1">
      <alignment horizontal="right" vertical="center"/>
    </xf>
    <xf numFmtId="41" fontId="1" fillId="0" borderId="15" xfId="17" applyNumberFormat="1" applyFont="1" applyBorder="1" applyAlignment="1">
      <alignment horizontal="right" vertical="center"/>
    </xf>
    <xf numFmtId="38" fontId="7" fillId="0" borderId="0" xfId="17" applyFont="1" applyBorder="1" applyAlignment="1">
      <alignment vertical="center"/>
    </xf>
    <xf numFmtId="38" fontId="8" fillId="0" borderId="27" xfId="17" applyFont="1" applyBorder="1" applyAlignment="1">
      <alignment vertical="center"/>
    </xf>
    <xf numFmtId="38" fontId="8" fillId="0" borderId="27" xfId="17" applyFont="1" applyFill="1" applyBorder="1" applyAlignment="1">
      <alignment vertical="center"/>
    </xf>
    <xf numFmtId="38" fontId="1" fillId="0" borderId="27" xfId="17" applyFont="1" applyBorder="1" applyAlignment="1">
      <alignment vertical="center"/>
    </xf>
    <xf numFmtId="38" fontId="1" fillId="0" borderId="27" xfId="17" applyFont="1" applyBorder="1" applyAlignment="1">
      <alignment horizontal="right" vertical="center"/>
    </xf>
    <xf numFmtId="38" fontId="8" fillId="0" borderId="0" xfId="17" applyFont="1" applyBorder="1" applyAlignment="1">
      <alignment vertical="center"/>
    </xf>
    <xf numFmtId="38" fontId="1" fillId="0" borderId="26" xfId="17" applyFont="1" applyBorder="1" applyAlignment="1">
      <alignment horizontal="distributed" vertical="center"/>
    </xf>
    <xf numFmtId="38" fontId="1" fillId="0" borderId="6" xfId="17" applyFont="1" applyBorder="1" applyAlignment="1">
      <alignment horizontal="distributed" vertical="center"/>
    </xf>
    <xf numFmtId="38" fontId="1" fillId="0" borderId="26" xfId="17" applyFont="1" applyBorder="1" applyAlignment="1">
      <alignment vertical="center"/>
    </xf>
    <xf numFmtId="38" fontId="1" fillId="0" borderId="6" xfId="17" applyFont="1" applyBorder="1" applyAlignment="1">
      <alignment vertical="center"/>
    </xf>
    <xf numFmtId="38" fontId="8" fillId="0" borderId="7" xfId="17" applyFont="1" applyBorder="1" applyAlignment="1">
      <alignment vertical="center"/>
    </xf>
    <xf numFmtId="41" fontId="10" fillId="0" borderId="5" xfId="17" applyNumberFormat="1" applyFont="1" applyBorder="1" applyAlignment="1">
      <alignment horizontal="right" vertical="center"/>
    </xf>
    <xf numFmtId="41" fontId="10" fillId="0" borderId="0" xfId="17" applyNumberFormat="1" applyFont="1" applyBorder="1" applyAlignment="1">
      <alignment horizontal="right" vertical="center"/>
    </xf>
    <xf numFmtId="41" fontId="10" fillId="0" borderId="11" xfId="17" applyNumberFormat="1" applyFont="1" applyBorder="1" applyAlignment="1">
      <alignment horizontal="right" vertical="center"/>
    </xf>
    <xf numFmtId="41" fontId="1" fillId="0" borderId="15" xfId="17" applyNumberFormat="1" applyFont="1" applyBorder="1" applyAlignment="1">
      <alignment vertical="center"/>
    </xf>
    <xf numFmtId="38" fontId="1" fillId="0" borderId="0" xfId="17" applyFont="1" applyAlignment="1">
      <alignment/>
    </xf>
    <xf numFmtId="38" fontId="7" fillId="0" borderId="0" xfId="17" applyFont="1" applyAlignment="1">
      <alignment/>
    </xf>
    <xf numFmtId="38" fontId="1" fillId="0" borderId="27" xfId="17" applyFont="1" applyBorder="1" applyAlignment="1">
      <alignment/>
    </xf>
    <xf numFmtId="38" fontId="1" fillId="0" borderId="23" xfId="17" applyFont="1" applyBorder="1" applyAlignment="1">
      <alignment horizontal="distributed"/>
    </xf>
    <xf numFmtId="38" fontId="1" fillId="0" borderId="1" xfId="17" applyFont="1" applyBorder="1" applyAlignment="1">
      <alignment horizontal="center" vertical="center"/>
    </xf>
    <xf numFmtId="38" fontId="1" fillId="0" borderId="21" xfId="17" applyFont="1" applyBorder="1" applyAlignment="1">
      <alignment horizontal="distributed" vertical="top"/>
    </xf>
    <xf numFmtId="38" fontId="1" fillId="0" borderId="26" xfId="17" applyFont="1" applyBorder="1" applyAlignment="1">
      <alignment horizontal="distributed" vertical="center"/>
    </xf>
    <xf numFmtId="38" fontId="1" fillId="0" borderId="21" xfId="17" applyFont="1" applyBorder="1" applyAlignment="1">
      <alignment horizontal="left" vertical="center"/>
    </xf>
    <xf numFmtId="38" fontId="1" fillId="0" borderId="26" xfId="17" applyFont="1" applyBorder="1" applyAlignment="1">
      <alignment horizontal="left" vertical="center"/>
    </xf>
    <xf numFmtId="38" fontId="1" fillId="0" borderId="6" xfId="17" applyFont="1" applyBorder="1" applyAlignment="1">
      <alignment horizontal="left" vertical="center"/>
    </xf>
    <xf numFmtId="38" fontId="1" fillId="0" borderId="21" xfId="17" applyFont="1" applyBorder="1" applyAlignment="1">
      <alignment horizontal="center" vertical="center"/>
    </xf>
    <xf numFmtId="38" fontId="1" fillId="0" borderId="20" xfId="17" applyFont="1" applyBorder="1" applyAlignment="1">
      <alignment horizontal="distributed" vertical="top"/>
    </xf>
    <xf numFmtId="38" fontId="1" fillId="0" borderId="20" xfId="17" applyFont="1" applyBorder="1" applyAlignment="1">
      <alignment horizontal="right" vertical="center"/>
    </xf>
    <xf numFmtId="38" fontId="1" fillId="0" borderId="6" xfId="17" applyFont="1" applyBorder="1" applyAlignment="1">
      <alignment horizontal="right" vertical="center"/>
    </xf>
    <xf numFmtId="38" fontId="1" fillId="0" borderId="7" xfId="17" applyFont="1" applyBorder="1" applyAlignment="1">
      <alignment horizontal="right" vertical="center"/>
    </xf>
    <xf numFmtId="38" fontId="1" fillId="0" borderId="11" xfId="17" applyFont="1" applyBorder="1" applyAlignment="1">
      <alignment/>
    </xf>
    <xf numFmtId="38" fontId="1" fillId="0" borderId="21" xfId="17" applyFont="1" applyBorder="1" applyAlignment="1" quotePrefix="1">
      <alignment horizontal="center" vertical="center"/>
    </xf>
    <xf numFmtId="38" fontId="1" fillId="0" borderId="5" xfId="17" applyFont="1" applyBorder="1" applyAlignment="1">
      <alignment horizontal="right" vertical="center"/>
    </xf>
    <xf numFmtId="38" fontId="10" fillId="0" borderId="11" xfId="17" applyFont="1" applyBorder="1" applyAlignment="1">
      <alignment/>
    </xf>
    <xf numFmtId="38" fontId="10" fillId="0" borderId="21" xfId="17" applyFont="1" applyBorder="1" applyAlignment="1" quotePrefix="1">
      <alignment horizontal="center" vertical="center"/>
    </xf>
    <xf numFmtId="38" fontId="10" fillId="0" borderId="0" xfId="17" applyFont="1" applyFill="1" applyBorder="1" applyAlignment="1">
      <alignment horizontal="right" vertical="center"/>
    </xf>
    <xf numFmtId="38" fontId="10" fillId="0" borderId="0" xfId="17" applyFont="1" applyAlignment="1">
      <alignment/>
    </xf>
    <xf numFmtId="38" fontId="1" fillId="0" borderId="0" xfId="17" applyFont="1" applyBorder="1" applyAlignment="1">
      <alignment/>
    </xf>
    <xf numFmtId="38" fontId="9" fillId="0" borderId="21" xfId="17" applyFont="1" applyBorder="1" applyAlignment="1">
      <alignment horizontal="right" vertical="center"/>
    </xf>
    <xf numFmtId="38" fontId="9" fillId="0" borderId="5" xfId="17" applyFont="1" applyBorder="1" applyAlignment="1">
      <alignment horizontal="right" vertical="center"/>
    </xf>
    <xf numFmtId="38" fontId="9" fillId="0" borderId="0" xfId="17" applyFont="1" applyBorder="1" applyAlignment="1">
      <alignment horizontal="right" vertical="center"/>
    </xf>
    <xf numFmtId="38" fontId="1" fillId="0" borderId="21" xfId="17" applyFont="1" applyBorder="1" applyAlignment="1">
      <alignment horizontal="right" vertical="center"/>
    </xf>
    <xf numFmtId="38" fontId="1" fillId="0" borderId="11" xfId="17" applyFont="1" applyBorder="1" applyAlignment="1">
      <alignment horizontal="right"/>
    </xf>
    <xf numFmtId="38" fontId="1" fillId="0" borderId="12" xfId="17" applyFont="1" applyBorder="1" applyAlignment="1">
      <alignment horizontal="right" vertical="center"/>
    </xf>
    <xf numFmtId="38" fontId="1" fillId="0" borderId="15" xfId="17" applyFont="1" applyBorder="1" applyAlignment="1">
      <alignment/>
    </xf>
    <xf numFmtId="0" fontId="1" fillId="0" borderId="0" xfId="29" applyFont="1" applyFill="1" applyAlignment="1">
      <alignment vertical="center"/>
      <protection/>
    </xf>
    <xf numFmtId="0" fontId="7" fillId="0" borderId="0" xfId="29" applyFont="1" applyFill="1" applyAlignment="1">
      <alignment vertical="center"/>
      <protection/>
    </xf>
    <xf numFmtId="0" fontId="1" fillId="0" borderId="0" xfId="29" applyFont="1" applyFill="1" applyAlignment="1">
      <alignment horizontal="right" vertical="center"/>
      <protection/>
    </xf>
    <xf numFmtId="0" fontId="1" fillId="0" borderId="2" xfId="29" applyFont="1" applyFill="1" applyBorder="1" applyAlignment="1">
      <alignment horizontal="distributed" vertical="center"/>
      <protection/>
    </xf>
    <xf numFmtId="0" fontId="1" fillId="0" borderId="1" xfId="29" applyFont="1" applyFill="1" applyBorder="1" applyAlignment="1">
      <alignment horizontal="distributed" vertical="center"/>
      <protection/>
    </xf>
    <xf numFmtId="0" fontId="1" fillId="0" borderId="2" xfId="29" applyFont="1" applyFill="1" applyBorder="1" applyAlignment="1">
      <alignment horizontal="center" vertical="center"/>
      <protection/>
    </xf>
    <xf numFmtId="0" fontId="10" fillId="0" borderId="0" xfId="29" applyFont="1" applyFill="1" applyAlignment="1">
      <alignment vertical="center"/>
      <protection/>
    </xf>
    <xf numFmtId="189" fontId="10" fillId="0" borderId="6" xfId="29" applyNumberFormat="1" applyFont="1" applyFill="1" applyBorder="1" applyAlignment="1">
      <alignment vertical="center"/>
      <protection/>
    </xf>
    <xf numFmtId="189" fontId="10" fillId="0" borderId="7" xfId="29" applyNumberFormat="1" applyFont="1" applyFill="1" applyBorder="1" applyAlignment="1">
      <alignment vertical="center"/>
      <protection/>
    </xf>
    <xf numFmtId="189" fontId="10" fillId="0" borderId="9" xfId="29" applyNumberFormat="1" applyFont="1" applyFill="1" applyBorder="1" applyAlignment="1">
      <alignment vertical="center"/>
      <protection/>
    </xf>
    <xf numFmtId="0" fontId="1" fillId="0" borderId="5" xfId="29" applyFont="1" applyFill="1" applyBorder="1" applyAlignment="1">
      <alignment vertical="center"/>
      <protection/>
    </xf>
    <xf numFmtId="0" fontId="1" fillId="0" borderId="11" xfId="29" applyFont="1" applyFill="1" applyBorder="1" applyAlignment="1">
      <alignment horizontal="center" vertical="center"/>
      <protection/>
    </xf>
    <xf numFmtId="189" fontId="1" fillId="0" borderId="0" xfId="29" applyNumberFormat="1" applyFont="1" applyFill="1" applyBorder="1" applyAlignment="1">
      <alignment vertical="center"/>
      <protection/>
    </xf>
    <xf numFmtId="189" fontId="1" fillId="0" borderId="11" xfId="29" applyNumberFormat="1" applyFont="1" applyFill="1" applyBorder="1" applyAlignment="1">
      <alignment vertical="center"/>
      <protection/>
    </xf>
    <xf numFmtId="0" fontId="1" fillId="0" borderId="0" xfId="29" applyFont="1" applyFill="1" applyBorder="1" applyAlignment="1">
      <alignment horizontal="distributed" vertical="center"/>
      <protection/>
    </xf>
    <xf numFmtId="189" fontId="1" fillId="0" borderId="5" xfId="29" applyNumberFormat="1" applyFont="1" applyFill="1" applyBorder="1" applyAlignment="1">
      <alignment vertical="center"/>
      <protection/>
    </xf>
    <xf numFmtId="187" fontId="1" fillId="0" borderId="5" xfId="29" applyNumberFormat="1" applyFont="1" applyFill="1" applyBorder="1" applyAlignment="1">
      <alignment vertical="center"/>
      <protection/>
    </xf>
    <xf numFmtId="187" fontId="1" fillId="0" borderId="0" xfId="29" applyNumberFormat="1" applyFont="1" applyFill="1" applyBorder="1" applyAlignment="1">
      <alignment horizontal="distributed" vertical="center"/>
      <protection/>
    </xf>
    <xf numFmtId="189" fontId="1" fillId="0" borderId="5" xfId="29" applyNumberFormat="1" applyFont="1" applyFill="1" applyBorder="1" applyAlignment="1">
      <alignment horizontal="right" vertical="center"/>
      <protection/>
    </xf>
    <xf numFmtId="189" fontId="1" fillId="0" borderId="0" xfId="29" applyNumberFormat="1" applyFont="1" applyFill="1" applyBorder="1" applyAlignment="1">
      <alignment horizontal="right" vertical="center"/>
      <protection/>
    </xf>
    <xf numFmtId="187" fontId="1" fillId="0" borderId="0" xfId="29" applyNumberFormat="1" applyFont="1" applyFill="1" applyBorder="1" applyAlignment="1">
      <alignment horizontal="center" vertical="center"/>
      <protection/>
    </xf>
    <xf numFmtId="0" fontId="1" fillId="0" borderId="12" xfId="29" applyFont="1" applyFill="1" applyBorder="1" applyAlignment="1">
      <alignment vertical="center"/>
      <protection/>
    </xf>
    <xf numFmtId="0" fontId="1" fillId="0" borderId="13" xfId="29" applyFont="1" applyFill="1" applyBorder="1" applyAlignment="1">
      <alignment horizontal="distributed" vertical="center"/>
      <protection/>
    </xf>
    <xf numFmtId="189" fontId="1" fillId="0" borderId="12" xfId="29" applyNumberFormat="1" applyFont="1" applyFill="1" applyBorder="1" applyAlignment="1">
      <alignment vertical="center"/>
      <protection/>
    </xf>
    <xf numFmtId="189" fontId="1" fillId="0" borderId="13" xfId="29" applyNumberFormat="1" applyFont="1" applyFill="1" applyBorder="1" applyAlignment="1">
      <alignment vertical="center"/>
      <protection/>
    </xf>
    <xf numFmtId="189" fontId="1" fillId="0" borderId="15" xfId="29" applyNumberFormat="1" applyFont="1" applyFill="1" applyBorder="1" applyAlignment="1">
      <alignment vertical="center"/>
      <protection/>
    </xf>
    <xf numFmtId="0" fontId="1" fillId="0" borderId="0" xfId="29" applyFont="1" applyFill="1" applyAlignment="1">
      <alignment horizontal="distributed" vertical="center"/>
      <protection/>
    </xf>
    <xf numFmtId="38" fontId="1" fillId="0" borderId="11" xfId="17" applyFont="1" applyBorder="1" applyAlignment="1">
      <alignment horizontal="right" vertical="center"/>
    </xf>
    <xf numFmtId="38" fontId="10" fillId="0" borderId="11" xfId="17" applyFont="1" applyBorder="1" applyAlignment="1">
      <alignment horizontal="right" vertical="center"/>
    </xf>
    <xf numFmtId="0" fontId="1" fillId="0" borderId="0" xfId="30" applyFont="1" applyAlignment="1">
      <alignment vertical="center"/>
      <protection/>
    </xf>
    <xf numFmtId="0" fontId="7" fillId="0" borderId="0" xfId="30" applyFont="1" applyAlignment="1">
      <alignment vertical="center"/>
      <protection/>
    </xf>
    <xf numFmtId="41" fontId="1" fillId="0" borderId="0" xfId="30" applyNumberFormat="1" applyFont="1" applyAlignment="1">
      <alignment vertical="center"/>
      <protection/>
    </xf>
    <xf numFmtId="0" fontId="1" fillId="0" borderId="0" xfId="30" applyFont="1" applyAlignment="1">
      <alignment horizontal="right" vertical="center"/>
      <protection/>
    </xf>
    <xf numFmtId="0" fontId="1" fillId="0" borderId="0" xfId="30" applyFont="1" applyBorder="1" applyAlignment="1">
      <alignment vertical="center"/>
      <protection/>
    </xf>
    <xf numFmtId="0" fontId="1" fillId="0" borderId="2"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9" xfId="30" applyFont="1" applyBorder="1" applyAlignment="1">
      <alignment vertical="center"/>
      <protection/>
    </xf>
    <xf numFmtId="41" fontId="1" fillId="0" borderId="6" xfId="30" applyNumberFormat="1" applyFont="1" applyBorder="1" applyAlignment="1">
      <alignment vertical="center"/>
      <protection/>
    </xf>
    <xf numFmtId="41" fontId="1" fillId="0" borderId="7" xfId="30" applyNumberFormat="1" applyFont="1" applyBorder="1" applyAlignment="1">
      <alignment vertical="center"/>
      <protection/>
    </xf>
    <xf numFmtId="41" fontId="1" fillId="0" borderId="9" xfId="30" applyNumberFormat="1" applyFont="1" applyBorder="1" applyAlignment="1">
      <alignment vertical="center"/>
      <protection/>
    </xf>
    <xf numFmtId="41" fontId="1" fillId="0" borderId="5" xfId="30" applyNumberFormat="1" applyFont="1" applyBorder="1" applyAlignment="1">
      <alignment vertical="center"/>
      <protection/>
    </xf>
    <xf numFmtId="41" fontId="1" fillId="0" borderId="0" xfId="30" applyNumberFormat="1" applyFont="1" applyBorder="1" applyAlignment="1">
      <alignment vertical="center"/>
      <protection/>
    </xf>
    <xf numFmtId="41" fontId="1" fillId="0" borderId="11" xfId="30" applyNumberFormat="1" applyFont="1" applyBorder="1" applyAlignment="1">
      <alignment vertical="center"/>
      <protection/>
    </xf>
    <xf numFmtId="0" fontId="1" fillId="0" borderId="5" xfId="30" applyFont="1" applyBorder="1" applyAlignment="1" quotePrefix="1">
      <alignment horizontal="left" vertical="center" indent="9"/>
      <protection/>
    </xf>
    <xf numFmtId="0" fontId="15" fillId="0" borderId="11" xfId="30" applyFont="1" applyBorder="1" applyAlignment="1">
      <alignment horizontal="left" vertical="center" indent="9"/>
      <protection/>
    </xf>
    <xf numFmtId="0" fontId="10" fillId="0" borderId="0" xfId="30" applyFont="1" applyFill="1" applyBorder="1" applyAlignment="1">
      <alignment vertical="center"/>
      <protection/>
    </xf>
    <xf numFmtId="41" fontId="9" fillId="0" borderId="5" xfId="30" applyNumberFormat="1" applyFont="1" applyFill="1" applyBorder="1" applyAlignment="1">
      <alignment vertical="center"/>
      <protection/>
    </xf>
    <xf numFmtId="41" fontId="9" fillId="0" borderId="0" xfId="30" applyNumberFormat="1" applyFont="1" applyFill="1" applyBorder="1" applyAlignment="1">
      <alignment vertical="center"/>
      <protection/>
    </xf>
    <xf numFmtId="41" fontId="9" fillId="0" borderId="11" xfId="30" applyNumberFormat="1" applyFont="1" applyFill="1" applyBorder="1" applyAlignment="1">
      <alignment vertical="center"/>
      <protection/>
    </xf>
    <xf numFmtId="0" fontId="10" fillId="0" borderId="0" xfId="30" applyFont="1" applyFill="1" applyAlignment="1">
      <alignment vertical="center"/>
      <protection/>
    </xf>
    <xf numFmtId="0" fontId="1" fillId="0" borderId="5" xfId="30" applyFont="1" applyBorder="1" applyAlignment="1">
      <alignment horizontal="center" vertical="center"/>
      <protection/>
    </xf>
    <xf numFmtId="0" fontId="1" fillId="0" borderId="11" xfId="30" applyFont="1" applyBorder="1" applyAlignment="1" quotePrefix="1">
      <alignment vertical="center"/>
      <protection/>
    </xf>
    <xf numFmtId="192" fontId="1" fillId="0" borderId="0" xfId="30" applyNumberFormat="1" applyFont="1" applyBorder="1" applyAlignment="1">
      <alignment vertical="center"/>
      <protection/>
    </xf>
    <xf numFmtId="41" fontId="1" fillId="0" borderId="0" xfId="30" applyNumberFormat="1" applyFont="1" applyFill="1" applyBorder="1" applyAlignment="1">
      <alignment vertical="center"/>
      <protection/>
    </xf>
    <xf numFmtId="0" fontId="10" fillId="0" borderId="5" xfId="30" applyFont="1" applyFill="1" applyBorder="1" applyAlignment="1">
      <alignment horizontal="center" vertical="center"/>
      <protection/>
    </xf>
    <xf numFmtId="0" fontId="10" fillId="0" borderId="11" xfId="30" applyFont="1" applyFill="1" applyBorder="1" applyAlignment="1">
      <alignment horizontal="distributed" vertical="center"/>
      <protection/>
    </xf>
    <xf numFmtId="41" fontId="10" fillId="0" borderId="5" xfId="30" applyNumberFormat="1" applyFont="1" applyFill="1" applyBorder="1" applyAlignment="1">
      <alignment vertical="center"/>
      <protection/>
    </xf>
    <xf numFmtId="41" fontId="10" fillId="0" borderId="0" xfId="30" applyNumberFormat="1" applyFont="1" applyFill="1" applyBorder="1" applyAlignment="1">
      <alignment vertical="center"/>
      <protection/>
    </xf>
    <xf numFmtId="41" fontId="10" fillId="0" borderId="11" xfId="30" applyNumberFormat="1" applyFont="1" applyFill="1" applyBorder="1" applyAlignment="1">
      <alignment vertical="center"/>
      <protection/>
    </xf>
    <xf numFmtId="0" fontId="10" fillId="0" borderId="0" xfId="30" applyFont="1" applyBorder="1" applyAlignment="1">
      <alignment vertical="center"/>
      <protection/>
    </xf>
    <xf numFmtId="0" fontId="10" fillId="0" borderId="5" xfId="30" applyFont="1" applyBorder="1" applyAlignment="1">
      <alignment horizontal="center" vertical="center"/>
      <protection/>
    </xf>
    <xf numFmtId="0" fontId="10" fillId="0" borderId="11" xfId="30" applyFont="1" applyBorder="1" applyAlignment="1">
      <alignment horizontal="distributed" vertical="center"/>
      <protection/>
    </xf>
    <xf numFmtId="41" fontId="10" fillId="0" borderId="5" xfId="30" applyNumberFormat="1" applyFont="1" applyBorder="1" applyAlignment="1">
      <alignment vertical="center"/>
      <protection/>
    </xf>
    <xf numFmtId="41" fontId="10" fillId="0" borderId="0" xfId="30" applyNumberFormat="1" applyFont="1" applyBorder="1" applyAlignment="1">
      <alignment vertical="center"/>
      <protection/>
    </xf>
    <xf numFmtId="41" fontId="10" fillId="0" borderId="0" xfId="30" applyNumberFormat="1" applyFont="1" applyAlignment="1">
      <alignment vertical="center"/>
      <protection/>
    </xf>
    <xf numFmtId="41" fontId="10" fillId="0" borderId="11" xfId="30" applyNumberFormat="1" applyFont="1" applyBorder="1" applyAlignment="1">
      <alignment vertical="center"/>
      <protection/>
    </xf>
    <xf numFmtId="0" fontId="10" fillId="0" borderId="0" xfId="30" applyFont="1" applyAlignment="1">
      <alignment vertical="center"/>
      <protection/>
    </xf>
    <xf numFmtId="0" fontId="1" fillId="0" borderId="11" xfId="30" applyFont="1" applyBorder="1" applyAlignment="1">
      <alignment horizontal="distributed" vertical="center"/>
      <protection/>
    </xf>
    <xf numFmtId="41" fontId="1" fillId="0" borderId="5" xfId="17" applyNumberFormat="1" applyFont="1" applyFill="1" applyBorder="1" applyAlignment="1">
      <alignment horizontal="right" vertical="center"/>
    </xf>
    <xf numFmtId="41" fontId="1" fillId="0" borderId="0" xfId="17" applyNumberFormat="1" applyFont="1" applyAlignment="1">
      <alignment vertical="center"/>
    </xf>
    <xf numFmtId="0" fontId="1" fillId="0" borderId="11" xfId="30" applyFont="1" applyBorder="1" applyAlignment="1">
      <alignment vertical="center"/>
      <protection/>
    </xf>
    <xf numFmtId="193" fontId="10" fillId="0" borderId="0" xfId="17" applyNumberFormat="1" applyFont="1" applyFill="1" applyBorder="1" applyAlignment="1">
      <alignment horizontal="right" vertical="center"/>
    </xf>
    <xf numFmtId="193" fontId="10" fillId="0" borderId="11" xfId="17" applyNumberFormat="1" applyFont="1" applyFill="1" applyBorder="1" applyAlignment="1">
      <alignment horizontal="right" vertical="center"/>
    </xf>
    <xf numFmtId="0" fontId="8" fillId="0" borderId="0" xfId="30" applyFont="1" applyFill="1" applyBorder="1" applyAlignment="1">
      <alignment vertical="center"/>
      <protection/>
    </xf>
    <xf numFmtId="0" fontId="8" fillId="0" borderId="5" xfId="30" applyFont="1" applyFill="1" applyBorder="1" applyAlignment="1">
      <alignment horizontal="center" vertical="center"/>
      <protection/>
    </xf>
    <xf numFmtId="0" fontId="8" fillId="0" borderId="11" xfId="30" applyFont="1" applyFill="1" applyBorder="1" applyAlignment="1">
      <alignment horizontal="distributed" vertical="center"/>
      <protection/>
    </xf>
    <xf numFmtId="193" fontId="8" fillId="0" borderId="0" xfId="17" applyNumberFormat="1" applyFont="1" applyFill="1" applyBorder="1" applyAlignment="1">
      <alignment horizontal="right" vertical="center"/>
    </xf>
    <xf numFmtId="38" fontId="8" fillId="0" borderId="0" xfId="17" applyFont="1" applyFill="1" applyBorder="1" applyAlignment="1">
      <alignment horizontal="right" vertical="center"/>
    </xf>
    <xf numFmtId="193" fontId="8" fillId="0" borderId="11" xfId="17" applyNumberFormat="1" applyFont="1" applyFill="1" applyBorder="1" applyAlignment="1">
      <alignment horizontal="right" vertical="center"/>
    </xf>
    <xf numFmtId="0" fontId="8" fillId="0" borderId="0" xfId="30" applyFont="1" applyFill="1" applyAlignment="1">
      <alignment vertical="center"/>
      <protection/>
    </xf>
    <xf numFmtId="193" fontId="1" fillId="0" borderId="0" xfId="17" applyNumberFormat="1" applyFont="1" applyFill="1" applyBorder="1" applyAlignment="1">
      <alignment horizontal="right" vertical="center"/>
    </xf>
    <xf numFmtId="193" fontId="1" fillId="0" borderId="11" xfId="17" applyNumberFormat="1" applyFont="1" applyFill="1" applyBorder="1" applyAlignment="1">
      <alignment horizontal="right" vertical="center"/>
    </xf>
    <xf numFmtId="0" fontId="1" fillId="0" borderId="12" xfId="30" applyFont="1" applyBorder="1" applyAlignment="1">
      <alignment horizontal="center" vertical="center"/>
      <protection/>
    </xf>
    <xf numFmtId="0" fontId="1" fillId="0" borderId="15" xfId="30" applyFont="1" applyBorder="1" applyAlignment="1">
      <alignment horizontal="distributed" vertical="center"/>
      <protection/>
    </xf>
    <xf numFmtId="41" fontId="1" fillId="0" borderId="12" xfId="17" applyNumberFormat="1" applyFont="1" applyFill="1" applyBorder="1" applyAlignment="1">
      <alignment horizontal="right" vertical="center"/>
    </xf>
    <xf numFmtId="41" fontId="1" fillId="0" borderId="13" xfId="30" applyNumberFormat="1" applyFont="1" applyBorder="1" applyAlignment="1">
      <alignment horizontal="right" vertical="center"/>
      <protection/>
    </xf>
    <xf numFmtId="0" fontId="1" fillId="0" borderId="0" xfId="31" applyFont="1" applyFill="1" applyAlignment="1">
      <alignment horizontal="center"/>
      <protection/>
    </xf>
    <xf numFmtId="0" fontId="7" fillId="0" borderId="0" xfId="31" applyFont="1" applyFill="1">
      <alignment/>
      <protection/>
    </xf>
    <xf numFmtId="0" fontId="1" fillId="0" borderId="0" xfId="31" applyFont="1" applyFill="1">
      <alignment/>
      <protection/>
    </xf>
    <xf numFmtId="0" fontId="1" fillId="0" borderId="0" xfId="31" applyNumberFormat="1" applyFont="1" applyFill="1">
      <alignment/>
      <protection/>
    </xf>
    <xf numFmtId="0" fontId="1" fillId="0" borderId="27" xfId="31" applyFont="1" applyFill="1" applyBorder="1">
      <alignment/>
      <protection/>
    </xf>
    <xf numFmtId="0" fontId="1" fillId="0" borderId="27" xfId="31" applyFont="1" applyFill="1" applyBorder="1" applyAlignment="1">
      <alignment horizontal="right"/>
      <protection/>
    </xf>
    <xf numFmtId="0" fontId="1" fillId="0" borderId="21" xfId="31" applyFont="1" applyFill="1" applyBorder="1" applyAlignment="1">
      <alignment horizontal="center" vertical="center"/>
      <protection/>
    </xf>
    <xf numFmtId="0" fontId="1" fillId="0" borderId="20" xfId="31" applyFont="1" applyFill="1" applyBorder="1" applyAlignment="1">
      <alignment horizontal="center" vertical="center"/>
      <protection/>
    </xf>
    <xf numFmtId="0" fontId="1" fillId="0" borderId="20" xfId="31" applyFont="1" applyFill="1" applyBorder="1" applyAlignment="1">
      <alignment horizontal="distributed" vertical="center"/>
      <protection/>
    </xf>
    <xf numFmtId="0" fontId="1" fillId="0" borderId="20" xfId="31" applyFont="1" applyFill="1" applyBorder="1" applyAlignment="1">
      <alignment horizontal="center" vertical="center" wrapText="1"/>
      <protection/>
    </xf>
    <xf numFmtId="38" fontId="1" fillId="0" borderId="20" xfId="17" applyFont="1" applyFill="1" applyBorder="1" applyAlignment="1">
      <alignment horizontal="distributed" vertical="center" wrapText="1"/>
    </xf>
    <xf numFmtId="0" fontId="1" fillId="0" borderId="19" xfId="31" applyFont="1" applyFill="1" applyBorder="1" applyAlignment="1">
      <alignment horizontal="distributed" vertical="center"/>
      <protection/>
    </xf>
    <xf numFmtId="0" fontId="1" fillId="0" borderId="19" xfId="31" applyFont="1" applyFill="1" applyBorder="1" applyAlignment="1">
      <alignment horizontal="center" vertical="center"/>
      <protection/>
    </xf>
    <xf numFmtId="0" fontId="1" fillId="0" borderId="19" xfId="31" applyFont="1" applyFill="1" applyBorder="1" applyAlignment="1">
      <alignment horizontal="center" vertical="center" wrapText="1"/>
      <protection/>
    </xf>
    <xf numFmtId="0" fontId="1" fillId="0" borderId="5" xfId="31" applyFont="1" applyFill="1" applyBorder="1">
      <alignment/>
      <protection/>
    </xf>
    <xf numFmtId="0" fontId="1" fillId="0" borderId="0" xfId="31" applyFont="1" applyFill="1" applyBorder="1" applyAlignment="1">
      <alignment horizontal="right"/>
      <protection/>
    </xf>
    <xf numFmtId="0" fontId="1" fillId="0" borderId="0" xfId="31" applyFont="1" applyFill="1" applyBorder="1" applyAlignment="1">
      <alignment horizontal="right" wrapText="1"/>
      <protection/>
    </xf>
    <xf numFmtId="38" fontId="1" fillId="0" borderId="0" xfId="17" applyFont="1" applyFill="1" applyBorder="1" applyAlignment="1">
      <alignment horizontal="right" wrapText="1"/>
    </xf>
    <xf numFmtId="0" fontId="1" fillId="0" borderId="7" xfId="31" applyFont="1" applyFill="1" applyBorder="1" applyAlignment="1">
      <alignment horizontal="right"/>
      <protection/>
    </xf>
    <xf numFmtId="0" fontId="1" fillId="0" borderId="0" xfId="31" applyFont="1" applyFill="1" applyAlignment="1">
      <alignment horizontal="right"/>
      <protection/>
    </xf>
    <xf numFmtId="38" fontId="1" fillId="0" borderId="0" xfId="17" applyFont="1" applyFill="1" applyBorder="1" applyAlignment="1">
      <alignment horizontal="right"/>
    </xf>
    <xf numFmtId="38" fontId="1" fillId="0" borderId="0" xfId="17" applyFont="1" applyFill="1" applyAlignment="1">
      <alignment horizontal="right"/>
    </xf>
    <xf numFmtId="38" fontId="1" fillId="0" borderId="11" xfId="17" applyFont="1" applyFill="1" applyBorder="1" applyAlignment="1">
      <alignment horizontal="right"/>
    </xf>
    <xf numFmtId="0" fontId="10" fillId="0" borderId="0" xfId="31" applyFont="1" applyFill="1" applyAlignment="1">
      <alignment horizontal="center"/>
      <protection/>
    </xf>
    <xf numFmtId="0" fontId="10" fillId="0" borderId="21" xfId="31" applyFont="1" applyFill="1" applyBorder="1" applyAlignment="1">
      <alignment horizontal="distributed" vertical="center"/>
      <protection/>
    </xf>
    <xf numFmtId="41" fontId="10" fillId="0" borderId="5" xfId="17" applyNumberFormat="1" applyFont="1" applyFill="1" applyBorder="1" applyAlignment="1">
      <alignment horizontal="right" vertical="center"/>
    </xf>
    <xf numFmtId="41" fontId="10" fillId="0" borderId="0" xfId="31" applyNumberFormat="1" applyFont="1" applyFill="1" applyBorder="1" applyAlignment="1">
      <alignment horizontal="right" vertical="center"/>
      <protection/>
    </xf>
    <xf numFmtId="41" fontId="10" fillId="0" borderId="0" xfId="31" applyNumberFormat="1" applyFont="1" applyFill="1" applyAlignment="1">
      <alignment horizontal="right" vertical="center"/>
      <protection/>
    </xf>
    <xf numFmtId="38" fontId="10" fillId="0" borderId="0" xfId="17" applyFont="1" applyFill="1" applyBorder="1" applyAlignment="1">
      <alignment horizontal="right"/>
    </xf>
    <xf numFmtId="38" fontId="10" fillId="0" borderId="0" xfId="17" applyFont="1" applyFill="1" applyAlignment="1">
      <alignment horizontal="right"/>
    </xf>
    <xf numFmtId="38" fontId="10" fillId="0" borderId="11" xfId="17" applyFont="1" applyFill="1" applyBorder="1" applyAlignment="1">
      <alignment horizontal="right"/>
    </xf>
    <xf numFmtId="0" fontId="10" fillId="0" borderId="0" xfId="31" applyFont="1" applyFill="1">
      <alignment/>
      <protection/>
    </xf>
    <xf numFmtId="0" fontId="9" fillId="0" borderId="0" xfId="31" applyFont="1" applyFill="1" applyAlignment="1">
      <alignment horizontal="center"/>
      <protection/>
    </xf>
    <xf numFmtId="0" fontId="9" fillId="0" borderId="21" xfId="31" applyFont="1" applyFill="1" applyBorder="1" applyAlignment="1">
      <alignment horizontal="distributed" vertical="center"/>
      <protection/>
    </xf>
    <xf numFmtId="41" fontId="9" fillId="0" borderId="5" xfId="17" applyNumberFormat="1" applyFont="1" applyFill="1" applyBorder="1" applyAlignment="1">
      <alignment horizontal="right" vertical="center"/>
    </xf>
    <xf numFmtId="41" fontId="9" fillId="0" borderId="0" xfId="31" applyNumberFormat="1" applyFont="1" applyFill="1" applyBorder="1" applyAlignment="1">
      <alignment horizontal="right" vertical="center"/>
      <protection/>
    </xf>
    <xf numFmtId="0" fontId="9" fillId="0" borderId="0" xfId="31" applyFont="1" applyFill="1" applyBorder="1" applyAlignment="1">
      <alignment horizontal="right"/>
      <protection/>
    </xf>
    <xf numFmtId="0" fontId="9" fillId="0" borderId="0" xfId="31" applyFont="1" applyFill="1" applyAlignment="1">
      <alignment horizontal="right"/>
      <protection/>
    </xf>
    <xf numFmtId="38" fontId="9" fillId="0" borderId="0" xfId="17" applyFont="1" applyFill="1" applyBorder="1" applyAlignment="1">
      <alignment horizontal="right"/>
    </xf>
    <xf numFmtId="38" fontId="9" fillId="0" borderId="0" xfId="17" applyFont="1" applyFill="1" applyAlignment="1">
      <alignment horizontal="right"/>
    </xf>
    <xf numFmtId="38" fontId="9" fillId="0" borderId="11" xfId="17" applyFont="1" applyFill="1" applyBorder="1" applyAlignment="1">
      <alignment horizontal="right"/>
    </xf>
    <xf numFmtId="0" fontId="9" fillId="0" borderId="0" xfId="31" applyFont="1" applyFill="1">
      <alignment/>
      <protection/>
    </xf>
    <xf numFmtId="0" fontId="10" fillId="0" borderId="21" xfId="31" applyFont="1" applyFill="1" applyBorder="1" applyAlignment="1" quotePrefix="1">
      <alignment horizontal="center" vertical="center"/>
      <protection/>
    </xf>
    <xf numFmtId="41" fontId="9" fillId="0" borderId="0" xfId="17" applyNumberFormat="1" applyFont="1" applyFill="1" applyBorder="1" applyAlignment="1">
      <alignment horizontal="right" vertical="center"/>
    </xf>
    <xf numFmtId="0" fontId="9" fillId="0" borderId="21" xfId="31" applyFont="1" applyFill="1" applyBorder="1" applyAlignment="1">
      <alignment horizontal="center"/>
      <protection/>
    </xf>
    <xf numFmtId="41" fontId="9" fillId="0" borderId="5" xfId="31" applyNumberFormat="1" applyFont="1" applyFill="1" applyBorder="1" applyAlignment="1">
      <alignment horizontal="right" vertical="center"/>
      <protection/>
    </xf>
    <xf numFmtId="38" fontId="10" fillId="0" borderId="21" xfId="17" applyFont="1" applyFill="1" applyBorder="1" applyAlignment="1">
      <alignment horizontal="distributed" vertical="center"/>
    </xf>
    <xf numFmtId="41" fontId="10" fillId="0" borderId="5" xfId="31" applyNumberFormat="1" applyFont="1" applyFill="1" applyBorder="1" applyAlignment="1">
      <alignment horizontal="right" vertical="center"/>
      <protection/>
    </xf>
    <xf numFmtId="0" fontId="1" fillId="0" borderId="21" xfId="31" applyFont="1" applyFill="1" applyBorder="1" applyAlignment="1">
      <alignment horizontal="center"/>
      <protection/>
    </xf>
    <xf numFmtId="38" fontId="8" fillId="0" borderId="21" xfId="17" applyFont="1" applyFill="1" applyBorder="1" applyAlignment="1">
      <alignment horizontal="distributed" vertical="center"/>
    </xf>
    <xf numFmtId="41" fontId="1" fillId="0" borderId="5" xfId="31" applyNumberFormat="1" applyFont="1" applyFill="1" applyBorder="1" applyAlignment="1">
      <alignment horizontal="right" vertical="center"/>
      <protection/>
    </xf>
    <xf numFmtId="41" fontId="1" fillId="0" borderId="0" xfId="31" applyNumberFormat="1" applyFont="1" applyFill="1" applyBorder="1" applyAlignment="1">
      <alignment horizontal="right" vertical="center"/>
      <protection/>
    </xf>
    <xf numFmtId="0" fontId="1" fillId="0" borderId="0" xfId="31" applyFont="1" applyFill="1" applyAlignment="1">
      <alignment horizontal="center" vertical="center"/>
      <protection/>
    </xf>
    <xf numFmtId="0" fontId="1" fillId="0" borderId="0" xfId="31" applyFont="1" applyFill="1" applyBorder="1" applyAlignment="1">
      <alignment horizontal="right" vertical="center"/>
      <protection/>
    </xf>
    <xf numFmtId="0" fontId="1" fillId="0" borderId="0" xfId="31" applyFont="1" applyFill="1" applyAlignment="1">
      <alignment horizontal="right" vertical="center"/>
      <protection/>
    </xf>
    <xf numFmtId="38" fontId="1" fillId="0" borderId="0" xfId="17" applyFont="1" applyFill="1" applyAlignment="1">
      <alignment horizontal="right" vertical="center"/>
    </xf>
    <xf numFmtId="38" fontId="1" fillId="0" borderId="11" xfId="17" applyFont="1" applyFill="1" applyBorder="1" applyAlignment="1">
      <alignment horizontal="right" vertical="center"/>
    </xf>
    <xf numFmtId="0" fontId="1" fillId="0" borderId="0" xfId="31" applyFont="1" applyFill="1" applyAlignment="1">
      <alignment vertical="center"/>
      <protection/>
    </xf>
    <xf numFmtId="38" fontId="8" fillId="0" borderId="20" xfId="17" applyFont="1" applyFill="1" applyBorder="1" applyAlignment="1">
      <alignment horizontal="distributed" vertical="center"/>
    </xf>
    <xf numFmtId="41" fontId="1" fillId="0" borderId="12" xfId="31" applyNumberFormat="1" applyFont="1" applyFill="1" applyBorder="1" applyAlignment="1">
      <alignment horizontal="right" vertical="center"/>
      <protection/>
    </xf>
    <xf numFmtId="41" fontId="1" fillId="0" borderId="13" xfId="31" applyNumberFormat="1" applyFont="1" applyFill="1" applyBorder="1" applyAlignment="1">
      <alignment horizontal="right" vertical="center"/>
      <protection/>
    </xf>
    <xf numFmtId="0" fontId="1" fillId="0" borderId="13" xfId="31" applyFont="1" applyFill="1" applyBorder="1" applyAlignment="1">
      <alignment horizontal="right" vertical="center"/>
      <protection/>
    </xf>
    <xf numFmtId="38" fontId="1" fillId="0" borderId="13" xfId="17" applyFont="1" applyFill="1" applyBorder="1" applyAlignment="1">
      <alignment horizontal="right"/>
    </xf>
    <xf numFmtId="38" fontId="1" fillId="0" borderId="15" xfId="17" applyFont="1" applyFill="1" applyBorder="1" applyAlignment="1">
      <alignment horizontal="right" vertical="center"/>
    </xf>
    <xf numFmtId="0" fontId="1" fillId="0" borderId="0" xfId="31" applyFont="1" applyFill="1" applyAlignment="1">
      <alignment/>
      <protection/>
    </xf>
    <xf numFmtId="0" fontId="1" fillId="0" borderId="0" xfId="31" applyFont="1" applyFill="1" applyBorder="1">
      <alignment/>
      <protection/>
    </xf>
    <xf numFmtId="182" fontId="1" fillId="0" borderId="0" xfId="31" applyNumberFormat="1" applyFont="1" applyFill="1" applyAlignment="1">
      <alignment horizontal="center"/>
      <protection/>
    </xf>
    <xf numFmtId="41" fontId="1" fillId="0" borderId="0" xfId="31" applyNumberFormat="1" applyFont="1" applyFill="1" applyAlignment="1">
      <alignment horizontal="center"/>
      <protection/>
    </xf>
    <xf numFmtId="0" fontId="1" fillId="0" borderId="0" xfId="32" applyFont="1" applyAlignment="1">
      <alignment vertical="center"/>
      <protection/>
    </xf>
    <xf numFmtId="0" fontId="7" fillId="0" borderId="0" xfId="32" applyFont="1" applyAlignment="1">
      <alignment vertical="center"/>
      <protection/>
    </xf>
    <xf numFmtId="0" fontId="1" fillId="0" borderId="0" xfId="32" applyFont="1" applyFill="1" applyAlignment="1">
      <alignment vertical="center"/>
      <protection/>
    </xf>
    <xf numFmtId="188" fontId="1" fillId="0" borderId="0" xfId="32" applyNumberFormat="1" applyFont="1" applyFill="1" applyAlignment="1">
      <alignment vertical="center"/>
      <protection/>
    </xf>
    <xf numFmtId="41" fontId="1" fillId="0" borderId="0" xfId="32" applyNumberFormat="1" applyFont="1" applyAlignment="1">
      <alignment horizontal="right" vertical="center"/>
      <protection/>
    </xf>
    <xf numFmtId="41" fontId="1" fillId="0" borderId="0" xfId="32" applyNumberFormat="1" applyFont="1" applyAlignment="1">
      <alignment vertical="center"/>
      <protection/>
    </xf>
    <xf numFmtId="188" fontId="1" fillId="0" borderId="0" xfId="32" applyNumberFormat="1" applyFont="1" applyAlignment="1">
      <alignment vertical="center"/>
      <protection/>
    </xf>
    <xf numFmtId="0" fontId="1" fillId="0" borderId="27" xfId="32" applyFont="1" applyBorder="1" applyAlignment="1">
      <alignment vertical="center"/>
      <protection/>
    </xf>
    <xf numFmtId="188" fontId="1" fillId="0" borderId="27" xfId="32" applyNumberFormat="1" applyFont="1" applyBorder="1" applyAlignment="1">
      <alignment vertical="center"/>
      <protection/>
    </xf>
    <xf numFmtId="41" fontId="1" fillId="0" borderId="27" xfId="32" applyNumberFormat="1" applyFont="1" applyBorder="1" applyAlignment="1">
      <alignment horizontal="right" vertical="center"/>
      <protection/>
    </xf>
    <xf numFmtId="41" fontId="1" fillId="0" borderId="27" xfId="32" applyNumberFormat="1" applyFont="1" applyBorder="1" applyAlignment="1">
      <alignment vertical="center"/>
      <protection/>
    </xf>
    <xf numFmtId="0" fontId="8" fillId="0" borderId="27" xfId="32" applyFont="1" applyBorder="1" applyAlignment="1">
      <alignment horizontal="right" vertical="center"/>
      <protection/>
    </xf>
    <xf numFmtId="0" fontId="1" fillId="0" borderId="27" xfId="32" applyFont="1" applyBorder="1" applyAlignment="1">
      <alignment horizontal="right" vertical="center"/>
      <protection/>
    </xf>
    <xf numFmtId="0" fontId="1" fillId="0" borderId="19" xfId="32" applyFont="1" applyBorder="1" applyAlignment="1">
      <alignment horizontal="center" vertical="center"/>
      <protection/>
    </xf>
    <xf numFmtId="41" fontId="1" fillId="0" borderId="19" xfId="32" applyNumberFormat="1" applyFont="1" applyBorder="1" applyAlignment="1">
      <alignment horizontal="center" vertical="center"/>
      <protection/>
    </xf>
    <xf numFmtId="0" fontId="1" fillId="0" borderId="25" xfId="32" applyFont="1" applyBorder="1" applyAlignment="1">
      <alignment vertical="center"/>
      <protection/>
    </xf>
    <xf numFmtId="188" fontId="1" fillId="0" borderId="19" xfId="32" applyNumberFormat="1" applyFont="1" applyBorder="1" applyAlignment="1">
      <alignment horizontal="left" vertical="center"/>
      <protection/>
    </xf>
    <xf numFmtId="41" fontId="1" fillId="0" borderId="19" xfId="32" applyNumberFormat="1" applyFont="1" applyBorder="1" applyAlignment="1">
      <alignment horizontal="left" vertical="center"/>
      <protection/>
    </xf>
    <xf numFmtId="0" fontId="1" fillId="0" borderId="19" xfId="32" applyFont="1" applyBorder="1" applyAlignment="1">
      <alignment vertical="center" wrapText="1"/>
      <protection/>
    </xf>
    <xf numFmtId="0" fontId="10" fillId="0" borderId="0" xfId="32" applyFont="1" applyFill="1" applyAlignment="1">
      <alignment vertical="center"/>
      <protection/>
    </xf>
    <xf numFmtId="41" fontId="10" fillId="0" borderId="6" xfId="32" applyNumberFormat="1" applyFont="1" applyFill="1" applyBorder="1" applyAlignment="1">
      <alignment horizontal="right" vertical="center"/>
      <protection/>
    </xf>
    <xf numFmtId="188" fontId="10" fillId="0" borderId="7" xfId="32" applyNumberFormat="1" applyFont="1" applyFill="1" applyBorder="1" applyAlignment="1">
      <alignment horizontal="right" vertical="center"/>
      <protection/>
    </xf>
    <xf numFmtId="41" fontId="10" fillId="0" borderId="7" xfId="32" applyNumberFormat="1" applyFont="1" applyFill="1" applyBorder="1" applyAlignment="1">
      <alignment horizontal="right" vertical="center"/>
      <protection/>
    </xf>
    <xf numFmtId="198" fontId="10" fillId="0" borderId="0" xfId="32" applyNumberFormat="1" applyFont="1" applyFill="1" applyAlignment="1">
      <alignment vertical="center"/>
      <protection/>
    </xf>
    <xf numFmtId="198" fontId="10" fillId="0" borderId="5" xfId="32" applyNumberFormat="1" applyFont="1" applyFill="1" applyBorder="1" applyAlignment="1">
      <alignment horizontal="distributed" vertical="center"/>
      <protection/>
    </xf>
    <xf numFmtId="198" fontId="10" fillId="0" borderId="11" xfId="32" applyNumberFormat="1" applyFont="1" applyFill="1" applyBorder="1" applyAlignment="1">
      <alignment horizontal="distributed" vertical="center"/>
      <protection/>
    </xf>
    <xf numFmtId="198" fontId="10" fillId="0" borderId="5" xfId="32" applyNumberFormat="1" applyFont="1" applyFill="1" applyBorder="1" applyAlignment="1">
      <alignment horizontal="right" vertical="center"/>
      <protection/>
    </xf>
    <xf numFmtId="198"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horizontal="right" vertical="center"/>
      <protection/>
    </xf>
    <xf numFmtId="41" fontId="10" fillId="0" borderId="0" xfId="32" applyNumberFormat="1" applyFont="1" applyFill="1" applyBorder="1" applyAlignment="1">
      <alignment horizontal="right" vertical="center"/>
      <protection/>
    </xf>
    <xf numFmtId="188" fontId="10" fillId="0" borderId="0" xfId="32" applyNumberFormat="1" applyFont="1" applyFill="1" applyBorder="1" applyAlignment="1">
      <alignment vertical="center"/>
      <protection/>
    </xf>
    <xf numFmtId="41" fontId="10" fillId="0" borderId="0" xfId="32" applyNumberFormat="1" applyFont="1" applyFill="1" applyBorder="1" applyAlignment="1">
      <alignment vertical="center"/>
      <protection/>
    </xf>
    <xf numFmtId="188" fontId="10" fillId="0" borderId="11" xfId="32" applyNumberFormat="1" applyFont="1" applyFill="1" applyBorder="1" applyAlignment="1">
      <alignment vertical="center"/>
      <protection/>
    </xf>
    <xf numFmtId="41" fontId="10" fillId="0" borderId="5" xfId="32" applyNumberFormat="1" applyFont="1" applyFill="1" applyBorder="1" applyAlignment="1">
      <alignment horizontal="right" vertical="center"/>
      <protection/>
    </xf>
    <xf numFmtId="198" fontId="1" fillId="0" borderId="0" xfId="32" applyNumberFormat="1" applyFont="1" applyFill="1" applyBorder="1" applyAlignment="1">
      <alignment horizontal="right" vertical="center"/>
      <protection/>
    </xf>
    <xf numFmtId="0" fontId="1" fillId="0" borderId="5"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41" fontId="1" fillId="0" borderId="5" xfId="32" applyNumberFormat="1" applyFont="1" applyFill="1" applyBorder="1" applyAlignment="1">
      <alignment horizontal="right" vertical="center"/>
      <protection/>
    </xf>
    <xf numFmtId="188" fontId="1" fillId="0" borderId="0" xfId="32" applyNumberFormat="1" applyFont="1" applyFill="1" applyBorder="1" applyAlignment="1">
      <alignment horizontal="right" vertical="center"/>
      <protection/>
    </xf>
    <xf numFmtId="188" fontId="1" fillId="0" borderId="0" xfId="32" applyNumberFormat="1" applyFont="1" applyFill="1" applyBorder="1" applyAlignment="1">
      <alignment vertical="center"/>
      <protection/>
    </xf>
    <xf numFmtId="41" fontId="1" fillId="0" borderId="0" xfId="32" applyNumberFormat="1" applyFont="1" applyFill="1" applyBorder="1" applyAlignment="1">
      <alignment horizontal="right" vertical="center"/>
      <protection/>
    </xf>
    <xf numFmtId="41" fontId="1" fillId="0" borderId="0" xfId="32" applyNumberFormat="1" applyFont="1" applyFill="1" applyBorder="1" applyAlignment="1">
      <alignment vertical="center"/>
      <protection/>
    </xf>
    <xf numFmtId="188" fontId="1" fillId="0" borderId="11" xfId="32" applyNumberFormat="1" applyFont="1" applyFill="1" applyBorder="1" applyAlignment="1">
      <alignment vertical="center"/>
      <protection/>
    </xf>
    <xf numFmtId="198" fontId="1" fillId="0" borderId="0" xfId="32" applyNumberFormat="1" applyFont="1" applyFill="1" applyAlignment="1">
      <alignment vertical="center"/>
      <protection/>
    </xf>
    <xf numFmtId="198" fontId="1" fillId="0" borderId="5" xfId="32" applyNumberFormat="1" applyFont="1" applyFill="1" applyBorder="1" applyAlignment="1">
      <alignment horizontal="distributed" vertical="center"/>
      <protection/>
    </xf>
    <xf numFmtId="198" fontId="1" fillId="0" borderId="11" xfId="32" applyNumberFormat="1" applyFont="1" applyFill="1" applyBorder="1" applyAlignment="1">
      <alignment horizontal="distributed" vertical="center"/>
      <protection/>
    </xf>
    <xf numFmtId="198" fontId="1" fillId="0" borderId="5" xfId="32" applyNumberFormat="1" applyFont="1" applyFill="1" applyBorder="1" applyAlignment="1">
      <alignment horizontal="right" vertical="center"/>
      <protection/>
    </xf>
    <xf numFmtId="41" fontId="10" fillId="0" borderId="12" xfId="32" applyNumberFormat="1" applyFont="1" applyFill="1" applyBorder="1" applyAlignment="1">
      <alignment horizontal="right" vertical="center"/>
      <protection/>
    </xf>
    <xf numFmtId="188" fontId="10" fillId="0" borderId="13" xfId="32" applyNumberFormat="1" applyFont="1" applyFill="1" applyBorder="1" applyAlignment="1">
      <alignment horizontal="right" vertical="center"/>
      <protection/>
    </xf>
    <xf numFmtId="41" fontId="10" fillId="0" borderId="13" xfId="32" applyNumberFormat="1" applyFont="1" applyFill="1" applyBorder="1" applyAlignment="1">
      <alignment horizontal="right" vertical="center"/>
      <protection/>
    </xf>
    <xf numFmtId="188" fontId="10" fillId="0" borderId="13" xfId="32" applyNumberFormat="1" applyFont="1" applyFill="1" applyBorder="1" applyAlignment="1">
      <alignment vertical="center"/>
      <protection/>
    </xf>
    <xf numFmtId="41" fontId="10" fillId="0" borderId="13" xfId="32" applyNumberFormat="1" applyFont="1" applyFill="1" applyBorder="1" applyAlignment="1">
      <alignment vertical="center"/>
      <protection/>
    </xf>
    <xf numFmtId="188" fontId="10" fillId="0" borderId="15" xfId="32" applyNumberFormat="1" applyFont="1" applyFill="1" applyBorder="1" applyAlignment="1">
      <alignment vertical="center"/>
      <protection/>
    </xf>
    <xf numFmtId="38" fontId="1" fillId="0" borderId="0" xfId="17" applyFont="1" applyAlignment="1">
      <alignment horizontal="right"/>
    </xf>
    <xf numFmtId="38" fontId="1" fillId="0" borderId="2" xfId="17" applyFont="1" applyBorder="1" applyAlignment="1">
      <alignment horizontal="distributed" vertical="center"/>
    </xf>
    <xf numFmtId="38" fontId="1" fillId="0" borderId="28" xfId="17" applyFont="1" applyBorder="1" applyAlignment="1">
      <alignment horizontal="distributed" vertical="center"/>
    </xf>
    <xf numFmtId="38" fontId="1" fillId="0" borderId="7" xfId="17" applyFont="1" applyBorder="1" applyAlignment="1">
      <alignment horizontal="distributed" vertical="center"/>
    </xf>
    <xf numFmtId="38" fontId="1" fillId="0" borderId="29" xfId="17" applyFont="1" applyBorder="1" applyAlignment="1">
      <alignment horizontal="distributed" vertical="center"/>
    </xf>
    <xf numFmtId="38" fontId="1" fillId="0" borderId="11" xfId="17" applyFont="1" applyBorder="1" applyAlignment="1">
      <alignment horizontal="distributed" vertical="center"/>
    </xf>
    <xf numFmtId="38" fontId="1" fillId="0" borderId="9" xfId="17" applyFont="1" applyBorder="1" applyAlignment="1">
      <alignment horizontal="distributed" vertical="center"/>
    </xf>
    <xf numFmtId="38" fontId="21" fillId="0" borderId="0" xfId="17" applyFont="1" applyAlignment="1">
      <alignment vertical="center"/>
    </xf>
    <xf numFmtId="38" fontId="10" fillId="0" borderId="5" xfId="17" applyFont="1" applyBorder="1" applyAlignment="1">
      <alignment/>
    </xf>
    <xf numFmtId="38" fontId="10" fillId="0" borderId="0" xfId="17" applyFont="1" applyBorder="1" applyAlignment="1">
      <alignment/>
    </xf>
    <xf numFmtId="38" fontId="10" fillId="0" borderId="11" xfId="17" applyFont="1" applyBorder="1" applyAlignment="1">
      <alignment/>
    </xf>
    <xf numFmtId="38" fontId="10" fillId="0" borderId="10" xfId="17" applyFont="1" applyBorder="1" applyAlignment="1">
      <alignment vertical="center"/>
    </xf>
    <xf numFmtId="38" fontId="10" fillId="0" borderId="11" xfId="17" applyFont="1" applyBorder="1" applyAlignment="1">
      <alignment vertical="center"/>
    </xf>
    <xf numFmtId="38" fontId="22" fillId="0" borderId="0" xfId="17" applyFont="1" applyAlignment="1">
      <alignment vertical="center"/>
    </xf>
    <xf numFmtId="38" fontId="1" fillId="0" borderId="5" xfId="17" applyFont="1" applyBorder="1" applyAlignment="1">
      <alignment/>
    </xf>
    <xf numFmtId="38" fontId="1" fillId="0" borderId="0" xfId="17" applyFont="1" applyBorder="1" applyAlignment="1">
      <alignment/>
    </xf>
    <xf numFmtId="38" fontId="1" fillId="0" borderId="11" xfId="17" applyFont="1" applyBorder="1" applyAlignment="1">
      <alignment/>
    </xf>
    <xf numFmtId="38" fontId="8" fillId="0" borderId="11" xfId="17" applyFont="1" applyBorder="1" applyAlignment="1">
      <alignment horizontal="distributed" vertical="center"/>
    </xf>
    <xf numFmtId="177" fontId="1" fillId="0" borderId="5" xfId="17" applyNumberFormat="1" applyFont="1" applyBorder="1" applyAlignment="1">
      <alignment horizontal="right"/>
    </xf>
    <xf numFmtId="177" fontId="1" fillId="0" borderId="0" xfId="17" applyNumberFormat="1" applyFont="1" applyBorder="1" applyAlignment="1">
      <alignment horizontal="right"/>
    </xf>
    <xf numFmtId="177" fontId="1" fillId="0" borderId="11" xfId="17" applyNumberFormat="1" applyFont="1" applyBorder="1" applyAlignment="1">
      <alignment horizontal="right"/>
    </xf>
    <xf numFmtId="38" fontId="1" fillId="0" borderId="13" xfId="17" applyFont="1" applyBorder="1" applyAlignment="1">
      <alignment horizontal="distributed" vertical="center"/>
    </xf>
    <xf numFmtId="38" fontId="1" fillId="0" borderId="12" xfId="17" applyFont="1" applyBorder="1" applyAlignment="1">
      <alignment/>
    </xf>
    <xf numFmtId="38" fontId="1" fillId="0" borderId="13" xfId="17" applyFont="1" applyBorder="1" applyAlignment="1">
      <alignment/>
    </xf>
    <xf numFmtId="38" fontId="1" fillId="0" borderId="14" xfId="17" applyFont="1" applyBorder="1" applyAlignment="1">
      <alignment vertical="center"/>
    </xf>
    <xf numFmtId="0" fontId="15" fillId="0" borderId="0" xfId="34" applyFont="1">
      <alignment/>
      <protection/>
    </xf>
    <xf numFmtId="0" fontId="1" fillId="0" borderId="0" xfId="34" applyFont="1">
      <alignment/>
      <protection/>
    </xf>
    <xf numFmtId="0" fontId="1" fillId="0" borderId="20" xfId="34" applyFont="1" applyBorder="1" applyAlignment="1">
      <alignment horizontal="center" vertical="center" wrapText="1"/>
      <protection/>
    </xf>
    <xf numFmtId="0" fontId="1" fillId="0" borderId="12" xfId="34" applyFont="1" applyBorder="1" applyAlignment="1">
      <alignment horizontal="center" vertical="center" wrapText="1"/>
      <protection/>
    </xf>
    <xf numFmtId="38" fontId="1" fillId="0" borderId="26" xfId="17" applyFont="1" applyFill="1" applyBorder="1" applyAlignment="1">
      <alignment horizontal="center" vertical="center"/>
    </xf>
    <xf numFmtId="38" fontId="1" fillId="0" borderId="6" xfId="17" applyFont="1" applyBorder="1" applyAlignment="1">
      <alignment horizontal="right"/>
    </xf>
    <xf numFmtId="38" fontId="1" fillId="0" borderId="7" xfId="17" applyFont="1" applyBorder="1" applyAlignment="1" quotePrefix="1">
      <alignment horizontal="right"/>
    </xf>
    <xf numFmtId="183" fontId="1" fillId="0" borderId="7" xfId="17" applyNumberFormat="1" applyFont="1" applyBorder="1" applyAlignment="1">
      <alignment horizontal="right"/>
    </xf>
    <xf numFmtId="38" fontId="1" fillId="0" borderId="7" xfId="17" applyFont="1" applyBorder="1" applyAlignment="1">
      <alignment horizontal="right"/>
    </xf>
    <xf numFmtId="190" fontId="1" fillId="0" borderId="7" xfId="17" applyNumberFormat="1" applyFont="1" applyBorder="1" applyAlignment="1" quotePrefix="1">
      <alignment horizontal="right"/>
    </xf>
    <xf numFmtId="183" fontId="1" fillId="0" borderId="9" xfId="17" applyNumberFormat="1" applyFont="1" applyBorder="1" applyAlignment="1">
      <alignment horizontal="right"/>
    </xf>
    <xf numFmtId="0" fontId="1" fillId="0" borderId="0" xfId="34" applyFont="1" applyBorder="1">
      <alignment/>
      <protection/>
    </xf>
    <xf numFmtId="38" fontId="10" fillId="0" borderId="21" xfId="17" applyFont="1" applyFill="1" applyBorder="1" applyAlignment="1">
      <alignment horizontal="center" vertical="center"/>
    </xf>
    <xf numFmtId="38" fontId="10" fillId="0" borderId="5" xfId="17" applyFont="1" applyBorder="1" applyAlignment="1">
      <alignment horizontal="right"/>
    </xf>
    <xf numFmtId="38" fontId="10" fillId="0" borderId="0" xfId="17" applyFont="1" applyBorder="1" applyAlignment="1">
      <alignment horizontal="right"/>
    </xf>
    <xf numFmtId="183" fontId="10" fillId="0" borderId="0" xfId="17" applyNumberFormat="1" applyFont="1" applyBorder="1" applyAlignment="1">
      <alignment horizontal="right"/>
    </xf>
    <xf numFmtId="183" fontId="10" fillId="0" borderId="0" xfId="34" applyNumberFormat="1" applyFont="1" applyBorder="1" applyAlignment="1">
      <alignment/>
      <protection/>
    </xf>
    <xf numFmtId="183" fontId="10" fillId="0" borderId="11" xfId="17" applyNumberFormat="1" applyFont="1" applyBorder="1" applyAlignment="1">
      <alignment horizontal="right"/>
    </xf>
    <xf numFmtId="0" fontId="10" fillId="0" borderId="0" xfId="34" applyFont="1" applyBorder="1">
      <alignment/>
      <protection/>
    </xf>
    <xf numFmtId="0" fontId="10" fillId="0" borderId="0" xfId="34" applyFont="1">
      <alignment/>
      <protection/>
    </xf>
    <xf numFmtId="38" fontId="1" fillId="0" borderId="21" xfId="17" applyFont="1" applyFill="1" applyBorder="1" applyAlignment="1">
      <alignment horizontal="center" vertical="center"/>
    </xf>
    <xf numFmtId="38" fontId="1" fillId="0" borderId="5" xfId="17" applyFont="1" applyBorder="1" applyAlignment="1">
      <alignment horizontal="right"/>
    </xf>
    <xf numFmtId="38" fontId="1" fillId="0" borderId="0" xfId="17" applyFont="1" applyBorder="1" applyAlignment="1" quotePrefix="1">
      <alignment horizontal="right"/>
    </xf>
    <xf numFmtId="183" fontId="1" fillId="0" borderId="0" xfId="17" applyNumberFormat="1" applyFont="1" applyBorder="1" applyAlignment="1">
      <alignment horizontal="right"/>
    </xf>
    <xf numFmtId="38" fontId="1" fillId="0" borderId="0" xfId="17" applyFont="1" applyBorder="1" applyAlignment="1">
      <alignment horizontal="right"/>
    </xf>
    <xf numFmtId="0" fontId="15" fillId="0" borderId="0" xfId="34" applyFont="1" applyBorder="1">
      <alignment/>
      <protection/>
    </xf>
    <xf numFmtId="38" fontId="1" fillId="0" borderId="21" xfId="17" applyFont="1" applyFill="1" applyBorder="1" applyAlignment="1">
      <alignment horizontal="distributed" vertical="center"/>
    </xf>
    <xf numFmtId="183" fontId="1" fillId="0" borderId="0" xfId="34" applyNumberFormat="1" applyFont="1" applyBorder="1" applyAlignment="1">
      <alignment/>
      <protection/>
    </xf>
    <xf numFmtId="38" fontId="1" fillId="0" borderId="0" xfId="34" applyNumberFormat="1" applyFont="1" applyBorder="1" applyAlignment="1">
      <alignment/>
      <protection/>
    </xf>
    <xf numFmtId="183" fontId="1" fillId="0" borderId="11" xfId="17" applyNumberFormat="1" applyFont="1" applyBorder="1" applyAlignment="1">
      <alignment horizontal="right"/>
    </xf>
    <xf numFmtId="38" fontId="1" fillId="0" borderId="0" xfId="17" applyFont="1" applyFill="1" applyBorder="1" applyAlignment="1">
      <alignment horizontal="distributed" vertical="center"/>
    </xf>
    <xf numFmtId="0" fontId="1" fillId="0" borderId="21" xfId="34" applyFont="1" applyBorder="1">
      <alignment/>
      <protection/>
    </xf>
    <xf numFmtId="0" fontId="1" fillId="0" borderId="5" xfId="34" applyFont="1" applyBorder="1" applyAlignment="1">
      <alignment/>
      <protection/>
    </xf>
    <xf numFmtId="0" fontId="1" fillId="0" borderId="0" xfId="34" applyFont="1" applyBorder="1" applyAlignment="1">
      <alignment/>
      <protection/>
    </xf>
    <xf numFmtId="0" fontId="1" fillId="0" borderId="11" xfId="34" applyFont="1" applyBorder="1" applyAlignment="1">
      <alignment/>
      <protection/>
    </xf>
    <xf numFmtId="0" fontId="10" fillId="0" borderId="21" xfId="34" applyFont="1" applyBorder="1" applyAlignment="1">
      <alignment horizontal="distributed" vertical="center"/>
      <protection/>
    </xf>
    <xf numFmtId="183" fontId="10" fillId="0" borderId="11" xfId="17" applyNumberFormat="1" applyFont="1" applyBorder="1" applyAlignment="1">
      <alignment/>
    </xf>
    <xf numFmtId="0" fontId="1" fillId="0" borderId="21" xfId="34" applyFont="1" applyBorder="1" applyAlignment="1">
      <alignment horizontal="distributed" vertical="center"/>
      <protection/>
    </xf>
    <xf numFmtId="183" fontId="1" fillId="0" borderId="0" xfId="17" applyNumberFormat="1" applyFont="1" applyBorder="1" applyAlignment="1">
      <alignment/>
    </xf>
    <xf numFmtId="183" fontId="1" fillId="0" borderId="11" xfId="17" applyNumberFormat="1" applyFont="1" applyBorder="1" applyAlignment="1">
      <alignment/>
    </xf>
    <xf numFmtId="183" fontId="9" fillId="0" borderId="0" xfId="17" applyNumberFormat="1" applyFont="1" applyBorder="1" applyAlignment="1">
      <alignment/>
    </xf>
    <xf numFmtId="183" fontId="1" fillId="0" borderId="11" xfId="34" applyNumberFormat="1" applyFont="1" applyBorder="1" applyAlignment="1">
      <alignment/>
      <protection/>
    </xf>
    <xf numFmtId="183" fontId="10" fillId="0" borderId="11" xfId="34" applyNumberFormat="1" applyFont="1" applyBorder="1" applyAlignment="1">
      <alignment/>
      <protection/>
    </xf>
    <xf numFmtId="38" fontId="1" fillId="0" borderId="5" xfId="17" applyFont="1" applyFill="1" applyBorder="1" applyAlignment="1">
      <alignment horizontal="right"/>
    </xf>
    <xf numFmtId="183" fontId="1" fillId="0" borderId="0" xfId="17" applyNumberFormat="1" applyFont="1" applyFill="1" applyBorder="1" applyAlignment="1">
      <alignment horizontal="right"/>
    </xf>
    <xf numFmtId="183" fontId="1" fillId="0" borderId="0" xfId="17" applyNumberFormat="1" applyFont="1" applyFill="1" applyBorder="1" applyAlignment="1">
      <alignment/>
    </xf>
    <xf numFmtId="38" fontId="1" fillId="0" borderId="0" xfId="34" applyNumberFormat="1" applyFont="1" applyFill="1" applyBorder="1" applyAlignment="1">
      <alignment/>
      <protection/>
    </xf>
    <xf numFmtId="183" fontId="1" fillId="0" borderId="11" xfId="17" applyNumberFormat="1" applyFont="1" applyFill="1" applyBorder="1" applyAlignment="1">
      <alignment horizontal="right"/>
    </xf>
    <xf numFmtId="38" fontId="10" fillId="0" borderId="5" xfId="34" applyNumberFormat="1" applyFont="1" applyBorder="1" applyAlignment="1">
      <alignment/>
      <protection/>
    </xf>
    <xf numFmtId="38" fontId="10" fillId="0" borderId="0" xfId="34" applyNumberFormat="1" applyFont="1" applyBorder="1" applyAlignment="1">
      <alignment/>
      <protection/>
    </xf>
    <xf numFmtId="38" fontId="10" fillId="0" borderId="0" xfId="17" applyFont="1" applyFill="1" applyBorder="1" applyAlignment="1">
      <alignment horizontal="distributed" vertical="center"/>
    </xf>
    <xf numFmtId="190" fontId="1" fillId="0" borderId="0" xfId="34" applyNumberFormat="1" applyFont="1" applyBorder="1" applyAlignment="1">
      <alignment/>
      <protection/>
    </xf>
    <xf numFmtId="0" fontId="9" fillId="0" borderId="5" xfId="34" applyFont="1" applyBorder="1" applyAlignment="1">
      <alignment/>
      <protection/>
    </xf>
    <xf numFmtId="38" fontId="1" fillId="0" borderId="20" xfId="17" applyFont="1" applyFill="1" applyBorder="1" applyAlignment="1">
      <alignment horizontal="distributed" vertical="center"/>
    </xf>
    <xf numFmtId="38" fontId="1" fillId="0" borderId="12" xfId="17" applyFont="1" applyBorder="1" applyAlignment="1">
      <alignment horizontal="right"/>
    </xf>
    <xf numFmtId="38" fontId="1" fillId="0" borderId="13" xfId="17" applyFont="1" applyBorder="1" applyAlignment="1">
      <alignment horizontal="right"/>
    </xf>
    <xf numFmtId="183" fontId="1" fillId="0" borderId="13" xfId="17" applyNumberFormat="1" applyFont="1" applyBorder="1" applyAlignment="1">
      <alignment horizontal="right"/>
    </xf>
    <xf numFmtId="183" fontId="1" fillId="0" borderId="13" xfId="17" applyNumberFormat="1" applyFont="1" applyBorder="1" applyAlignment="1">
      <alignment/>
    </xf>
    <xf numFmtId="38" fontId="1" fillId="0" borderId="13" xfId="34" applyNumberFormat="1" applyFont="1" applyBorder="1" applyAlignment="1">
      <alignment/>
      <protection/>
    </xf>
    <xf numFmtId="183" fontId="1" fillId="0" borderId="15" xfId="17" applyNumberFormat="1" applyFont="1" applyBorder="1" applyAlignment="1">
      <alignment horizontal="right"/>
    </xf>
    <xf numFmtId="38" fontId="7" fillId="0" borderId="0" xfId="17" applyFont="1" applyFill="1" applyAlignment="1">
      <alignment/>
    </xf>
    <xf numFmtId="38" fontId="1" fillId="0" borderId="0" xfId="17" applyFont="1" applyFill="1" applyAlignment="1">
      <alignment/>
    </xf>
    <xf numFmtId="0" fontId="1" fillId="0" borderId="0" xfId="35" applyFont="1" applyFill="1">
      <alignment/>
      <protection/>
    </xf>
    <xf numFmtId="38" fontId="1" fillId="0" borderId="0" xfId="17" applyFont="1" applyFill="1" applyAlignment="1">
      <alignment horizontal="centerContinuous"/>
    </xf>
    <xf numFmtId="38" fontId="8" fillId="0" borderId="0" xfId="17" applyFont="1" applyFill="1" applyAlignment="1">
      <alignment/>
    </xf>
    <xf numFmtId="38" fontId="1" fillId="0" borderId="0" xfId="17" applyFont="1" applyFill="1" applyBorder="1" applyAlignment="1">
      <alignment/>
    </xf>
    <xf numFmtId="38" fontId="8" fillId="0" borderId="0" xfId="17" applyFont="1" applyFill="1" applyBorder="1" applyAlignment="1">
      <alignment/>
    </xf>
    <xf numFmtId="38" fontId="8" fillId="0" borderId="0" xfId="17" applyFont="1" applyFill="1" applyBorder="1" applyAlignment="1">
      <alignment/>
    </xf>
    <xf numFmtId="38" fontId="8" fillId="0" borderId="27" xfId="17" applyFont="1" applyFill="1" applyBorder="1" applyAlignment="1">
      <alignment/>
    </xf>
    <xf numFmtId="38" fontId="1" fillId="0" borderId="11" xfId="17" applyFont="1" applyFill="1" applyBorder="1" applyAlignment="1">
      <alignment/>
    </xf>
    <xf numFmtId="38" fontId="1" fillId="0" borderId="22" xfId="17" applyFont="1" applyFill="1" applyBorder="1" applyAlignment="1">
      <alignment/>
    </xf>
    <xf numFmtId="38" fontId="1" fillId="0" borderId="30" xfId="17" applyFont="1" applyFill="1" applyBorder="1" applyAlignment="1">
      <alignment/>
    </xf>
    <xf numFmtId="38" fontId="1" fillId="0" borderId="23" xfId="17" applyFont="1" applyFill="1" applyBorder="1" applyAlignment="1">
      <alignment/>
    </xf>
    <xf numFmtId="38" fontId="1" fillId="0" borderId="1" xfId="17" applyFont="1" applyFill="1" applyBorder="1" applyAlignment="1">
      <alignment horizontal="left" vertical="center"/>
    </xf>
    <xf numFmtId="0" fontId="15" fillId="0" borderId="31" xfId="35" applyFont="1" applyFill="1" applyBorder="1" applyAlignment="1">
      <alignment horizontal="distributed" vertical="center"/>
      <protection/>
    </xf>
    <xf numFmtId="0" fontId="15" fillId="0" borderId="3" xfId="35" applyFont="1" applyFill="1" applyBorder="1" applyAlignment="1">
      <alignment horizontal="distributed" vertical="center"/>
      <protection/>
    </xf>
    <xf numFmtId="38" fontId="1" fillId="0" borderId="2" xfId="17" applyFont="1" applyFill="1" applyBorder="1" applyAlignment="1">
      <alignment horizontal="center"/>
    </xf>
    <xf numFmtId="38" fontId="1" fillId="0" borderId="20" xfId="17" applyFont="1" applyFill="1" applyBorder="1" applyAlignment="1">
      <alignment horizontal="centerContinuous"/>
    </xf>
    <xf numFmtId="38" fontId="1" fillId="0" borderId="30" xfId="17" applyFont="1" applyFill="1" applyBorder="1" applyAlignment="1">
      <alignment horizontal="centerContinuous"/>
    </xf>
    <xf numFmtId="38" fontId="1" fillId="0" borderId="32" xfId="17" applyFont="1" applyFill="1" applyBorder="1" applyAlignment="1">
      <alignment horizontal="centerContinuous"/>
    </xf>
    <xf numFmtId="38" fontId="1" fillId="0" borderId="23"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 fillId="0" borderId="21" xfId="17" applyFont="1" applyFill="1" applyBorder="1" applyAlignment="1">
      <alignment horizontal="center"/>
    </xf>
    <xf numFmtId="38" fontId="1" fillId="0" borderId="9" xfId="17" applyFont="1" applyFill="1" applyBorder="1" applyAlignment="1">
      <alignment horizontal="center" vertical="center"/>
    </xf>
    <xf numFmtId="0" fontId="15" fillId="0" borderId="21" xfId="35" applyFont="1" applyFill="1" applyBorder="1" applyAlignment="1">
      <alignment horizontal="center" vertical="center"/>
      <protection/>
    </xf>
    <xf numFmtId="38" fontId="1" fillId="0" borderId="12" xfId="17" applyFont="1" applyFill="1" applyBorder="1" applyAlignment="1">
      <alignment/>
    </xf>
    <xf numFmtId="38" fontId="1" fillId="0" borderId="13" xfId="17" applyFont="1" applyFill="1" applyBorder="1" applyAlignment="1">
      <alignment/>
    </xf>
    <xf numFmtId="38" fontId="1" fillId="0" borderId="20" xfId="17" applyFont="1" applyFill="1" applyBorder="1" applyAlignment="1">
      <alignment/>
    </xf>
    <xf numFmtId="38" fontId="1" fillId="0" borderId="20" xfId="17" applyFont="1" applyFill="1" applyBorder="1" applyAlignment="1">
      <alignment horizontal="center" vertical="center"/>
    </xf>
    <xf numFmtId="38" fontId="1" fillId="0" borderId="20" xfId="17" applyFont="1" applyFill="1" applyBorder="1" applyAlignment="1">
      <alignment horizontal="center"/>
    </xf>
    <xf numFmtId="38" fontId="1" fillId="0" borderId="5" xfId="17" applyFont="1" applyFill="1" applyBorder="1" applyAlignment="1">
      <alignment/>
    </xf>
    <xf numFmtId="0" fontId="15" fillId="0" borderId="0" xfId="35"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8" fillId="0" borderId="0" xfId="17" applyFont="1" applyFill="1" applyBorder="1" applyAlignment="1">
      <alignment horizontal="center" vertical="center"/>
    </xf>
    <xf numFmtId="38" fontId="1" fillId="0" borderId="0" xfId="17" applyFont="1" applyFill="1" applyBorder="1" applyAlignment="1">
      <alignment horizontal="distributed" vertical="center" wrapText="1"/>
    </xf>
    <xf numFmtId="38" fontId="8" fillId="0" borderId="0" xfId="17" applyFont="1" applyFill="1" applyBorder="1" applyAlignment="1">
      <alignment horizontal="distributed" vertical="center" wrapText="1"/>
    </xf>
    <xf numFmtId="38" fontId="8" fillId="0" borderId="11" xfId="17" applyFont="1" applyFill="1" applyBorder="1" applyAlignment="1">
      <alignment horizontal="center" vertical="center"/>
    </xf>
    <xf numFmtId="41" fontId="1" fillId="0" borderId="5" xfId="17" applyNumberFormat="1" applyFont="1" applyFill="1" applyBorder="1" applyAlignment="1">
      <alignment horizontal="right"/>
    </xf>
    <xf numFmtId="41" fontId="1" fillId="0" borderId="0" xfId="17" applyNumberFormat="1" applyFont="1" applyFill="1" applyBorder="1" applyAlignment="1">
      <alignment horizontal="right"/>
    </xf>
    <xf numFmtId="41" fontId="1" fillId="0" borderId="11" xfId="17" applyNumberFormat="1" applyFont="1" applyFill="1" applyBorder="1" applyAlignment="1">
      <alignment horizontal="right"/>
    </xf>
    <xf numFmtId="0" fontId="15" fillId="0" borderId="5" xfId="35" applyFont="1" applyFill="1" applyBorder="1" applyAlignment="1">
      <alignment horizontal="center"/>
      <protection/>
    </xf>
    <xf numFmtId="38" fontId="10" fillId="0" borderId="11" xfId="17" applyFont="1" applyFill="1" applyBorder="1" applyAlignment="1">
      <alignment/>
    </xf>
    <xf numFmtId="38" fontId="10" fillId="0" borderId="5" xfId="17" applyFont="1" applyFill="1" applyBorder="1" applyAlignment="1">
      <alignment horizontal="center"/>
    </xf>
    <xf numFmtId="41" fontId="10" fillId="0" borderId="5" xfId="17" applyNumberFormat="1" applyFont="1" applyFill="1" applyBorder="1" applyAlignment="1">
      <alignment horizontal="right"/>
    </xf>
    <xf numFmtId="41" fontId="10" fillId="0" borderId="0" xfId="17" applyNumberFormat="1" applyFont="1" applyFill="1" applyBorder="1" applyAlignment="1">
      <alignment horizontal="right"/>
    </xf>
    <xf numFmtId="0" fontId="10" fillId="0" borderId="5" xfId="35" applyFont="1" applyFill="1" applyBorder="1" applyAlignment="1">
      <alignment horizontal="center"/>
      <protection/>
    </xf>
    <xf numFmtId="38" fontId="10" fillId="0" borderId="0" xfId="17" applyFont="1" applyFill="1" applyAlignment="1">
      <alignment/>
    </xf>
    <xf numFmtId="0" fontId="15" fillId="0" borderId="11" xfId="35" applyFont="1" applyFill="1" applyBorder="1">
      <alignment/>
      <protection/>
    </xf>
    <xf numFmtId="38" fontId="1" fillId="0" borderId="21" xfId="17" applyFont="1" applyFill="1" applyBorder="1" applyAlignment="1">
      <alignment/>
    </xf>
    <xf numFmtId="41" fontId="10" fillId="0" borderId="12" xfId="17" applyNumberFormat="1" applyFont="1" applyFill="1" applyBorder="1" applyAlignment="1">
      <alignment horizontal="right"/>
    </xf>
    <xf numFmtId="41" fontId="1" fillId="0" borderId="13" xfId="17" applyNumberFormat="1" applyFont="1" applyFill="1" applyBorder="1" applyAlignment="1">
      <alignment horizontal="right"/>
    </xf>
    <xf numFmtId="177" fontId="1" fillId="0" borderId="13" xfId="17" applyNumberFormat="1" applyFont="1" applyFill="1" applyBorder="1" applyAlignment="1">
      <alignment horizontal="right"/>
    </xf>
    <xf numFmtId="177" fontId="1" fillId="0" borderId="15" xfId="17" applyNumberFormat="1" applyFont="1" applyFill="1" applyBorder="1" applyAlignment="1">
      <alignment horizontal="right"/>
    </xf>
    <xf numFmtId="38" fontId="1" fillId="0" borderId="0" xfId="17" applyFont="1" applyFill="1" applyAlignment="1">
      <alignment horizontal="distributed" vertical="center" wrapText="1"/>
    </xf>
    <xf numFmtId="38" fontId="10" fillId="0" borderId="0" xfId="17" applyFont="1" applyFill="1" applyBorder="1" applyAlignment="1">
      <alignment/>
    </xf>
    <xf numFmtId="0" fontId="1" fillId="0" borderId="0" xfId="36" applyFont="1" applyFill="1">
      <alignment/>
      <protection/>
    </xf>
    <xf numFmtId="0" fontId="7" fillId="0" borderId="0" xfId="36" applyFont="1" applyFill="1" applyAlignment="1">
      <alignment/>
      <protection/>
    </xf>
    <xf numFmtId="0" fontId="1" fillId="0" borderId="0" xfId="36" applyFont="1" applyFill="1" applyAlignment="1">
      <alignment horizontal="centerContinuous"/>
      <protection/>
    </xf>
    <xf numFmtId="0" fontId="1" fillId="0" borderId="0" xfId="36" applyFont="1" applyFill="1" applyAlignment="1">
      <alignment/>
      <protection/>
    </xf>
    <xf numFmtId="0" fontId="1" fillId="0" borderId="0" xfId="36" applyFont="1" applyFill="1" applyBorder="1">
      <alignment/>
      <protection/>
    </xf>
    <xf numFmtId="0" fontId="1" fillId="0" borderId="0" xfId="36" applyFont="1" applyFill="1" applyBorder="1" applyAlignment="1">
      <alignment horizontal="centerContinuous"/>
      <protection/>
    </xf>
    <xf numFmtId="0" fontId="1" fillId="0" borderId="0" xfId="36" applyFont="1" applyFill="1" applyBorder="1" applyAlignment="1">
      <alignment horizontal="right"/>
      <protection/>
    </xf>
    <xf numFmtId="0" fontId="1" fillId="0" borderId="11" xfId="36" applyFont="1" applyFill="1" applyBorder="1" applyAlignment="1">
      <alignment vertical="center"/>
      <protection/>
    </xf>
    <xf numFmtId="0" fontId="1" fillId="0" borderId="0" xfId="36" applyFont="1" applyFill="1" applyAlignment="1">
      <alignment vertical="center"/>
      <protection/>
    </xf>
    <xf numFmtId="0" fontId="1" fillId="0" borderId="26"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0" fontId="1" fillId="0" borderId="20" xfId="36" applyFont="1"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1" xfId="36" applyFont="1" applyFill="1" applyBorder="1" applyAlignment="1">
      <alignment horizontal="distributed" vertical="center"/>
      <protection/>
    </xf>
    <xf numFmtId="197" fontId="1" fillId="0" borderId="6" xfId="17" applyNumberFormat="1" applyFont="1" applyFill="1" applyBorder="1" applyAlignment="1">
      <alignment horizontal="right" vertical="center"/>
    </xf>
    <xf numFmtId="197" fontId="1" fillId="0" borderId="7" xfId="17" applyNumberFormat="1" applyFont="1" applyFill="1" applyBorder="1" applyAlignment="1">
      <alignment horizontal="right" vertical="center"/>
    </xf>
    <xf numFmtId="197" fontId="1" fillId="0" borderId="7" xfId="17" applyNumberFormat="1" applyFont="1" applyFill="1" applyBorder="1" applyAlignment="1">
      <alignment vertical="center"/>
    </xf>
    <xf numFmtId="197" fontId="1" fillId="0" borderId="9" xfId="17" applyNumberFormat="1" applyFont="1" applyFill="1" applyBorder="1" applyAlignment="1">
      <alignment vertical="center"/>
    </xf>
    <xf numFmtId="197" fontId="1" fillId="0" borderId="5" xfId="17" applyNumberFormat="1" applyFont="1" applyFill="1" applyBorder="1" applyAlignment="1">
      <alignment vertical="center"/>
    </xf>
    <xf numFmtId="197" fontId="1" fillId="0" borderId="0" xfId="17" applyNumberFormat="1" applyFont="1" applyFill="1" applyBorder="1" applyAlignment="1">
      <alignment vertical="center"/>
    </xf>
    <xf numFmtId="197" fontId="1" fillId="0" borderId="11" xfId="17" applyNumberFormat="1" applyFont="1" applyFill="1" applyBorder="1" applyAlignment="1">
      <alignment vertical="center"/>
    </xf>
    <xf numFmtId="0" fontId="8" fillId="0" borderId="11" xfId="36" applyFont="1" applyFill="1" applyBorder="1" applyAlignment="1">
      <alignment vertical="center"/>
      <protection/>
    </xf>
    <xf numFmtId="0" fontId="10" fillId="0" borderId="11" xfId="36" applyFont="1" applyFill="1" applyBorder="1" applyAlignment="1" quotePrefix="1">
      <alignment horizontal="left" vertical="center"/>
      <protection/>
    </xf>
    <xf numFmtId="197" fontId="10" fillId="0" borderId="5" xfId="17" applyNumberFormat="1" applyFont="1" applyFill="1" applyBorder="1" applyAlignment="1">
      <alignment vertical="center"/>
    </xf>
    <xf numFmtId="197" fontId="10" fillId="0" borderId="0" xfId="17" applyNumberFormat="1" applyFont="1" applyFill="1" applyBorder="1" applyAlignment="1">
      <alignment vertical="center"/>
    </xf>
    <xf numFmtId="197" fontId="10" fillId="0" borderId="11" xfId="17" applyNumberFormat="1" applyFont="1" applyFill="1" applyBorder="1" applyAlignment="1">
      <alignment vertical="center"/>
    </xf>
    <xf numFmtId="0" fontId="8" fillId="0" borderId="0" xfId="36" applyFont="1" applyFill="1" applyAlignment="1">
      <alignment vertical="center"/>
      <protection/>
    </xf>
    <xf numFmtId="0" fontId="10" fillId="0" borderId="11" xfId="36" applyFont="1" applyFill="1" applyBorder="1" applyAlignment="1">
      <alignment horizontal="distributed" vertical="center"/>
      <protection/>
    </xf>
    <xf numFmtId="197" fontId="8" fillId="0" borderId="5" xfId="17" applyNumberFormat="1" applyFont="1" applyFill="1" applyBorder="1" applyAlignment="1">
      <alignment vertical="center"/>
    </xf>
    <xf numFmtId="197" fontId="8" fillId="0" borderId="0" xfId="17" applyNumberFormat="1" applyFont="1" applyFill="1" applyBorder="1" applyAlignment="1">
      <alignment vertical="center"/>
    </xf>
    <xf numFmtId="197" fontId="8" fillId="0" borderId="11" xfId="17" applyNumberFormat="1" applyFont="1" applyFill="1" applyBorder="1" applyAlignment="1">
      <alignment vertical="center"/>
    </xf>
    <xf numFmtId="0" fontId="1" fillId="0" borderId="11" xfId="36" applyFont="1" applyFill="1" applyBorder="1" applyAlignment="1">
      <alignment horizontal="center" vertical="center"/>
      <protection/>
    </xf>
    <xf numFmtId="197" fontId="9" fillId="0" borderId="0" xfId="17" applyNumberFormat="1" applyFont="1" applyFill="1" applyBorder="1" applyAlignment="1">
      <alignment vertical="center"/>
    </xf>
    <xf numFmtId="197" fontId="1" fillId="0" borderId="5" xfId="17" applyNumberFormat="1" applyFont="1" applyFill="1" applyBorder="1" applyAlignment="1">
      <alignment horizontal="right" vertical="center"/>
    </xf>
    <xf numFmtId="197" fontId="1" fillId="0" borderId="0" xfId="17" applyNumberFormat="1" applyFont="1" applyFill="1" applyBorder="1" applyAlignment="1">
      <alignment horizontal="right" vertical="center"/>
    </xf>
    <xf numFmtId="197" fontId="1" fillId="0" borderId="11" xfId="17" applyNumberFormat="1" applyFont="1" applyFill="1" applyBorder="1" applyAlignment="1">
      <alignment horizontal="right" vertical="center"/>
    </xf>
    <xf numFmtId="197" fontId="1" fillId="0" borderId="0" xfId="17" applyNumberFormat="1" applyFont="1" applyFill="1" applyBorder="1" applyAlignment="1">
      <alignment horizontal="center" vertical="center"/>
    </xf>
    <xf numFmtId="197" fontId="1" fillId="0" borderId="11" xfId="17" applyNumberFormat="1" applyFont="1" applyFill="1" applyBorder="1" applyAlignment="1">
      <alignment horizontal="center" vertical="center"/>
    </xf>
    <xf numFmtId="0" fontId="1" fillId="0" borderId="15" xfId="36" applyFont="1" applyFill="1" applyBorder="1" applyAlignment="1">
      <alignment horizontal="distributed" vertical="center"/>
      <protection/>
    </xf>
    <xf numFmtId="197" fontId="1" fillId="0" borderId="12" xfId="17" applyNumberFormat="1" applyFont="1" applyFill="1" applyBorder="1" applyAlignment="1">
      <alignment horizontal="right" vertical="center"/>
    </xf>
    <xf numFmtId="197" fontId="1" fillId="0" borderId="13" xfId="17" applyNumberFormat="1" applyFont="1" applyFill="1" applyBorder="1" applyAlignment="1">
      <alignment horizontal="right" vertical="center"/>
    </xf>
    <xf numFmtId="197" fontId="1" fillId="0" borderId="13" xfId="17" applyNumberFormat="1" applyFont="1" applyFill="1" applyBorder="1" applyAlignment="1">
      <alignment horizontal="center" vertical="center"/>
    </xf>
    <xf numFmtId="197" fontId="1" fillId="0" borderId="15" xfId="17" applyNumberFormat="1" applyFont="1" applyFill="1" applyBorder="1" applyAlignment="1">
      <alignment horizontal="right" vertical="center"/>
    </xf>
    <xf numFmtId="0" fontId="1" fillId="0" borderId="0" xfId="37" applyFont="1" applyFill="1" applyAlignment="1">
      <alignment vertical="center"/>
      <protection/>
    </xf>
    <xf numFmtId="0" fontId="7" fillId="0" borderId="0" xfId="37" applyFont="1" applyFill="1" applyAlignment="1">
      <alignment vertical="center"/>
      <protection/>
    </xf>
    <xf numFmtId="0" fontId="1" fillId="0" borderId="0" xfId="37" applyFont="1" applyFill="1" applyAlignment="1">
      <alignment horizontal="right" vertical="center"/>
      <protection/>
    </xf>
    <xf numFmtId="0" fontId="1" fillId="0" borderId="0" xfId="37" applyFont="1" applyFill="1" applyBorder="1" applyAlignment="1">
      <alignment vertical="center"/>
      <protection/>
    </xf>
    <xf numFmtId="0" fontId="10" fillId="0" borderId="0" xfId="37" applyFont="1" applyFill="1" applyAlignment="1">
      <alignment vertical="center"/>
      <protection/>
    </xf>
    <xf numFmtId="41" fontId="10" fillId="0" borderId="7" xfId="37" applyNumberFormat="1" applyFont="1" applyFill="1" applyBorder="1" applyAlignment="1">
      <alignment vertical="center"/>
      <protection/>
    </xf>
    <xf numFmtId="191" fontId="10" fillId="0" borderId="7" xfId="37" applyNumberFormat="1" applyFont="1" applyFill="1" applyBorder="1" applyAlignment="1">
      <alignment vertical="center"/>
      <protection/>
    </xf>
    <xf numFmtId="180" fontId="10" fillId="0" borderId="0" xfId="37" applyNumberFormat="1" applyFont="1" applyFill="1" applyBorder="1" applyAlignment="1">
      <alignment vertical="center"/>
      <protection/>
    </xf>
    <xf numFmtId="184" fontId="10" fillId="0" borderId="9" xfId="37" applyNumberFormat="1" applyFont="1" applyFill="1" applyBorder="1" applyAlignment="1">
      <alignment vertical="center"/>
      <protection/>
    </xf>
    <xf numFmtId="0" fontId="1" fillId="0" borderId="5" xfId="37" applyFont="1" applyFill="1" applyBorder="1" applyAlignment="1">
      <alignment vertical="center"/>
      <protection/>
    </xf>
    <xf numFmtId="0" fontId="1" fillId="0" borderId="11" xfId="37" applyFont="1" applyFill="1" applyBorder="1" applyAlignment="1">
      <alignment vertical="center"/>
      <protection/>
    </xf>
    <xf numFmtId="41" fontId="1" fillId="0" borderId="5" xfId="37" applyNumberFormat="1" applyFont="1" applyFill="1" applyBorder="1" applyAlignment="1">
      <alignment vertical="center"/>
      <protection/>
    </xf>
    <xf numFmtId="191" fontId="1" fillId="0" borderId="0" xfId="37" applyNumberFormat="1" applyFont="1" applyFill="1" applyBorder="1" applyAlignment="1">
      <alignment vertical="center"/>
      <protection/>
    </xf>
    <xf numFmtId="41" fontId="1" fillId="0" borderId="0" xfId="37" applyNumberFormat="1" applyFont="1" applyFill="1" applyBorder="1" applyAlignment="1">
      <alignment vertical="center"/>
      <protection/>
    </xf>
    <xf numFmtId="180" fontId="1" fillId="0" borderId="0" xfId="37" applyNumberFormat="1" applyFont="1" applyFill="1" applyBorder="1" applyAlignment="1">
      <alignment vertical="center"/>
      <protection/>
    </xf>
    <xf numFmtId="184" fontId="1" fillId="0" borderId="11" xfId="37" applyNumberFormat="1" applyFont="1" applyFill="1" applyBorder="1" applyAlignment="1">
      <alignment vertical="center"/>
      <protection/>
    </xf>
    <xf numFmtId="0" fontId="1" fillId="0" borderId="5"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189" fontId="1" fillId="0" borderId="0" xfId="37" applyNumberFormat="1" applyFont="1" applyFill="1" applyBorder="1" applyAlignment="1">
      <alignment vertical="center"/>
      <protection/>
    </xf>
    <xf numFmtId="209" fontId="1" fillId="0" borderId="0" xfId="37" applyNumberFormat="1" applyFont="1" applyFill="1" applyBorder="1" applyAlignment="1">
      <alignment vertical="center"/>
      <protection/>
    </xf>
    <xf numFmtId="209" fontId="1" fillId="0" borderId="0" xfId="17" applyNumberFormat="1" applyFont="1" applyFill="1" applyBorder="1" applyAlignment="1">
      <alignment vertical="center"/>
    </xf>
    <xf numFmtId="189" fontId="1" fillId="0" borderId="0" xfId="17" applyNumberFormat="1" applyFont="1" applyFill="1" applyBorder="1" applyAlignment="1">
      <alignment vertical="center"/>
    </xf>
    <xf numFmtId="180" fontId="1" fillId="0" borderId="0" xfId="17" applyNumberFormat="1" applyFont="1" applyFill="1" applyBorder="1" applyAlignment="1">
      <alignment vertical="center"/>
    </xf>
    <xf numFmtId="184" fontId="1" fillId="0" borderId="11" xfId="17" applyNumberFormat="1" applyFont="1" applyFill="1" applyBorder="1" applyAlignment="1">
      <alignment vertical="center"/>
    </xf>
    <xf numFmtId="41" fontId="1" fillId="0" borderId="11" xfId="37" applyNumberFormat="1" applyFont="1" applyFill="1" applyBorder="1" applyAlignment="1">
      <alignment vertical="center"/>
      <protection/>
    </xf>
    <xf numFmtId="0" fontId="1" fillId="0" borderId="11" xfId="37" applyFont="1" applyFill="1" applyBorder="1" applyAlignment="1">
      <alignment horizontal="center" vertical="center"/>
      <protection/>
    </xf>
    <xf numFmtId="0" fontId="1" fillId="0" borderId="0" xfId="37" applyFont="1" applyFill="1" applyBorder="1" applyAlignment="1">
      <alignment horizontal="distributed" vertical="center"/>
      <protection/>
    </xf>
    <xf numFmtId="0" fontId="1" fillId="0" borderId="12" xfId="37" applyFont="1" applyFill="1" applyBorder="1" applyAlignment="1">
      <alignment horizontal="distributed" vertical="center"/>
      <protection/>
    </xf>
    <xf numFmtId="0" fontId="1" fillId="0" borderId="13" xfId="37" applyFont="1" applyFill="1" applyBorder="1" applyAlignment="1">
      <alignment horizontal="distributed" vertical="center"/>
      <protection/>
    </xf>
    <xf numFmtId="209" fontId="1" fillId="0" borderId="13" xfId="17" applyNumberFormat="1" applyFont="1" applyFill="1" applyBorder="1" applyAlignment="1">
      <alignment vertical="center"/>
    </xf>
    <xf numFmtId="189" fontId="1" fillId="0" borderId="13" xfId="17" applyNumberFormat="1" applyFont="1" applyFill="1" applyBorder="1" applyAlignment="1">
      <alignment vertical="center"/>
    </xf>
    <xf numFmtId="180" fontId="1" fillId="0" borderId="13" xfId="17" applyNumberFormat="1" applyFont="1" applyFill="1" applyBorder="1" applyAlignment="1">
      <alignment vertical="center"/>
    </xf>
    <xf numFmtId="184" fontId="1" fillId="0" borderId="15" xfId="17" applyNumberFormat="1" applyFont="1" applyFill="1" applyBorder="1" applyAlignment="1">
      <alignment vertical="center"/>
    </xf>
    <xf numFmtId="191" fontId="1" fillId="0" borderId="0" xfId="37" applyNumberFormat="1" applyFont="1" applyFill="1" applyAlignment="1">
      <alignment vertical="center"/>
      <protection/>
    </xf>
    <xf numFmtId="0" fontId="1" fillId="0" borderId="0" xfId="38" applyFont="1">
      <alignment/>
      <protection/>
    </xf>
    <xf numFmtId="0" fontId="7" fillId="0" borderId="0" xfId="38" applyFont="1" applyAlignment="1">
      <alignment horizontal="left"/>
      <protection/>
    </xf>
    <xf numFmtId="0" fontId="1" fillId="0" borderId="0" xfId="38" applyFont="1" applyAlignment="1">
      <alignment horizontal="centerContinuous"/>
      <protection/>
    </xf>
    <xf numFmtId="0" fontId="1" fillId="0" borderId="27" xfId="38" applyFont="1" applyBorder="1">
      <alignment/>
      <protection/>
    </xf>
    <xf numFmtId="0" fontId="1" fillId="0" borderId="27" xfId="38" applyFont="1" applyBorder="1" applyAlignment="1">
      <alignment horizontal="centerContinuous"/>
      <protection/>
    </xf>
    <xf numFmtId="0" fontId="1" fillId="0" borderId="0" xfId="38" applyFont="1" applyBorder="1" applyAlignment="1">
      <alignment horizontal="right"/>
      <protection/>
    </xf>
    <xf numFmtId="0" fontId="1" fillId="0" borderId="0" xfId="38" applyFont="1" applyBorder="1">
      <alignment/>
      <protection/>
    </xf>
    <xf numFmtId="0" fontId="1" fillId="0" borderId="23" xfId="38" applyFont="1" applyBorder="1" applyAlignment="1">
      <alignment horizontal="center"/>
      <protection/>
    </xf>
    <xf numFmtId="0" fontId="1" fillId="0" borderId="31" xfId="38" applyFont="1" applyBorder="1" applyAlignment="1">
      <alignment horizontal="centerContinuous" vertical="center"/>
      <protection/>
    </xf>
    <xf numFmtId="0" fontId="1" fillId="0" borderId="3" xfId="38" applyFont="1" applyBorder="1" applyAlignment="1">
      <alignment horizontal="centerContinuous" vertical="center"/>
      <protection/>
    </xf>
    <xf numFmtId="0" fontId="1" fillId="0" borderId="23" xfId="38" applyFont="1" applyBorder="1" applyAlignment="1">
      <alignment horizontal="center" vertical="center"/>
      <protection/>
    </xf>
    <xf numFmtId="0" fontId="1" fillId="0" borderId="21" xfId="38" applyFont="1" applyBorder="1" applyAlignment="1">
      <alignment horizontal="center" vertical="center"/>
      <protection/>
    </xf>
    <xf numFmtId="0" fontId="1" fillId="0" borderId="26"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20"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20" xfId="38" applyFont="1" applyBorder="1" applyAlignment="1">
      <alignment horizontal="center"/>
      <protection/>
    </xf>
    <xf numFmtId="0" fontId="1" fillId="0" borderId="15" xfId="38" applyFont="1" applyBorder="1" applyAlignment="1">
      <alignment horizontal="centerContinuous" vertical="center"/>
      <protection/>
    </xf>
    <xf numFmtId="0" fontId="1" fillId="0" borderId="19" xfId="38" applyFont="1" applyBorder="1" applyAlignment="1">
      <alignment horizontal="center" vertical="center"/>
      <protection/>
    </xf>
    <xf numFmtId="0" fontId="1" fillId="0" borderId="19" xfId="38" applyFont="1" applyBorder="1" applyAlignment="1">
      <alignment horizontal="centerContinuous" vertical="center"/>
      <protection/>
    </xf>
    <xf numFmtId="0" fontId="1" fillId="0" borderId="25" xfId="38" applyFont="1" applyBorder="1" applyAlignment="1">
      <alignment horizontal="centerContinuous"/>
      <protection/>
    </xf>
    <xf numFmtId="0" fontId="1" fillId="0" borderId="19" xfId="38" applyFont="1" applyBorder="1" applyAlignment="1">
      <alignment horizontal="center"/>
      <protection/>
    </xf>
    <xf numFmtId="0" fontId="1" fillId="0" borderId="19" xfId="38" applyFont="1" applyBorder="1" applyAlignment="1">
      <alignment horizontal="centerContinuous"/>
      <protection/>
    </xf>
    <xf numFmtId="0" fontId="10" fillId="0" borderId="0" xfId="38" applyFont="1" applyBorder="1" applyAlignment="1">
      <alignment vertical="center"/>
      <protection/>
    </xf>
    <xf numFmtId="0" fontId="10" fillId="0" borderId="21" xfId="38" applyFont="1" applyBorder="1" applyAlignment="1">
      <alignment horizontal="distributed" vertical="center"/>
      <protection/>
    </xf>
    <xf numFmtId="41" fontId="10" fillId="0" borderId="0" xfId="38" applyNumberFormat="1" applyFont="1" applyFill="1" applyBorder="1" applyAlignment="1">
      <alignment vertical="center"/>
      <protection/>
    </xf>
    <xf numFmtId="41" fontId="10" fillId="0" borderId="7" xfId="38" applyNumberFormat="1" applyFont="1" applyFill="1" applyBorder="1" applyAlignment="1">
      <alignment vertical="center"/>
      <protection/>
    </xf>
    <xf numFmtId="198" fontId="10" fillId="0" borderId="7" xfId="38" applyNumberFormat="1" applyFont="1" applyFill="1" applyBorder="1" applyAlignment="1">
      <alignment vertical="center"/>
      <protection/>
    </xf>
    <xf numFmtId="41" fontId="10" fillId="0" borderId="11" xfId="38" applyNumberFormat="1" applyFont="1" applyFill="1" applyBorder="1" applyAlignment="1">
      <alignment vertical="center"/>
      <protection/>
    </xf>
    <xf numFmtId="0" fontId="10" fillId="0" borderId="0" xfId="38" applyFont="1" applyAlignment="1">
      <alignment vertical="center"/>
      <protection/>
    </xf>
    <xf numFmtId="0" fontId="1" fillId="0" borderId="21" xfId="38" applyFont="1" applyBorder="1" applyAlignment="1">
      <alignment horizontal="distributed"/>
      <protection/>
    </xf>
    <xf numFmtId="41" fontId="1" fillId="0" borderId="0" xfId="38" applyNumberFormat="1" applyFont="1" applyFill="1" applyBorder="1">
      <alignment/>
      <protection/>
    </xf>
    <xf numFmtId="198" fontId="1" fillId="0" borderId="0" xfId="38" applyNumberFormat="1" applyFont="1" applyFill="1" applyBorder="1">
      <alignment/>
      <protection/>
    </xf>
    <xf numFmtId="41" fontId="1" fillId="0" borderId="0" xfId="38" applyNumberFormat="1" applyFont="1" applyFill="1" applyBorder="1" applyAlignment="1">
      <alignment horizontal="right"/>
      <protection/>
    </xf>
    <xf numFmtId="41" fontId="1" fillId="0" borderId="11" xfId="38" applyNumberFormat="1" applyFont="1" applyFill="1" applyBorder="1">
      <alignment/>
      <protection/>
    </xf>
    <xf numFmtId="198" fontId="1" fillId="0" borderId="0" xfId="38" applyNumberFormat="1" applyFont="1" applyFill="1" applyBorder="1" applyAlignment="1">
      <alignment horizontal="right"/>
      <protection/>
    </xf>
    <xf numFmtId="41" fontId="1" fillId="0" borderId="11" xfId="38" applyNumberFormat="1" applyFont="1" applyFill="1" applyBorder="1" applyAlignment="1">
      <alignment horizontal="right"/>
      <protection/>
    </xf>
    <xf numFmtId="41" fontId="1" fillId="0" borderId="5" xfId="38" applyNumberFormat="1" applyFont="1" applyFill="1" applyBorder="1" applyAlignment="1">
      <alignment horizontal="right"/>
      <protection/>
    </xf>
    <xf numFmtId="0" fontId="1" fillId="0" borderId="20" xfId="38" applyFont="1" applyBorder="1" applyAlignment="1">
      <alignment horizontal="distributed"/>
      <protection/>
    </xf>
    <xf numFmtId="41" fontId="1" fillId="0" borderId="12" xfId="38" applyNumberFormat="1" applyFont="1" applyFill="1" applyBorder="1" applyAlignment="1">
      <alignment horizontal="right"/>
      <protection/>
    </xf>
    <xf numFmtId="41" fontId="1" fillId="0" borderId="13" xfId="38" applyNumberFormat="1" applyFont="1" applyFill="1" applyBorder="1" applyAlignment="1">
      <alignment horizontal="right"/>
      <protection/>
    </xf>
    <xf numFmtId="198" fontId="1" fillId="0" borderId="13" xfId="38" applyNumberFormat="1" applyFont="1" applyFill="1" applyBorder="1" applyAlignment="1">
      <alignment horizontal="right"/>
      <protection/>
    </xf>
    <xf numFmtId="41" fontId="1" fillId="0" borderId="13" xfId="38" applyNumberFormat="1" applyFont="1" applyFill="1" applyBorder="1">
      <alignment/>
      <protection/>
    </xf>
    <xf numFmtId="41" fontId="1" fillId="0" borderId="15" xfId="38" applyNumberFormat="1" applyFont="1" applyFill="1" applyBorder="1" applyAlignment="1">
      <alignment horizontal="right"/>
      <protection/>
    </xf>
    <xf numFmtId="38" fontId="1" fillId="0" borderId="2" xfId="17" applyFont="1" applyBorder="1" applyAlignment="1">
      <alignment vertical="center" wrapText="1"/>
    </xf>
    <xf numFmtId="38" fontId="1" fillId="0" borderId="4" xfId="17" applyFont="1" applyBorder="1" applyAlignment="1">
      <alignment vertical="center"/>
    </xf>
    <xf numFmtId="38" fontId="1" fillId="0" borderId="3" xfId="17" applyFont="1" applyBorder="1" applyAlignment="1">
      <alignment vertical="center"/>
    </xf>
    <xf numFmtId="176" fontId="1" fillId="0" borderId="0" xfId="17" applyNumberFormat="1" applyFont="1" applyBorder="1" applyAlignment="1">
      <alignment vertical="center"/>
    </xf>
    <xf numFmtId="38" fontId="1" fillId="0" borderId="33" xfId="17" applyFont="1" applyBorder="1" applyAlignment="1">
      <alignment vertical="center"/>
    </xf>
    <xf numFmtId="38" fontId="1" fillId="0" borderId="5" xfId="17" applyFont="1" applyBorder="1" applyAlignment="1">
      <alignment horizontal="left" vertical="center"/>
    </xf>
    <xf numFmtId="0" fontId="1" fillId="0" borderId="11" xfId="39" applyFont="1" applyBorder="1" applyAlignment="1">
      <alignment horizontal="distributed" vertical="center"/>
      <protection/>
    </xf>
    <xf numFmtId="176" fontId="1" fillId="0" borderId="0" xfId="39" applyNumberFormat="1" applyFont="1" applyBorder="1" applyAlignment="1">
      <alignment vertical="center"/>
      <protection/>
    </xf>
    <xf numFmtId="0" fontId="1" fillId="0" borderId="5" xfId="39" applyFont="1" applyBorder="1" applyAlignment="1">
      <alignment horizontal="left" vertical="center"/>
      <protection/>
    </xf>
    <xf numFmtId="0" fontId="1" fillId="0" borderId="5" xfId="39" applyFont="1" applyBorder="1" applyAlignment="1">
      <alignment vertical="center"/>
      <protection/>
    </xf>
    <xf numFmtId="38" fontId="1" fillId="0" borderId="10" xfId="17" applyFont="1" applyBorder="1" applyAlignment="1">
      <alignment vertical="center" wrapText="1"/>
    </xf>
    <xf numFmtId="38" fontId="1" fillId="0" borderId="11" xfId="17" applyFont="1" applyBorder="1" applyAlignment="1">
      <alignment vertical="center" wrapText="1"/>
    </xf>
    <xf numFmtId="38" fontId="1" fillId="0" borderId="0" xfId="17" applyFont="1" applyBorder="1" applyAlignment="1">
      <alignment vertical="center" wrapText="1"/>
    </xf>
    <xf numFmtId="38" fontId="1" fillId="0" borderId="11" xfId="17" applyFont="1" applyBorder="1" applyAlignment="1">
      <alignment horizontal="center" vertical="center" wrapText="1"/>
    </xf>
    <xf numFmtId="38" fontId="1" fillId="0" borderId="15" xfId="17" applyFont="1" applyBorder="1" applyAlignment="1">
      <alignment horizontal="center" vertical="center"/>
    </xf>
    <xf numFmtId="38" fontId="1" fillId="0" borderId="13" xfId="17" applyFont="1" applyBorder="1" applyAlignment="1">
      <alignment horizontal="center" vertical="center"/>
    </xf>
    <xf numFmtId="38" fontId="1" fillId="0" borderId="2" xfId="17" applyFont="1" applyBorder="1" applyAlignment="1">
      <alignment horizontal="center" vertical="center" wrapText="1"/>
    </xf>
    <xf numFmtId="38" fontId="10" fillId="0" borderId="29" xfId="17" applyFont="1" applyBorder="1" applyAlignment="1">
      <alignment vertical="center"/>
    </xf>
    <xf numFmtId="38" fontId="10" fillId="0" borderId="33" xfId="17" applyFont="1" applyBorder="1" applyAlignment="1">
      <alignment vertical="center"/>
    </xf>
    <xf numFmtId="0" fontId="1" fillId="0" borderId="11" xfId="40" applyFont="1" applyBorder="1" applyAlignment="1">
      <alignment horizontal="distributed" vertical="center"/>
      <protection/>
    </xf>
    <xf numFmtId="210" fontId="1" fillId="0" borderId="0" xfId="17" applyNumberFormat="1" applyFont="1" applyBorder="1" applyAlignment="1">
      <alignment vertical="center"/>
    </xf>
    <xf numFmtId="210" fontId="1" fillId="0" borderId="11" xfId="17" applyNumberFormat="1" applyFont="1" applyBorder="1" applyAlignment="1">
      <alignment vertical="center"/>
    </xf>
    <xf numFmtId="0" fontId="1" fillId="0" borderId="5" xfId="40" applyFont="1" applyBorder="1" applyAlignment="1">
      <alignment horizontal="left" vertical="center"/>
      <protection/>
    </xf>
    <xf numFmtId="0" fontId="1" fillId="0" borderId="5" xfId="40" applyFont="1" applyBorder="1" applyAlignment="1">
      <alignment vertical="center"/>
      <protection/>
    </xf>
    <xf numFmtId="38" fontId="1" fillId="0" borderId="34" xfId="17" applyFont="1" applyBorder="1" applyAlignment="1">
      <alignment vertical="center"/>
    </xf>
    <xf numFmtId="0" fontId="1" fillId="0" borderId="0" xfId="41" applyFont="1">
      <alignment/>
      <protection/>
    </xf>
    <xf numFmtId="0" fontId="7" fillId="0" borderId="0" xfId="41" applyFont="1">
      <alignment/>
      <protection/>
    </xf>
    <xf numFmtId="0" fontId="1" fillId="0" borderId="0" xfId="41" applyFont="1" applyAlignment="1">
      <alignment horizontal="right"/>
      <protection/>
    </xf>
    <xf numFmtId="0" fontId="1" fillId="0" borderId="0" xfId="41" applyFont="1" applyAlignment="1">
      <alignment vertical="center"/>
      <protection/>
    </xf>
    <xf numFmtId="0" fontId="1" fillId="0" borderId="31" xfId="41" applyFont="1" applyBorder="1" applyAlignment="1">
      <alignment horizontal="centerContinuous" vertical="center"/>
      <protection/>
    </xf>
    <xf numFmtId="0" fontId="1" fillId="0" borderId="3" xfId="41" applyFont="1" applyBorder="1" applyAlignment="1">
      <alignment horizontal="centerContinuous" vertical="center"/>
      <protection/>
    </xf>
    <xf numFmtId="0" fontId="1" fillId="0" borderId="11" xfId="41" applyFont="1" applyBorder="1" applyAlignment="1">
      <alignment horizontal="center" vertical="center"/>
      <protection/>
    </xf>
    <xf numFmtId="0" fontId="1" fillId="0" borderId="21" xfId="41" applyFont="1" applyBorder="1" applyAlignment="1">
      <alignment horizontal="center" vertical="center"/>
      <protection/>
    </xf>
    <xf numFmtId="0" fontId="10" fillId="0" borderId="0" xfId="41" applyFont="1" applyAlignment="1">
      <alignment vertical="center"/>
      <protection/>
    </xf>
    <xf numFmtId="3" fontId="10" fillId="0" borderId="7" xfId="41" applyNumberFormat="1" applyFont="1" applyBorder="1" applyAlignment="1">
      <alignment vertical="center"/>
      <protection/>
    </xf>
    <xf numFmtId="187" fontId="10" fillId="0" borderId="7" xfId="41" applyNumberFormat="1" applyFont="1" applyBorder="1" applyAlignment="1">
      <alignment vertical="center"/>
      <protection/>
    </xf>
    <xf numFmtId="187" fontId="10" fillId="0" borderId="9" xfId="41" applyNumberFormat="1" applyFont="1" applyBorder="1" applyAlignment="1">
      <alignment vertical="center"/>
      <protection/>
    </xf>
    <xf numFmtId="0" fontId="1" fillId="0" borderId="5" xfId="41" applyFont="1" applyBorder="1">
      <alignment/>
      <protection/>
    </xf>
    <xf numFmtId="0" fontId="1" fillId="0" borderId="11" xfId="41" applyFont="1" applyBorder="1">
      <alignment/>
      <protection/>
    </xf>
    <xf numFmtId="3" fontId="1" fillId="0" borderId="0" xfId="41" applyNumberFormat="1" applyFont="1" applyBorder="1">
      <alignment/>
      <protection/>
    </xf>
    <xf numFmtId="205" fontId="1" fillId="0" borderId="0" xfId="41" applyNumberFormat="1" applyFont="1" applyBorder="1">
      <alignment/>
      <protection/>
    </xf>
    <xf numFmtId="205" fontId="1" fillId="0" borderId="11" xfId="41" applyNumberFormat="1" applyFont="1" applyBorder="1">
      <alignment/>
      <protection/>
    </xf>
    <xf numFmtId="0" fontId="1" fillId="0" borderId="5" xfId="41" applyFont="1" applyBorder="1" applyAlignment="1">
      <alignment vertical="center"/>
      <protection/>
    </xf>
    <xf numFmtId="0" fontId="1" fillId="0" borderId="11" xfId="41" applyFont="1" applyBorder="1" applyAlignment="1">
      <alignment horizontal="distributed" vertical="center"/>
      <protection/>
    </xf>
    <xf numFmtId="3" fontId="1" fillId="0" borderId="0" xfId="41" applyNumberFormat="1" applyFont="1" applyBorder="1" applyAlignment="1">
      <alignment vertical="center"/>
      <protection/>
    </xf>
    <xf numFmtId="205" fontId="1" fillId="0" borderId="0" xfId="41" applyNumberFormat="1" applyFont="1" applyBorder="1" applyAlignment="1">
      <alignment vertical="center"/>
      <protection/>
    </xf>
    <xf numFmtId="205" fontId="1" fillId="0" borderId="11" xfId="41" applyNumberFormat="1" applyFont="1" applyBorder="1" applyAlignment="1">
      <alignment vertical="center"/>
      <protection/>
    </xf>
    <xf numFmtId="190" fontId="1" fillId="0" borderId="0" xfId="41" applyNumberFormat="1" applyFont="1" applyAlignment="1">
      <alignment vertical="center"/>
      <protection/>
    </xf>
    <xf numFmtId="199" fontId="1" fillId="0" borderId="0" xfId="41" applyNumberFormat="1" applyFont="1" applyAlignment="1">
      <alignment vertical="center"/>
      <protection/>
    </xf>
    <xf numFmtId="3" fontId="1" fillId="0" borderId="0" xfId="41" applyNumberFormat="1" applyFont="1" applyBorder="1" applyAlignment="1">
      <alignment horizontal="right" vertical="center"/>
      <protection/>
    </xf>
    <xf numFmtId="3" fontId="10" fillId="0" borderId="0" xfId="41" applyNumberFormat="1" applyFont="1" applyBorder="1" applyAlignment="1">
      <alignment vertical="center"/>
      <protection/>
    </xf>
    <xf numFmtId="187" fontId="10" fillId="0" borderId="0" xfId="41" applyNumberFormat="1" applyFont="1" applyBorder="1" applyAlignment="1">
      <alignment vertical="center"/>
      <protection/>
    </xf>
    <xf numFmtId="187" fontId="10" fillId="0" borderId="11" xfId="41" applyNumberFormat="1" applyFont="1" applyBorder="1" applyAlignment="1">
      <alignment vertical="center"/>
      <protection/>
    </xf>
    <xf numFmtId="205" fontId="1" fillId="0" borderId="0" xfId="41" applyNumberFormat="1" applyFont="1" applyBorder="1" applyAlignment="1">
      <alignment horizontal="right" vertical="center"/>
      <protection/>
    </xf>
    <xf numFmtId="205" fontId="1" fillId="0" borderId="11" xfId="41" applyNumberFormat="1" applyFont="1" applyBorder="1" applyAlignment="1">
      <alignment horizontal="right" vertical="center"/>
      <protection/>
    </xf>
    <xf numFmtId="0" fontId="10" fillId="0" borderId="12" xfId="41" applyFont="1" applyBorder="1" applyAlignment="1">
      <alignment horizontal="left" vertical="center"/>
      <protection/>
    </xf>
    <xf numFmtId="0" fontId="10" fillId="0" borderId="15" xfId="41" applyFont="1" applyBorder="1" applyAlignment="1">
      <alignment vertical="center"/>
      <protection/>
    </xf>
    <xf numFmtId="3" fontId="10" fillId="0" borderId="13" xfId="41" applyNumberFormat="1" applyFont="1" applyBorder="1" applyAlignment="1">
      <alignment vertical="center"/>
      <protection/>
    </xf>
    <xf numFmtId="205" fontId="10" fillId="0" borderId="13" xfId="41" applyNumberFormat="1" applyFont="1" applyBorder="1" applyAlignment="1">
      <alignment vertical="center"/>
      <protection/>
    </xf>
    <xf numFmtId="205" fontId="10" fillId="0" borderId="15" xfId="41" applyNumberFormat="1" applyFont="1" applyBorder="1" applyAlignment="1">
      <alignment vertical="center"/>
      <protection/>
    </xf>
    <xf numFmtId="211" fontId="7" fillId="0" borderId="0" xfId="17" applyNumberFormat="1" applyFont="1" applyFill="1" applyAlignment="1">
      <alignment horizontal="left"/>
    </xf>
    <xf numFmtId="38" fontId="8" fillId="0" borderId="0" xfId="17" applyFont="1" applyFill="1" applyBorder="1" applyAlignment="1">
      <alignment horizontal="right"/>
    </xf>
    <xf numFmtId="38" fontId="1" fillId="0" borderId="23" xfId="17" applyFont="1" applyFill="1" applyBorder="1" applyAlignment="1">
      <alignment horizontal="center"/>
    </xf>
    <xf numFmtId="0" fontId="1" fillId="0" borderId="23" xfId="42" applyFont="1" applyFill="1" applyBorder="1">
      <alignment/>
      <protection/>
    </xf>
    <xf numFmtId="38" fontId="1" fillId="0" borderId="26" xfId="17" applyFont="1" applyFill="1" applyBorder="1" applyAlignment="1">
      <alignment/>
    </xf>
    <xf numFmtId="38" fontId="1" fillId="0" borderId="26" xfId="17" applyFont="1" applyFill="1" applyBorder="1" applyAlignment="1">
      <alignment horizontal="center"/>
    </xf>
    <xf numFmtId="181" fontId="1" fillId="0" borderId="20" xfId="17" applyNumberFormat="1" applyFont="1" applyFill="1" applyBorder="1" applyAlignment="1" quotePrefix="1">
      <alignment horizontal="center"/>
    </xf>
    <xf numFmtId="38" fontId="9" fillId="0" borderId="20" xfId="17" applyFont="1" applyFill="1" applyBorder="1" applyAlignment="1">
      <alignment horizontal="center"/>
    </xf>
    <xf numFmtId="41" fontId="1" fillId="0" borderId="5" xfId="17" applyNumberFormat="1" applyFont="1" applyFill="1" applyBorder="1" applyAlignment="1">
      <alignment horizontal="right" shrinkToFit="1"/>
    </xf>
    <xf numFmtId="41" fontId="1" fillId="0" borderId="7" xfId="17" applyNumberFormat="1" applyFont="1" applyFill="1" applyBorder="1" applyAlignment="1">
      <alignment horizontal="right" shrinkToFit="1"/>
    </xf>
    <xf numFmtId="41" fontId="1" fillId="0" borderId="7" xfId="17" applyNumberFormat="1" applyFont="1" applyFill="1" applyBorder="1" applyAlignment="1">
      <alignment/>
    </xf>
    <xf numFmtId="41" fontId="1" fillId="0" borderId="7" xfId="17" applyNumberFormat="1" applyFont="1" applyBorder="1" applyAlignment="1">
      <alignment horizontal="right" shrinkToFit="1"/>
    </xf>
    <xf numFmtId="41" fontId="1" fillId="0" borderId="9" xfId="17" applyNumberFormat="1" applyFont="1" applyBorder="1" applyAlignment="1">
      <alignment horizontal="right" shrinkToFit="1"/>
    </xf>
    <xf numFmtId="41" fontId="1" fillId="0" borderId="0" xfId="17" applyNumberFormat="1" applyFont="1" applyFill="1" applyBorder="1" applyAlignment="1">
      <alignment horizontal="right" shrinkToFit="1"/>
    </xf>
    <xf numFmtId="41" fontId="1" fillId="0" borderId="0" xfId="17" applyNumberFormat="1" applyFont="1" applyBorder="1" applyAlignment="1">
      <alignment horizontal="right" shrinkToFit="1"/>
    </xf>
    <xf numFmtId="41" fontId="1" fillId="0" borderId="11" xfId="17" applyNumberFormat="1" applyFont="1" applyBorder="1" applyAlignment="1">
      <alignment horizontal="right" shrinkToFit="1"/>
    </xf>
    <xf numFmtId="41" fontId="10" fillId="0" borderId="5" xfId="17" applyNumberFormat="1" applyFont="1" applyFill="1" applyBorder="1" applyAlignment="1">
      <alignment horizontal="right" shrinkToFit="1"/>
    </xf>
    <xf numFmtId="41" fontId="10" fillId="0" borderId="0" xfId="17" applyNumberFormat="1" applyFont="1" applyFill="1" applyBorder="1" applyAlignment="1">
      <alignment horizontal="right" shrinkToFit="1"/>
    </xf>
    <xf numFmtId="41" fontId="10" fillId="0" borderId="11" xfId="17" applyNumberFormat="1" applyFont="1" applyFill="1" applyBorder="1" applyAlignment="1">
      <alignment horizontal="right" shrinkToFit="1"/>
    </xf>
    <xf numFmtId="38" fontId="9" fillId="0" borderId="21" xfId="17" applyFont="1" applyFill="1" applyBorder="1" applyAlignment="1">
      <alignment horizontal="distributed" vertical="center"/>
    </xf>
    <xf numFmtId="41" fontId="9" fillId="0" borderId="5" xfId="17" applyNumberFormat="1" applyFont="1" applyFill="1" applyBorder="1" applyAlignment="1">
      <alignment horizontal="right" shrinkToFit="1"/>
    </xf>
    <xf numFmtId="41" fontId="9" fillId="0" borderId="0" xfId="17" applyNumberFormat="1" applyFont="1" applyFill="1" applyBorder="1" applyAlignment="1">
      <alignment horizontal="right" shrinkToFit="1"/>
    </xf>
    <xf numFmtId="41" fontId="9" fillId="0" borderId="0" xfId="17" applyNumberFormat="1" applyFont="1" applyFill="1" applyBorder="1" applyAlignment="1">
      <alignment/>
    </xf>
    <xf numFmtId="41" fontId="10" fillId="0" borderId="0" xfId="17" applyNumberFormat="1" applyFont="1" applyBorder="1" applyAlignment="1">
      <alignment horizontal="right" shrinkToFit="1"/>
    </xf>
    <xf numFmtId="41" fontId="10" fillId="0" borderId="11" xfId="17" applyNumberFormat="1" applyFont="1" applyBorder="1" applyAlignment="1">
      <alignment horizontal="right" shrinkToFit="1"/>
    </xf>
    <xf numFmtId="38" fontId="1" fillId="0" borderId="0" xfId="17" applyFont="1" applyFill="1" applyBorder="1" applyAlignment="1">
      <alignment horizontal="right" shrinkToFit="1"/>
    </xf>
    <xf numFmtId="180" fontId="1" fillId="0" borderId="0" xfId="17" applyNumberFormat="1" applyFont="1" applyFill="1" applyBorder="1" applyAlignment="1">
      <alignment horizontal="right" shrinkToFit="1"/>
    </xf>
    <xf numFmtId="177" fontId="1" fillId="0" borderId="0" xfId="17" applyNumberFormat="1" applyFont="1" applyFill="1" applyBorder="1" applyAlignment="1">
      <alignment horizontal="right" shrinkToFit="1"/>
    </xf>
    <xf numFmtId="41" fontId="1" fillId="0" borderId="12" xfId="17" applyNumberFormat="1" applyFont="1" applyFill="1" applyBorder="1" applyAlignment="1">
      <alignment horizontal="right" shrinkToFit="1"/>
    </xf>
    <xf numFmtId="41" fontId="1" fillId="0" borderId="13" xfId="17" applyNumberFormat="1" applyFont="1" applyFill="1" applyBorder="1" applyAlignment="1">
      <alignment horizontal="right" shrinkToFit="1"/>
    </xf>
    <xf numFmtId="38" fontId="1" fillId="0" borderId="13" xfId="17" applyFont="1" applyFill="1" applyBorder="1" applyAlignment="1">
      <alignment horizontal="right" shrinkToFit="1"/>
    </xf>
    <xf numFmtId="41" fontId="1" fillId="0" borderId="13" xfId="17" applyNumberFormat="1" applyFont="1" applyBorder="1" applyAlignment="1">
      <alignment horizontal="right" shrinkToFit="1"/>
    </xf>
    <xf numFmtId="41" fontId="1" fillId="0" borderId="15" xfId="17" applyNumberFormat="1" applyFont="1" applyBorder="1" applyAlignment="1">
      <alignment horizontal="right" shrinkToFit="1"/>
    </xf>
    <xf numFmtId="0" fontId="1" fillId="0" borderId="0" xfId="43" applyFont="1" applyFill="1" applyAlignment="1">
      <alignment vertical="center"/>
      <protection/>
    </xf>
    <xf numFmtId="0" fontId="7" fillId="0" borderId="0" xfId="43" applyFont="1" applyFill="1" applyAlignment="1">
      <alignment vertical="center"/>
      <protection/>
    </xf>
    <xf numFmtId="3" fontId="1" fillId="0" borderId="0" xfId="43" applyNumberFormat="1" applyFont="1" applyFill="1" applyAlignment="1">
      <alignment vertical="center"/>
      <protection/>
    </xf>
    <xf numFmtId="49" fontId="1" fillId="0" borderId="0" xfId="43" applyNumberFormat="1" applyFont="1" applyFill="1" applyAlignment="1">
      <alignment vertical="center"/>
      <protection/>
    </xf>
    <xf numFmtId="49" fontId="1" fillId="0" borderId="27" xfId="43" applyNumberFormat="1" applyFont="1" applyFill="1" applyBorder="1" applyAlignment="1">
      <alignment vertical="center"/>
      <protection/>
    </xf>
    <xf numFmtId="49" fontId="1" fillId="0" borderId="0" xfId="43" applyNumberFormat="1" applyFont="1" applyFill="1" applyBorder="1" applyAlignment="1">
      <alignment vertical="center"/>
      <protection/>
    </xf>
    <xf numFmtId="49" fontId="1" fillId="0" borderId="0" xfId="43" applyNumberFormat="1" applyFont="1" applyFill="1" applyAlignment="1">
      <alignment horizontal="right" vertical="center"/>
      <protection/>
    </xf>
    <xf numFmtId="0" fontId="1" fillId="0" borderId="23" xfId="43" applyFont="1" applyFill="1" applyBorder="1" applyAlignment="1">
      <alignment horizontal="center" vertical="center"/>
      <protection/>
    </xf>
    <xf numFmtId="0" fontId="1" fillId="0" borderId="23" xfId="43" applyFont="1" applyFill="1" applyBorder="1" applyAlignment="1">
      <alignment horizontal="center" vertical="center" wrapText="1"/>
      <protection/>
    </xf>
    <xf numFmtId="0" fontId="1" fillId="0" borderId="6" xfId="43" applyNumberFormat="1" applyFont="1" applyFill="1" applyBorder="1" applyAlignment="1">
      <alignment vertical="center"/>
      <protection/>
    </xf>
    <xf numFmtId="0" fontId="1" fillId="0" borderId="7" xfId="43" applyNumberFormat="1" applyFont="1" applyFill="1" applyBorder="1" applyAlignment="1">
      <alignment vertical="center"/>
      <protection/>
    </xf>
    <xf numFmtId="38" fontId="1" fillId="0" borderId="9" xfId="17" applyFont="1" applyFill="1" applyBorder="1" applyAlignment="1">
      <alignment vertical="center"/>
    </xf>
    <xf numFmtId="0" fontId="1" fillId="0" borderId="5"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2" fontId="1" fillId="0" borderId="5" xfId="43" applyNumberFormat="1" applyFont="1" applyFill="1" applyBorder="1" applyAlignment="1">
      <alignment vertical="center"/>
      <protection/>
    </xf>
    <xf numFmtId="213" fontId="1" fillId="0" borderId="0"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11" xfId="43" applyNumberFormat="1" applyFont="1" applyFill="1" applyBorder="1" applyAlignment="1">
      <alignment vertical="center"/>
      <protection/>
    </xf>
    <xf numFmtId="0" fontId="1" fillId="0" borderId="5" xfId="43" applyNumberFormat="1" applyFont="1" applyFill="1" applyBorder="1" applyAlignment="1">
      <alignment vertical="center"/>
      <protection/>
    </xf>
    <xf numFmtId="0" fontId="1" fillId="0" borderId="11" xfId="43" applyNumberFormat="1" applyFont="1" applyFill="1" applyBorder="1" applyAlignment="1">
      <alignment vertical="center"/>
      <protection/>
    </xf>
    <xf numFmtId="190" fontId="1" fillId="0" borderId="12" xfId="43" applyNumberFormat="1" applyFont="1" applyFill="1" applyBorder="1" applyAlignment="1">
      <alignment vertical="center"/>
      <protection/>
    </xf>
    <xf numFmtId="190" fontId="1" fillId="0" borderId="13" xfId="43" applyNumberFormat="1" applyFont="1" applyFill="1" applyBorder="1" applyAlignment="1">
      <alignment vertical="center"/>
      <protection/>
    </xf>
    <xf numFmtId="190" fontId="1" fillId="0" borderId="15" xfId="43" applyNumberFormat="1" applyFont="1" applyFill="1" applyBorder="1" applyAlignment="1">
      <alignment vertical="center"/>
      <protection/>
    </xf>
    <xf numFmtId="3" fontId="10" fillId="0" borderId="6" xfId="43" applyNumberFormat="1" applyFont="1" applyFill="1" applyBorder="1" applyAlignment="1">
      <alignment vertical="center"/>
      <protection/>
    </xf>
    <xf numFmtId="3" fontId="10" fillId="0" borderId="7" xfId="43" applyNumberFormat="1" applyFont="1" applyFill="1" applyBorder="1" applyAlignment="1">
      <alignment vertical="center"/>
      <protection/>
    </xf>
    <xf numFmtId="3" fontId="10" fillId="0" borderId="9" xfId="43" applyNumberFormat="1" applyFont="1" applyFill="1" applyBorder="1" applyAlignment="1">
      <alignment vertical="center"/>
      <protection/>
    </xf>
    <xf numFmtId="0" fontId="10" fillId="0" borderId="0" xfId="43" applyFont="1" applyFill="1" applyAlignment="1">
      <alignment vertical="center"/>
      <protection/>
    </xf>
    <xf numFmtId="0" fontId="10" fillId="0" borderId="5"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3" fontId="10" fillId="0" borderId="5" xfId="43" applyNumberFormat="1" applyFont="1" applyFill="1" applyBorder="1" applyAlignment="1">
      <alignment vertical="center"/>
      <protection/>
    </xf>
    <xf numFmtId="3" fontId="10" fillId="0" borderId="0" xfId="43" applyNumberFormat="1" applyFont="1" applyFill="1" applyBorder="1" applyAlignment="1">
      <alignment vertical="center"/>
      <protection/>
    </xf>
    <xf numFmtId="3" fontId="10" fillId="0" borderId="11" xfId="43" applyNumberFormat="1" applyFont="1" applyFill="1" applyBorder="1" applyAlignment="1">
      <alignment vertical="center"/>
      <protection/>
    </xf>
    <xf numFmtId="3" fontId="1" fillId="0" borderId="0" xfId="43" applyNumberFormat="1" applyFont="1" applyFill="1" applyBorder="1" applyAlignment="1">
      <alignment vertical="center"/>
      <protection/>
    </xf>
    <xf numFmtId="3" fontId="1" fillId="0" borderId="11" xfId="43" applyNumberFormat="1" applyFont="1" applyFill="1" applyBorder="1" applyAlignment="1">
      <alignment vertical="center"/>
      <protection/>
    </xf>
    <xf numFmtId="3" fontId="1" fillId="0" borderId="5" xfId="43" applyNumberFormat="1" applyFont="1" applyFill="1" applyBorder="1" applyAlignment="1">
      <alignment vertical="center"/>
      <protection/>
    </xf>
    <xf numFmtId="3" fontId="10" fillId="0" borderId="12" xfId="43" applyNumberFormat="1" applyFont="1" applyFill="1" applyBorder="1" applyAlignment="1">
      <alignment vertical="center"/>
      <protection/>
    </xf>
    <xf numFmtId="3" fontId="10" fillId="0" borderId="13" xfId="43" applyNumberFormat="1" applyFont="1" applyFill="1" applyBorder="1" applyAlignment="1">
      <alignment vertical="center"/>
      <protection/>
    </xf>
    <xf numFmtId="3" fontId="10" fillId="0" borderId="15" xfId="43" applyNumberFormat="1" applyFont="1" applyFill="1" applyBorder="1" applyAlignment="1">
      <alignment vertical="center"/>
      <protection/>
    </xf>
    <xf numFmtId="0" fontId="10" fillId="0" borderId="0" xfId="43" applyFont="1" applyFill="1" applyAlignment="1">
      <alignment horizontal="distributed" vertical="center"/>
      <protection/>
    </xf>
    <xf numFmtId="0" fontId="1" fillId="0" borderId="0" xfId="43" applyFont="1" applyFill="1" applyAlignment="1">
      <alignment horizontal="distributed" vertical="center"/>
      <protection/>
    </xf>
    <xf numFmtId="3" fontId="1" fillId="0" borderId="35" xfId="43" applyNumberFormat="1" applyFont="1" applyFill="1" applyBorder="1" applyAlignment="1">
      <alignment vertical="center"/>
      <protection/>
    </xf>
    <xf numFmtId="3" fontId="1" fillId="0" borderId="36" xfId="43" applyNumberFormat="1" applyFont="1" applyFill="1" applyBorder="1" applyAlignment="1">
      <alignment vertical="center"/>
      <protection/>
    </xf>
    <xf numFmtId="3" fontId="1" fillId="0" borderId="25" xfId="43" applyNumberFormat="1" applyFont="1" applyFill="1" applyBorder="1" applyAlignment="1">
      <alignment vertical="center"/>
      <protection/>
    </xf>
    <xf numFmtId="3" fontId="1" fillId="0" borderId="37" xfId="43" applyNumberFormat="1" applyFont="1" applyFill="1" applyBorder="1" applyAlignment="1">
      <alignment vertical="center"/>
      <protection/>
    </xf>
    <xf numFmtId="0" fontId="1" fillId="0" borderId="0" xfId="43" applyFont="1" applyFill="1" applyBorder="1" applyAlignment="1">
      <alignment vertical="center"/>
      <protection/>
    </xf>
    <xf numFmtId="38" fontId="1" fillId="0" borderId="0" xfId="17" applyFont="1" applyFill="1" applyAlignment="1">
      <alignment vertical="center"/>
    </xf>
    <xf numFmtId="38" fontId="7" fillId="0" borderId="0" xfId="17" applyFont="1" applyFill="1" applyAlignment="1">
      <alignment vertical="center"/>
    </xf>
    <xf numFmtId="0" fontId="1" fillId="0" borderId="22" xfId="17" applyNumberFormat="1" applyFont="1" applyFill="1" applyBorder="1" applyAlignment="1">
      <alignment horizontal="distributed" vertical="center"/>
    </xf>
    <xf numFmtId="0" fontId="1" fillId="0" borderId="23" xfId="17" applyNumberFormat="1" applyFont="1" applyFill="1" applyBorder="1" applyAlignment="1">
      <alignment horizontal="distributed" vertical="center"/>
    </xf>
    <xf numFmtId="0" fontId="1" fillId="0" borderId="5" xfId="44" applyNumberFormat="1" applyFont="1" applyFill="1" applyBorder="1" applyAlignment="1">
      <alignment horizontal="distributed" vertical="center"/>
      <protection/>
    </xf>
    <xf numFmtId="0" fontId="1" fillId="0" borderId="21" xfId="17" applyNumberFormat="1" applyFont="1" applyFill="1" applyBorder="1" applyAlignment="1">
      <alignment horizontal="distributed" vertical="center"/>
    </xf>
    <xf numFmtId="0" fontId="1" fillId="0" borderId="21" xfId="17" applyNumberFormat="1" applyFont="1" applyFill="1" applyBorder="1" applyAlignment="1">
      <alignment horizontal="center" vertical="center"/>
    </xf>
    <xf numFmtId="0" fontId="1" fillId="0" borderId="12" xfId="44" applyNumberFormat="1" applyFont="1" applyFill="1" applyBorder="1" applyAlignment="1">
      <alignment horizontal="distributed" vertical="center"/>
      <protection/>
    </xf>
    <xf numFmtId="183" fontId="1" fillId="0" borderId="20" xfId="17" applyNumberFormat="1" applyFont="1" applyFill="1" applyBorder="1" applyAlignment="1">
      <alignment horizontal="center" vertical="center"/>
    </xf>
    <xf numFmtId="0" fontId="1" fillId="0" borderId="20" xfId="17" applyNumberFormat="1" applyFont="1" applyFill="1" applyBorder="1" applyAlignment="1">
      <alignment horizontal="distributed" vertical="center"/>
    </xf>
    <xf numFmtId="0" fontId="1" fillId="0" borderId="20" xfId="17" applyNumberFormat="1" applyFont="1" applyFill="1" applyBorder="1" applyAlignment="1">
      <alignment vertical="center"/>
    </xf>
    <xf numFmtId="0" fontId="1" fillId="0" borderId="26" xfId="44" applyFont="1" applyFill="1" applyBorder="1" applyAlignment="1">
      <alignment vertical="center"/>
      <protection/>
    </xf>
    <xf numFmtId="41" fontId="1" fillId="0" borderId="6" xfId="44" applyNumberFormat="1" applyFont="1" applyFill="1" applyBorder="1" applyAlignment="1">
      <alignment vertical="center"/>
      <protection/>
    </xf>
    <xf numFmtId="191" fontId="1" fillId="0" borderId="7" xfId="17" applyNumberFormat="1" applyFont="1" applyFill="1" applyBorder="1" applyAlignment="1">
      <alignment vertical="center"/>
    </xf>
    <xf numFmtId="41" fontId="1" fillId="0" borderId="7" xfId="17" applyNumberFormat="1" applyFont="1" applyFill="1" applyBorder="1" applyAlignment="1">
      <alignment vertical="center"/>
    </xf>
    <xf numFmtId="214" fontId="1" fillId="0" borderId="7" xfId="17" applyNumberFormat="1" applyFont="1" applyFill="1" applyBorder="1" applyAlignment="1">
      <alignment vertical="center"/>
    </xf>
    <xf numFmtId="41" fontId="1" fillId="0" borderId="9" xfId="17" applyNumberFormat="1" applyFont="1" applyFill="1" applyBorder="1" applyAlignment="1">
      <alignment vertical="center"/>
    </xf>
    <xf numFmtId="0" fontId="1" fillId="0" borderId="11" xfId="44" applyFont="1" applyFill="1" applyBorder="1" applyAlignment="1">
      <alignment horizontal="center" vertical="center"/>
      <protection/>
    </xf>
    <xf numFmtId="41" fontId="1" fillId="0" borderId="5" xfId="44" applyNumberFormat="1" applyFont="1" applyFill="1" applyBorder="1" applyAlignment="1">
      <alignment vertical="center"/>
      <protection/>
    </xf>
    <xf numFmtId="191" fontId="1" fillId="0" borderId="0" xfId="17" applyNumberFormat="1" applyFont="1" applyFill="1" applyBorder="1" applyAlignment="1">
      <alignment vertical="center"/>
    </xf>
    <xf numFmtId="214" fontId="1" fillId="0" borderId="0" xfId="17" applyNumberFormat="1" applyFont="1" applyFill="1" applyBorder="1" applyAlignment="1">
      <alignment vertical="center"/>
    </xf>
    <xf numFmtId="38" fontId="10" fillId="0" borderId="11" xfId="17" applyFont="1" applyFill="1" applyBorder="1" applyAlignment="1">
      <alignment vertical="center"/>
    </xf>
    <xf numFmtId="0" fontId="10" fillId="0" borderId="11" xfId="44" applyFont="1" applyFill="1" applyBorder="1" applyAlignment="1">
      <alignment horizontal="center" vertical="center"/>
      <protection/>
    </xf>
    <xf numFmtId="41" fontId="10" fillId="0" borderId="5" xfId="44" applyNumberFormat="1" applyFont="1" applyFill="1" applyBorder="1" applyAlignment="1">
      <alignment vertical="center"/>
      <protection/>
    </xf>
    <xf numFmtId="191" fontId="10" fillId="0" borderId="0" xfId="17" applyNumberFormat="1" applyFont="1" applyFill="1" applyBorder="1" applyAlignment="1">
      <alignment vertical="center"/>
    </xf>
    <xf numFmtId="214" fontId="10" fillId="0" borderId="0" xfId="17" applyNumberFormat="1" applyFont="1" applyFill="1" applyBorder="1" applyAlignment="1">
      <alignment vertical="center"/>
    </xf>
    <xf numFmtId="38" fontId="10" fillId="0" borderId="0" xfId="17" applyFont="1" applyFill="1" applyAlignment="1">
      <alignment vertical="center"/>
    </xf>
    <xf numFmtId="0" fontId="9" fillId="0" borderId="20" xfId="44" applyFont="1" applyFill="1" applyBorder="1" applyAlignment="1">
      <alignment horizontal="center" vertical="center"/>
      <protection/>
    </xf>
    <xf numFmtId="41" fontId="9" fillId="0" borderId="12" xfId="44" applyNumberFormat="1" applyFont="1" applyFill="1" applyBorder="1" applyAlignment="1">
      <alignment vertical="center"/>
      <protection/>
    </xf>
    <xf numFmtId="41" fontId="9" fillId="0" borderId="13" xfId="17" applyNumberFormat="1" applyFont="1" applyFill="1" applyBorder="1" applyAlignment="1">
      <alignment vertical="center"/>
    </xf>
    <xf numFmtId="214" fontId="9" fillId="0" borderId="13" xfId="17" applyNumberFormat="1" applyFont="1" applyFill="1" applyBorder="1" applyAlignment="1">
      <alignment vertical="center"/>
    </xf>
    <xf numFmtId="41" fontId="9" fillId="0" borderId="15" xfId="17" applyNumberFormat="1" applyFont="1" applyFill="1" applyBorder="1" applyAlignment="1">
      <alignment vertical="center"/>
    </xf>
    <xf numFmtId="41" fontId="15" fillId="0" borderId="0" xfId="17" applyNumberFormat="1" applyFont="1" applyAlignment="1">
      <alignment vertical="center"/>
    </xf>
    <xf numFmtId="41" fontId="7" fillId="0" borderId="0" xfId="17" applyNumberFormat="1" applyFont="1" applyAlignment="1">
      <alignment vertical="center"/>
    </xf>
    <xf numFmtId="41" fontId="7" fillId="0" borderId="27" xfId="17" applyNumberFormat="1" applyFont="1" applyBorder="1" applyAlignment="1">
      <alignment vertical="center"/>
    </xf>
    <xf numFmtId="41" fontId="15" fillId="0" borderId="0" xfId="17" applyNumberFormat="1" applyFont="1" applyAlignment="1">
      <alignment horizontal="centerContinuous" vertical="center"/>
    </xf>
    <xf numFmtId="0" fontId="10" fillId="0" borderId="0" xfId="17" applyNumberFormat="1" applyFont="1" applyFill="1" applyAlignment="1">
      <alignment horizontal="distributed" vertical="center"/>
    </xf>
    <xf numFmtId="177" fontId="10" fillId="0" borderId="6" xfId="17" applyNumberFormat="1" applyFont="1" applyFill="1" applyBorder="1" applyAlignment="1">
      <alignment vertical="center"/>
    </xf>
    <xf numFmtId="177" fontId="10" fillId="0" borderId="7" xfId="17" applyNumberFormat="1" applyFont="1" applyFill="1" applyBorder="1" applyAlignment="1">
      <alignment vertical="center"/>
    </xf>
    <xf numFmtId="177" fontId="10" fillId="0" borderId="9" xfId="17" applyNumberFormat="1" applyFont="1" applyFill="1" applyBorder="1" applyAlignment="1">
      <alignment vertical="center"/>
    </xf>
    <xf numFmtId="41" fontId="10" fillId="0" borderId="0" xfId="17" applyNumberFormat="1" applyFont="1" applyFill="1" applyAlignment="1">
      <alignment vertical="center"/>
    </xf>
    <xf numFmtId="0" fontId="1" fillId="0" borderId="11" xfId="17" applyNumberFormat="1" applyFont="1" applyBorder="1" applyAlignment="1">
      <alignment horizontal="distributed" vertical="center"/>
    </xf>
    <xf numFmtId="177" fontId="1" fillId="0" borderId="5" xfId="17" applyNumberFormat="1" applyFont="1" applyBorder="1" applyAlignment="1">
      <alignment vertical="center"/>
    </xf>
    <xf numFmtId="177" fontId="1" fillId="0" borderId="0" xfId="17" applyNumberFormat="1" applyFont="1" applyBorder="1" applyAlignment="1">
      <alignment vertical="center"/>
    </xf>
    <xf numFmtId="177" fontId="1" fillId="0" borderId="11" xfId="17" applyNumberFormat="1" applyFont="1" applyBorder="1" applyAlignment="1">
      <alignment vertical="center"/>
    </xf>
    <xf numFmtId="177" fontId="1" fillId="0" borderId="0" xfId="17" applyNumberFormat="1" applyFont="1" applyFill="1" applyBorder="1" applyAlignment="1">
      <alignment vertical="center"/>
    </xf>
    <xf numFmtId="177" fontId="1" fillId="0" borderId="5" xfId="17" applyNumberFormat="1" applyFont="1" applyBorder="1" applyAlignment="1">
      <alignment horizontal="right" vertical="center"/>
    </xf>
    <xf numFmtId="177" fontId="1" fillId="0" borderId="0" xfId="17" applyNumberFormat="1" applyFont="1" applyBorder="1" applyAlignment="1">
      <alignment horizontal="right" vertical="center"/>
    </xf>
    <xf numFmtId="177" fontId="1" fillId="0" borderId="11" xfId="17" applyNumberFormat="1" applyFont="1" applyBorder="1" applyAlignment="1">
      <alignment horizontal="right" vertical="center"/>
    </xf>
    <xf numFmtId="0" fontId="1" fillId="0" borderId="15" xfId="17" applyNumberFormat="1" applyFont="1" applyBorder="1" applyAlignment="1">
      <alignment horizontal="distributed" vertical="center"/>
    </xf>
    <xf numFmtId="177" fontId="1" fillId="0" borderId="12" xfId="17" applyNumberFormat="1" applyFont="1" applyBorder="1" applyAlignment="1">
      <alignment vertical="center"/>
    </xf>
    <xf numFmtId="177" fontId="1" fillId="0" borderId="13" xfId="17" applyNumberFormat="1" applyFont="1" applyBorder="1" applyAlignment="1">
      <alignment vertical="center"/>
    </xf>
    <xf numFmtId="177" fontId="1" fillId="0" borderId="15" xfId="17" applyNumberFormat="1" applyFont="1" applyBorder="1" applyAlignment="1">
      <alignment vertical="center"/>
    </xf>
    <xf numFmtId="38" fontId="1" fillId="0" borderId="1" xfId="17" applyFont="1" applyBorder="1" applyAlignment="1">
      <alignment horizontal="centerContinuous" vertical="center"/>
    </xf>
    <xf numFmtId="38" fontId="1" fillId="0" borderId="31" xfId="17" applyFont="1" applyBorder="1" applyAlignment="1">
      <alignment horizontal="centerContinuous" vertical="center"/>
    </xf>
    <xf numFmtId="38" fontId="1" fillId="0" borderId="3" xfId="17" applyFont="1" applyBorder="1" applyAlignment="1">
      <alignment horizontal="centerContinuous" vertical="center"/>
    </xf>
    <xf numFmtId="38" fontId="1" fillId="0" borderId="30" xfId="17" applyFont="1" applyBorder="1" applyAlignment="1">
      <alignment horizontal="centerContinuous" vertical="center"/>
    </xf>
    <xf numFmtId="38" fontId="1" fillId="0" borderId="32" xfId="17" applyFont="1" applyBorder="1" applyAlignment="1">
      <alignment horizontal="centerContinuous" vertical="center"/>
    </xf>
    <xf numFmtId="38" fontId="1" fillId="0" borderId="35"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26" xfId="17" applyFont="1" applyBorder="1" applyAlignment="1">
      <alignment horizontal="center" vertical="center"/>
    </xf>
    <xf numFmtId="38" fontId="10" fillId="0" borderId="22" xfId="17" applyFont="1" applyBorder="1" applyAlignment="1">
      <alignment vertical="center"/>
    </xf>
    <xf numFmtId="38" fontId="10" fillId="0" borderId="30" xfId="17" applyFont="1" applyBorder="1" applyAlignment="1">
      <alignment vertical="center"/>
    </xf>
    <xf numFmtId="183" fontId="10" fillId="0" borderId="30" xfId="17" applyNumberFormat="1" applyFont="1" applyBorder="1" applyAlignment="1">
      <alignment vertical="center"/>
    </xf>
    <xf numFmtId="38" fontId="10" fillId="0" borderId="30" xfId="17" applyNumberFormat="1" applyFont="1" applyBorder="1" applyAlignment="1">
      <alignment vertical="center"/>
    </xf>
    <xf numFmtId="183" fontId="10" fillId="0" borderId="32" xfId="17" applyNumberFormat="1" applyFont="1" applyBorder="1" applyAlignment="1">
      <alignment vertical="center"/>
    </xf>
    <xf numFmtId="38" fontId="1" fillId="0" borderId="0" xfId="17" applyNumberFormat="1" applyFont="1" applyBorder="1" applyAlignment="1">
      <alignment vertical="center"/>
    </xf>
    <xf numFmtId="183" fontId="1" fillId="0" borderId="11" xfId="17" applyNumberFormat="1" applyFont="1" applyBorder="1" applyAlignment="1">
      <alignment vertical="center"/>
    </xf>
    <xf numFmtId="38" fontId="1" fillId="0" borderId="13" xfId="17" applyNumberFormat="1" applyFont="1" applyBorder="1" applyAlignment="1">
      <alignment vertical="center"/>
    </xf>
    <xf numFmtId="183" fontId="1" fillId="0" borderId="15" xfId="17" applyNumberFormat="1" applyFont="1" applyBorder="1" applyAlignment="1">
      <alignment vertical="center"/>
    </xf>
    <xf numFmtId="38" fontId="7" fillId="0" borderId="0" xfId="17" applyFont="1" applyFill="1" applyBorder="1" applyAlignment="1">
      <alignment vertical="center"/>
    </xf>
    <xf numFmtId="38" fontId="1" fillId="0" borderId="27" xfId="17" applyFont="1" applyFill="1" applyBorder="1" applyAlignment="1">
      <alignment vertical="center"/>
    </xf>
    <xf numFmtId="38" fontId="1" fillId="0" borderId="27" xfId="17" applyFont="1" applyFill="1" applyBorder="1" applyAlignment="1">
      <alignment horizontal="right" vertical="center"/>
    </xf>
    <xf numFmtId="38" fontId="8" fillId="0" borderId="13" xfId="17" applyFont="1" applyFill="1" applyBorder="1" applyAlignment="1">
      <alignment horizontal="distributed" vertical="center" wrapText="1"/>
    </xf>
    <xf numFmtId="38" fontId="8" fillId="0" borderId="19" xfId="17" applyFont="1" applyFill="1" applyBorder="1" applyAlignment="1">
      <alignment horizontal="distributed" vertical="center" wrapText="1"/>
    </xf>
    <xf numFmtId="41" fontId="1" fillId="0" borderId="6" xfId="17" applyNumberFormat="1" applyFont="1" applyFill="1" applyBorder="1" applyAlignment="1">
      <alignment vertical="center"/>
    </xf>
    <xf numFmtId="38" fontId="10" fillId="0" borderId="11" xfId="17" applyFont="1" applyFill="1" applyBorder="1" applyAlignment="1">
      <alignment horizontal="distributed" vertical="center"/>
    </xf>
    <xf numFmtId="38" fontId="9" fillId="0" borderId="11" xfId="17" applyFont="1" applyFill="1" applyBorder="1" applyAlignment="1">
      <alignment horizontal="distributed" vertical="center"/>
    </xf>
    <xf numFmtId="38" fontId="10" fillId="0" borderId="5" xfId="17" applyFont="1" applyFill="1" applyBorder="1" applyAlignment="1">
      <alignment horizontal="distributed" vertical="center"/>
    </xf>
    <xf numFmtId="38" fontId="1" fillId="0" borderId="5" xfId="17" applyFont="1" applyFill="1" applyBorder="1" applyAlignment="1">
      <alignment vertical="center"/>
    </xf>
    <xf numFmtId="38" fontId="1" fillId="0" borderId="5" xfId="17" applyFont="1" applyFill="1" applyBorder="1" applyAlignment="1">
      <alignment horizontal="center" vertical="center"/>
    </xf>
    <xf numFmtId="38" fontId="7" fillId="0" borderId="0" xfId="17" applyFont="1" applyFill="1" applyAlignment="1">
      <alignment/>
    </xf>
    <xf numFmtId="181" fontId="1" fillId="0" borderId="0" xfId="17" applyNumberFormat="1" applyFont="1" applyFill="1" applyBorder="1" applyAlignment="1">
      <alignment/>
    </xf>
    <xf numFmtId="38" fontId="1" fillId="0" borderId="6" xfId="17" applyFont="1" applyFill="1" applyBorder="1" applyAlignment="1">
      <alignment vertical="center"/>
    </xf>
    <xf numFmtId="38" fontId="1" fillId="0" borderId="7"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5" xfId="17" applyFont="1" applyFill="1" applyBorder="1" applyAlignment="1">
      <alignment horizontal="distributed" vertical="center"/>
    </xf>
    <xf numFmtId="0" fontId="15" fillId="0" borderId="0" xfId="47" applyFont="1" applyFill="1" applyBorder="1" applyAlignment="1">
      <alignment vertical="center"/>
      <protection/>
    </xf>
    <xf numFmtId="38" fontId="1" fillId="0" borderId="11" xfId="17" applyFont="1" applyFill="1" applyBorder="1" applyAlignment="1" quotePrefix="1">
      <alignment horizontal="center" vertical="center"/>
    </xf>
    <xf numFmtId="38" fontId="1" fillId="0" borderId="11" xfId="17" applyFont="1" applyFill="1" applyBorder="1" applyAlignment="1" quotePrefix="1">
      <alignment vertical="center"/>
    </xf>
    <xf numFmtId="38" fontId="10" fillId="0" borderId="5" xfId="17" applyFont="1" applyFill="1" applyBorder="1" applyAlignment="1">
      <alignment vertical="center"/>
    </xf>
    <xf numFmtId="38" fontId="10" fillId="0" borderId="0" xfId="17" applyFont="1" applyFill="1" applyBorder="1" applyAlignment="1">
      <alignment horizontal="center" vertical="center"/>
    </xf>
    <xf numFmtId="38" fontId="10" fillId="0" borderId="11" xfId="17" applyFont="1" applyFill="1" applyBorder="1" applyAlignment="1" quotePrefix="1">
      <alignment horizontal="center" vertical="center"/>
    </xf>
    <xf numFmtId="38" fontId="10" fillId="0" borderId="0" xfId="17" applyFont="1" applyFill="1" applyBorder="1" applyAlignment="1">
      <alignment vertical="center"/>
    </xf>
    <xf numFmtId="38" fontId="1" fillId="0" borderId="0" xfId="17" applyFont="1" applyFill="1" applyBorder="1" applyAlignment="1">
      <alignment horizontal="left" vertical="center"/>
    </xf>
    <xf numFmtId="38" fontId="1" fillId="0" borderId="11" xfId="17" applyFont="1" applyFill="1" applyBorder="1" applyAlignment="1">
      <alignment horizontal="left" vertical="center"/>
    </xf>
    <xf numFmtId="38" fontId="1" fillId="0" borderId="11" xfId="17" applyFont="1" applyFill="1" applyBorder="1" applyAlignment="1" quotePrefix="1">
      <alignment horizontal="left" vertical="center"/>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5" xfId="17" applyFont="1" applyFill="1" applyBorder="1" applyAlignment="1">
      <alignment vertical="distributed" textRotation="255"/>
    </xf>
    <xf numFmtId="38" fontId="1" fillId="0" borderId="15" xfId="17" applyFont="1" applyFill="1" applyBorder="1" applyAlignment="1">
      <alignment/>
    </xf>
    <xf numFmtId="38" fontId="8" fillId="0" borderId="7" xfId="17" applyFont="1" applyFill="1" applyBorder="1" applyAlignment="1">
      <alignment/>
    </xf>
    <xf numFmtId="181" fontId="1" fillId="0" borderId="0" xfId="17" applyNumberFormat="1" applyFont="1" applyFill="1" applyAlignment="1">
      <alignment/>
    </xf>
    <xf numFmtId="38" fontId="1" fillId="0" borderId="0" xfId="17" applyFont="1" applyFill="1" applyBorder="1" applyAlignment="1">
      <alignment horizontal="centerContinuous"/>
    </xf>
    <xf numFmtId="38" fontId="1" fillId="0" borderId="1" xfId="17" applyFont="1" applyFill="1" applyBorder="1" applyAlignment="1">
      <alignment horizontal="centerContinuous" vertical="center"/>
    </xf>
    <xf numFmtId="38" fontId="1" fillId="0" borderId="3" xfId="17" applyFont="1" applyFill="1" applyBorder="1" applyAlignment="1">
      <alignment horizontal="centerContinuous" vertical="center"/>
    </xf>
    <xf numFmtId="38" fontId="1" fillId="0" borderId="7" xfId="17" applyFont="1" applyFill="1" applyBorder="1" applyAlignment="1">
      <alignment/>
    </xf>
    <xf numFmtId="38" fontId="1" fillId="0" borderId="9" xfId="17" applyFont="1" applyFill="1" applyBorder="1" applyAlignment="1">
      <alignment/>
    </xf>
    <xf numFmtId="38" fontId="10" fillId="0" borderId="5" xfId="17" applyFont="1" applyFill="1" applyBorder="1" applyAlignment="1">
      <alignment/>
    </xf>
    <xf numFmtId="41" fontId="1" fillId="0" borderId="5" xfId="17" applyNumberFormat="1" applyFont="1" applyFill="1" applyBorder="1" applyAlignment="1">
      <alignment horizontal="distributed" vertical="center"/>
    </xf>
    <xf numFmtId="41" fontId="1" fillId="0" borderId="11" xfId="17" applyNumberFormat="1" applyFont="1" applyFill="1" applyBorder="1" applyAlignment="1">
      <alignment/>
    </xf>
    <xf numFmtId="215" fontId="1" fillId="0" borderId="0" xfId="17" applyNumberFormat="1" applyFont="1" applyFill="1" applyBorder="1" applyAlignment="1">
      <alignment horizontal="right" vertical="center"/>
    </xf>
    <xf numFmtId="0" fontId="1" fillId="0" borderId="0" xfId="17" applyNumberFormat="1" applyFont="1" applyFill="1" applyBorder="1" applyAlignment="1">
      <alignment horizontal="center" vertical="center" wrapText="1"/>
    </xf>
    <xf numFmtId="41" fontId="1" fillId="0" borderId="0" xfId="17" applyNumberFormat="1" applyFont="1" applyFill="1" applyBorder="1" applyAlignment="1">
      <alignment horizontal="center" wrapText="1"/>
    </xf>
    <xf numFmtId="41" fontId="1" fillId="0" borderId="11" xfId="17" applyNumberFormat="1" applyFont="1" applyFill="1" applyBorder="1" applyAlignment="1">
      <alignment horizontal="center" wrapText="1"/>
    </xf>
    <xf numFmtId="41" fontId="10" fillId="0" borderId="0" xfId="17" applyNumberFormat="1" applyFont="1" applyFill="1" applyBorder="1" applyAlignment="1">
      <alignment/>
    </xf>
    <xf numFmtId="0" fontId="1" fillId="0" borderId="0" xfId="48" applyFont="1" applyFill="1" applyAlignment="1">
      <alignment vertical="center"/>
      <protection/>
    </xf>
    <xf numFmtId="181" fontId="1" fillId="0" borderId="0" xfId="17" applyNumberFormat="1" applyFont="1" applyFill="1" applyBorder="1" applyAlignment="1">
      <alignment vertical="center"/>
    </xf>
    <xf numFmtId="0" fontId="1" fillId="0" borderId="19" xfId="48" applyFont="1" applyFill="1" applyBorder="1" applyAlignment="1">
      <alignment horizontal="distributed" vertical="center"/>
      <protection/>
    </xf>
    <xf numFmtId="38" fontId="8" fillId="0" borderId="5" xfId="17" applyFont="1" applyFill="1" applyBorder="1" applyAlignment="1">
      <alignment vertical="center"/>
    </xf>
    <xf numFmtId="41" fontId="9" fillId="0" borderId="5" xfId="17" applyNumberFormat="1" applyFont="1" applyFill="1" applyBorder="1" applyAlignment="1">
      <alignment vertical="center"/>
    </xf>
    <xf numFmtId="41" fontId="9" fillId="0" borderId="0" xfId="17" applyNumberFormat="1" applyFont="1" applyFill="1" applyBorder="1" applyAlignment="1">
      <alignment vertical="center"/>
    </xf>
    <xf numFmtId="38" fontId="9" fillId="0" borderId="0" xfId="17" applyFont="1" applyFill="1" applyAlignment="1">
      <alignment vertical="center"/>
    </xf>
    <xf numFmtId="41" fontId="8" fillId="0" borderId="5" xfId="17" applyNumberFormat="1" applyFont="1" applyFill="1" applyBorder="1" applyAlignment="1">
      <alignment vertical="center"/>
    </xf>
    <xf numFmtId="41" fontId="8" fillId="0" borderId="0" xfId="17" applyNumberFormat="1" applyFont="1" applyFill="1" applyBorder="1" applyAlignment="1">
      <alignment vertical="center"/>
    </xf>
    <xf numFmtId="41" fontId="8" fillId="0" borderId="11" xfId="17" applyNumberFormat="1" applyFont="1" applyFill="1" applyBorder="1" applyAlignment="1">
      <alignment vertical="center"/>
    </xf>
    <xf numFmtId="38" fontId="8" fillId="0" borderId="0" xfId="17" applyFont="1" applyFill="1" applyAlignment="1">
      <alignment vertical="center"/>
    </xf>
    <xf numFmtId="38" fontId="8" fillId="0" borderId="5" xfId="17" applyFont="1" applyFill="1" applyBorder="1" applyAlignment="1">
      <alignment horizontal="left" vertical="center"/>
    </xf>
    <xf numFmtId="38" fontId="8" fillId="0" borderId="12" xfId="17" applyFont="1" applyFill="1" applyBorder="1" applyAlignment="1">
      <alignment vertical="center"/>
    </xf>
    <xf numFmtId="38" fontId="8" fillId="0" borderId="15" xfId="17" applyFont="1" applyFill="1" applyBorder="1" applyAlignment="1">
      <alignment horizontal="distributed" vertical="center"/>
    </xf>
    <xf numFmtId="41" fontId="1" fillId="0" borderId="15" xfId="17" applyNumberFormat="1" applyFont="1" applyFill="1" applyBorder="1" applyAlignment="1">
      <alignment vertical="center"/>
    </xf>
    <xf numFmtId="0" fontId="7" fillId="0" borderId="0" xfId="49" applyFont="1" applyFill="1" applyAlignment="1">
      <alignment vertical="center"/>
      <protection/>
    </xf>
    <xf numFmtId="38" fontId="8" fillId="0" borderId="0" xfId="17" applyFont="1" applyFill="1" applyBorder="1" applyAlignment="1">
      <alignment vertical="center"/>
    </xf>
    <xf numFmtId="181" fontId="8" fillId="0" borderId="0" xfId="17" applyNumberFormat="1" applyFont="1" applyFill="1" applyBorder="1" applyAlignment="1">
      <alignment vertical="center"/>
    </xf>
    <xf numFmtId="38" fontId="8" fillId="0" borderId="0" xfId="17" applyFont="1" applyFill="1" applyAlignment="1">
      <alignment vertical="center" shrinkToFit="1"/>
    </xf>
    <xf numFmtId="38" fontId="8" fillId="0" borderId="21" xfId="17" applyFont="1" applyFill="1" applyBorder="1" applyAlignment="1">
      <alignment horizontal="center" vertical="center" shrinkToFit="1"/>
    </xf>
    <xf numFmtId="38" fontId="1" fillId="0" borderId="19" xfId="17" applyFont="1" applyFill="1" applyBorder="1" applyAlignment="1">
      <alignment horizontal="distributed" vertical="center" shrinkToFit="1"/>
    </xf>
    <xf numFmtId="38" fontId="1" fillId="0" borderId="19" xfId="17" applyFont="1" applyFill="1" applyBorder="1" applyAlignment="1">
      <alignment horizontal="center" vertical="center" shrinkToFit="1"/>
    </xf>
    <xf numFmtId="38" fontId="8" fillId="0" borderId="20" xfId="17" applyFont="1" applyFill="1" applyBorder="1" applyAlignment="1">
      <alignment vertical="center" shrinkToFit="1"/>
    </xf>
    <xf numFmtId="38" fontId="8" fillId="0" borderId="21" xfId="17" applyFont="1" applyFill="1" applyBorder="1" applyAlignment="1">
      <alignment horizontal="distributed" vertical="center" shrinkToFit="1"/>
    </xf>
    <xf numFmtId="38" fontId="1" fillId="0" borderId="21" xfId="17" applyFont="1" applyFill="1" applyBorder="1" applyAlignment="1">
      <alignment horizontal="distributed" vertical="center" shrinkToFit="1"/>
    </xf>
    <xf numFmtId="38" fontId="1" fillId="0" borderId="0" xfId="17" applyFont="1" applyFill="1" applyAlignment="1">
      <alignment vertical="center" shrinkToFit="1"/>
    </xf>
    <xf numFmtId="38" fontId="10" fillId="0" borderId="21" xfId="17" applyFont="1" applyFill="1" applyBorder="1" applyAlignment="1">
      <alignment horizontal="distributed" vertical="center" shrinkToFit="1"/>
    </xf>
    <xf numFmtId="38" fontId="10" fillId="0" borderId="0" xfId="17" applyFont="1" applyFill="1" applyAlignment="1">
      <alignment vertical="center" shrinkToFit="1"/>
    </xf>
    <xf numFmtId="38" fontId="9" fillId="0" borderId="21" xfId="17" applyFont="1" applyFill="1" applyBorder="1" applyAlignment="1">
      <alignment horizontal="distributed" vertical="center" shrinkToFit="1"/>
    </xf>
    <xf numFmtId="38" fontId="1" fillId="0" borderId="20" xfId="17" applyFont="1" applyFill="1" applyBorder="1" applyAlignment="1">
      <alignment horizontal="distributed" vertical="center" shrinkToFit="1"/>
    </xf>
    <xf numFmtId="49" fontId="7" fillId="0" borderId="0" xfId="17" applyNumberFormat="1" applyFont="1" applyFill="1" applyAlignment="1">
      <alignment horizontal="right" vertical="center"/>
    </xf>
    <xf numFmtId="38" fontId="1" fillId="0" borderId="0" xfId="17" applyFont="1" applyAlignment="1">
      <alignment horizontal="center" vertical="center"/>
    </xf>
    <xf numFmtId="38" fontId="1" fillId="0" borderId="20" xfId="17" applyFont="1" applyBorder="1" applyAlignment="1">
      <alignment horizontal="center" vertical="center"/>
    </xf>
    <xf numFmtId="38" fontId="8" fillId="0" borderId="19" xfId="17" applyFont="1" applyBorder="1" applyAlignment="1">
      <alignment horizontal="distributed" vertical="center"/>
    </xf>
    <xf numFmtId="38" fontId="8" fillId="0" borderId="6" xfId="17" applyFont="1" applyBorder="1" applyAlignment="1">
      <alignment horizontal="distributed" vertical="center"/>
    </xf>
    <xf numFmtId="38" fontId="8" fillId="0" borderId="7" xfId="17" applyFont="1" applyBorder="1" applyAlignment="1">
      <alignment horizontal="distributed" vertical="center"/>
    </xf>
    <xf numFmtId="38" fontId="8" fillId="0" borderId="9" xfId="17" applyFont="1" applyBorder="1" applyAlignment="1">
      <alignment horizontal="distributed" vertical="center"/>
    </xf>
    <xf numFmtId="38" fontId="8" fillId="0" borderId="0" xfId="17" applyFont="1" applyAlignment="1">
      <alignment vertical="center"/>
    </xf>
    <xf numFmtId="38" fontId="9" fillId="0" borderId="11" xfId="17" applyFont="1" applyBorder="1" applyAlignment="1">
      <alignment horizontal="right" vertical="center"/>
    </xf>
    <xf numFmtId="49" fontId="1" fillId="0" borderId="0" xfId="17" applyNumberFormat="1" applyFont="1" applyAlignment="1">
      <alignment vertical="center"/>
    </xf>
    <xf numFmtId="0" fontId="8" fillId="0" borderId="0" xfId="50" applyFont="1">
      <alignment/>
      <protection/>
    </xf>
    <xf numFmtId="38" fontId="8" fillId="0" borderId="0" xfId="17" applyFont="1" applyAlignment="1">
      <alignment horizontal="center" vertical="center"/>
    </xf>
    <xf numFmtId="38" fontId="1" fillId="0" borderId="13" xfId="17" applyFont="1" applyBorder="1" applyAlignment="1">
      <alignment horizontal="center" vertical="center" wrapText="1"/>
    </xf>
    <xf numFmtId="0" fontId="1" fillId="0" borderId="21" xfId="50" applyFont="1" applyBorder="1" applyAlignment="1">
      <alignment horizontal="center" vertical="center" wrapText="1"/>
      <protection/>
    </xf>
    <xf numFmtId="38" fontId="1" fillId="0" borderId="7" xfId="17" applyFont="1" applyBorder="1" applyAlignment="1">
      <alignment horizontal="center" vertical="center" wrapText="1"/>
    </xf>
    <xf numFmtId="38" fontId="1" fillId="0" borderId="7" xfId="17" applyFont="1" applyBorder="1" applyAlignment="1">
      <alignment horizontal="center" vertical="center"/>
    </xf>
    <xf numFmtId="38" fontId="1" fillId="0" borderId="9" xfId="17" applyFont="1" applyBorder="1" applyAlignment="1">
      <alignment horizontal="center" vertical="center"/>
    </xf>
    <xf numFmtId="0" fontId="1" fillId="0" borderId="21" xfId="50" applyFont="1" applyBorder="1" applyAlignment="1">
      <alignment horizontal="left" vertical="center" wrapText="1"/>
      <protection/>
    </xf>
    <xf numFmtId="192" fontId="1" fillId="0" borderId="0" xfId="17" applyNumberFormat="1" applyFont="1" applyBorder="1" applyAlignment="1">
      <alignment horizontal="right" vertical="center"/>
    </xf>
    <xf numFmtId="192" fontId="1" fillId="0" borderId="0" xfId="17" applyNumberFormat="1" applyFont="1" applyBorder="1" applyAlignment="1">
      <alignment vertical="center"/>
    </xf>
    <xf numFmtId="192" fontId="1" fillId="0" borderId="11" xfId="17" applyNumberFormat="1" applyFont="1" applyBorder="1" applyAlignment="1">
      <alignment horizontal="right" vertical="center"/>
    </xf>
    <xf numFmtId="38" fontId="10" fillId="0" borderId="21" xfId="17" applyFont="1" applyBorder="1" applyAlignment="1">
      <alignment horizontal="center" vertical="center"/>
    </xf>
    <xf numFmtId="41" fontId="1" fillId="0" borderId="0" xfId="17" applyNumberFormat="1" applyFont="1" applyBorder="1" applyAlignment="1">
      <alignment horizontal="center" vertical="center"/>
    </xf>
    <xf numFmtId="38" fontId="1" fillId="0" borderId="21" xfId="17" applyFont="1" applyBorder="1" applyAlignment="1" quotePrefix="1">
      <alignment horizontal="right" vertical="center"/>
    </xf>
    <xf numFmtId="41" fontId="1" fillId="0" borderId="13" xfId="17" applyNumberFormat="1" applyFont="1" applyBorder="1" applyAlignment="1">
      <alignment vertical="center"/>
    </xf>
    <xf numFmtId="0" fontId="7" fillId="0" borderId="0" xfId="51" applyFont="1" applyAlignment="1">
      <alignment vertical="center"/>
      <protection/>
    </xf>
    <xf numFmtId="38" fontId="1" fillId="0" borderId="38" xfId="17" applyFont="1" applyBorder="1" applyAlignment="1">
      <alignment horizontal="distributed" vertical="center"/>
    </xf>
    <xf numFmtId="38" fontId="10" fillId="0" borderId="11" xfId="17" applyFont="1" applyBorder="1" applyAlignment="1">
      <alignment horizontal="distributed" vertical="center"/>
    </xf>
    <xf numFmtId="180" fontId="10" fillId="0" borderId="0" xfId="17" applyNumberFormat="1" applyFont="1" applyBorder="1" applyAlignment="1">
      <alignment vertical="center"/>
    </xf>
    <xf numFmtId="180" fontId="10" fillId="0" borderId="11" xfId="17" applyNumberFormat="1" applyFont="1" applyBorder="1" applyAlignment="1">
      <alignment vertical="center"/>
    </xf>
    <xf numFmtId="38" fontId="8" fillId="0" borderId="11" xfId="17" applyFont="1" applyBorder="1" applyAlignment="1">
      <alignment vertical="center"/>
    </xf>
    <xf numFmtId="41" fontId="8" fillId="0" borderId="0" xfId="17" applyNumberFormat="1" applyFont="1" applyBorder="1" applyAlignment="1">
      <alignment vertical="center"/>
    </xf>
    <xf numFmtId="180" fontId="8" fillId="0" borderId="0" xfId="17" applyNumberFormat="1" applyFont="1" applyBorder="1" applyAlignment="1">
      <alignment vertical="center"/>
    </xf>
    <xf numFmtId="180" fontId="8" fillId="0" borderId="11" xfId="17" applyNumberFormat="1" applyFont="1" applyBorder="1" applyAlignment="1">
      <alignment vertical="center"/>
    </xf>
    <xf numFmtId="38" fontId="9" fillId="0" borderId="11" xfId="17" applyFont="1" applyBorder="1" applyAlignment="1">
      <alignment horizontal="distributed" vertical="center"/>
    </xf>
    <xf numFmtId="41" fontId="9" fillId="0" borderId="0" xfId="17" applyNumberFormat="1" applyFont="1" applyBorder="1" applyAlignment="1">
      <alignment vertical="center"/>
    </xf>
    <xf numFmtId="180" fontId="9" fillId="0" borderId="0" xfId="17" applyNumberFormat="1" applyFont="1" applyBorder="1" applyAlignment="1">
      <alignment vertical="center"/>
    </xf>
    <xf numFmtId="180" fontId="9" fillId="0" borderId="11" xfId="17" applyNumberFormat="1" applyFont="1" applyBorder="1" applyAlignment="1">
      <alignment vertical="center"/>
    </xf>
    <xf numFmtId="180" fontId="1" fillId="0" borderId="0" xfId="17" applyNumberFormat="1" applyFont="1" applyBorder="1" applyAlignment="1">
      <alignment vertical="center"/>
    </xf>
    <xf numFmtId="180" fontId="1" fillId="0" borderId="11" xfId="17" applyNumberFormat="1" applyFont="1" applyBorder="1" applyAlignment="1">
      <alignment vertical="center"/>
    </xf>
    <xf numFmtId="180" fontId="1" fillId="0" borderId="13" xfId="17" applyNumberFormat="1" applyFont="1" applyBorder="1" applyAlignment="1">
      <alignment vertical="center"/>
    </xf>
    <xf numFmtId="180" fontId="1" fillId="0" borderId="15" xfId="17" applyNumberFormat="1" applyFont="1" applyBorder="1" applyAlignment="1">
      <alignment vertical="center"/>
    </xf>
    <xf numFmtId="0" fontId="1" fillId="0" borderId="1" xfId="25" applyFont="1" applyFill="1" applyBorder="1" applyAlignment="1">
      <alignment horizontal="center" vertical="distributed"/>
      <protection/>
    </xf>
    <xf numFmtId="0" fontId="1" fillId="0" borderId="31" xfId="25" applyFont="1" applyFill="1" applyBorder="1" applyAlignment="1">
      <alignment horizontal="center" vertical="distributed"/>
      <protection/>
    </xf>
    <xf numFmtId="0" fontId="1" fillId="0" borderId="3" xfId="25" applyFont="1" applyFill="1" applyBorder="1" applyAlignment="1">
      <alignment horizontal="center" vertical="distributed"/>
      <protection/>
    </xf>
    <xf numFmtId="0" fontId="1" fillId="0" borderId="23" xfId="25" applyFont="1" applyBorder="1" applyAlignment="1">
      <alignment horizontal="distributed" vertical="center"/>
      <protection/>
    </xf>
    <xf numFmtId="0" fontId="0" fillId="0" borderId="21" xfId="25" applyBorder="1" applyAlignment="1">
      <alignment vertical="center"/>
      <protection/>
    </xf>
    <xf numFmtId="0" fontId="1" fillId="0" borderId="1" xfId="25" applyFont="1" applyBorder="1" applyAlignment="1">
      <alignment horizontal="center" vertical="distributed"/>
      <protection/>
    </xf>
    <xf numFmtId="0" fontId="1" fillId="0" borderId="3" xfId="25" applyFont="1" applyBorder="1" applyAlignment="1">
      <alignment horizontal="center" vertical="distributed"/>
      <protection/>
    </xf>
    <xf numFmtId="0" fontId="1" fillId="0" borderId="26" xfId="25" applyFont="1" applyBorder="1" applyAlignment="1">
      <alignment horizontal="center" vertical="center" wrapText="1"/>
      <protection/>
    </xf>
    <xf numFmtId="0" fontId="15" fillId="0" borderId="21" xfId="25" applyFont="1" applyBorder="1" applyAlignment="1">
      <alignment horizontal="center" vertical="center" wrapText="1"/>
      <protection/>
    </xf>
    <xf numFmtId="0" fontId="15" fillId="0" borderId="20" xfId="25" applyFont="1" applyBorder="1" applyAlignment="1">
      <alignment horizontal="center" vertical="center" wrapText="1"/>
      <protection/>
    </xf>
    <xf numFmtId="0" fontId="15" fillId="0" borderId="20" xfId="25" applyFont="1" applyFill="1" applyBorder="1" applyAlignment="1">
      <alignment horizontal="center" vertical="center"/>
      <protection/>
    </xf>
    <xf numFmtId="0" fontId="1" fillId="0" borderId="26" xfId="25" applyFont="1" applyBorder="1" applyAlignment="1">
      <alignment horizontal="center" vertical="center"/>
      <protection/>
    </xf>
    <xf numFmtId="0" fontId="1" fillId="0" borderId="21" xfId="25" applyFont="1" applyBorder="1" applyAlignment="1">
      <alignment horizontal="distributed" vertical="center"/>
      <protection/>
    </xf>
    <xf numFmtId="0" fontId="0" fillId="0" borderId="20" xfId="25" applyBorder="1" applyAlignment="1">
      <alignment vertical="center"/>
      <protection/>
    </xf>
    <xf numFmtId="0" fontId="15" fillId="0" borderId="20" xfId="25" applyFont="1" applyBorder="1" applyAlignment="1">
      <alignment horizontal="center" vertical="center"/>
      <protection/>
    </xf>
    <xf numFmtId="0" fontId="1" fillId="0" borderId="35" xfId="25" applyFont="1" applyFill="1" applyBorder="1" applyAlignment="1">
      <alignment horizontal="center" vertical="center"/>
      <protection/>
    </xf>
    <xf numFmtId="0" fontId="1" fillId="0" borderId="25" xfId="25" applyFont="1" applyFill="1" applyBorder="1" applyAlignment="1">
      <alignment horizontal="center" vertical="center"/>
      <protection/>
    </xf>
    <xf numFmtId="0" fontId="1" fillId="0" borderId="26" xfId="25" applyFont="1" applyFill="1" applyBorder="1" applyAlignment="1">
      <alignment horizontal="center" vertical="center"/>
      <protection/>
    </xf>
    <xf numFmtId="0" fontId="0" fillId="0" borderId="25" xfId="25" applyBorder="1" applyAlignment="1">
      <alignment horizontal="center" vertical="center"/>
      <protection/>
    </xf>
    <xf numFmtId="0" fontId="17" fillId="0" borderId="12" xfId="25" applyFont="1" applyBorder="1" applyAlignment="1">
      <alignment horizontal="center" vertical="center" wrapText="1"/>
      <protection/>
    </xf>
    <xf numFmtId="0" fontId="18" fillId="0" borderId="15" xfId="25" applyFont="1" applyBorder="1" applyAlignment="1">
      <alignment horizontal="center" vertical="center" wrapText="1"/>
      <protection/>
    </xf>
    <xf numFmtId="0" fontId="1" fillId="0" borderId="21" xfId="25" applyFont="1" applyBorder="1" applyAlignment="1">
      <alignment horizontal="center" vertical="center"/>
      <protection/>
    </xf>
    <xf numFmtId="0" fontId="1" fillId="0" borderId="25" xfId="25" applyFont="1" applyFill="1" applyBorder="1" applyAlignment="1">
      <alignment horizontal="center"/>
      <protection/>
    </xf>
    <xf numFmtId="0" fontId="1" fillId="0" borderId="35" xfId="25" applyFont="1" applyBorder="1" applyAlignment="1">
      <alignment horizontal="center" vertical="center"/>
      <protection/>
    </xf>
    <xf numFmtId="0" fontId="1" fillId="0" borderId="25" xfId="25" applyFont="1" applyBorder="1" applyAlignment="1">
      <alignment horizontal="center" vertical="center"/>
      <protection/>
    </xf>
    <xf numFmtId="0" fontId="1" fillId="0" borderId="36" xfId="25" applyFont="1" applyBorder="1" applyAlignment="1">
      <alignment horizontal="center" vertical="center"/>
      <protection/>
    </xf>
    <xf numFmtId="0" fontId="0" fillId="0" borderId="36" xfId="25" applyBorder="1" applyAlignment="1">
      <alignment horizontal="center" vertical="center"/>
      <protection/>
    </xf>
    <xf numFmtId="0" fontId="1" fillId="0" borderId="39" xfId="24" applyFont="1" applyBorder="1" applyAlignment="1">
      <alignment horizontal="center"/>
      <protection/>
    </xf>
    <xf numFmtId="0" fontId="1" fillId="0" borderId="4" xfId="24" applyFont="1" applyBorder="1" applyAlignment="1">
      <alignment horizontal="center"/>
      <protection/>
    </xf>
    <xf numFmtId="0" fontId="0" fillId="0" borderId="31" xfId="24" applyBorder="1" applyAlignment="1">
      <alignment horizontal="center"/>
      <protection/>
    </xf>
    <xf numFmtId="0" fontId="0" fillId="0" borderId="3" xfId="24" applyBorder="1" applyAlignment="1">
      <alignment horizontal="center"/>
      <protection/>
    </xf>
    <xf numFmtId="0" fontId="1" fillId="0" borderId="19" xfId="25" applyFont="1" applyBorder="1" applyAlignment="1">
      <alignment horizontal="center" vertical="center"/>
      <protection/>
    </xf>
    <xf numFmtId="0" fontId="0" fillId="0" borderId="19" xfId="25" applyBorder="1" applyAlignment="1">
      <alignment vertical="center"/>
      <protection/>
    </xf>
    <xf numFmtId="0" fontId="1" fillId="0" borderId="35" xfId="25" applyFont="1" applyFill="1" applyBorder="1" applyAlignment="1">
      <alignment horizontal="center"/>
      <protection/>
    </xf>
    <xf numFmtId="38" fontId="10" fillId="0" borderId="26" xfId="17" applyFont="1" applyBorder="1" applyAlignment="1">
      <alignment horizontal="distributed" vertical="top" wrapText="1"/>
    </xf>
    <xf numFmtId="0" fontId="0" fillId="0" borderId="21" xfId="23" applyBorder="1" applyAlignment="1">
      <alignment horizontal="distributed" vertical="top" wrapText="1"/>
      <protection/>
    </xf>
    <xf numFmtId="0" fontId="1" fillId="0" borderId="23" xfId="24" applyFont="1" applyBorder="1" applyAlignment="1">
      <alignment horizontal="distributed" vertical="center"/>
      <protection/>
    </xf>
    <xf numFmtId="0" fontId="0" fillId="0" borderId="20" xfId="24" applyBorder="1" applyAlignment="1">
      <alignment horizontal="distributed" vertical="center"/>
      <protection/>
    </xf>
    <xf numFmtId="0" fontId="1" fillId="0" borderId="1" xfId="24" applyFont="1" applyBorder="1" applyAlignment="1">
      <alignment horizontal="center"/>
      <protection/>
    </xf>
    <xf numFmtId="0" fontId="0" fillId="0" borderId="19" xfId="23" applyBorder="1" applyAlignment="1">
      <alignment horizontal="distributed" vertical="center"/>
      <protection/>
    </xf>
    <xf numFmtId="38" fontId="9" fillId="0" borderId="19" xfId="17" applyFont="1" applyBorder="1" applyAlignment="1">
      <alignment horizontal="distributed" vertical="center"/>
    </xf>
    <xf numFmtId="0" fontId="16" fillId="0" borderId="19" xfId="23" applyFont="1" applyBorder="1" applyAlignment="1">
      <alignment horizontal="distributed" vertical="center"/>
      <protection/>
    </xf>
    <xf numFmtId="38" fontId="9" fillId="0" borderId="0" xfId="17" applyFont="1" applyFill="1" applyBorder="1" applyAlignment="1">
      <alignment horizontal="center" vertical="center"/>
    </xf>
    <xf numFmtId="38" fontId="9" fillId="0" borderId="11" xfId="17" applyFont="1" applyFill="1" applyBorder="1" applyAlignment="1">
      <alignment horizontal="center" vertical="center"/>
    </xf>
    <xf numFmtId="0" fontId="9" fillId="0" borderId="6" xfId="22" applyFont="1" applyFill="1" applyBorder="1" applyAlignment="1">
      <alignment horizontal="center" vertical="center"/>
      <protection/>
    </xf>
    <xf numFmtId="0" fontId="9" fillId="0" borderId="7" xfId="22" applyFont="1" applyFill="1" applyBorder="1" applyAlignment="1">
      <alignment horizontal="center" vertical="center"/>
      <protection/>
    </xf>
    <xf numFmtId="38" fontId="9" fillId="0" borderId="5" xfId="17" applyFont="1" applyFill="1" applyBorder="1" applyAlignment="1">
      <alignment horizontal="distributed" vertical="center"/>
    </xf>
    <xf numFmtId="0" fontId="0" fillId="0" borderId="11" xfId="22" applyFill="1" applyBorder="1" applyAlignment="1">
      <alignment horizontal="distributed"/>
      <protection/>
    </xf>
    <xf numFmtId="38" fontId="9" fillId="0" borderId="0" xfId="17" applyFont="1" applyFill="1" applyBorder="1" applyAlignment="1">
      <alignment horizontal="distributed" vertical="center"/>
    </xf>
    <xf numFmtId="38" fontId="1" fillId="0" borderId="23" xfId="17" applyFont="1" applyBorder="1" applyAlignment="1">
      <alignment horizontal="distributed" vertical="center"/>
    </xf>
    <xf numFmtId="0" fontId="0" fillId="0" borderId="21" xfId="23" applyBorder="1" applyAlignment="1">
      <alignment horizontal="distributed" vertical="center"/>
      <protection/>
    </xf>
    <xf numFmtId="0" fontId="0" fillId="0" borderId="20" xfId="23" applyBorder="1" applyAlignment="1">
      <alignment horizontal="distributed" vertical="center"/>
      <protection/>
    </xf>
    <xf numFmtId="38" fontId="1" fillId="0" borderId="22" xfId="17" applyFont="1" applyBorder="1" applyAlignment="1">
      <alignment horizontal="center" vertical="center"/>
    </xf>
    <xf numFmtId="0" fontId="0" fillId="0" borderId="30" xfId="23" applyBorder="1" applyAlignment="1">
      <alignment horizontal="center" vertical="center"/>
      <protection/>
    </xf>
    <xf numFmtId="0" fontId="0" fillId="0" borderId="32" xfId="23" applyBorder="1" applyAlignment="1">
      <alignment horizontal="center" vertical="center"/>
      <protection/>
    </xf>
    <xf numFmtId="38" fontId="1" fillId="0" borderId="19" xfId="17" applyFont="1" applyBorder="1" applyAlignment="1">
      <alignment horizontal="distributed" vertical="center"/>
    </xf>
    <xf numFmtId="0" fontId="1" fillId="0" borderId="5" xfId="22" applyFont="1" applyFill="1" applyBorder="1" applyAlignment="1">
      <alignment horizontal="center"/>
      <protection/>
    </xf>
    <xf numFmtId="0" fontId="1" fillId="0" borderId="0" xfId="22" applyFont="1" applyFill="1" applyBorder="1" applyAlignment="1">
      <alignment horizontal="center"/>
      <protection/>
    </xf>
    <xf numFmtId="0" fontId="1" fillId="0" borderId="5" xfId="22" applyFont="1" applyFill="1" applyBorder="1" applyAlignment="1">
      <alignment horizontal="distributed"/>
      <protection/>
    </xf>
    <xf numFmtId="0" fontId="1" fillId="0" borderId="0" xfId="22" applyFont="1" applyFill="1" applyBorder="1" applyAlignment="1">
      <alignment horizontal="distributed"/>
      <protection/>
    </xf>
    <xf numFmtId="38" fontId="9" fillId="0" borderId="5" xfId="17" applyFont="1" applyFill="1" applyBorder="1" applyAlignment="1">
      <alignment horizontal="center" vertical="center"/>
    </xf>
    <xf numFmtId="0" fontId="0" fillId="0" borderId="20" xfId="22" applyBorder="1" applyAlignment="1">
      <alignment vertical="center"/>
      <protection/>
    </xf>
    <xf numFmtId="0" fontId="0" fillId="0" borderId="32" xfId="22" applyFill="1" applyBorder="1" applyAlignment="1">
      <alignment horizontal="center" vertical="center"/>
      <protection/>
    </xf>
    <xf numFmtId="0" fontId="0" fillId="0" borderId="12" xfId="22" applyFill="1" applyBorder="1" applyAlignment="1">
      <alignment horizontal="center" vertical="center"/>
      <protection/>
    </xf>
    <xf numFmtId="0" fontId="0" fillId="0" borderId="15" xfId="22" applyFill="1" applyBorder="1" applyAlignment="1">
      <alignment horizontal="center" vertical="center"/>
      <protection/>
    </xf>
    <xf numFmtId="0" fontId="1" fillId="0" borderId="22" xfId="22" applyFont="1" applyFill="1" applyBorder="1" applyAlignment="1">
      <alignment horizontal="center" vertical="center"/>
      <protection/>
    </xf>
    <xf numFmtId="0" fontId="1" fillId="0" borderId="32" xfId="22" applyFont="1" applyFill="1" applyBorder="1" applyAlignment="1">
      <alignment horizontal="center" vertical="center"/>
      <protection/>
    </xf>
    <xf numFmtId="0" fontId="1" fillId="0" borderId="12" xfId="22" applyFont="1" applyFill="1" applyBorder="1" applyAlignment="1">
      <alignment horizontal="center" vertical="center"/>
      <protection/>
    </xf>
    <xf numFmtId="0" fontId="1" fillId="0" borderId="15" xfId="22" applyFont="1" applyFill="1" applyBorder="1" applyAlignment="1">
      <alignment horizontal="center" vertical="center"/>
      <protection/>
    </xf>
    <xf numFmtId="0" fontId="1" fillId="0" borderId="23" xfId="22" applyFont="1" applyFill="1" applyBorder="1" applyAlignment="1">
      <alignment horizontal="distributed" vertical="center"/>
      <protection/>
    </xf>
    <xf numFmtId="0" fontId="0" fillId="0" borderId="21" xfId="22" applyFill="1" applyBorder="1" applyAlignment="1">
      <alignment horizontal="distributed" vertical="center"/>
      <protection/>
    </xf>
    <xf numFmtId="0" fontId="0" fillId="0" borderId="12" xfId="22" applyFill="1" applyBorder="1" applyAlignment="1">
      <alignment horizontal="distributed" vertical="center"/>
      <protection/>
    </xf>
    <xf numFmtId="0" fontId="0" fillId="0" borderId="15" xfId="22" applyFill="1" applyBorder="1" applyAlignment="1">
      <alignment horizontal="distributed" vertical="center"/>
      <protection/>
    </xf>
    <xf numFmtId="38" fontId="1" fillId="0" borderId="22" xfId="17" applyFont="1" applyFill="1" applyBorder="1" applyAlignment="1">
      <alignment horizontal="center" vertical="center"/>
    </xf>
    <xf numFmtId="38" fontId="1" fillId="0" borderId="32" xfId="17" applyFont="1" applyFill="1" applyBorder="1" applyAlignment="1">
      <alignment horizontal="center" vertical="center"/>
    </xf>
    <xf numFmtId="38" fontId="1" fillId="0" borderId="12" xfId="17" applyFont="1" applyFill="1" applyBorder="1" applyAlignment="1">
      <alignment horizontal="center" vertical="center"/>
    </xf>
    <xf numFmtId="38" fontId="1" fillId="0" borderId="15" xfId="17" applyFont="1" applyFill="1" applyBorder="1" applyAlignment="1">
      <alignment horizontal="center" vertical="center"/>
    </xf>
    <xf numFmtId="0" fontId="10" fillId="0" borderId="5" xfId="17" applyNumberFormat="1" applyFont="1" applyFill="1" applyBorder="1" applyAlignment="1">
      <alignment horizontal="distributed" vertical="center"/>
    </xf>
    <xf numFmtId="0" fontId="10" fillId="0" borderId="11" xfId="17" applyNumberFormat="1" applyFont="1" applyFill="1" applyBorder="1" applyAlignment="1">
      <alignment horizontal="distributed" vertical="center"/>
    </xf>
    <xf numFmtId="0" fontId="1" fillId="0" borderId="1" xfId="21" applyFont="1" applyFill="1" applyBorder="1" applyAlignment="1">
      <alignment horizontal="distributed" vertical="center"/>
      <protection/>
    </xf>
    <xf numFmtId="0" fontId="1" fillId="0" borderId="3" xfId="21" applyFont="1" applyFill="1" applyBorder="1" applyAlignment="1">
      <alignment horizontal="distributed" vertical="center"/>
      <protection/>
    </xf>
    <xf numFmtId="0" fontId="1" fillId="0" borderId="5" xfId="17" applyNumberFormat="1" applyFont="1" applyFill="1" applyBorder="1" applyAlignment="1">
      <alignment horizontal="distributed" vertical="center"/>
    </xf>
    <xf numFmtId="0" fontId="0" fillId="0" borderId="11" xfId="17" applyNumberFormat="1" applyFill="1" applyBorder="1" applyAlignment="1">
      <alignment horizontal="distributed" vertical="center"/>
    </xf>
    <xf numFmtId="0" fontId="10" fillId="0" borderId="5" xfId="21" applyFont="1" applyFill="1" applyBorder="1" applyAlignment="1" quotePrefix="1">
      <alignment horizontal="center" vertical="center"/>
      <protection/>
    </xf>
    <xf numFmtId="0" fontId="12" fillId="0" borderId="11" xfId="21" applyFont="1" applyFill="1" applyBorder="1" applyAlignment="1">
      <alignment horizontal="center" vertical="center"/>
      <protection/>
    </xf>
    <xf numFmtId="0" fontId="1" fillId="0" borderId="22" xfId="22" applyFont="1" applyFill="1" applyBorder="1" applyAlignment="1">
      <alignment horizontal="distributed" vertical="center"/>
      <protection/>
    </xf>
    <xf numFmtId="0" fontId="0" fillId="0" borderId="32" xfId="22" applyFill="1" applyBorder="1" applyAlignment="1">
      <alignment horizontal="distributed" vertical="center"/>
      <protection/>
    </xf>
    <xf numFmtId="0" fontId="0" fillId="0" borderId="5" xfId="22" applyFill="1" applyBorder="1" applyAlignment="1">
      <alignment horizontal="distributed" vertical="center"/>
      <protection/>
    </xf>
    <xf numFmtId="0" fontId="0" fillId="0" borderId="11" xfId="22" applyFill="1" applyBorder="1" applyAlignment="1">
      <alignment horizontal="distributed" vertical="center"/>
      <protection/>
    </xf>
    <xf numFmtId="0" fontId="1" fillId="0" borderId="1" xfId="25" applyFont="1" applyFill="1" applyBorder="1" applyAlignment="1">
      <alignment horizontal="center" vertical="center"/>
      <protection/>
    </xf>
    <xf numFmtId="0" fontId="15" fillId="0" borderId="31" xfId="25" applyFont="1" applyFill="1" applyBorder="1" applyAlignment="1">
      <alignment horizontal="center" vertical="center"/>
      <protection/>
    </xf>
    <xf numFmtId="0" fontId="15" fillId="0" borderId="3" xfId="25" applyFont="1" applyFill="1" applyBorder="1" applyAlignment="1">
      <alignment horizontal="center" vertical="center"/>
      <protection/>
    </xf>
    <xf numFmtId="0" fontId="15" fillId="0" borderId="21" xfId="25" applyFont="1" applyFill="1" applyBorder="1" applyAlignment="1">
      <alignment horizontal="center" vertical="center"/>
      <protection/>
    </xf>
    <xf numFmtId="0" fontId="1" fillId="0" borderId="19" xfId="25" applyFont="1" applyBorder="1" applyAlignment="1">
      <alignment horizontal="distributed" vertical="center" wrapText="1"/>
      <protection/>
    </xf>
    <xf numFmtId="0" fontId="1" fillId="0" borderId="1" xfId="25" applyFont="1" applyFill="1" applyBorder="1" applyAlignment="1">
      <alignment horizontal="center"/>
      <protection/>
    </xf>
    <xf numFmtId="0" fontId="1" fillId="0" borderId="3" xfId="25" applyFont="1" applyFill="1" applyBorder="1" applyAlignment="1">
      <alignment horizontal="center"/>
      <protection/>
    </xf>
    <xf numFmtId="0" fontId="1" fillId="0" borderId="6" xfId="25" applyFont="1" applyBorder="1" applyAlignment="1">
      <alignment horizontal="distributed" vertical="center" wrapText="1"/>
      <protection/>
    </xf>
    <xf numFmtId="0" fontId="1" fillId="0" borderId="9" xfId="25" applyFont="1" applyBorder="1" applyAlignment="1">
      <alignment horizontal="distributed" vertical="center" wrapText="1"/>
      <protection/>
    </xf>
    <xf numFmtId="0" fontId="15" fillId="0" borderId="12" xfId="25" applyFont="1" applyBorder="1" applyAlignment="1">
      <alignment horizontal="distributed" vertical="center" wrapText="1"/>
      <protection/>
    </xf>
    <xf numFmtId="0" fontId="15" fillId="0" borderId="15" xfId="25" applyFont="1" applyBorder="1" applyAlignment="1">
      <alignment horizontal="distributed" vertical="center" wrapText="1"/>
      <protection/>
    </xf>
    <xf numFmtId="0" fontId="1" fillId="0" borderId="6" xfId="25" applyFont="1" applyBorder="1" applyAlignment="1">
      <alignment horizontal="center" vertical="center"/>
      <protection/>
    </xf>
    <xf numFmtId="0" fontId="1" fillId="0" borderId="9"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15" xfId="25" applyFont="1" applyBorder="1" applyAlignment="1">
      <alignment horizontal="center" vertical="center"/>
      <protection/>
    </xf>
    <xf numFmtId="0" fontId="1" fillId="0" borderId="23" xfId="26" applyFont="1" applyBorder="1" applyAlignment="1">
      <alignment horizontal="distributed" vertical="center"/>
      <protection/>
    </xf>
    <xf numFmtId="0" fontId="0" fillId="0" borderId="20" xfId="26" applyBorder="1" applyAlignment="1">
      <alignment horizontal="distributed" vertical="center"/>
      <protection/>
    </xf>
    <xf numFmtId="0" fontId="1" fillId="0" borderId="26" xfId="27" applyFont="1" applyBorder="1" applyAlignment="1">
      <alignment horizontal="distributed" vertical="center"/>
      <protection/>
    </xf>
    <xf numFmtId="0" fontId="15" fillId="0" borderId="21" xfId="27" applyFont="1" applyBorder="1" applyAlignment="1">
      <alignment horizontal="distributed" vertical="center"/>
      <protection/>
    </xf>
    <xf numFmtId="0" fontId="15" fillId="0" borderId="20" xfId="27" applyFont="1" applyBorder="1" applyAlignment="1">
      <alignment horizontal="distributed" vertical="center"/>
      <protection/>
    </xf>
    <xf numFmtId="0" fontId="1" fillId="0" borderId="23" xfId="27" applyFont="1" applyBorder="1" applyAlignment="1">
      <alignment horizontal="center" vertical="center" wrapText="1"/>
      <protection/>
    </xf>
    <xf numFmtId="0" fontId="15" fillId="0" borderId="21" xfId="27" applyFont="1" applyBorder="1" applyAlignment="1">
      <alignment horizontal="center" vertical="center" wrapText="1"/>
      <protection/>
    </xf>
    <xf numFmtId="0" fontId="15" fillId="0" borderId="20" xfId="27" applyFont="1" applyBorder="1" applyAlignment="1">
      <alignment horizontal="center" vertical="center" wrapText="1"/>
      <protection/>
    </xf>
    <xf numFmtId="0" fontId="1" fillId="0" borderId="1" xfId="27" applyFont="1" applyBorder="1" applyAlignment="1">
      <alignment horizontal="center" vertical="center"/>
      <protection/>
    </xf>
    <xf numFmtId="0" fontId="15" fillId="0" borderId="31" xfId="27" applyFont="1" applyBorder="1" applyAlignment="1">
      <alignment horizontal="center"/>
      <protection/>
    </xf>
    <xf numFmtId="0" fontId="15" fillId="0" borderId="3" xfId="27" applyFont="1" applyBorder="1" applyAlignment="1">
      <alignment horizontal="center"/>
      <protection/>
    </xf>
    <xf numFmtId="0" fontId="1" fillId="0" borderId="23" xfId="27" applyFont="1" applyBorder="1" applyAlignment="1">
      <alignment horizontal="distributed" vertical="center"/>
      <protection/>
    </xf>
    <xf numFmtId="0" fontId="0" fillId="0" borderId="21" xfId="27" applyBorder="1" applyAlignment="1">
      <alignment horizontal="distributed" vertical="center"/>
      <protection/>
    </xf>
    <xf numFmtId="0" fontId="0" fillId="0" borderId="20" xfId="27" applyBorder="1" applyAlignment="1">
      <alignment horizontal="distributed" vertical="center"/>
      <protection/>
    </xf>
    <xf numFmtId="0" fontId="1" fillId="0" borderId="31" xfId="27" applyFont="1" applyBorder="1" applyAlignment="1">
      <alignment horizontal="center" vertical="center"/>
      <protection/>
    </xf>
    <xf numFmtId="0" fontId="15" fillId="0" borderId="31" xfId="27" applyFont="1" applyBorder="1" applyAlignment="1">
      <alignment horizontal="center" vertical="center"/>
      <protection/>
    </xf>
    <xf numFmtId="0" fontId="15" fillId="0" borderId="3" xfId="27" applyFont="1" applyBorder="1" applyAlignment="1">
      <alignment horizontal="center" vertical="center"/>
      <protection/>
    </xf>
    <xf numFmtId="0" fontId="1" fillId="0" borderId="26"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0" xfId="27" applyFont="1" applyBorder="1" applyAlignment="1">
      <alignment horizontal="center" vertical="center" wrapText="1"/>
      <protection/>
    </xf>
    <xf numFmtId="0" fontId="8" fillId="0" borderId="26" xfId="27" applyFont="1" applyBorder="1" applyAlignment="1">
      <alignment horizontal="left" vertical="center" wrapText="1"/>
      <protection/>
    </xf>
    <xf numFmtId="0" fontId="8" fillId="0" borderId="21" xfId="27" applyFont="1" applyBorder="1" applyAlignment="1">
      <alignment horizontal="left" vertical="center" wrapText="1"/>
      <protection/>
    </xf>
    <xf numFmtId="0" fontId="8" fillId="0" borderId="20" xfId="27" applyFont="1" applyBorder="1" applyAlignment="1">
      <alignment horizontal="left" vertical="center" wrapText="1"/>
      <protection/>
    </xf>
    <xf numFmtId="0" fontId="1" fillId="0" borderId="21" xfId="27" applyFont="1" applyBorder="1" applyAlignment="1">
      <alignment horizontal="distributed" vertical="center"/>
      <protection/>
    </xf>
    <xf numFmtId="0" fontId="1" fillId="0" borderId="20" xfId="27" applyFont="1" applyBorder="1" applyAlignment="1">
      <alignment horizontal="distributed" vertical="center"/>
      <protection/>
    </xf>
    <xf numFmtId="0" fontId="1" fillId="0" borderId="6" xfId="27" applyFont="1" applyBorder="1" applyAlignment="1">
      <alignment horizontal="distributed" vertical="center"/>
      <protection/>
    </xf>
    <xf numFmtId="0" fontId="1" fillId="0" borderId="5" xfId="27" applyFont="1" applyBorder="1" applyAlignment="1">
      <alignment horizontal="distributed" vertical="center"/>
      <protection/>
    </xf>
    <xf numFmtId="0" fontId="1" fillId="0" borderId="12" xfId="27" applyFont="1" applyBorder="1" applyAlignment="1">
      <alignment horizontal="distributed" vertical="center"/>
      <protection/>
    </xf>
    <xf numFmtId="38" fontId="1" fillId="0" borderId="35" xfId="17" applyFont="1" applyBorder="1" applyAlignment="1">
      <alignment horizontal="distributed" vertical="center"/>
    </xf>
    <xf numFmtId="38" fontId="1" fillId="0" borderId="36" xfId="17" applyFont="1" applyBorder="1" applyAlignment="1">
      <alignment horizontal="distributed" vertical="center"/>
    </xf>
    <xf numFmtId="38" fontId="1" fillId="0" borderId="25" xfId="17" applyFont="1" applyBorder="1" applyAlignment="1">
      <alignment horizontal="distributed" vertical="center"/>
    </xf>
    <xf numFmtId="0" fontId="1" fillId="0" borderId="36" xfId="28" applyFont="1" applyBorder="1" applyAlignment="1">
      <alignment horizontal="distributed" vertical="center"/>
      <protection/>
    </xf>
    <xf numFmtId="0" fontId="1" fillId="0" borderId="25" xfId="28" applyFont="1" applyBorder="1" applyAlignment="1">
      <alignment horizontal="distributed" vertical="center"/>
      <protection/>
    </xf>
    <xf numFmtId="38" fontId="1" fillId="0" borderId="21" xfId="17" applyFont="1" applyBorder="1" applyAlignment="1">
      <alignment horizontal="distributed" vertical="center"/>
    </xf>
    <xf numFmtId="38" fontId="1" fillId="0" borderId="20" xfId="17" applyFont="1" applyBorder="1" applyAlignment="1">
      <alignment horizontal="distributed" vertical="center"/>
    </xf>
    <xf numFmtId="38" fontId="1" fillId="0" borderId="21" xfId="17" applyFont="1" applyBorder="1" applyAlignment="1">
      <alignment horizontal="distributed" vertical="center" wrapText="1"/>
    </xf>
    <xf numFmtId="38" fontId="1" fillId="0" borderId="20" xfId="17" applyFont="1" applyBorder="1" applyAlignment="1">
      <alignment horizontal="distributed" vertical="center" wrapText="1"/>
    </xf>
    <xf numFmtId="38" fontId="1" fillId="0" borderId="26" xfId="17" applyFont="1" applyBorder="1" applyAlignment="1">
      <alignment horizontal="distributed" vertical="center"/>
    </xf>
    <xf numFmtId="38" fontId="1" fillId="0" borderId="1" xfId="17" applyFont="1" applyBorder="1" applyAlignment="1">
      <alignment horizontal="distributed" vertical="center"/>
    </xf>
    <xf numFmtId="0" fontId="1" fillId="0" borderId="31" xfId="28" applyFont="1" applyBorder="1" applyAlignment="1">
      <alignment horizontal="distributed" vertical="center"/>
      <protection/>
    </xf>
    <xf numFmtId="0" fontId="1" fillId="0" borderId="3" xfId="28" applyFont="1" applyBorder="1" applyAlignment="1">
      <alignment horizontal="distributed" vertical="center"/>
      <protection/>
    </xf>
    <xf numFmtId="38" fontId="1" fillId="0" borderId="22" xfId="17" applyFont="1" applyBorder="1" applyAlignment="1">
      <alignment horizontal="distributed" vertical="center"/>
    </xf>
    <xf numFmtId="0" fontId="1" fillId="0" borderId="30" xfId="28" applyFont="1" applyBorder="1" applyAlignment="1">
      <alignment horizontal="distributed" vertical="center"/>
      <protection/>
    </xf>
    <xf numFmtId="0" fontId="1" fillId="0" borderId="32" xfId="28" applyFont="1" applyBorder="1" applyAlignment="1">
      <alignment horizontal="distributed" vertical="center"/>
      <protection/>
    </xf>
    <xf numFmtId="0" fontId="1" fillId="0" borderId="12" xfId="28" applyFont="1" applyBorder="1" applyAlignment="1">
      <alignment horizontal="distributed" vertical="center"/>
      <protection/>
    </xf>
    <xf numFmtId="0" fontId="1" fillId="0" borderId="13" xfId="28" applyFont="1" applyBorder="1" applyAlignment="1">
      <alignment horizontal="distributed" vertical="center"/>
      <protection/>
    </xf>
    <xf numFmtId="0" fontId="1" fillId="0" borderId="15" xfId="28" applyFont="1" applyBorder="1" applyAlignment="1">
      <alignment horizontal="distributed" vertical="center"/>
      <protection/>
    </xf>
    <xf numFmtId="0" fontId="1" fillId="0" borderId="21" xfId="28" applyFont="1" applyBorder="1" applyAlignment="1">
      <alignment horizontal="distributed" vertical="center"/>
      <protection/>
    </xf>
    <xf numFmtId="0" fontId="1" fillId="0" borderId="20" xfId="28" applyFont="1" applyBorder="1" applyAlignment="1">
      <alignment horizontal="distributed" vertical="center"/>
      <protection/>
    </xf>
    <xf numFmtId="38" fontId="1" fillId="0" borderId="6" xfId="17" applyFont="1" applyBorder="1" applyAlignment="1">
      <alignment horizontal="distributed" vertical="center"/>
    </xf>
    <xf numFmtId="0" fontId="1" fillId="0" borderId="12" xfId="28" applyFont="1" applyBorder="1" applyAlignment="1">
      <alignment vertical="center"/>
      <protection/>
    </xf>
    <xf numFmtId="38" fontId="1" fillId="0" borderId="23" xfId="17" applyFont="1" applyBorder="1" applyAlignment="1">
      <alignment horizontal="center" vertical="center"/>
    </xf>
    <xf numFmtId="38" fontId="0" fillId="0" borderId="21" xfId="17" applyBorder="1" applyAlignment="1">
      <alignment horizontal="center" vertical="center"/>
    </xf>
    <xf numFmtId="38" fontId="1" fillId="0" borderId="21" xfId="17" applyFont="1" applyBorder="1" applyAlignment="1">
      <alignment horizontal="center" vertical="center"/>
    </xf>
    <xf numFmtId="38" fontId="0" fillId="0" borderId="20" xfId="17" applyBorder="1" applyAlignment="1">
      <alignment horizontal="center" vertical="center"/>
    </xf>
    <xf numFmtId="38" fontId="1" fillId="0" borderId="1" xfId="17" applyFont="1" applyBorder="1" applyAlignment="1">
      <alignment horizontal="center" vertical="center"/>
    </xf>
    <xf numFmtId="38" fontId="1" fillId="0" borderId="31" xfId="17" applyFont="1" applyBorder="1" applyAlignment="1">
      <alignment horizontal="center" vertical="center"/>
    </xf>
    <xf numFmtId="38" fontId="1" fillId="0" borderId="3" xfId="17" applyFont="1" applyBorder="1" applyAlignment="1">
      <alignment horizontal="center" vertical="center"/>
    </xf>
    <xf numFmtId="38" fontId="1" fillId="0" borderId="23" xfId="17" applyFont="1" applyBorder="1" applyAlignment="1">
      <alignment horizontal="center" vertical="center" wrapText="1"/>
    </xf>
    <xf numFmtId="38" fontId="1" fillId="0" borderId="21" xfId="17" applyFont="1" applyBorder="1" applyAlignment="1">
      <alignment horizontal="center" vertical="center" wrapText="1"/>
    </xf>
    <xf numFmtId="38" fontId="1" fillId="0" borderId="20" xfId="17" applyFont="1" applyBorder="1" applyAlignment="1">
      <alignment horizontal="center" vertical="center" wrapText="1"/>
    </xf>
    <xf numFmtId="0" fontId="10" fillId="0" borderId="26" xfId="29" applyFont="1" applyFill="1" applyBorder="1" applyAlignment="1">
      <alignment horizontal="distributed" vertical="center"/>
      <protection/>
    </xf>
    <xf numFmtId="0" fontId="10" fillId="0" borderId="6" xfId="29" applyFont="1" applyFill="1" applyBorder="1" applyAlignment="1">
      <alignment horizontal="distributed" vertical="center"/>
      <protection/>
    </xf>
    <xf numFmtId="0" fontId="1" fillId="0" borderId="2" xfId="29" applyFont="1" applyFill="1" applyBorder="1" applyAlignment="1">
      <alignment horizontal="distributed" vertical="center"/>
      <protection/>
    </xf>
    <xf numFmtId="189" fontId="1" fillId="0" borderId="0" xfId="29" applyNumberFormat="1" applyFont="1" applyFill="1" applyBorder="1" applyAlignment="1">
      <alignment horizontal="right" vertical="center"/>
      <protection/>
    </xf>
    <xf numFmtId="0" fontId="1" fillId="0" borderId="5" xfId="30" applyFont="1" applyBorder="1" applyAlignment="1" quotePrefix="1">
      <alignment horizontal="left" vertical="center" indent="9"/>
      <protection/>
    </xf>
    <xf numFmtId="0" fontId="15" fillId="0" borderId="11" xfId="30" applyFont="1" applyBorder="1" applyAlignment="1">
      <alignment horizontal="left" vertical="center" indent="9"/>
      <protection/>
    </xf>
    <xf numFmtId="0" fontId="9" fillId="0" borderId="5" xfId="30" applyFont="1" applyFill="1" applyBorder="1" applyAlignment="1" quotePrefix="1">
      <alignment horizontal="left" vertical="center" indent="9"/>
      <protection/>
    </xf>
    <xf numFmtId="0" fontId="20" fillId="0" borderId="11" xfId="30" applyFont="1" applyFill="1" applyBorder="1" applyAlignment="1">
      <alignment horizontal="left" vertical="center" indent="9"/>
      <protection/>
    </xf>
    <xf numFmtId="0" fontId="1" fillId="0" borderId="1" xfId="30" applyFont="1" applyBorder="1" applyAlignment="1">
      <alignment horizontal="center" vertical="center" wrapText="1"/>
      <protection/>
    </xf>
    <xf numFmtId="0" fontId="0" fillId="0" borderId="3" xfId="30" applyBorder="1" applyAlignment="1">
      <alignment horizontal="center" vertical="center"/>
      <protection/>
    </xf>
    <xf numFmtId="0" fontId="1" fillId="0" borderId="1" xfId="30" applyNumberFormat="1" applyFont="1" applyBorder="1" applyAlignment="1">
      <alignment horizontal="distributed" vertical="center" wrapText="1"/>
      <protection/>
    </xf>
    <xf numFmtId="0" fontId="0" fillId="0" borderId="3" xfId="30" applyBorder="1" applyAlignment="1">
      <alignment horizontal="distributed" vertical="center"/>
      <protection/>
    </xf>
    <xf numFmtId="0" fontId="1" fillId="0" borderId="1" xfId="30" applyFont="1" applyBorder="1" applyAlignment="1">
      <alignment horizontal="distributed" vertical="center" wrapText="1"/>
      <protection/>
    </xf>
    <xf numFmtId="0" fontId="1" fillId="0" borderId="1" xfId="30" applyFont="1" applyBorder="1" applyAlignment="1">
      <alignment horizontal="distributed" vertical="center"/>
      <protection/>
    </xf>
    <xf numFmtId="0" fontId="1" fillId="0" borderId="3" xfId="30" applyFont="1" applyBorder="1" applyAlignment="1">
      <alignment horizontal="distributed" vertical="center"/>
      <protection/>
    </xf>
    <xf numFmtId="0" fontId="1" fillId="0" borderId="1" xfId="30" applyFont="1" applyBorder="1" applyAlignment="1">
      <alignment horizontal="distributed" vertical="center" wrapText="1"/>
      <protection/>
    </xf>
    <xf numFmtId="0" fontId="0" fillId="0" borderId="3" xfId="30" applyBorder="1" applyAlignment="1">
      <alignment horizontal="distributed" vertical="center" wrapText="1"/>
      <protection/>
    </xf>
    <xf numFmtId="0" fontId="1" fillId="0" borderId="5" xfId="30" applyFont="1" applyBorder="1" applyAlignment="1">
      <alignment horizontal="distributed" vertical="center"/>
      <protection/>
    </xf>
    <xf numFmtId="0" fontId="15" fillId="0" borderId="11" xfId="30" applyFont="1" applyBorder="1" applyAlignment="1">
      <alignment horizontal="distributed" vertical="center"/>
      <protection/>
    </xf>
    <xf numFmtId="0" fontId="1" fillId="0" borderId="35" xfId="31" applyFont="1" applyFill="1" applyBorder="1" applyAlignment="1">
      <alignment horizontal="center" vertical="center"/>
      <protection/>
    </xf>
    <xf numFmtId="0" fontId="1" fillId="0" borderId="36" xfId="31" applyFont="1" applyFill="1" applyBorder="1" applyAlignment="1">
      <alignment horizontal="center" vertical="center"/>
      <protection/>
    </xf>
    <xf numFmtId="0" fontId="1" fillId="0" borderId="25" xfId="31" applyFont="1" applyFill="1" applyBorder="1" applyAlignment="1">
      <alignment horizontal="center" vertical="center"/>
      <protection/>
    </xf>
    <xf numFmtId="0" fontId="1" fillId="0" borderId="26" xfId="31" applyFont="1" applyFill="1" applyBorder="1" applyAlignment="1">
      <alignment horizontal="center" vertical="center"/>
      <protection/>
    </xf>
    <xf numFmtId="0" fontId="1" fillId="0" borderId="20" xfId="31" applyFont="1" applyFill="1" applyBorder="1" applyAlignment="1">
      <alignment horizontal="center" vertical="center"/>
      <protection/>
    </xf>
    <xf numFmtId="0" fontId="1" fillId="0" borderId="26" xfId="31" applyFont="1" applyFill="1" applyBorder="1" applyAlignment="1">
      <alignment horizontal="center" vertical="center" wrapText="1"/>
      <protection/>
    </xf>
    <xf numFmtId="0" fontId="1" fillId="0" borderId="20" xfId="31" applyFont="1" applyFill="1" applyBorder="1" applyAlignment="1">
      <alignment horizontal="center" vertical="center" wrapText="1"/>
      <protection/>
    </xf>
    <xf numFmtId="0" fontId="1" fillId="0" borderId="12" xfId="31" applyFont="1" applyFill="1" applyBorder="1" applyAlignment="1">
      <alignment horizontal="center" vertical="center"/>
      <protection/>
    </xf>
    <xf numFmtId="0" fontId="1" fillId="0" borderId="13" xfId="31" applyFont="1" applyFill="1" applyBorder="1" applyAlignment="1">
      <alignment horizontal="center" vertical="center"/>
      <protection/>
    </xf>
    <xf numFmtId="0" fontId="1" fillId="0" borderId="15" xfId="31" applyFont="1" applyFill="1" applyBorder="1" applyAlignment="1">
      <alignment horizontal="center" vertical="center"/>
      <protection/>
    </xf>
    <xf numFmtId="0" fontId="0" fillId="0" borderId="21" xfId="31" applyBorder="1" applyAlignment="1">
      <alignment horizontal="center" vertical="center" wrapText="1"/>
      <protection/>
    </xf>
    <xf numFmtId="0" fontId="0" fillId="0" borderId="20" xfId="31" applyBorder="1" applyAlignment="1">
      <alignment horizontal="center" vertical="center" wrapText="1"/>
      <protection/>
    </xf>
    <xf numFmtId="0" fontId="1" fillId="0" borderId="21" xfId="31" applyFont="1" applyFill="1" applyBorder="1" applyAlignment="1">
      <alignment horizontal="center" vertical="center" wrapText="1"/>
      <protection/>
    </xf>
    <xf numFmtId="0" fontId="1" fillId="0" borderId="12" xfId="31" applyFont="1" applyFill="1" applyBorder="1" applyAlignment="1">
      <alignment horizontal="center"/>
      <protection/>
    </xf>
    <xf numFmtId="0" fontId="1" fillId="0" borderId="13" xfId="31" applyFont="1" applyFill="1" applyBorder="1" applyAlignment="1">
      <alignment horizontal="center"/>
      <protection/>
    </xf>
    <xf numFmtId="0" fontId="1" fillId="0" borderId="15" xfId="31" applyFont="1" applyFill="1" applyBorder="1" applyAlignment="1">
      <alignment horizontal="center"/>
      <protection/>
    </xf>
    <xf numFmtId="0" fontId="1" fillId="0" borderId="35" xfId="31" applyFont="1" applyFill="1" applyBorder="1" applyAlignment="1">
      <alignment horizontal="center"/>
      <protection/>
    </xf>
    <xf numFmtId="0" fontId="1" fillId="0" borderId="36" xfId="31" applyFont="1" applyFill="1" applyBorder="1" applyAlignment="1">
      <alignment horizontal="center"/>
      <protection/>
    </xf>
    <xf numFmtId="0" fontId="1" fillId="0" borderId="25" xfId="31" applyFont="1" applyFill="1" applyBorder="1" applyAlignment="1">
      <alignment horizontal="center"/>
      <protection/>
    </xf>
    <xf numFmtId="0" fontId="1" fillId="0" borderId="23" xfId="31" applyFont="1" applyFill="1" applyBorder="1" applyAlignment="1">
      <alignment horizontal="center" vertical="center"/>
      <protection/>
    </xf>
    <xf numFmtId="0" fontId="1" fillId="0" borderId="21" xfId="31" applyFont="1" applyFill="1" applyBorder="1" applyAlignment="1">
      <alignment horizontal="center" vertical="center"/>
      <protection/>
    </xf>
    <xf numFmtId="0" fontId="1" fillId="0" borderId="9" xfId="31" applyFont="1" applyFill="1" applyBorder="1" applyAlignment="1">
      <alignment horizontal="center" vertical="center"/>
      <protection/>
    </xf>
    <xf numFmtId="0" fontId="1" fillId="0" borderId="1" xfId="31" applyFont="1" applyFill="1" applyBorder="1" applyAlignment="1">
      <alignment horizontal="center" vertical="center"/>
      <protection/>
    </xf>
    <xf numFmtId="0" fontId="1" fillId="0" borderId="31" xfId="31" applyFont="1" applyFill="1" applyBorder="1" applyAlignment="1">
      <alignment horizontal="center" vertical="center"/>
      <protection/>
    </xf>
    <xf numFmtId="0" fontId="1" fillId="0" borderId="35" xfId="31" applyFont="1" applyFill="1" applyBorder="1" applyAlignment="1">
      <alignment horizontal="center" vertical="distributed" wrapText="1"/>
      <protection/>
    </xf>
    <xf numFmtId="0" fontId="1" fillId="0" borderId="36" xfId="31" applyFont="1" applyFill="1" applyBorder="1" applyAlignment="1">
      <alignment horizontal="center" vertical="distributed" wrapText="1"/>
      <protection/>
    </xf>
    <xf numFmtId="0" fontId="1" fillId="0" borderId="25" xfId="31" applyFont="1" applyFill="1" applyBorder="1" applyAlignment="1">
      <alignment horizontal="center" vertical="distributed" wrapText="1"/>
      <protection/>
    </xf>
    <xf numFmtId="0" fontId="1" fillId="0" borderId="12" xfId="31" applyFont="1" applyFill="1" applyBorder="1" applyAlignment="1">
      <alignment horizontal="distributed" vertical="center"/>
      <protection/>
    </xf>
    <xf numFmtId="0" fontId="1" fillId="0" borderId="13" xfId="31" applyFont="1" applyFill="1" applyBorder="1" applyAlignment="1">
      <alignment horizontal="distributed" vertical="center"/>
      <protection/>
    </xf>
    <xf numFmtId="0" fontId="1" fillId="0" borderId="15" xfId="31" applyFont="1" applyFill="1" applyBorder="1" applyAlignment="1">
      <alignment horizontal="distributed" vertical="center"/>
      <protection/>
    </xf>
    <xf numFmtId="0" fontId="8" fillId="0" borderId="12" xfId="31" applyFont="1" applyFill="1" applyBorder="1" applyAlignment="1">
      <alignment horizontal="distributed" vertical="center" wrapText="1"/>
      <protection/>
    </xf>
    <xf numFmtId="0" fontId="0" fillId="0" borderId="15" xfId="31" applyFill="1" applyBorder="1" applyAlignment="1">
      <alignment horizontal="distributed" vertical="center" wrapText="1"/>
      <protection/>
    </xf>
    <xf numFmtId="0" fontId="10" fillId="0" borderId="6" xfId="32" applyFont="1" applyFill="1" applyBorder="1" applyAlignment="1">
      <alignment horizontal="distributed" vertical="center"/>
      <protection/>
    </xf>
    <xf numFmtId="0" fontId="10" fillId="0" borderId="9" xfId="32" applyFont="1" applyFill="1" applyBorder="1" applyAlignment="1">
      <alignment horizontal="distributed" vertical="center"/>
      <protection/>
    </xf>
    <xf numFmtId="0" fontId="10" fillId="0" borderId="5" xfId="32" applyFont="1" applyFill="1" applyBorder="1" applyAlignment="1">
      <alignment horizontal="distributed" vertical="center"/>
      <protection/>
    </xf>
    <xf numFmtId="0" fontId="10" fillId="0" borderId="11" xfId="32" applyFont="1" applyFill="1" applyBorder="1" applyAlignment="1">
      <alignment horizontal="distributed" vertical="center"/>
      <protection/>
    </xf>
    <xf numFmtId="0" fontId="10" fillId="0" borderId="12" xfId="32" applyFont="1" applyFill="1" applyBorder="1" applyAlignment="1">
      <alignment horizontal="distributed" vertical="center"/>
      <protection/>
    </xf>
    <xf numFmtId="0" fontId="10" fillId="0" borderId="15" xfId="32" applyFont="1" applyFill="1" applyBorder="1" applyAlignment="1">
      <alignment horizontal="distributed" vertical="center"/>
      <protection/>
    </xf>
    <xf numFmtId="0" fontId="1" fillId="0" borderId="20" xfId="32" applyFont="1" applyBorder="1" applyAlignment="1">
      <alignment horizontal="center" vertical="center" wrapText="1"/>
      <protection/>
    </xf>
    <xf numFmtId="0" fontId="1" fillId="0" borderId="19" xfId="32" applyFont="1" applyBorder="1" applyAlignment="1">
      <alignment horizontal="center" vertical="center" wrapText="1"/>
      <protection/>
    </xf>
    <xf numFmtId="0" fontId="1" fillId="0" borderId="20" xfId="32" applyFont="1" applyBorder="1" applyAlignment="1">
      <alignment horizontal="center" vertical="center"/>
      <protection/>
    </xf>
    <xf numFmtId="0" fontId="1" fillId="0" borderId="19" xfId="32" applyFont="1" applyBorder="1" applyAlignment="1">
      <alignment horizontal="center" vertical="center"/>
      <protection/>
    </xf>
    <xf numFmtId="41" fontId="1" fillId="0" borderId="19" xfId="32" applyNumberFormat="1" applyFont="1" applyBorder="1" applyAlignment="1">
      <alignment horizontal="center" vertical="center"/>
      <protection/>
    </xf>
    <xf numFmtId="0" fontId="8" fillId="0" borderId="19" xfId="32" applyFont="1" applyBorder="1" applyAlignment="1">
      <alignment horizontal="center" vertical="center"/>
      <protection/>
    </xf>
    <xf numFmtId="0" fontId="1" fillId="0" borderId="35" xfId="32" applyFont="1" applyBorder="1" applyAlignment="1">
      <alignment horizontal="center" vertical="center"/>
      <protection/>
    </xf>
    <xf numFmtId="41" fontId="1" fillId="0" borderId="19" xfId="32" applyNumberFormat="1" applyFont="1" applyBorder="1" applyAlignment="1">
      <alignment horizontal="center" vertical="center" wrapText="1"/>
      <protection/>
    </xf>
    <xf numFmtId="188" fontId="1" fillId="0" borderId="19" xfId="32" applyNumberFormat="1" applyFont="1" applyBorder="1" applyAlignment="1">
      <alignment horizontal="center" vertical="center"/>
      <protection/>
    </xf>
    <xf numFmtId="188" fontId="1" fillId="0" borderId="19" xfId="32" applyNumberFormat="1" applyFont="1" applyBorder="1" applyAlignment="1">
      <alignment horizontal="center" vertical="center" wrapText="1"/>
      <protection/>
    </xf>
    <xf numFmtId="38" fontId="1" fillId="0" borderId="0" xfId="17" applyFont="1" applyBorder="1" applyAlignment="1">
      <alignment horizontal="distributed" vertical="center"/>
    </xf>
    <xf numFmtId="0" fontId="15" fillId="0" borderId="11" xfId="33" applyFont="1" applyBorder="1" applyAlignment="1">
      <alignment horizontal="distributed" vertical="center"/>
      <protection/>
    </xf>
    <xf numFmtId="38" fontId="1" fillId="0" borderId="13" xfId="17" applyFont="1" applyBorder="1" applyAlignment="1">
      <alignment horizontal="distributed" vertical="center"/>
    </xf>
    <xf numFmtId="0" fontId="15" fillId="0" borderId="15" xfId="33" applyFont="1" applyBorder="1" applyAlignment="1">
      <alignment horizontal="distributed" vertical="center"/>
      <protection/>
    </xf>
    <xf numFmtId="38" fontId="10" fillId="0" borderId="5" xfId="17" applyFont="1" applyBorder="1" applyAlignment="1">
      <alignment horizontal="center" vertical="center"/>
    </xf>
    <xf numFmtId="38" fontId="10" fillId="0" borderId="0" xfId="17" applyFont="1" applyBorder="1" applyAlignment="1">
      <alignment horizontal="center" vertical="center"/>
    </xf>
    <xf numFmtId="38" fontId="10" fillId="0" borderId="11" xfId="17" applyFont="1" applyBorder="1" applyAlignment="1">
      <alignment horizontal="center" vertical="center"/>
    </xf>
    <xf numFmtId="38" fontId="10" fillId="0" borderId="5" xfId="17" applyFont="1" applyBorder="1" applyAlignment="1">
      <alignment horizontal="distributed" vertical="center"/>
    </xf>
    <xf numFmtId="0" fontId="15" fillId="0" borderId="0" xfId="33" applyFont="1" applyBorder="1" applyAlignment="1">
      <alignment horizontal="distributed" vertical="center"/>
      <protection/>
    </xf>
    <xf numFmtId="38" fontId="1" fillId="0" borderId="1" xfId="17" applyFont="1" applyBorder="1" applyAlignment="1">
      <alignment horizontal="distributed" vertical="center"/>
    </xf>
    <xf numFmtId="0" fontId="15" fillId="0" borderId="31" xfId="33" applyFont="1" applyBorder="1" applyAlignment="1">
      <alignment horizontal="distributed" vertical="center"/>
      <protection/>
    </xf>
    <xf numFmtId="0" fontId="15" fillId="0" borderId="3" xfId="33" applyFont="1" applyBorder="1" applyAlignment="1">
      <alignment horizontal="distributed" vertical="center"/>
      <protection/>
    </xf>
    <xf numFmtId="38" fontId="1" fillId="0" borderId="4" xfId="17" applyFont="1" applyBorder="1" applyAlignment="1">
      <alignment horizontal="distributed" vertical="center"/>
    </xf>
    <xf numFmtId="38" fontId="1" fillId="0" borderId="6" xfId="17" applyFont="1" applyBorder="1" applyAlignment="1">
      <alignment horizontal="center"/>
    </xf>
    <xf numFmtId="38" fontId="1" fillId="0" borderId="7" xfId="17" applyFont="1" applyBorder="1" applyAlignment="1">
      <alignment horizontal="center"/>
    </xf>
    <xf numFmtId="38" fontId="1" fillId="0" borderId="9" xfId="17" applyFont="1" applyBorder="1" applyAlignment="1">
      <alignment horizontal="center"/>
    </xf>
    <xf numFmtId="38" fontId="10" fillId="0" borderId="10" xfId="17" applyFont="1" applyBorder="1" applyAlignment="1">
      <alignment horizontal="distributed" vertical="center"/>
    </xf>
    <xf numFmtId="38" fontId="1" fillId="0" borderId="23" xfId="17" applyFont="1" applyFill="1" applyBorder="1" applyAlignment="1">
      <alignment horizontal="center" vertical="center" wrapText="1"/>
    </xf>
    <xf numFmtId="38" fontId="1" fillId="0" borderId="21" xfId="17" applyFont="1" applyFill="1" applyBorder="1" applyAlignment="1">
      <alignment horizontal="center" vertical="center" wrapText="1"/>
    </xf>
    <xf numFmtId="38" fontId="1" fillId="0" borderId="20" xfId="17" applyFont="1" applyFill="1" applyBorder="1" applyAlignment="1">
      <alignment horizontal="center" vertical="center" wrapText="1"/>
    </xf>
    <xf numFmtId="38" fontId="1" fillId="0" borderId="22" xfId="17" applyFont="1" applyBorder="1" applyAlignment="1">
      <alignment horizontal="center" vertical="center" wrapText="1"/>
    </xf>
    <xf numFmtId="0" fontId="1" fillId="0" borderId="5" xfId="34" applyFont="1" applyBorder="1" applyAlignment="1">
      <alignment vertical="center" wrapText="1"/>
      <protection/>
    </xf>
    <xf numFmtId="0" fontId="1" fillId="0" borderId="21" xfId="34" applyFont="1" applyBorder="1" applyAlignment="1">
      <alignment vertical="center" wrapText="1"/>
      <protection/>
    </xf>
    <xf numFmtId="0" fontId="1" fillId="0" borderId="21" xfId="34" applyFont="1" applyBorder="1" applyAlignment="1">
      <alignment horizontal="center" vertical="center" wrapText="1"/>
      <protection/>
    </xf>
    <xf numFmtId="38" fontId="1" fillId="0" borderId="1" xfId="17" applyFont="1" applyFill="1" applyBorder="1" applyAlignment="1">
      <alignment horizontal="distributed"/>
    </xf>
    <xf numFmtId="0" fontId="15" fillId="0" borderId="31" xfId="35" applyFont="1" applyFill="1" applyBorder="1" applyAlignment="1">
      <alignment horizontal="distributed"/>
      <protection/>
    </xf>
    <xf numFmtId="0" fontId="15" fillId="0" borderId="3" xfId="35" applyFont="1" applyFill="1" applyBorder="1" applyAlignment="1">
      <alignment horizontal="distributed"/>
      <protection/>
    </xf>
    <xf numFmtId="38" fontId="1" fillId="0" borderId="21" xfId="17" applyFont="1" applyFill="1" applyBorder="1" applyAlignment="1">
      <alignment horizontal="center" vertical="center"/>
    </xf>
    <xf numFmtId="38" fontId="1" fillId="0" borderId="20" xfId="17" applyFont="1" applyFill="1" applyBorder="1" applyAlignment="1">
      <alignment horizontal="center" vertical="center"/>
    </xf>
    <xf numFmtId="38" fontId="1" fillId="0" borderId="5" xfId="17" applyFont="1" applyFill="1" applyBorder="1" applyAlignment="1">
      <alignment horizontal="center"/>
    </xf>
    <xf numFmtId="38" fontId="1" fillId="0" borderId="0" xfId="17" applyFont="1" applyFill="1" applyBorder="1" applyAlignment="1">
      <alignment horizontal="center"/>
    </xf>
    <xf numFmtId="0" fontId="15" fillId="0" borderId="11" xfId="35" applyFont="1" applyFill="1" applyBorder="1" applyAlignment="1">
      <alignment horizontal="center"/>
      <protection/>
    </xf>
    <xf numFmtId="38" fontId="10" fillId="0" borderId="5" xfId="17" applyFont="1" applyFill="1" applyBorder="1" applyAlignment="1">
      <alignment horizontal="center"/>
    </xf>
    <xf numFmtId="0" fontId="10" fillId="0" borderId="11" xfId="35" applyFont="1" applyFill="1" applyBorder="1" applyAlignment="1">
      <alignment horizontal="center"/>
      <protection/>
    </xf>
    <xf numFmtId="38" fontId="1" fillId="0" borderId="26" xfId="17" applyFont="1" applyFill="1" applyBorder="1" applyAlignment="1">
      <alignment horizontal="center" vertical="center"/>
    </xf>
    <xf numFmtId="38" fontId="1" fillId="0" borderId="12" xfId="17" applyFont="1" applyFill="1" applyBorder="1" applyAlignment="1">
      <alignment horizontal="distributed" vertical="center"/>
    </xf>
    <xf numFmtId="0" fontId="15" fillId="0" borderId="15" xfId="35"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5" fillId="0" borderId="11" xfId="35" applyFont="1" applyFill="1" applyBorder="1" applyAlignment="1">
      <alignment horizontal="distributed" vertical="center"/>
      <protection/>
    </xf>
    <xf numFmtId="38" fontId="8" fillId="0" borderId="21" xfId="17" applyFont="1" applyFill="1" applyBorder="1" applyAlignment="1">
      <alignment horizontal="center" vertical="center"/>
    </xf>
    <xf numFmtId="38" fontId="8" fillId="0" borderId="20" xfId="17" applyFont="1" applyFill="1" applyBorder="1" applyAlignment="1">
      <alignment horizontal="center" vertical="center"/>
    </xf>
    <xf numFmtId="38" fontId="1" fillId="0" borderId="35" xfId="17" applyFont="1" applyFill="1" applyBorder="1" applyAlignment="1">
      <alignment horizontal="center" vertical="center"/>
    </xf>
    <xf numFmtId="38" fontId="1" fillId="0" borderId="25" xfId="17" applyFont="1" applyFill="1" applyBorder="1" applyAlignment="1">
      <alignment horizontal="center" vertical="center"/>
    </xf>
    <xf numFmtId="38" fontId="1" fillId="0" borderId="23" xfId="17" applyFont="1" applyFill="1" applyBorder="1" applyAlignment="1">
      <alignment horizontal="center" vertical="center"/>
    </xf>
    <xf numFmtId="0" fontId="15" fillId="0" borderId="21" xfId="35" applyFont="1" applyFill="1" applyBorder="1" applyAlignment="1">
      <alignment horizontal="center" vertical="center"/>
      <protection/>
    </xf>
    <xf numFmtId="0" fontId="15" fillId="0" borderId="20" xfId="35" applyFont="1" applyFill="1" applyBorder="1" applyAlignment="1">
      <alignment horizontal="center" vertical="center"/>
      <protection/>
    </xf>
    <xf numFmtId="38" fontId="1" fillId="0" borderId="21" xfId="17" applyFont="1" applyFill="1" applyBorder="1" applyAlignment="1">
      <alignment horizontal="distributed" vertical="center" wrapText="1"/>
    </xf>
    <xf numFmtId="0" fontId="15" fillId="0" borderId="20" xfId="35" applyFont="1" applyFill="1" applyBorder="1" applyAlignment="1">
      <alignment horizontal="distributed" vertical="center" wrapText="1"/>
      <protection/>
    </xf>
    <xf numFmtId="38" fontId="1" fillId="0" borderId="9" xfId="17" applyFont="1" applyFill="1" applyBorder="1" applyAlignment="1">
      <alignment horizontal="center" vertical="center"/>
    </xf>
    <xf numFmtId="38" fontId="1" fillId="0" borderId="26" xfId="17" applyFont="1" applyFill="1" applyBorder="1" applyAlignment="1">
      <alignment horizontal="distributed" vertical="center" wrapText="1"/>
    </xf>
    <xf numFmtId="38" fontId="1" fillId="0" borderId="20" xfId="17" applyFont="1" applyFill="1" applyBorder="1" applyAlignment="1">
      <alignment horizontal="distributed" vertical="center" wrapText="1"/>
    </xf>
    <xf numFmtId="38" fontId="8" fillId="0" borderId="26" xfId="17" applyFont="1" applyFill="1" applyBorder="1" applyAlignment="1">
      <alignment horizontal="center" vertical="center"/>
    </xf>
    <xf numFmtId="38" fontId="8" fillId="0" borderId="26" xfId="17" applyFont="1" applyFill="1" applyBorder="1" applyAlignment="1">
      <alignment horizontal="distributed" vertical="center" wrapText="1"/>
    </xf>
    <xf numFmtId="38" fontId="8" fillId="0" borderId="20" xfId="17" applyFont="1" applyFill="1" applyBorder="1" applyAlignment="1">
      <alignment horizontal="distributed" vertical="center" wrapText="1"/>
    </xf>
    <xf numFmtId="0" fontId="1" fillId="0" borderId="6" xfId="36" applyFont="1" applyFill="1" applyBorder="1" applyAlignment="1">
      <alignment horizontal="distributed" vertical="center"/>
      <protection/>
    </xf>
    <xf numFmtId="0" fontId="0" fillId="0" borderId="9" xfId="36" applyFill="1" applyBorder="1" applyAlignment="1">
      <alignment horizontal="distributed" vertical="center"/>
      <protection/>
    </xf>
    <xf numFmtId="0" fontId="0" fillId="0" borderId="12" xfId="36" applyFill="1" applyBorder="1" applyAlignment="1">
      <alignment horizontal="distributed" vertical="center"/>
      <protection/>
    </xf>
    <xf numFmtId="0" fontId="0" fillId="0" borderId="15" xfId="36" applyFill="1" applyBorder="1" applyAlignment="1">
      <alignment horizontal="distributed" vertical="center"/>
      <protection/>
    </xf>
    <xf numFmtId="0" fontId="1" fillId="0" borderId="12" xfId="36" applyFont="1" applyFill="1" applyBorder="1" applyAlignment="1">
      <alignment horizontal="distributed" vertical="center"/>
      <protection/>
    </xf>
    <xf numFmtId="0" fontId="1" fillId="0" borderId="1" xfId="36" applyFont="1" applyFill="1" applyBorder="1" applyAlignment="1">
      <alignment horizontal="distributed" vertical="center"/>
      <protection/>
    </xf>
    <xf numFmtId="0" fontId="0" fillId="0" borderId="31" xfId="36" applyFill="1" applyBorder="1" applyAlignment="1">
      <alignment horizontal="distributed" vertical="center"/>
      <protection/>
    </xf>
    <xf numFmtId="0" fontId="0" fillId="0" borderId="3" xfId="36" applyFill="1" applyBorder="1" applyAlignment="1">
      <alignment horizontal="distributed" vertical="center"/>
      <protection/>
    </xf>
    <xf numFmtId="0" fontId="1" fillId="0" borderId="23" xfId="36" applyFont="1" applyFill="1" applyBorder="1" applyAlignment="1">
      <alignment horizontal="distributed" vertical="center"/>
      <protection/>
    </xf>
    <xf numFmtId="0" fontId="0" fillId="0" borderId="21" xfId="36" applyBorder="1" applyAlignment="1">
      <alignment vertical="center"/>
      <protection/>
    </xf>
    <xf numFmtId="0" fontId="0" fillId="0" borderId="20" xfId="36" applyBorder="1" applyAlignment="1">
      <alignment vertical="center"/>
      <protection/>
    </xf>
    <xf numFmtId="0" fontId="1" fillId="0" borderId="26" xfId="36" applyFont="1" applyFill="1" applyBorder="1" applyAlignment="1">
      <alignment horizontal="distributed" vertical="center"/>
      <protection/>
    </xf>
    <xf numFmtId="0" fontId="0" fillId="0" borderId="20" xfId="36" applyFill="1" applyBorder="1" applyAlignment="1">
      <alignment horizontal="distributed" vertical="center"/>
      <protection/>
    </xf>
    <xf numFmtId="0" fontId="1" fillId="0" borderId="19" xfId="36" applyFont="1" applyFill="1" applyBorder="1" applyAlignment="1">
      <alignment horizontal="distributed" vertical="center"/>
      <protection/>
    </xf>
    <xf numFmtId="0" fontId="15" fillId="0" borderId="19" xfId="36" applyFont="1" applyFill="1" applyBorder="1" applyAlignment="1">
      <alignment horizontal="distributed" vertical="center"/>
      <protection/>
    </xf>
    <xf numFmtId="0" fontId="0" fillId="0" borderId="31" xfId="36" applyFont="1" applyFill="1" applyBorder="1" applyAlignment="1">
      <alignment horizontal="distributed" vertical="center"/>
      <protection/>
    </xf>
    <xf numFmtId="0" fontId="0" fillId="0" borderId="3" xfId="36" applyFont="1" applyFill="1" applyBorder="1" applyAlignment="1">
      <alignment horizontal="distributed" vertical="center"/>
      <protection/>
    </xf>
    <xf numFmtId="0" fontId="1" fillId="0" borderId="2" xfId="36" applyFont="1" applyFill="1" applyBorder="1" applyAlignment="1">
      <alignment horizontal="distributed" vertical="center"/>
      <protection/>
    </xf>
    <xf numFmtId="0" fontId="15" fillId="0" borderId="2" xfId="36" applyFont="1" applyFill="1" applyBorder="1" applyAlignment="1">
      <alignment horizontal="distributed" vertical="center"/>
      <protection/>
    </xf>
    <xf numFmtId="0" fontId="1" fillId="0" borderId="22" xfId="37" applyFont="1" applyFill="1" applyBorder="1" applyAlignment="1">
      <alignment horizontal="distributed" vertical="center"/>
      <protection/>
    </xf>
    <xf numFmtId="0" fontId="15" fillId="0" borderId="32" xfId="37" applyFont="1" applyFill="1" applyBorder="1" applyAlignment="1">
      <alignment horizontal="distributed" vertical="center"/>
      <protection/>
    </xf>
    <xf numFmtId="0" fontId="15" fillId="0" borderId="5" xfId="37" applyFont="1" applyFill="1" applyBorder="1" applyAlignment="1">
      <alignment horizontal="distributed" vertical="center"/>
      <protection/>
    </xf>
    <xf numFmtId="0" fontId="15" fillId="0" borderId="11" xfId="37" applyFont="1" applyFill="1" applyBorder="1" applyAlignment="1">
      <alignment horizontal="distributed" vertical="center"/>
      <protection/>
    </xf>
    <xf numFmtId="0" fontId="15" fillId="0" borderId="12" xfId="37" applyFont="1" applyFill="1" applyBorder="1" applyAlignment="1">
      <alignment horizontal="distributed" vertical="center"/>
      <protection/>
    </xf>
    <xf numFmtId="0" fontId="15" fillId="0" borderId="15" xfId="37" applyFont="1" applyFill="1" applyBorder="1" applyAlignment="1">
      <alignment horizontal="distributed" vertical="center"/>
      <protection/>
    </xf>
    <xf numFmtId="0" fontId="1" fillId="0" borderId="1" xfId="37" applyFont="1" applyFill="1" applyBorder="1" applyAlignment="1">
      <alignment horizontal="distributed" vertical="center"/>
      <protection/>
    </xf>
    <xf numFmtId="0" fontId="1" fillId="0" borderId="3" xfId="37" applyFont="1" applyFill="1" applyBorder="1" applyAlignment="1">
      <alignment horizontal="distributed" vertical="center"/>
      <protection/>
    </xf>
    <xf numFmtId="0" fontId="1" fillId="0" borderId="19" xfId="37" applyFont="1" applyFill="1" applyBorder="1" applyAlignment="1">
      <alignment horizontal="distributed" vertical="center" wrapText="1"/>
      <protection/>
    </xf>
    <xf numFmtId="0" fontId="15" fillId="0" borderId="19" xfId="37" applyFont="1" applyFill="1" applyBorder="1" applyAlignment="1">
      <alignment horizontal="distributed" vertical="center" wrapText="1"/>
      <protection/>
    </xf>
    <xf numFmtId="0" fontId="1" fillId="0" borderId="19" xfId="37" applyFont="1" applyFill="1" applyBorder="1" applyAlignment="1">
      <alignment horizontal="distributed" vertical="center"/>
      <protection/>
    </xf>
    <xf numFmtId="0" fontId="1" fillId="0" borderId="5" xfId="37" applyFont="1" applyFill="1" applyBorder="1" applyAlignment="1">
      <alignment horizontal="distributed" vertical="center"/>
      <protection/>
    </xf>
    <xf numFmtId="0" fontId="15" fillId="0" borderId="11" xfId="37" applyFont="1" applyFill="1" applyBorder="1" applyAlignment="1">
      <alignment vertical="center"/>
      <protection/>
    </xf>
    <xf numFmtId="0" fontId="10" fillId="0" borderId="6" xfId="37" applyFont="1" applyFill="1" applyBorder="1" applyAlignment="1">
      <alignment horizontal="distributed" vertical="center"/>
      <protection/>
    </xf>
    <xf numFmtId="0" fontId="8" fillId="0" borderId="9" xfId="37" applyFont="1" applyFill="1" applyBorder="1" applyAlignment="1">
      <alignment horizontal="distributed" vertical="center"/>
      <protection/>
    </xf>
    <xf numFmtId="0" fontId="1" fillId="0" borderId="11" xfId="37" applyFont="1" applyFill="1" applyBorder="1" applyAlignment="1">
      <alignment horizontal="distributed" vertical="center"/>
      <protection/>
    </xf>
    <xf numFmtId="0" fontId="1" fillId="0" borderId="11" xfId="37" applyFont="1" applyFill="1" applyBorder="1" applyAlignment="1">
      <alignment vertical="center"/>
      <protection/>
    </xf>
    <xf numFmtId="0" fontId="1" fillId="0" borderId="21" xfId="38" applyFont="1" applyBorder="1" applyAlignment="1">
      <alignment horizontal="center" vertical="center"/>
      <protection/>
    </xf>
    <xf numFmtId="0" fontId="1" fillId="0" borderId="6" xfId="38" applyFont="1" applyBorder="1" applyAlignment="1">
      <alignment horizontal="center" vertical="center"/>
      <protection/>
    </xf>
    <xf numFmtId="0" fontId="1" fillId="0" borderId="9" xfId="38" applyFont="1" applyBorder="1" applyAlignment="1">
      <alignment horizontal="center" vertical="center"/>
      <protection/>
    </xf>
    <xf numFmtId="0" fontId="1" fillId="0" borderId="12" xfId="38" applyFont="1" applyBorder="1" applyAlignment="1">
      <alignment horizontal="center" vertical="center"/>
      <protection/>
    </xf>
    <xf numFmtId="0" fontId="1" fillId="0" borderId="15"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13" xfId="38" applyFont="1" applyBorder="1" applyAlignment="1">
      <alignment horizontal="center" vertical="center"/>
      <protection/>
    </xf>
    <xf numFmtId="0" fontId="1" fillId="0" borderId="1" xfId="38" applyFont="1" applyBorder="1" applyAlignment="1">
      <alignment horizontal="center" vertical="center"/>
      <protection/>
    </xf>
    <xf numFmtId="0" fontId="1" fillId="0" borderId="31" xfId="38" applyFont="1" applyBorder="1" applyAlignment="1">
      <alignment horizontal="center" vertical="center"/>
      <protection/>
    </xf>
    <xf numFmtId="0" fontId="1" fillId="0" borderId="3" xfId="38" applyFont="1" applyBorder="1" applyAlignment="1">
      <alignment horizontal="center" vertical="center"/>
      <protection/>
    </xf>
    <xf numFmtId="0" fontId="1" fillId="0" borderId="6" xfId="38" applyFont="1" applyBorder="1" applyAlignment="1">
      <alignment horizontal="center" vertical="center" wrapText="1"/>
      <protection/>
    </xf>
    <xf numFmtId="0" fontId="1" fillId="0" borderId="9" xfId="38" applyFont="1" applyBorder="1" applyAlignment="1">
      <alignment horizontal="center" vertical="center" wrapText="1"/>
      <protection/>
    </xf>
    <xf numFmtId="0" fontId="1" fillId="0" borderId="5" xfId="38" applyFont="1" applyBorder="1" applyAlignment="1">
      <alignment horizontal="center" vertical="center" wrapText="1"/>
      <protection/>
    </xf>
    <xf numFmtId="0" fontId="1" fillId="0" borderId="11" xfId="38" applyFont="1" applyBorder="1" applyAlignment="1">
      <alignment horizontal="center" vertical="center" wrapText="1"/>
      <protection/>
    </xf>
    <xf numFmtId="0" fontId="1" fillId="0" borderId="12" xfId="38" applyFont="1" applyBorder="1" applyAlignment="1">
      <alignment horizontal="center" vertical="center" wrapText="1"/>
      <protection/>
    </xf>
    <xf numFmtId="0" fontId="1" fillId="0" borderId="15" xfId="38" applyFont="1" applyBorder="1" applyAlignment="1">
      <alignment horizontal="center" vertical="center" wrapText="1"/>
      <protection/>
    </xf>
    <xf numFmtId="0" fontId="1" fillId="0" borderId="5"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22" xfId="38" applyFont="1" applyBorder="1" applyAlignment="1">
      <alignment horizontal="center" vertical="center" wrapText="1"/>
      <protection/>
    </xf>
    <xf numFmtId="0" fontId="1" fillId="0" borderId="32" xfId="38" applyFont="1" applyBorder="1" applyAlignment="1">
      <alignment horizontal="center" vertical="center" wrapText="1"/>
      <protection/>
    </xf>
    <xf numFmtId="0" fontId="1" fillId="0" borderId="26" xfId="38" applyFont="1" applyBorder="1" applyAlignment="1">
      <alignment horizontal="center" vertical="center" wrapText="1"/>
      <protection/>
    </xf>
    <xf numFmtId="0" fontId="1" fillId="0" borderId="20" xfId="38" applyFont="1" applyBorder="1" applyAlignment="1">
      <alignment horizontal="center" vertical="center"/>
      <protection/>
    </xf>
    <xf numFmtId="0" fontId="1" fillId="0" borderId="26" xfId="38" applyFont="1" applyBorder="1" applyAlignment="1">
      <alignment vertical="center" wrapText="1"/>
      <protection/>
    </xf>
    <xf numFmtId="0" fontId="1" fillId="0" borderId="21" xfId="38" applyFont="1" applyBorder="1" applyAlignment="1">
      <alignment vertical="center" wrapText="1"/>
      <protection/>
    </xf>
    <xf numFmtId="0" fontId="1" fillId="0" borderId="20" xfId="38" applyFont="1" applyBorder="1" applyAlignment="1">
      <alignment vertical="center" wrapText="1"/>
      <protection/>
    </xf>
    <xf numFmtId="0" fontId="1" fillId="0" borderId="23" xfId="38" applyFont="1" applyBorder="1" applyAlignment="1">
      <alignment horizontal="center" vertical="center"/>
      <protection/>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38" fontId="1" fillId="0" borderId="10" xfId="17" applyFont="1" applyBorder="1" applyAlignment="1">
      <alignment horizontal="distributed" vertical="center"/>
    </xf>
    <xf numFmtId="38" fontId="1" fillId="0" borderId="11" xfId="17" applyFont="1" applyBorder="1" applyAlignment="1">
      <alignment horizontal="distributed" vertical="center"/>
    </xf>
    <xf numFmtId="38" fontId="1" fillId="0" borderId="5" xfId="17" applyFont="1" applyBorder="1" applyAlignment="1">
      <alignment horizontal="distributed" vertical="center"/>
    </xf>
    <xf numFmtId="38" fontId="1" fillId="0" borderId="12" xfId="17" applyFont="1" applyBorder="1" applyAlignment="1">
      <alignment horizontal="distributed" vertical="center"/>
    </xf>
    <xf numFmtId="38" fontId="1" fillId="0" borderId="15" xfId="17" applyFont="1" applyBorder="1" applyAlignment="1">
      <alignment horizontal="distributed" vertical="center"/>
    </xf>
    <xf numFmtId="38" fontId="1" fillId="0" borderId="0" xfId="17" applyFont="1" applyBorder="1" applyAlignment="1">
      <alignment vertical="center" wrapText="1"/>
    </xf>
    <xf numFmtId="38" fontId="1" fillId="0" borderId="40" xfId="17" applyFont="1" applyBorder="1" applyAlignment="1">
      <alignment vertical="center" wrapText="1"/>
    </xf>
    <xf numFmtId="38" fontId="1" fillId="0" borderId="41" xfId="17" applyFont="1" applyBorder="1" applyAlignment="1">
      <alignment vertical="center"/>
    </xf>
    <xf numFmtId="38" fontId="1" fillId="0" borderId="7" xfId="17" applyFont="1" applyBorder="1" applyAlignment="1">
      <alignment horizontal="distributed" vertical="center"/>
    </xf>
    <xf numFmtId="38" fontId="1" fillId="0" borderId="9" xfId="17" applyFont="1" applyBorder="1" applyAlignment="1">
      <alignment horizontal="distributed" vertical="center"/>
    </xf>
    <xf numFmtId="38" fontId="1" fillId="0" borderId="14" xfId="17" applyFont="1" applyBorder="1" applyAlignment="1">
      <alignment horizontal="distributed" vertical="center"/>
    </xf>
    <xf numFmtId="0" fontId="10" fillId="0" borderId="6" xfId="41" applyFont="1" applyBorder="1" applyAlignment="1">
      <alignment horizontal="distributed" vertical="center"/>
      <protection/>
    </xf>
    <xf numFmtId="0" fontId="15" fillId="0" borderId="9" xfId="41" applyFont="1" applyBorder="1" applyAlignment="1">
      <alignment horizontal="distributed" vertical="center"/>
      <protection/>
    </xf>
    <xf numFmtId="0" fontId="10" fillId="0" borderId="5" xfId="41" applyFont="1" applyBorder="1" applyAlignment="1">
      <alignment horizontal="distributed" vertical="center"/>
      <protection/>
    </xf>
    <xf numFmtId="0" fontId="15" fillId="0" borderId="11" xfId="41" applyFont="1" applyBorder="1" applyAlignment="1">
      <alignment horizontal="distributed" vertical="center"/>
      <protection/>
    </xf>
    <xf numFmtId="0" fontId="1" fillId="0" borderId="22" xfId="41" applyFont="1" applyBorder="1" applyAlignment="1">
      <alignment horizontal="center" vertical="center"/>
      <protection/>
    </xf>
    <xf numFmtId="0" fontId="1" fillId="0" borderId="32" xfId="41" applyFont="1" applyBorder="1" applyAlignment="1">
      <alignment horizontal="center" vertical="center"/>
      <protection/>
    </xf>
    <xf numFmtId="0" fontId="1" fillId="0" borderId="12" xfId="41" applyFont="1" applyBorder="1" applyAlignment="1">
      <alignment horizontal="center" vertical="center"/>
      <protection/>
    </xf>
    <xf numFmtId="0" fontId="1" fillId="0" borderId="15" xfId="41" applyFont="1" applyBorder="1" applyAlignment="1">
      <alignment horizontal="center" vertical="center"/>
      <protection/>
    </xf>
    <xf numFmtId="38" fontId="1" fillId="0" borderId="1" xfId="17" applyFont="1" applyFill="1" applyBorder="1" applyAlignment="1">
      <alignment horizontal="distributed" vertical="center"/>
    </xf>
    <xf numFmtId="0" fontId="15" fillId="0" borderId="31" xfId="42" applyFont="1" applyBorder="1" applyAlignment="1">
      <alignment horizontal="distributed" vertical="center"/>
      <protection/>
    </xf>
    <xf numFmtId="0" fontId="15" fillId="0" borderId="3" xfId="42" applyFont="1" applyBorder="1" applyAlignment="1">
      <alignment horizontal="distributed" vertical="center"/>
      <protection/>
    </xf>
    <xf numFmtId="0" fontId="15" fillId="0" borderId="21" xfId="42" applyFont="1" applyBorder="1" applyAlignment="1">
      <alignment horizontal="distributed" vertical="center"/>
      <protection/>
    </xf>
    <xf numFmtId="0" fontId="15" fillId="0" borderId="20" xfId="42" applyFont="1" applyBorder="1" applyAlignment="1">
      <alignment horizontal="distributed" vertical="center"/>
      <protection/>
    </xf>
    <xf numFmtId="38" fontId="1" fillId="0" borderId="26" xfId="17" applyFont="1" applyBorder="1" applyAlignment="1">
      <alignment horizontal="distributed" vertical="center" wrapText="1"/>
    </xf>
    <xf numFmtId="0" fontId="1" fillId="0" borderId="0" xfId="43" applyFont="1" applyFill="1" applyBorder="1" applyAlignment="1">
      <alignment horizontal="distributed" vertical="center"/>
      <protection/>
    </xf>
    <xf numFmtId="0" fontId="0" fillId="0" borderId="11" xfId="43" applyBorder="1" applyAlignment="1">
      <alignment horizontal="distributed" vertical="center"/>
      <protection/>
    </xf>
    <xf numFmtId="0" fontId="10" fillId="0" borderId="0" xfId="43" applyFont="1" applyFill="1" applyBorder="1" applyAlignment="1">
      <alignment horizontal="distributed" vertical="center"/>
      <protection/>
    </xf>
    <xf numFmtId="0" fontId="0" fillId="0" borderId="0" xfId="43" applyAlignment="1">
      <alignment horizontal="distributed" vertical="center"/>
      <protection/>
    </xf>
    <xf numFmtId="0" fontId="10" fillId="0" borderId="5" xfId="43" applyFont="1" applyFill="1" applyBorder="1" applyAlignment="1">
      <alignment horizontal="distributed" vertical="center"/>
      <protection/>
    </xf>
    <xf numFmtId="0" fontId="19" fillId="0" borderId="11" xfId="43" applyFont="1" applyBorder="1" applyAlignment="1">
      <alignment horizontal="distributed" vertical="center"/>
      <protection/>
    </xf>
    <xf numFmtId="0" fontId="1" fillId="0" borderId="11" xfId="43" applyFont="1" applyFill="1" applyBorder="1" applyAlignment="1">
      <alignment horizontal="distributed" vertical="center"/>
      <protection/>
    </xf>
    <xf numFmtId="0" fontId="1" fillId="0" borderId="6" xfId="43" applyFont="1" applyFill="1" applyBorder="1" applyAlignment="1">
      <alignment horizontal="distributed" vertical="center"/>
      <protection/>
    </xf>
    <xf numFmtId="0" fontId="1" fillId="0" borderId="7" xfId="43" applyFont="1" applyFill="1" applyBorder="1" applyAlignment="1">
      <alignment horizontal="distributed" vertical="center"/>
      <protection/>
    </xf>
    <xf numFmtId="0" fontId="0" fillId="0" borderId="9" xfId="43" applyBorder="1" applyAlignment="1">
      <alignment horizontal="distributed" vertical="center"/>
      <protection/>
    </xf>
    <xf numFmtId="0" fontId="1" fillId="0" borderId="5" xfId="43" applyFont="1" applyFill="1" applyBorder="1" applyAlignment="1">
      <alignment horizontal="distributed" vertical="center"/>
      <protection/>
    </xf>
    <xf numFmtId="0" fontId="1" fillId="0" borderId="12"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0" fillId="0" borderId="15" xfId="43" applyBorder="1" applyAlignment="1">
      <alignment horizontal="distributed" vertical="center"/>
      <protection/>
    </xf>
    <xf numFmtId="0" fontId="10" fillId="0" borderId="12" xfId="43" applyFont="1" applyFill="1" applyBorder="1" applyAlignment="1">
      <alignment horizontal="distributed" vertical="center"/>
      <protection/>
    </xf>
    <xf numFmtId="0" fontId="10" fillId="0" borderId="13" xfId="43" applyFont="1" applyFill="1" applyBorder="1" applyAlignment="1">
      <alignment horizontal="distributed" vertical="center"/>
      <protection/>
    </xf>
    <xf numFmtId="0" fontId="10" fillId="0" borderId="15" xfId="43" applyFont="1" applyFill="1" applyBorder="1" applyAlignment="1">
      <alignment horizontal="distributed" vertical="center"/>
      <protection/>
    </xf>
    <xf numFmtId="0" fontId="1" fillId="0" borderId="35" xfId="43" applyFont="1" applyFill="1" applyBorder="1" applyAlignment="1">
      <alignment horizontal="distributed" vertical="center"/>
      <protection/>
    </xf>
    <xf numFmtId="0" fontId="1" fillId="0" borderId="36" xfId="43" applyFont="1" applyFill="1" applyBorder="1" applyAlignment="1">
      <alignment horizontal="distributed" vertical="center"/>
      <protection/>
    </xf>
    <xf numFmtId="0" fontId="1" fillId="0" borderId="25" xfId="43" applyFont="1" applyFill="1" applyBorder="1" applyAlignment="1">
      <alignment horizontal="distributed" vertical="center"/>
      <protection/>
    </xf>
    <xf numFmtId="0" fontId="1" fillId="0" borderId="0" xfId="43" applyFont="1" applyFill="1" applyAlignment="1">
      <alignment horizontal="distributed" vertical="center"/>
      <protection/>
    </xf>
    <xf numFmtId="0" fontId="10" fillId="0" borderId="11" xfId="43" applyFont="1" applyFill="1" applyBorder="1" applyAlignment="1">
      <alignment horizontal="distributed" vertical="center"/>
      <protection/>
    </xf>
    <xf numFmtId="0" fontId="10" fillId="0" borderId="6" xfId="43" applyFont="1" applyFill="1" applyBorder="1" applyAlignment="1">
      <alignment horizontal="distributed" vertical="center"/>
      <protection/>
    </xf>
    <xf numFmtId="0" fontId="10" fillId="0" borderId="7" xfId="43" applyFont="1" applyFill="1" applyBorder="1" applyAlignment="1">
      <alignment horizontal="distributed" vertical="center"/>
      <protection/>
    </xf>
    <xf numFmtId="0" fontId="10" fillId="0" borderId="9" xfId="43" applyFont="1" applyFill="1" applyBorder="1" applyAlignment="1">
      <alignment horizontal="distributed" vertical="center"/>
      <protection/>
    </xf>
    <xf numFmtId="0" fontId="10" fillId="0" borderId="0" xfId="43" applyFont="1" applyFill="1" applyAlignment="1">
      <alignment horizontal="distributed" vertical="center"/>
      <protection/>
    </xf>
    <xf numFmtId="0" fontId="1" fillId="0" borderId="1" xfId="43" applyFont="1" applyFill="1" applyBorder="1" applyAlignment="1">
      <alignment horizontal="distributed" vertical="center"/>
      <protection/>
    </xf>
    <xf numFmtId="0" fontId="0" fillId="0" borderId="31" xfId="43" applyBorder="1">
      <alignment/>
      <protection/>
    </xf>
    <xf numFmtId="0" fontId="0" fillId="0" borderId="3" xfId="43" applyBorder="1">
      <alignment/>
      <protection/>
    </xf>
    <xf numFmtId="0" fontId="1" fillId="0" borderId="21" xfId="44" applyFont="1" applyFill="1" applyBorder="1" applyAlignment="1">
      <alignment horizontal="center" vertical="center"/>
      <protection/>
    </xf>
    <xf numFmtId="0" fontId="1" fillId="0" borderId="20" xfId="44" applyFont="1" applyFill="1" applyBorder="1" applyAlignment="1">
      <alignment horizontal="center" vertical="center"/>
      <protection/>
    </xf>
    <xf numFmtId="38" fontId="1" fillId="0" borderId="19" xfId="17" applyFont="1" applyFill="1" applyBorder="1" applyAlignment="1">
      <alignment horizontal="center" vertical="center"/>
    </xf>
    <xf numFmtId="38" fontId="1" fillId="0" borderId="19" xfId="17" applyFont="1" applyFill="1" applyBorder="1" applyAlignment="1">
      <alignment horizontal="distributed" vertical="center"/>
    </xf>
    <xf numFmtId="0" fontId="1" fillId="0" borderId="19" xfId="44" applyFont="1" applyFill="1" applyBorder="1" applyAlignment="1">
      <alignment horizontal="distributed" vertical="center"/>
      <protection/>
    </xf>
    <xf numFmtId="0" fontId="1" fillId="0" borderId="31" xfId="44" applyFont="1" applyFill="1" applyBorder="1" applyAlignment="1">
      <alignment horizontal="distributed" vertical="center"/>
      <protection/>
    </xf>
    <xf numFmtId="0" fontId="1" fillId="0" borderId="3" xfId="44" applyFont="1" applyFill="1" applyBorder="1" applyAlignment="1">
      <alignment horizontal="distributed" vertical="center"/>
      <protection/>
    </xf>
    <xf numFmtId="41" fontId="1" fillId="0" borderId="23" xfId="17" applyNumberFormat="1" applyFont="1" applyBorder="1" applyAlignment="1">
      <alignment horizontal="center" vertical="center"/>
    </xf>
    <xf numFmtId="41" fontId="1" fillId="0" borderId="20" xfId="17" applyNumberFormat="1" applyFont="1" applyBorder="1" applyAlignment="1">
      <alignment horizontal="center" vertical="center"/>
    </xf>
    <xf numFmtId="0" fontId="1" fillId="0" borderId="1" xfId="17" applyNumberFormat="1" applyFont="1" applyBorder="1" applyAlignment="1">
      <alignment horizontal="distributed" vertical="center"/>
    </xf>
    <xf numFmtId="0" fontId="15" fillId="0" borderId="31" xfId="45" applyNumberFormat="1" applyFont="1" applyBorder="1" applyAlignment="1">
      <alignment horizontal="distributed" vertical="center"/>
      <protection/>
    </xf>
    <xf numFmtId="0" fontId="15" fillId="0" borderId="28" xfId="45" applyNumberFormat="1" applyFont="1" applyBorder="1" applyAlignment="1">
      <alignment horizontal="distributed" vertical="center"/>
      <protection/>
    </xf>
    <xf numFmtId="0" fontId="15" fillId="0" borderId="3" xfId="45" applyNumberFormat="1" applyFont="1" applyBorder="1" applyAlignment="1">
      <alignment horizontal="distributed" vertical="center"/>
      <protection/>
    </xf>
    <xf numFmtId="38" fontId="1" fillId="0" borderId="42" xfId="17" applyFont="1" applyBorder="1" applyAlignment="1">
      <alignment horizontal="distributed" vertical="center"/>
    </xf>
    <xf numFmtId="38" fontId="10" fillId="0" borderId="5" xfId="17" applyFont="1" applyFill="1" applyBorder="1" applyAlignment="1">
      <alignment horizontal="distributed" vertical="center"/>
    </xf>
    <xf numFmtId="0" fontId="0" fillId="0" borderId="11" xfId="46" applyFill="1" applyBorder="1" applyAlignment="1">
      <alignment horizontal="distributed" vertical="center"/>
      <protection/>
    </xf>
    <xf numFmtId="38" fontId="24" fillId="0" borderId="5" xfId="17" applyFont="1" applyFill="1" applyBorder="1" applyAlignment="1">
      <alignment horizontal="distributed" vertical="center"/>
    </xf>
    <xf numFmtId="38" fontId="10" fillId="0" borderId="11" xfId="17" applyFont="1" applyFill="1" applyBorder="1" applyAlignment="1">
      <alignment horizontal="distributed" vertical="center"/>
    </xf>
    <xf numFmtId="38" fontId="1" fillId="0" borderId="23" xfId="17" applyFont="1" applyFill="1" applyBorder="1" applyAlignment="1">
      <alignment horizontal="distributed" vertical="center"/>
    </xf>
    <xf numFmtId="0" fontId="0" fillId="0" borderId="20" xfId="46" applyFill="1" applyBorder="1" applyAlignment="1">
      <alignment horizontal="distributed" vertical="center"/>
      <protection/>
    </xf>
    <xf numFmtId="38" fontId="10" fillId="0" borderId="5" xfId="17" applyFont="1" applyFill="1" applyBorder="1" applyAlignment="1">
      <alignment horizontal="distributed" vertical="center"/>
    </xf>
    <xf numFmtId="0" fontId="8" fillId="0" borderId="11" xfId="46" applyFont="1" applyFill="1" applyBorder="1" applyAlignment="1">
      <alignment horizontal="distributed" vertical="center"/>
      <protection/>
    </xf>
    <xf numFmtId="38" fontId="1" fillId="0" borderId="22" xfId="17" applyFont="1" applyFill="1" applyBorder="1" applyAlignment="1">
      <alignment horizontal="distributed" vertical="center" wrapText="1"/>
    </xf>
    <xf numFmtId="0" fontId="0" fillId="0" borderId="32" xfId="46" applyFill="1" applyBorder="1" applyAlignment="1">
      <alignment horizontal="distributed" vertical="center"/>
      <protection/>
    </xf>
    <xf numFmtId="0" fontId="0" fillId="0" borderId="12" xfId="46" applyFill="1" applyBorder="1" applyAlignment="1">
      <alignment horizontal="distributed" vertical="center"/>
      <protection/>
    </xf>
    <xf numFmtId="0" fontId="0" fillId="0" borderId="15" xfId="46" applyFill="1" applyBorder="1" applyAlignment="1">
      <alignment horizontal="distributed" vertical="center"/>
      <protection/>
    </xf>
    <xf numFmtId="38" fontId="1" fillId="0" borderId="6" xfId="17" applyFont="1" applyFill="1" applyBorder="1" applyAlignment="1">
      <alignment horizontal="distributed" vertical="center"/>
    </xf>
    <xf numFmtId="38" fontId="1" fillId="0" borderId="9" xfId="17" applyFont="1" applyFill="1" applyBorder="1" applyAlignment="1">
      <alignment horizontal="distributed" vertical="center"/>
    </xf>
    <xf numFmtId="0" fontId="0" fillId="0" borderId="31" xfId="46" applyFill="1" applyBorder="1" applyAlignment="1">
      <alignment horizontal="distributed" vertical="center"/>
      <protection/>
    </xf>
    <xf numFmtId="0" fontId="12" fillId="0" borderId="11" xfId="46" applyFont="1" applyFill="1" applyBorder="1" applyAlignment="1">
      <alignment horizontal="distributed" vertical="center"/>
      <protection/>
    </xf>
    <xf numFmtId="38" fontId="1" fillId="0" borderId="5" xfId="17" applyFont="1" applyFill="1" applyBorder="1" applyAlignment="1">
      <alignment horizontal="center" vertical="distributed" textRotation="255"/>
    </xf>
    <xf numFmtId="38" fontId="8" fillId="0" borderId="0" xfId="17" applyFont="1" applyFill="1" applyBorder="1" applyAlignment="1">
      <alignment horizontal="distributed" vertical="center"/>
    </xf>
    <xf numFmtId="38" fontId="8" fillId="0" borderId="11"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1" xfId="17" applyFont="1" applyFill="1" applyBorder="1" applyAlignment="1">
      <alignment horizontal="center" vertical="center"/>
    </xf>
    <xf numFmtId="0" fontId="15" fillId="0" borderId="31" xfId="47" applyFont="1" applyFill="1" applyBorder="1" applyAlignment="1">
      <alignment horizontal="center" vertical="center"/>
      <protection/>
    </xf>
    <xf numFmtId="0" fontId="15" fillId="0" borderId="3" xfId="47" applyFont="1" applyFill="1" applyBorder="1" applyAlignment="1">
      <alignment horizontal="center" vertical="center"/>
      <protection/>
    </xf>
    <xf numFmtId="38" fontId="1" fillId="0" borderId="22" xfId="17" applyFont="1" applyFill="1" applyBorder="1" applyAlignment="1">
      <alignment horizontal="distributed" vertical="center"/>
    </xf>
    <xf numFmtId="0" fontId="15" fillId="0" borderId="30" xfId="47" applyFont="1" applyFill="1" applyBorder="1" applyAlignment="1">
      <alignment horizontal="distributed" vertical="center"/>
      <protection/>
    </xf>
    <xf numFmtId="0" fontId="15" fillId="0" borderId="32" xfId="47" applyFont="1" applyFill="1" applyBorder="1" applyAlignment="1">
      <alignment horizontal="distributed" vertical="center"/>
      <protection/>
    </xf>
    <xf numFmtId="38" fontId="1" fillId="0" borderId="31" xfId="17" applyFont="1" applyFill="1" applyBorder="1" applyAlignment="1">
      <alignment horizontal="center" vertical="center"/>
    </xf>
    <xf numFmtId="38" fontId="1" fillId="0" borderId="3" xfId="17" applyFont="1" applyFill="1" applyBorder="1" applyAlignment="1">
      <alignment horizontal="center" vertical="center"/>
    </xf>
    <xf numFmtId="0" fontId="15" fillId="0" borderId="13" xfId="47" applyFont="1" applyFill="1" applyBorder="1" applyAlignment="1">
      <alignment horizontal="distributed" vertical="center"/>
      <protection/>
    </xf>
    <xf numFmtId="0" fontId="15" fillId="0" borderId="15" xfId="47" applyFont="1" applyFill="1" applyBorder="1" applyAlignment="1">
      <alignment horizontal="distributed" vertical="center"/>
      <protection/>
    </xf>
    <xf numFmtId="38" fontId="1" fillId="0" borderId="5" xfId="17" applyFont="1" applyFill="1" applyBorder="1" applyAlignment="1">
      <alignment horizontal="distributed" vertical="center"/>
    </xf>
    <xf numFmtId="0" fontId="15" fillId="0" borderId="0" xfId="47" applyFont="1" applyFill="1" applyBorder="1" applyAlignment="1">
      <alignment horizontal="distributed" vertical="center"/>
      <protection/>
    </xf>
    <xf numFmtId="0" fontId="15" fillId="0" borderId="11" xfId="47" applyFont="1" applyFill="1" applyBorder="1" applyAlignment="1">
      <alignment horizontal="distributed" vertical="center"/>
      <protection/>
    </xf>
    <xf numFmtId="41" fontId="1" fillId="0" borderId="11" xfId="17" applyNumberFormat="1" applyFont="1" applyFill="1" applyBorder="1" applyAlignment="1">
      <alignment horizontal="right" vertical="center"/>
    </xf>
    <xf numFmtId="41" fontId="1" fillId="0" borderId="0" xfId="17" applyNumberFormat="1" applyFont="1" applyFill="1" applyBorder="1" applyAlignment="1">
      <alignment horizontal="center" vertical="center"/>
    </xf>
    <xf numFmtId="41" fontId="1" fillId="0" borderId="0" xfId="17" applyNumberFormat="1" applyFont="1" applyFill="1" applyBorder="1" applyAlignment="1">
      <alignment horizontal="right" vertical="center"/>
    </xf>
    <xf numFmtId="38" fontId="1" fillId="0" borderId="11" xfId="17" applyFont="1" applyFill="1" applyBorder="1" applyAlignment="1">
      <alignment horizontal="center" vertical="center"/>
    </xf>
    <xf numFmtId="38" fontId="1" fillId="0" borderId="32"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15" xfId="17" applyFont="1" applyFill="1" applyBorder="1" applyAlignment="1">
      <alignment horizontal="distributed" vertical="center"/>
    </xf>
    <xf numFmtId="38" fontId="1" fillId="0" borderId="1" xfId="17" applyFont="1" applyFill="1" applyBorder="1" applyAlignment="1">
      <alignment horizontal="center" vertical="center" wrapText="1"/>
    </xf>
    <xf numFmtId="38" fontId="1" fillId="0" borderId="3" xfId="17" applyFont="1" applyFill="1" applyBorder="1" applyAlignment="1">
      <alignment horizontal="center" vertical="center" wrapText="1"/>
    </xf>
    <xf numFmtId="38" fontId="1" fillId="0" borderId="1" xfId="17" applyFont="1" applyFill="1" applyBorder="1" applyAlignment="1">
      <alignment horizontal="center"/>
    </xf>
    <xf numFmtId="38" fontId="1" fillId="0" borderId="31" xfId="17" applyFont="1" applyFill="1" applyBorder="1" applyAlignment="1">
      <alignment horizontal="center"/>
    </xf>
    <xf numFmtId="38" fontId="1" fillId="0" borderId="3" xfId="17" applyFont="1" applyFill="1" applyBorder="1" applyAlignment="1">
      <alignment horizontal="center"/>
    </xf>
    <xf numFmtId="0" fontId="0" fillId="0" borderId="21" xfId="48" applyFill="1" applyBorder="1" applyAlignment="1">
      <alignment horizontal="center" vertical="center"/>
      <protection/>
    </xf>
    <xf numFmtId="0" fontId="0" fillId="0" borderId="20" xfId="48" applyFill="1" applyBorder="1" applyAlignment="1">
      <alignment horizontal="center" vertical="center"/>
      <protection/>
    </xf>
    <xf numFmtId="0" fontId="25" fillId="0" borderId="11" xfId="48" applyFont="1" applyFill="1" applyBorder="1" applyAlignment="1">
      <alignment/>
      <protection/>
    </xf>
    <xf numFmtId="0" fontId="25" fillId="0" borderId="11" xfId="48" applyFont="1" applyFill="1" applyBorder="1" applyAlignment="1">
      <alignment horizontal="distributed" vertical="center"/>
      <protection/>
    </xf>
    <xf numFmtId="38" fontId="8" fillId="0" borderId="22" xfId="17" applyFont="1" applyFill="1" applyBorder="1" applyAlignment="1">
      <alignment horizontal="center" vertical="center"/>
    </xf>
    <xf numFmtId="38" fontId="8" fillId="0" borderId="32"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11"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15" xfId="17" applyFont="1" applyFill="1" applyBorder="1" applyAlignment="1">
      <alignment horizontal="center" vertical="center"/>
    </xf>
    <xf numFmtId="0" fontId="1" fillId="0" borderId="23" xfId="48" applyFont="1" applyFill="1" applyBorder="1" applyAlignment="1">
      <alignment horizontal="center" vertical="center" wrapText="1"/>
      <protection/>
    </xf>
    <xf numFmtId="0" fontId="0" fillId="0" borderId="21" xfId="48" applyFill="1" applyBorder="1" applyAlignment="1">
      <alignment horizontal="center" vertical="center" wrapText="1"/>
      <protection/>
    </xf>
    <xf numFmtId="0" fontId="0" fillId="0" borderId="20" xfId="48" applyFill="1" applyBorder="1" applyAlignment="1">
      <alignment horizontal="center" vertical="center" wrapText="1"/>
      <protection/>
    </xf>
    <xf numFmtId="0" fontId="0" fillId="0" borderId="36" xfId="48" applyFill="1" applyBorder="1" applyAlignment="1">
      <alignment horizontal="center" vertical="center"/>
      <protection/>
    </xf>
    <xf numFmtId="0" fontId="0" fillId="0" borderId="25" xfId="48" applyFill="1" applyBorder="1" applyAlignment="1">
      <alignment horizontal="center" vertical="center"/>
      <protection/>
    </xf>
    <xf numFmtId="0" fontId="0" fillId="0" borderId="31" xfId="48" applyFill="1" applyBorder="1" applyAlignment="1">
      <alignment horizontal="distributed" vertical="center"/>
      <protection/>
    </xf>
    <xf numFmtId="0" fontId="0" fillId="0" borderId="3" xfId="48" applyFill="1" applyBorder="1" applyAlignment="1">
      <alignment horizontal="distributed" vertical="center"/>
      <protection/>
    </xf>
    <xf numFmtId="38" fontId="1" fillId="0" borderId="35" xfId="17" applyFont="1" applyFill="1" applyBorder="1" applyAlignment="1">
      <alignment horizontal="distributed" vertical="center"/>
    </xf>
    <xf numFmtId="0" fontId="0" fillId="0" borderId="36" xfId="48" applyFill="1" applyBorder="1" applyAlignment="1">
      <alignment horizontal="distributed" vertical="center"/>
      <protection/>
    </xf>
    <xf numFmtId="0" fontId="0" fillId="0" borderId="25" xfId="48" applyFill="1" applyBorder="1" applyAlignment="1">
      <alignment horizontal="distributed" vertical="center"/>
      <protection/>
    </xf>
    <xf numFmtId="38" fontId="1" fillId="0" borderId="36" xfId="17" applyFont="1" applyFill="1" applyBorder="1" applyAlignment="1">
      <alignment horizontal="center" vertical="center"/>
    </xf>
    <xf numFmtId="0" fontId="0" fillId="0" borderId="31" xfId="49" applyFill="1" applyBorder="1" applyAlignment="1">
      <alignment horizontal="distributed" vertical="center"/>
      <protection/>
    </xf>
    <xf numFmtId="0" fontId="0" fillId="0" borderId="3" xfId="49" applyFill="1" applyBorder="1" applyAlignment="1">
      <alignment horizontal="distributed" vertical="center"/>
      <protection/>
    </xf>
    <xf numFmtId="0" fontId="0" fillId="0" borderId="36" xfId="49" applyFill="1" applyBorder="1" applyAlignment="1">
      <alignment horizontal="distributed" vertical="center"/>
      <protection/>
    </xf>
    <xf numFmtId="0" fontId="0" fillId="0" borderId="25" xfId="49" applyFill="1" applyBorder="1" applyAlignment="1">
      <alignment horizontal="distributed" vertical="center"/>
      <protection/>
    </xf>
    <xf numFmtId="0" fontId="0" fillId="0" borderId="36" xfId="49" applyFill="1" applyBorder="1" applyAlignment="1">
      <alignment horizontal="center" vertical="center"/>
      <protection/>
    </xf>
    <xf numFmtId="0" fontId="0" fillId="0" borderId="25" xfId="49" applyFill="1" applyBorder="1" applyAlignment="1">
      <alignment horizontal="center" vertical="center"/>
      <protection/>
    </xf>
    <xf numFmtId="38" fontId="8" fillId="0" borderId="23" xfId="17" applyFont="1" applyFill="1" applyBorder="1" applyAlignment="1">
      <alignment horizontal="center" vertical="center" shrinkToFit="1"/>
    </xf>
    <xf numFmtId="38" fontId="8" fillId="0" borderId="21" xfId="17" applyFont="1" applyFill="1" applyBorder="1" applyAlignment="1">
      <alignment horizontal="center" vertical="center" shrinkToFit="1"/>
    </xf>
    <xf numFmtId="38" fontId="8" fillId="0" borderId="20" xfId="17" applyFont="1" applyFill="1" applyBorder="1" applyAlignment="1">
      <alignment horizontal="center" vertical="center" shrinkToFit="1"/>
    </xf>
    <xf numFmtId="38" fontId="1" fillId="0" borderId="2" xfId="17" applyFont="1" applyFill="1" applyBorder="1" applyAlignment="1">
      <alignment horizontal="center" vertical="center"/>
    </xf>
    <xf numFmtId="0" fontId="1" fillId="0" borderId="2" xfId="49" applyFont="1" applyFill="1" applyBorder="1" applyAlignment="1">
      <alignment horizontal="center" vertical="center"/>
      <protection/>
    </xf>
    <xf numFmtId="0" fontId="0" fillId="0" borderId="20" xfId="49" applyFill="1" applyBorder="1" applyAlignment="1">
      <alignment horizontal="center" vertical="center"/>
      <protection/>
    </xf>
    <xf numFmtId="38" fontId="1" fillId="0" borderId="20" xfId="17" applyFont="1" applyBorder="1" applyAlignment="1">
      <alignment horizontal="center" vertical="center"/>
    </xf>
    <xf numFmtId="38" fontId="1" fillId="0" borderId="2" xfId="17" applyFont="1" applyBorder="1" applyAlignment="1">
      <alignment horizontal="center" vertical="center"/>
    </xf>
    <xf numFmtId="38" fontId="1" fillId="0" borderId="2" xfId="17" applyFont="1" applyBorder="1" applyAlignment="1">
      <alignment horizontal="distributed" vertical="center"/>
    </xf>
    <xf numFmtId="38" fontId="1" fillId="0" borderId="26" xfId="17" applyFont="1" applyBorder="1" applyAlignment="1">
      <alignment horizontal="distributed" vertical="center"/>
    </xf>
    <xf numFmtId="0" fontId="0" fillId="0" borderId="20" xfId="50" applyBorder="1" applyAlignment="1">
      <alignment horizontal="distributed" vertical="center"/>
      <protection/>
    </xf>
    <xf numFmtId="38" fontId="1" fillId="0" borderId="30" xfId="17" applyFont="1" applyBorder="1" applyAlignment="1">
      <alignment horizontal="center" vertical="center" wrapText="1"/>
    </xf>
    <xf numFmtId="38" fontId="1" fillId="0" borderId="0" xfId="17" applyFont="1" applyBorder="1" applyAlignment="1">
      <alignment horizontal="center" vertical="center" wrapText="1"/>
    </xf>
    <xf numFmtId="38" fontId="1" fillId="0" borderId="13" xfId="17" applyFont="1" applyBorder="1" applyAlignment="1">
      <alignment horizontal="center" vertical="center" wrapText="1"/>
    </xf>
    <xf numFmtId="0" fontId="1" fillId="0" borderId="2" xfId="50" applyFont="1" applyBorder="1" applyAlignment="1">
      <alignment horizontal="center"/>
      <protection/>
    </xf>
    <xf numFmtId="0" fontId="1" fillId="0" borderId="5" xfId="50" applyFont="1" applyBorder="1" applyAlignment="1">
      <alignment horizontal="center" vertical="center" wrapText="1"/>
      <protection/>
    </xf>
    <xf numFmtId="0" fontId="1" fillId="0" borderId="12" xfId="50" applyFont="1" applyBorder="1" applyAlignment="1">
      <alignment horizontal="center" vertical="center" wrapText="1"/>
      <protection/>
    </xf>
    <xf numFmtId="0" fontId="1" fillId="0" borderId="35" xfId="50" applyFont="1" applyBorder="1" applyAlignment="1">
      <alignment horizontal="center" vertical="center"/>
      <protection/>
    </xf>
    <xf numFmtId="0" fontId="1" fillId="0" borderId="36" xfId="50" applyFont="1" applyBorder="1" applyAlignment="1">
      <alignment horizontal="center" vertical="center"/>
      <protection/>
    </xf>
    <xf numFmtId="0" fontId="1" fillId="0" borderId="25" xfId="50" applyFont="1" applyBorder="1" applyAlignment="1">
      <alignment horizontal="center" vertical="center"/>
      <protection/>
    </xf>
    <xf numFmtId="38" fontId="8" fillId="0" borderId="0" xfId="17" applyFont="1" applyAlignment="1">
      <alignment horizontal="right" vertical="center"/>
    </xf>
    <xf numFmtId="38" fontId="8" fillId="0" borderId="0" xfId="17" applyFont="1" applyBorder="1" applyAlignment="1">
      <alignment horizontal="right" vertical="center"/>
    </xf>
    <xf numFmtId="0" fontId="0" fillId="0" borderId="31" xfId="50" applyBorder="1" applyAlignment="1">
      <alignment horizontal="center" vertical="center"/>
      <protection/>
    </xf>
    <xf numFmtId="0" fontId="0" fillId="0" borderId="3" xfId="50" applyBorder="1" applyAlignment="1">
      <alignment horizontal="center" vertical="center"/>
      <protection/>
    </xf>
    <xf numFmtId="38" fontId="8" fillId="0" borderId="0" xfId="17" applyFont="1" applyBorder="1" applyAlignment="1">
      <alignment horizontal="left" vertical="center"/>
    </xf>
    <xf numFmtId="38" fontId="1" fillId="0" borderId="26" xfId="17" applyFont="1" applyBorder="1" applyAlignment="1">
      <alignment horizontal="distributed" vertical="center" wrapText="1"/>
    </xf>
    <xf numFmtId="0" fontId="0" fillId="0" borderId="20" xfId="50" applyBorder="1" applyAlignment="1">
      <alignment horizontal="distributed" vertical="center" wrapText="1"/>
      <protection/>
    </xf>
    <xf numFmtId="0" fontId="0" fillId="0" borderId="20" xfId="51" applyBorder="1" applyAlignment="1">
      <alignment horizontal="distributed" vertical="center"/>
      <protection/>
    </xf>
  </cellXfs>
  <cellStyles count="40">
    <cellStyle name="Normal" xfId="0"/>
    <cellStyle name="Percent" xfId="15"/>
    <cellStyle name="Hyperlink" xfId="16"/>
    <cellStyle name="Comma [0]" xfId="17"/>
    <cellStyle name="Comma" xfId="18"/>
    <cellStyle name="Currency [0]" xfId="19"/>
    <cellStyle name="Currency" xfId="20"/>
    <cellStyle name="標準_02-05-s54" xfId="21"/>
    <cellStyle name="標準_02-20-s54" xfId="22"/>
    <cellStyle name="標準_03-01-s54" xfId="23"/>
    <cellStyle name="標準_04-01-s54" xfId="24"/>
    <cellStyle name="標準_04-02-s54" xfId="25"/>
    <cellStyle name="標準_04-09-s54" xfId="26"/>
    <cellStyle name="標準_04-19-s54" xfId="27"/>
    <cellStyle name="標準_05-01-s54" xfId="28"/>
    <cellStyle name="標準_06-05-s54" xfId="29"/>
    <cellStyle name="標準_07-05-s54" xfId="30"/>
    <cellStyle name="標準_07-07-s54" xfId="31"/>
    <cellStyle name="標準_08-16-s54" xfId="32"/>
    <cellStyle name="標準_09-03-s54" xfId="33"/>
    <cellStyle name="標準_09-11-s54" xfId="34"/>
    <cellStyle name="標準_10-06-s54" xfId="35"/>
    <cellStyle name="標準_11-01-s54" xfId="36"/>
    <cellStyle name="標準_11-05-s54" xfId="37"/>
    <cellStyle name="標準_12-01-s54" xfId="38"/>
    <cellStyle name="標準_12-14-s54" xfId="39"/>
    <cellStyle name="標準_12-15-s54" xfId="40"/>
    <cellStyle name="標準_13-01-s54" xfId="41"/>
    <cellStyle name="標準_13-02-s54" xfId="42"/>
    <cellStyle name="標準_14-12-s54" xfId="43"/>
    <cellStyle name="標準_15-14-s54" xfId="44"/>
    <cellStyle name="標準_15-15-s54" xfId="45"/>
    <cellStyle name="標準_16-07-s54" xfId="46"/>
    <cellStyle name="標準_17-04-s54" xfId="47"/>
    <cellStyle name="標準_18-02-s54" xfId="48"/>
    <cellStyle name="標準_18-03-s54" xfId="49"/>
    <cellStyle name="標準_20-01-s54" xfId="50"/>
    <cellStyle name="標準_20-06-s54" xfId="51"/>
    <cellStyle name="標準_nenkan-S23-000" xfId="52"/>
    <cellStyle name="Followed Hyperlink"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5</xdr:row>
      <xdr:rowOff>57150</xdr:rowOff>
    </xdr:from>
    <xdr:to>
      <xdr:col>2</xdr:col>
      <xdr:colOff>19050</xdr:colOff>
      <xdr:row>15</xdr:row>
      <xdr:rowOff>95250</xdr:rowOff>
    </xdr:to>
    <xdr:sp>
      <xdr:nvSpPr>
        <xdr:cNvPr id="1" name="AutoShape 1"/>
        <xdr:cNvSpPr>
          <a:spLocks/>
        </xdr:cNvSpPr>
      </xdr:nvSpPr>
      <xdr:spPr>
        <a:xfrm>
          <a:off x="809625" y="1171575"/>
          <a:ext cx="295275" cy="1943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10</xdr:row>
      <xdr:rowOff>104775</xdr:rowOff>
    </xdr:from>
    <xdr:ext cx="361950" cy="381000"/>
    <xdr:sp>
      <xdr:nvSpPr>
        <xdr:cNvPr id="2" name="TextBox 2"/>
        <xdr:cNvSpPr txBox="1">
          <a:spLocks noChangeArrowheads="1"/>
        </xdr:cNvSpPr>
      </xdr:nvSpPr>
      <xdr:spPr>
        <a:xfrm>
          <a:off x="361950" y="2171700"/>
          <a:ext cx="361950"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魚類
</a:t>
          </a:r>
        </a:p>
      </xdr:txBody>
    </xdr:sp>
    <xdr:clientData/>
  </xdr:oneCellAnchor>
  <xdr:twoCellAnchor>
    <xdr:from>
      <xdr:col>1</xdr:col>
      <xdr:colOff>476250</xdr:colOff>
      <xdr:row>16</xdr:row>
      <xdr:rowOff>76200</xdr:rowOff>
    </xdr:from>
    <xdr:to>
      <xdr:col>1</xdr:col>
      <xdr:colOff>742950</xdr:colOff>
      <xdr:row>20</xdr:row>
      <xdr:rowOff>0</xdr:rowOff>
    </xdr:to>
    <xdr:sp>
      <xdr:nvSpPr>
        <xdr:cNvPr id="3" name="AutoShape 3"/>
        <xdr:cNvSpPr>
          <a:spLocks/>
        </xdr:cNvSpPr>
      </xdr:nvSpPr>
      <xdr:spPr>
        <a:xfrm>
          <a:off x="800100" y="3286125"/>
          <a:ext cx="2667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17</xdr:row>
      <xdr:rowOff>180975</xdr:rowOff>
    </xdr:from>
    <xdr:ext cx="361950" cy="209550"/>
    <xdr:sp>
      <xdr:nvSpPr>
        <xdr:cNvPr id="4" name="TextBox 4"/>
        <xdr:cNvSpPr txBox="1">
          <a:spLocks noChangeArrowheads="1"/>
        </xdr:cNvSpPr>
      </xdr:nvSpPr>
      <xdr:spPr>
        <a:xfrm>
          <a:off x="390525" y="358140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貝類</a:t>
          </a:r>
        </a:p>
      </xdr:txBody>
    </xdr:sp>
    <xdr:clientData/>
  </xdr:oneCellAnchor>
  <xdr:twoCellAnchor>
    <xdr:from>
      <xdr:col>1</xdr:col>
      <xdr:colOff>571500</xdr:colOff>
      <xdr:row>20</xdr:row>
      <xdr:rowOff>114300</xdr:rowOff>
    </xdr:from>
    <xdr:to>
      <xdr:col>1</xdr:col>
      <xdr:colOff>714375</xdr:colOff>
      <xdr:row>23</xdr:row>
      <xdr:rowOff>142875</xdr:rowOff>
    </xdr:to>
    <xdr:sp>
      <xdr:nvSpPr>
        <xdr:cNvPr id="5" name="AutoShape 5"/>
        <xdr:cNvSpPr>
          <a:spLocks/>
        </xdr:cNvSpPr>
      </xdr:nvSpPr>
      <xdr:spPr>
        <a:xfrm>
          <a:off x="895350" y="4086225"/>
          <a:ext cx="1428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20</xdr:row>
      <xdr:rowOff>66675</xdr:rowOff>
    </xdr:from>
    <xdr:ext cx="400050" cy="704850"/>
    <xdr:sp>
      <xdr:nvSpPr>
        <xdr:cNvPr id="6" name="TextBox 6"/>
        <xdr:cNvSpPr txBox="1">
          <a:spLocks noChangeArrowheads="1"/>
        </xdr:cNvSpPr>
      </xdr:nvSpPr>
      <xdr:spPr>
        <a:xfrm>
          <a:off x="466725" y="4038600"/>
          <a:ext cx="400050" cy="704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その他の水産動物</a:t>
          </a:r>
        </a:p>
      </xdr:txBody>
    </xdr:sp>
    <xdr:clientData/>
  </xdr:oneCellAnchor>
  <xdr:twoCellAnchor>
    <xdr:from>
      <xdr:col>1</xdr:col>
      <xdr:colOff>552450</xdr:colOff>
      <xdr:row>24</xdr:row>
      <xdr:rowOff>85725</xdr:rowOff>
    </xdr:from>
    <xdr:to>
      <xdr:col>1</xdr:col>
      <xdr:colOff>714375</xdr:colOff>
      <xdr:row>27</xdr:row>
      <xdr:rowOff>76200</xdr:rowOff>
    </xdr:to>
    <xdr:sp>
      <xdr:nvSpPr>
        <xdr:cNvPr id="7" name="AutoShape 7"/>
        <xdr:cNvSpPr>
          <a:spLocks/>
        </xdr:cNvSpPr>
      </xdr:nvSpPr>
      <xdr:spPr>
        <a:xfrm>
          <a:off x="876300" y="4819650"/>
          <a:ext cx="16192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25</xdr:row>
      <xdr:rowOff>114300</xdr:rowOff>
    </xdr:from>
    <xdr:ext cx="361950" cy="209550"/>
    <xdr:sp>
      <xdr:nvSpPr>
        <xdr:cNvPr id="8" name="TextBox 8"/>
        <xdr:cNvSpPr txBox="1">
          <a:spLocks noChangeArrowheads="1"/>
        </xdr:cNvSpPr>
      </xdr:nvSpPr>
      <xdr:spPr>
        <a:xfrm>
          <a:off x="485775" y="5038725"/>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藻類</a:t>
          </a:r>
        </a:p>
      </xdr:txBody>
    </xdr:sp>
    <xdr:clientData/>
  </xdr:oneCellAnchor>
  <xdr:twoCellAnchor>
    <xdr:from>
      <xdr:col>5</xdr:col>
      <xdr:colOff>704850</xdr:colOff>
      <xdr:row>9</xdr:row>
      <xdr:rowOff>95250</xdr:rowOff>
    </xdr:from>
    <xdr:to>
      <xdr:col>6</xdr:col>
      <xdr:colOff>66675</xdr:colOff>
      <xdr:row>10</xdr:row>
      <xdr:rowOff>152400</xdr:rowOff>
    </xdr:to>
    <xdr:sp>
      <xdr:nvSpPr>
        <xdr:cNvPr id="9" name="AutoShape 9"/>
        <xdr:cNvSpPr>
          <a:spLocks/>
        </xdr:cNvSpPr>
      </xdr:nvSpPr>
      <xdr:spPr>
        <a:xfrm>
          <a:off x="4581525" y="1971675"/>
          <a:ext cx="95250" cy="247650"/>
        </a:xfrm>
        <a:prstGeom prst="righ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228600</xdr:rowOff>
    </xdr:from>
    <xdr:to>
      <xdr:col>11</xdr:col>
      <xdr:colOff>847725</xdr:colOff>
      <xdr:row>4</xdr:row>
      <xdr:rowOff>628650</xdr:rowOff>
    </xdr:to>
    <xdr:sp>
      <xdr:nvSpPr>
        <xdr:cNvPr id="1" name="AutoShape 1"/>
        <xdr:cNvSpPr>
          <a:spLocks/>
        </xdr:cNvSpPr>
      </xdr:nvSpPr>
      <xdr:spPr>
        <a:xfrm>
          <a:off x="7391400" y="933450"/>
          <a:ext cx="838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4</xdr:row>
      <xdr:rowOff>238125</xdr:rowOff>
    </xdr:from>
    <xdr:to>
      <xdr:col>13</xdr:col>
      <xdr:colOff>847725</xdr:colOff>
      <xdr:row>4</xdr:row>
      <xdr:rowOff>638175</xdr:rowOff>
    </xdr:to>
    <xdr:sp>
      <xdr:nvSpPr>
        <xdr:cNvPr id="2" name="AutoShape 2"/>
        <xdr:cNvSpPr>
          <a:spLocks/>
        </xdr:cNvSpPr>
      </xdr:nvSpPr>
      <xdr:spPr>
        <a:xfrm>
          <a:off x="8658225" y="942975"/>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26</xdr:row>
      <xdr:rowOff>9525</xdr:rowOff>
    </xdr:from>
    <xdr:to>
      <xdr:col>8</xdr:col>
      <xdr:colOff>962025</xdr:colOff>
      <xdr:row>27</xdr:row>
      <xdr:rowOff>142875</xdr:rowOff>
    </xdr:to>
    <xdr:sp>
      <xdr:nvSpPr>
        <xdr:cNvPr id="1" name="AutoShape 1"/>
        <xdr:cNvSpPr>
          <a:spLocks/>
        </xdr:cNvSpPr>
      </xdr:nvSpPr>
      <xdr:spPr>
        <a:xfrm>
          <a:off x="5829300" y="4219575"/>
          <a:ext cx="904875" cy="285750"/>
        </a:xfrm>
        <a:prstGeom prst="bracket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4</xdr:row>
      <xdr:rowOff>85725</xdr:rowOff>
    </xdr:from>
    <xdr:to>
      <xdr:col>14</xdr:col>
      <xdr:colOff>800100</xdr:colOff>
      <xdr:row>4</xdr:row>
      <xdr:rowOff>523875</xdr:rowOff>
    </xdr:to>
    <xdr:sp>
      <xdr:nvSpPr>
        <xdr:cNvPr id="1" name="AutoShape 1"/>
        <xdr:cNvSpPr>
          <a:spLocks/>
        </xdr:cNvSpPr>
      </xdr:nvSpPr>
      <xdr:spPr>
        <a:xfrm>
          <a:off x="6972300" y="857250"/>
          <a:ext cx="733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24</xdr:row>
      <xdr:rowOff>38100</xdr:rowOff>
    </xdr:from>
    <xdr:to>
      <xdr:col>2</xdr:col>
      <xdr:colOff>0</xdr:colOff>
      <xdr:row>43</xdr:row>
      <xdr:rowOff>142875</xdr:rowOff>
    </xdr:to>
    <xdr:sp>
      <xdr:nvSpPr>
        <xdr:cNvPr id="1" name="AutoShape 1"/>
        <xdr:cNvSpPr>
          <a:spLocks/>
        </xdr:cNvSpPr>
      </xdr:nvSpPr>
      <xdr:spPr>
        <a:xfrm>
          <a:off x="428625" y="4448175"/>
          <a:ext cx="104775" cy="3724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45</xdr:row>
      <xdr:rowOff>57150</xdr:rowOff>
    </xdr:from>
    <xdr:to>
      <xdr:col>2</xdr:col>
      <xdr:colOff>47625</xdr:colOff>
      <xdr:row>55</xdr:row>
      <xdr:rowOff>66675</xdr:rowOff>
    </xdr:to>
    <xdr:sp>
      <xdr:nvSpPr>
        <xdr:cNvPr id="2" name="AutoShape 2"/>
        <xdr:cNvSpPr>
          <a:spLocks/>
        </xdr:cNvSpPr>
      </xdr:nvSpPr>
      <xdr:spPr>
        <a:xfrm>
          <a:off x="428625" y="8467725"/>
          <a:ext cx="152400" cy="1914525"/>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161925</xdr:rowOff>
    </xdr:to>
    <xdr:sp>
      <xdr:nvSpPr>
        <xdr:cNvPr id="3" name="AutoShape 3"/>
        <xdr:cNvSpPr>
          <a:spLocks/>
        </xdr:cNvSpPr>
      </xdr:nvSpPr>
      <xdr:spPr>
        <a:xfrm>
          <a:off x="438150" y="10715625"/>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44</xdr:row>
      <xdr:rowOff>38100</xdr:rowOff>
    </xdr:from>
    <xdr:to>
      <xdr:col>25</xdr:col>
      <xdr:colOff>619125</xdr:colOff>
      <xdr:row>44</xdr:row>
      <xdr:rowOff>342900</xdr:rowOff>
    </xdr:to>
    <xdr:sp>
      <xdr:nvSpPr>
        <xdr:cNvPr id="1" name="AutoShape 1"/>
        <xdr:cNvSpPr>
          <a:spLocks/>
        </xdr:cNvSpPr>
      </xdr:nvSpPr>
      <xdr:spPr>
        <a:xfrm>
          <a:off x="12077700" y="8620125"/>
          <a:ext cx="5810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42</xdr:row>
      <xdr:rowOff>38100</xdr:rowOff>
    </xdr:from>
    <xdr:to>
      <xdr:col>25</xdr:col>
      <xdr:colOff>609600</xdr:colOff>
      <xdr:row>42</xdr:row>
      <xdr:rowOff>361950</xdr:rowOff>
    </xdr:to>
    <xdr:sp>
      <xdr:nvSpPr>
        <xdr:cNvPr id="2" name="AutoShape 2"/>
        <xdr:cNvSpPr>
          <a:spLocks/>
        </xdr:cNvSpPr>
      </xdr:nvSpPr>
      <xdr:spPr>
        <a:xfrm>
          <a:off x="12077700" y="8048625"/>
          <a:ext cx="571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26</xdr:row>
      <xdr:rowOff>28575</xdr:rowOff>
    </xdr:from>
    <xdr:to>
      <xdr:col>25</xdr:col>
      <xdr:colOff>609600</xdr:colOff>
      <xdr:row>26</xdr:row>
      <xdr:rowOff>295275</xdr:rowOff>
    </xdr:to>
    <xdr:sp>
      <xdr:nvSpPr>
        <xdr:cNvPr id="3" name="AutoShape 3"/>
        <xdr:cNvSpPr>
          <a:spLocks/>
        </xdr:cNvSpPr>
      </xdr:nvSpPr>
      <xdr:spPr>
        <a:xfrm>
          <a:off x="12096750" y="4867275"/>
          <a:ext cx="552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26</xdr:row>
      <xdr:rowOff>19050</xdr:rowOff>
    </xdr:from>
    <xdr:to>
      <xdr:col>27</xdr:col>
      <xdr:colOff>685800</xdr:colOff>
      <xdr:row>26</xdr:row>
      <xdr:rowOff>295275</xdr:rowOff>
    </xdr:to>
    <xdr:sp>
      <xdr:nvSpPr>
        <xdr:cNvPr id="4" name="AutoShape 4"/>
        <xdr:cNvSpPr>
          <a:spLocks/>
        </xdr:cNvSpPr>
      </xdr:nvSpPr>
      <xdr:spPr>
        <a:xfrm>
          <a:off x="14097000"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19050</xdr:rowOff>
    </xdr:from>
    <xdr:to>
      <xdr:col>30</xdr:col>
      <xdr:colOff>685800</xdr:colOff>
      <xdr:row>26</xdr:row>
      <xdr:rowOff>295275</xdr:rowOff>
    </xdr:to>
    <xdr:sp>
      <xdr:nvSpPr>
        <xdr:cNvPr id="5" name="AutoShape 5"/>
        <xdr:cNvSpPr>
          <a:spLocks/>
        </xdr:cNvSpPr>
      </xdr:nvSpPr>
      <xdr:spPr>
        <a:xfrm>
          <a:off x="16487775"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19050</xdr:rowOff>
    </xdr:from>
    <xdr:to>
      <xdr:col>30</xdr:col>
      <xdr:colOff>685800</xdr:colOff>
      <xdr:row>26</xdr:row>
      <xdr:rowOff>295275</xdr:rowOff>
    </xdr:to>
    <xdr:sp>
      <xdr:nvSpPr>
        <xdr:cNvPr id="6" name="AutoShape 6"/>
        <xdr:cNvSpPr>
          <a:spLocks/>
        </xdr:cNvSpPr>
      </xdr:nvSpPr>
      <xdr:spPr>
        <a:xfrm>
          <a:off x="16487775"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26</xdr:row>
      <xdr:rowOff>28575</xdr:rowOff>
    </xdr:from>
    <xdr:to>
      <xdr:col>25</xdr:col>
      <xdr:colOff>609600</xdr:colOff>
      <xdr:row>26</xdr:row>
      <xdr:rowOff>295275</xdr:rowOff>
    </xdr:to>
    <xdr:sp>
      <xdr:nvSpPr>
        <xdr:cNvPr id="7" name="AutoShape 7"/>
        <xdr:cNvSpPr>
          <a:spLocks/>
        </xdr:cNvSpPr>
      </xdr:nvSpPr>
      <xdr:spPr>
        <a:xfrm>
          <a:off x="12096750" y="4867275"/>
          <a:ext cx="5524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26</xdr:row>
      <xdr:rowOff>19050</xdr:rowOff>
    </xdr:from>
    <xdr:to>
      <xdr:col>27</xdr:col>
      <xdr:colOff>685800</xdr:colOff>
      <xdr:row>26</xdr:row>
      <xdr:rowOff>295275</xdr:rowOff>
    </xdr:to>
    <xdr:sp>
      <xdr:nvSpPr>
        <xdr:cNvPr id="8" name="AutoShape 8"/>
        <xdr:cNvSpPr>
          <a:spLocks/>
        </xdr:cNvSpPr>
      </xdr:nvSpPr>
      <xdr:spPr>
        <a:xfrm>
          <a:off x="14097000"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19050</xdr:rowOff>
    </xdr:from>
    <xdr:to>
      <xdr:col>30</xdr:col>
      <xdr:colOff>685800</xdr:colOff>
      <xdr:row>26</xdr:row>
      <xdr:rowOff>295275</xdr:rowOff>
    </xdr:to>
    <xdr:sp>
      <xdr:nvSpPr>
        <xdr:cNvPr id="9" name="AutoShape 9"/>
        <xdr:cNvSpPr>
          <a:spLocks/>
        </xdr:cNvSpPr>
      </xdr:nvSpPr>
      <xdr:spPr>
        <a:xfrm>
          <a:off x="16487775"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26</xdr:row>
      <xdr:rowOff>19050</xdr:rowOff>
    </xdr:from>
    <xdr:to>
      <xdr:col>30</xdr:col>
      <xdr:colOff>685800</xdr:colOff>
      <xdr:row>26</xdr:row>
      <xdr:rowOff>295275</xdr:rowOff>
    </xdr:to>
    <xdr:sp>
      <xdr:nvSpPr>
        <xdr:cNvPr id="10" name="AutoShape 10"/>
        <xdr:cNvSpPr>
          <a:spLocks/>
        </xdr:cNvSpPr>
      </xdr:nvSpPr>
      <xdr:spPr>
        <a:xfrm>
          <a:off x="16487775" y="48577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28</xdr:row>
      <xdr:rowOff>38100</xdr:rowOff>
    </xdr:from>
    <xdr:to>
      <xdr:col>26</xdr:col>
      <xdr:colOff>104775</xdr:colOff>
      <xdr:row>29</xdr:row>
      <xdr:rowOff>161925</xdr:rowOff>
    </xdr:to>
    <xdr:sp>
      <xdr:nvSpPr>
        <xdr:cNvPr id="11" name="AutoShape 11"/>
        <xdr:cNvSpPr>
          <a:spLocks/>
        </xdr:cNvSpPr>
      </xdr:nvSpPr>
      <xdr:spPr>
        <a:xfrm>
          <a:off x="12801600" y="5391150"/>
          <a:ext cx="762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457450" y="415290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570</v>
      </c>
      <c r="B1" s="1"/>
      <c r="C1" s="1"/>
      <c r="D1" s="1"/>
      <c r="E1" s="1"/>
      <c r="F1" s="1"/>
    </row>
    <row r="2" spans="1:6" ht="12" customHeight="1">
      <c r="A2" s="1"/>
      <c r="B2" s="1"/>
      <c r="C2" s="1"/>
      <c r="D2" s="1"/>
      <c r="E2" s="1"/>
      <c r="F2" s="1"/>
    </row>
    <row r="3" spans="2:6" ht="12" customHeight="1">
      <c r="B3" s="1" t="s">
        <v>367</v>
      </c>
      <c r="C3" s="1"/>
      <c r="E3" s="1"/>
      <c r="F3" s="1"/>
    </row>
    <row r="4" spans="2:6" ht="12" customHeight="1">
      <c r="B4" s="3" t="s">
        <v>509</v>
      </c>
      <c r="C4" s="1" t="s">
        <v>374</v>
      </c>
      <c r="E4" s="1"/>
      <c r="F4" s="1"/>
    </row>
    <row r="5" spans="2:3" ht="26.25" customHeight="1">
      <c r="B5" s="3" t="s">
        <v>510</v>
      </c>
      <c r="C5" s="5" t="s">
        <v>571</v>
      </c>
    </row>
    <row r="6" spans="2:6" ht="12" customHeight="1">
      <c r="B6" s="3" t="s">
        <v>375</v>
      </c>
      <c r="C6" s="5" t="s">
        <v>458</v>
      </c>
      <c r="E6" s="1"/>
      <c r="F6" s="1"/>
    </row>
    <row r="7" spans="2:6" ht="12" customHeight="1">
      <c r="B7" s="3"/>
      <c r="C7" s="5" t="s">
        <v>399</v>
      </c>
      <c r="E7" s="1"/>
      <c r="F7" s="1"/>
    </row>
    <row r="8" spans="2:6" ht="12" customHeight="1">
      <c r="B8" s="3"/>
      <c r="C8" s="5" t="s">
        <v>400</v>
      </c>
      <c r="E8" s="1"/>
      <c r="F8" s="1"/>
    </row>
    <row r="9" spans="2:6" ht="12" customHeight="1">
      <c r="B9" s="3"/>
      <c r="C9" s="5" t="s">
        <v>401</v>
      </c>
      <c r="E9" s="1"/>
      <c r="F9" s="1"/>
    </row>
    <row r="10" spans="2:6" ht="12" customHeight="1">
      <c r="B10" s="3"/>
      <c r="C10" s="5" t="s">
        <v>402</v>
      </c>
      <c r="E10" s="1"/>
      <c r="F10" s="1"/>
    </row>
    <row r="11" spans="2:6" ht="12" customHeight="1">
      <c r="B11" s="3"/>
      <c r="C11" s="5" t="s">
        <v>403</v>
      </c>
      <c r="E11" s="1"/>
      <c r="F11" s="1"/>
    </row>
    <row r="12" spans="2:6" ht="12" customHeight="1">
      <c r="B12" s="3" t="s">
        <v>511</v>
      </c>
      <c r="C12" s="4" t="s">
        <v>572</v>
      </c>
      <c r="E12" s="1"/>
      <c r="F12" s="1"/>
    </row>
    <row r="13" spans="2:3" ht="12" customHeight="1">
      <c r="B13" s="3" t="s">
        <v>512</v>
      </c>
      <c r="C13" s="5" t="s">
        <v>404</v>
      </c>
    </row>
    <row r="14" spans="2:3" ht="12" customHeight="1">
      <c r="B14" s="3"/>
      <c r="C14" s="5" t="s">
        <v>406</v>
      </c>
    </row>
    <row r="15" spans="2:3" ht="12" customHeight="1">
      <c r="B15" s="3"/>
      <c r="C15" s="5" t="s">
        <v>405</v>
      </c>
    </row>
    <row r="16" spans="2:3" ht="11.25" customHeight="1">
      <c r="B16" s="3"/>
      <c r="C16" s="5" t="s">
        <v>407</v>
      </c>
    </row>
    <row r="17" spans="2:3" ht="24.75" customHeight="1">
      <c r="B17" s="3" t="s">
        <v>513</v>
      </c>
      <c r="C17" s="5" t="s">
        <v>408</v>
      </c>
    </row>
    <row r="18" spans="2:3" ht="24" customHeight="1">
      <c r="B18" s="3" t="s">
        <v>514</v>
      </c>
      <c r="C18" s="5" t="s">
        <v>410</v>
      </c>
    </row>
    <row r="19" spans="2:6" ht="24.75" customHeight="1">
      <c r="B19" s="3" t="s">
        <v>515</v>
      </c>
      <c r="C19" s="5" t="s">
        <v>412</v>
      </c>
      <c r="E19" s="1"/>
      <c r="F19" s="1"/>
    </row>
    <row r="20" spans="2:3" ht="12" customHeight="1">
      <c r="B20" s="1"/>
      <c r="C20" s="5"/>
    </row>
    <row r="21" spans="2:6" ht="12" customHeight="1">
      <c r="B21" s="1"/>
      <c r="C21" s="1" t="s">
        <v>516</v>
      </c>
      <c r="F21" s="1"/>
    </row>
    <row r="22" spans="2:6" ht="12">
      <c r="B22" s="1"/>
      <c r="C22" s="1" t="s">
        <v>574</v>
      </c>
      <c r="E22" s="1"/>
      <c r="F22" s="1"/>
    </row>
    <row r="23" spans="1:6" ht="12">
      <c r="A23" s="1"/>
      <c r="B23" s="1"/>
      <c r="C23" s="1"/>
      <c r="D23" s="1"/>
      <c r="E23" s="1"/>
      <c r="F23" s="1"/>
    </row>
    <row r="24" spans="1:4" ht="12">
      <c r="A24" s="1"/>
      <c r="B24" s="1"/>
      <c r="C24" s="1"/>
      <c r="D24" s="1"/>
    </row>
    <row r="25" spans="2:4" ht="12">
      <c r="B25" s="1" t="s">
        <v>368</v>
      </c>
      <c r="C25" s="1" t="s">
        <v>1603</v>
      </c>
      <c r="D25" s="1"/>
    </row>
    <row r="26" ht="12">
      <c r="C26" s="6"/>
    </row>
    <row r="27" ht="12">
      <c r="B27" s="2" t="s">
        <v>379</v>
      </c>
    </row>
    <row r="28" spans="2:3" ht="12">
      <c r="B28" s="2">
        <v>1</v>
      </c>
      <c r="C28" s="6" t="s">
        <v>584</v>
      </c>
    </row>
    <row r="29" spans="2:3" ht="12">
      <c r="B29" s="2">
        <v>2</v>
      </c>
      <c r="C29" s="2" t="s">
        <v>588</v>
      </c>
    </row>
    <row r="30" spans="2:3" ht="12">
      <c r="B30" s="2">
        <v>3</v>
      </c>
      <c r="C30" s="2" t="s">
        <v>591</v>
      </c>
    </row>
    <row r="32" ht="12">
      <c r="B32" s="2" t="s">
        <v>380</v>
      </c>
    </row>
    <row r="33" spans="2:3" ht="12">
      <c r="B33" s="2">
        <v>4</v>
      </c>
      <c r="C33" s="2" t="s">
        <v>464</v>
      </c>
    </row>
    <row r="35" ht="12">
      <c r="B35" s="2" t="s">
        <v>381</v>
      </c>
    </row>
    <row r="36" spans="2:3" ht="12">
      <c r="B36" s="2">
        <v>5</v>
      </c>
      <c r="C36" s="2" t="s">
        <v>0</v>
      </c>
    </row>
    <row r="37" spans="2:3" ht="12">
      <c r="B37" s="2">
        <v>6</v>
      </c>
      <c r="C37" s="7" t="s">
        <v>593</v>
      </c>
    </row>
    <row r="38" spans="2:3" ht="12">
      <c r="B38" s="2">
        <v>7</v>
      </c>
      <c r="C38" s="2" t="s">
        <v>4</v>
      </c>
    </row>
    <row r="39" spans="2:3" ht="12">
      <c r="B39" s="2">
        <v>8</v>
      </c>
      <c r="C39" s="2" t="s">
        <v>13</v>
      </c>
    </row>
    <row r="40" ht="12">
      <c r="C40" s="7"/>
    </row>
    <row r="41" ht="12">
      <c r="B41" s="2" t="s">
        <v>382</v>
      </c>
    </row>
    <row r="42" spans="2:3" ht="12">
      <c r="B42" s="2">
        <v>9</v>
      </c>
      <c r="C42" s="6" t="s">
        <v>529</v>
      </c>
    </row>
    <row r="43" ht="12">
      <c r="C43" s="6"/>
    </row>
    <row r="44" ht="12">
      <c r="B44" s="2" t="s">
        <v>383</v>
      </c>
    </row>
    <row r="45" spans="2:3" ht="24" customHeight="1">
      <c r="B45" s="2">
        <v>10</v>
      </c>
      <c r="C45" s="9" t="s">
        <v>31</v>
      </c>
    </row>
    <row r="46" spans="2:3" ht="12">
      <c r="B46" s="2">
        <v>11</v>
      </c>
      <c r="C46" s="2" t="s">
        <v>27</v>
      </c>
    </row>
    <row r="47" ht="12">
      <c r="C47" s="6"/>
    </row>
    <row r="48" ht="12">
      <c r="B48" s="2" t="s">
        <v>366</v>
      </c>
    </row>
    <row r="49" spans="2:3" ht="24" customHeight="1">
      <c r="B49" s="2">
        <v>12</v>
      </c>
      <c r="C49" s="9" t="s">
        <v>36</v>
      </c>
    </row>
    <row r="50" spans="2:3" ht="24">
      <c r="B50" s="2">
        <v>13</v>
      </c>
      <c r="C50" s="8" t="s">
        <v>184</v>
      </c>
    </row>
    <row r="52" ht="12">
      <c r="B52" s="2" t="s">
        <v>384</v>
      </c>
    </row>
    <row r="53" spans="2:3" ht="12">
      <c r="B53" s="2">
        <v>14</v>
      </c>
      <c r="C53" s="2" t="s">
        <v>538</v>
      </c>
    </row>
    <row r="55" ht="12">
      <c r="B55" s="2" t="s">
        <v>550</v>
      </c>
    </row>
    <row r="56" spans="2:3" ht="12">
      <c r="B56" s="2">
        <v>15</v>
      </c>
      <c r="C56" s="2" t="s">
        <v>161</v>
      </c>
    </row>
    <row r="57" ht="12">
      <c r="C57" s="2" t="s">
        <v>759</v>
      </c>
    </row>
    <row r="58" spans="2:3" ht="12">
      <c r="B58" s="2">
        <v>16</v>
      </c>
      <c r="C58" s="2" t="s">
        <v>547</v>
      </c>
    </row>
    <row r="60" ht="12">
      <c r="B60" s="2" t="s">
        <v>549</v>
      </c>
    </row>
    <row r="61" ht="12">
      <c r="C61" s="2" t="s">
        <v>174</v>
      </c>
    </row>
    <row r="62" spans="2:3" ht="12">
      <c r="B62" s="2">
        <v>17</v>
      </c>
      <c r="C62" s="2" t="s">
        <v>559</v>
      </c>
    </row>
    <row r="64" ht="12">
      <c r="B64" s="2" t="s">
        <v>561</v>
      </c>
    </row>
    <row r="65" spans="2:3" ht="12">
      <c r="B65" s="2">
        <v>18</v>
      </c>
      <c r="C65" s="2" t="s">
        <v>1551</v>
      </c>
    </row>
    <row r="66" spans="2:3" ht="12">
      <c r="B66" s="2">
        <v>19</v>
      </c>
      <c r="C66" s="2" t="s">
        <v>1552</v>
      </c>
    </row>
    <row r="68" ht="12">
      <c r="B68" s="2" t="s">
        <v>386</v>
      </c>
    </row>
    <row r="69" spans="2:3" ht="12">
      <c r="B69" s="2">
        <v>20</v>
      </c>
      <c r="C69" s="2" t="s">
        <v>356</v>
      </c>
    </row>
    <row r="70" spans="2:3" ht="12">
      <c r="B70" s="2">
        <v>21</v>
      </c>
      <c r="C70" s="2" t="s">
        <v>1565</v>
      </c>
    </row>
    <row r="71" spans="2:3" ht="12">
      <c r="B71" s="2">
        <v>22</v>
      </c>
      <c r="C71" s="2" t="s">
        <v>1566</v>
      </c>
    </row>
    <row r="73" ht="12">
      <c r="B73" s="2" t="s">
        <v>364</v>
      </c>
    </row>
    <row r="74" ht="12">
      <c r="C74" s="2" t="s">
        <v>1578</v>
      </c>
    </row>
    <row r="75" spans="2:3" ht="12">
      <c r="B75" s="2">
        <v>23</v>
      </c>
      <c r="C75" s="2" t="s">
        <v>358</v>
      </c>
    </row>
    <row r="76" spans="2:3" ht="12">
      <c r="B76" s="2">
        <v>24</v>
      </c>
      <c r="C76" s="2" t="s">
        <v>762</v>
      </c>
    </row>
    <row r="78" ht="12">
      <c r="B78" s="2" t="s">
        <v>1585</v>
      </c>
    </row>
    <row r="79" spans="2:3" ht="11.25" customHeight="1">
      <c r="B79" s="2">
        <v>25</v>
      </c>
      <c r="C79" s="2" t="s">
        <v>1594</v>
      </c>
    </row>
    <row r="81" ht="12">
      <c r="B81" s="2" t="s">
        <v>336</v>
      </c>
    </row>
    <row r="82" spans="2:3" ht="12">
      <c r="B82" s="2">
        <v>26</v>
      </c>
      <c r="C82" s="2" t="s">
        <v>1598</v>
      </c>
    </row>
    <row r="83" spans="2:3" ht="12">
      <c r="B83" s="2">
        <v>27</v>
      </c>
      <c r="C83" s="2" t="s">
        <v>1599</v>
      </c>
    </row>
    <row r="85" ht="12">
      <c r="B85" s="2" t="s">
        <v>365</v>
      </c>
    </row>
    <row r="86" ht="12">
      <c r="C86" s="2" t="s">
        <v>776</v>
      </c>
    </row>
    <row r="87" spans="2:3" ht="12">
      <c r="B87" s="2">
        <v>28</v>
      </c>
      <c r="C87" s="2" t="s">
        <v>350</v>
      </c>
    </row>
    <row r="88" spans="2:3" ht="12">
      <c r="B88" s="2">
        <v>29</v>
      </c>
      <c r="C88" s="10" t="s">
        <v>782</v>
      </c>
    </row>
    <row r="90" ht="12">
      <c r="B90" s="2" t="s">
        <v>354</v>
      </c>
    </row>
    <row r="91" spans="2:3" ht="12">
      <c r="B91" s="2">
        <v>30</v>
      </c>
      <c r="C91" s="2" t="s">
        <v>304</v>
      </c>
    </row>
    <row r="92" spans="2:3" ht="12">
      <c r="B92" s="2">
        <v>31</v>
      </c>
      <c r="C92" s="2" t="s">
        <v>316</v>
      </c>
    </row>
    <row r="94" ht="12">
      <c r="B94" s="2" t="s">
        <v>537</v>
      </c>
    </row>
    <row r="95" spans="2:3" ht="12">
      <c r="B95" s="2">
        <v>32</v>
      </c>
      <c r="C95" s="2" t="s">
        <v>474</v>
      </c>
    </row>
    <row r="96" spans="2:3" ht="12">
      <c r="B96" s="2">
        <v>33</v>
      </c>
      <c r="C96" s="2" t="s">
        <v>475</v>
      </c>
    </row>
    <row r="98" ht="12">
      <c r="B98" s="2" t="s">
        <v>397</v>
      </c>
    </row>
    <row r="99" ht="12">
      <c r="C99" s="2" t="s">
        <v>398</v>
      </c>
    </row>
    <row r="100" spans="2:3" ht="12">
      <c r="B100" s="2">
        <v>34</v>
      </c>
      <c r="C100" s="2" t="s">
        <v>496</v>
      </c>
    </row>
    <row r="102" ht="12">
      <c r="B102" s="2" t="s">
        <v>436</v>
      </c>
    </row>
    <row r="103" ht="12">
      <c r="C103" s="2" t="s">
        <v>437</v>
      </c>
    </row>
    <row r="104" spans="2:3" ht="12">
      <c r="B104" s="2">
        <v>35</v>
      </c>
      <c r="C104" s="2" t="s">
        <v>501</v>
      </c>
    </row>
    <row r="105" ht="12">
      <c r="C105" s="2" t="s">
        <v>506</v>
      </c>
    </row>
    <row r="106" spans="2:3" ht="12">
      <c r="B106" s="2">
        <v>36</v>
      </c>
      <c r="C106" s="2" t="s">
        <v>444</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3.5"/>
  <cols>
    <col min="1" max="1" width="12.125" style="20" customWidth="1"/>
    <col min="2" max="3" width="10.125" style="20" bestFit="1" customWidth="1"/>
    <col min="4" max="4" width="8.625" style="20" customWidth="1"/>
    <col min="5" max="5" width="10.125" style="20" bestFit="1" customWidth="1"/>
    <col min="6" max="6" width="12.125" style="20" bestFit="1" customWidth="1"/>
    <col min="7" max="11" width="10.125" style="20" bestFit="1" customWidth="1"/>
    <col min="12" max="12" width="9.125" style="20" customWidth="1"/>
    <col min="13" max="13" width="10.125" style="20" bestFit="1" customWidth="1"/>
    <col min="14" max="14" width="9.125" style="20" customWidth="1"/>
    <col min="15" max="15" width="10.125" style="20" bestFit="1" customWidth="1"/>
    <col min="16" max="16" width="10.00390625" style="20" customWidth="1"/>
    <col min="17" max="17" width="9.50390625" style="20" customWidth="1"/>
    <col min="18" max="16384" width="9.00390625" style="20" customWidth="1"/>
  </cols>
  <sheetData>
    <row r="1" ht="14.25">
      <c r="A1" s="372" t="s">
        <v>616</v>
      </c>
    </row>
    <row r="2" spans="1:17" s="377" customFormat="1" ht="12.75" thickBot="1">
      <c r="A2" s="373"/>
      <c r="B2" s="373"/>
      <c r="C2" s="373"/>
      <c r="D2" s="373"/>
      <c r="E2" s="373"/>
      <c r="F2" s="373"/>
      <c r="G2" s="373"/>
      <c r="H2" s="373"/>
      <c r="I2" s="373"/>
      <c r="J2" s="374"/>
      <c r="K2" s="373"/>
      <c r="L2" s="373"/>
      <c r="M2" s="373"/>
      <c r="N2" s="373"/>
      <c r="O2" s="373"/>
      <c r="P2" s="375"/>
      <c r="Q2" s="376" t="s">
        <v>600</v>
      </c>
    </row>
    <row r="3" spans="1:17" ht="15" customHeight="1" thickTop="1">
      <c r="A3" s="1351" t="s">
        <v>1655</v>
      </c>
      <c r="B3" s="1359" t="s">
        <v>601</v>
      </c>
      <c r="C3" s="1360"/>
      <c r="D3" s="1360"/>
      <c r="E3" s="1361"/>
      <c r="F3" s="1356" t="s">
        <v>602</v>
      </c>
      <c r="G3" s="1357"/>
      <c r="H3" s="1357"/>
      <c r="I3" s="1358"/>
      <c r="J3" s="1356" t="s">
        <v>602</v>
      </c>
      <c r="K3" s="1357"/>
      <c r="L3" s="1357"/>
      <c r="M3" s="1357"/>
      <c r="N3" s="1357"/>
      <c r="O3" s="1357"/>
      <c r="P3" s="1358"/>
      <c r="Q3" s="1353" t="s">
        <v>603</v>
      </c>
    </row>
    <row r="4" spans="1:17" ht="15" customHeight="1">
      <c r="A4" s="1351"/>
      <c r="B4" s="1362"/>
      <c r="C4" s="1363"/>
      <c r="D4" s="1363"/>
      <c r="E4" s="1364"/>
      <c r="F4" s="1355" t="s">
        <v>597</v>
      </c>
      <c r="G4" s="1346" t="s">
        <v>604</v>
      </c>
      <c r="H4" s="1349"/>
      <c r="I4" s="1350"/>
      <c r="J4" s="1346" t="s">
        <v>604</v>
      </c>
      <c r="K4" s="1349"/>
      <c r="L4" s="1349"/>
      <c r="M4" s="1349"/>
      <c r="N4" s="1349"/>
      <c r="O4" s="1350"/>
      <c r="P4" s="1355" t="s">
        <v>605</v>
      </c>
      <c r="Q4" s="1353"/>
    </row>
    <row r="5" spans="1:17" ht="15" customHeight="1">
      <c r="A5" s="1351"/>
      <c r="B5" s="1367" t="s">
        <v>597</v>
      </c>
      <c r="C5" s="1346" t="s">
        <v>606</v>
      </c>
      <c r="D5" s="1347"/>
      <c r="E5" s="1348"/>
      <c r="F5" s="1365"/>
      <c r="G5" s="1346" t="s">
        <v>597</v>
      </c>
      <c r="H5" s="1349"/>
      <c r="I5" s="1350"/>
      <c r="J5" s="1346" t="s">
        <v>607</v>
      </c>
      <c r="K5" s="1347"/>
      <c r="L5" s="1348"/>
      <c r="M5" s="1346" t="s">
        <v>608</v>
      </c>
      <c r="N5" s="1349"/>
      <c r="O5" s="1350"/>
      <c r="P5" s="1351"/>
      <c r="Q5" s="1353"/>
    </row>
    <row r="6" spans="1:17" ht="15" customHeight="1">
      <c r="A6" s="1352"/>
      <c r="B6" s="1368"/>
      <c r="C6" s="378" t="s">
        <v>609</v>
      </c>
      <c r="D6" s="378" t="s">
        <v>610</v>
      </c>
      <c r="E6" s="378" t="s">
        <v>611</v>
      </c>
      <c r="F6" s="1366"/>
      <c r="G6" s="156" t="s">
        <v>612</v>
      </c>
      <c r="H6" s="156" t="s">
        <v>613</v>
      </c>
      <c r="I6" s="156" t="s">
        <v>614</v>
      </c>
      <c r="J6" s="156" t="s">
        <v>612</v>
      </c>
      <c r="K6" s="156" t="s">
        <v>613</v>
      </c>
      <c r="L6" s="156" t="s">
        <v>614</v>
      </c>
      <c r="M6" s="156" t="s">
        <v>612</v>
      </c>
      <c r="N6" s="156" t="s">
        <v>613</v>
      </c>
      <c r="O6" s="156" t="s">
        <v>614</v>
      </c>
      <c r="P6" s="1352"/>
      <c r="Q6" s="1354"/>
    </row>
    <row r="7" spans="1:17" ht="8.25" customHeight="1">
      <c r="A7" s="380"/>
      <c r="B7" s="381"/>
      <c r="C7" s="31"/>
      <c r="D7" s="31"/>
      <c r="E7" s="31"/>
      <c r="F7" s="31"/>
      <c r="G7" s="31"/>
      <c r="H7" s="31"/>
      <c r="I7" s="31"/>
      <c r="J7" s="31"/>
      <c r="K7" s="31"/>
      <c r="L7" s="31"/>
      <c r="M7" s="31"/>
      <c r="N7" s="31"/>
      <c r="O7" s="382"/>
      <c r="P7" s="31"/>
      <c r="Q7" s="33"/>
    </row>
    <row r="8" spans="1:17" s="377" customFormat="1" ht="19.5" customHeight="1">
      <c r="A8" s="168" t="s">
        <v>1604</v>
      </c>
      <c r="B8" s="383">
        <f aca="true" t="shared" si="0" ref="B8:Q8">SUM(B18:B67)</f>
        <v>648626</v>
      </c>
      <c r="C8" s="384">
        <f t="shared" si="0"/>
        <v>351206</v>
      </c>
      <c r="D8" s="384">
        <f t="shared" si="0"/>
        <v>33091</v>
      </c>
      <c r="E8" s="384">
        <f t="shared" si="0"/>
        <v>264329</v>
      </c>
      <c r="F8" s="83">
        <f t="shared" si="0"/>
        <v>645761</v>
      </c>
      <c r="G8" s="83">
        <f t="shared" si="0"/>
        <v>628784</v>
      </c>
      <c r="H8" s="384">
        <f t="shared" si="0"/>
        <v>172321</v>
      </c>
      <c r="I8" s="384">
        <f t="shared" si="0"/>
        <v>456463</v>
      </c>
      <c r="J8" s="384">
        <f t="shared" si="0"/>
        <v>159050</v>
      </c>
      <c r="K8" s="384">
        <f t="shared" si="0"/>
        <v>158058</v>
      </c>
      <c r="L8" s="384">
        <f t="shared" si="0"/>
        <v>992</v>
      </c>
      <c r="M8" s="384">
        <f t="shared" si="0"/>
        <v>469734</v>
      </c>
      <c r="N8" s="384">
        <f t="shared" si="0"/>
        <v>14263</v>
      </c>
      <c r="O8" s="384">
        <f t="shared" si="0"/>
        <v>455471</v>
      </c>
      <c r="P8" s="384">
        <f t="shared" si="0"/>
        <v>16977</v>
      </c>
      <c r="Q8" s="385">
        <f t="shared" si="0"/>
        <v>2865</v>
      </c>
    </row>
    <row r="9" spans="1:17" s="377" customFormat="1" ht="7.5" customHeight="1">
      <c r="A9" s="168"/>
      <c r="B9" s="383"/>
      <c r="C9" s="384"/>
      <c r="D9" s="384"/>
      <c r="E9" s="384"/>
      <c r="F9" s="83"/>
      <c r="G9" s="83"/>
      <c r="H9" s="384"/>
      <c r="I9" s="384"/>
      <c r="J9" s="384"/>
      <c r="K9" s="384"/>
      <c r="L9" s="384"/>
      <c r="M9" s="384"/>
      <c r="N9" s="384"/>
      <c r="O9" s="384"/>
      <c r="P9" s="384"/>
      <c r="Q9" s="385"/>
    </row>
    <row r="10" spans="1:17" s="377" customFormat="1" ht="11.25">
      <c r="A10" s="168" t="s">
        <v>1682</v>
      </c>
      <c r="B10" s="383">
        <f aca="true" t="shared" si="1" ref="B10:Q10">SUM(B18:B32)</f>
        <v>190528</v>
      </c>
      <c r="C10" s="384">
        <f t="shared" si="1"/>
        <v>69436</v>
      </c>
      <c r="D10" s="384">
        <f t="shared" si="1"/>
        <v>11141</v>
      </c>
      <c r="E10" s="384">
        <f t="shared" si="1"/>
        <v>109951</v>
      </c>
      <c r="F10" s="384">
        <f t="shared" si="1"/>
        <v>189859</v>
      </c>
      <c r="G10" s="384">
        <f t="shared" si="1"/>
        <v>185250</v>
      </c>
      <c r="H10" s="384">
        <f t="shared" si="1"/>
        <v>55345</v>
      </c>
      <c r="I10" s="384">
        <f t="shared" si="1"/>
        <v>129905</v>
      </c>
      <c r="J10" s="384">
        <f t="shared" si="1"/>
        <v>47275</v>
      </c>
      <c r="K10" s="384">
        <f t="shared" si="1"/>
        <v>47015</v>
      </c>
      <c r="L10" s="384">
        <f t="shared" si="1"/>
        <v>260</v>
      </c>
      <c r="M10" s="384">
        <f t="shared" si="1"/>
        <v>137975</v>
      </c>
      <c r="N10" s="384">
        <f t="shared" si="1"/>
        <v>8330</v>
      </c>
      <c r="O10" s="384">
        <f t="shared" si="1"/>
        <v>129645</v>
      </c>
      <c r="P10" s="384">
        <f t="shared" si="1"/>
        <v>4609</v>
      </c>
      <c r="Q10" s="385">
        <f t="shared" si="1"/>
        <v>669</v>
      </c>
    </row>
    <row r="11" spans="1:17" s="377" customFormat="1" ht="11.25">
      <c r="A11" s="168" t="s">
        <v>40</v>
      </c>
      <c r="B11" s="383">
        <f aca="true" t="shared" si="2" ref="B11:Q11">SUM(B34:B67)</f>
        <v>458098</v>
      </c>
      <c r="C11" s="384">
        <f t="shared" si="2"/>
        <v>281770</v>
      </c>
      <c r="D11" s="384">
        <f t="shared" si="2"/>
        <v>21950</v>
      </c>
      <c r="E11" s="384">
        <f t="shared" si="2"/>
        <v>154378</v>
      </c>
      <c r="F11" s="384">
        <f t="shared" si="2"/>
        <v>455902</v>
      </c>
      <c r="G11" s="384">
        <f t="shared" si="2"/>
        <v>443534</v>
      </c>
      <c r="H11" s="384">
        <f t="shared" si="2"/>
        <v>116976</v>
      </c>
      <c r="I11" s="384">
        <f t="shared" si="2"/>
        <v>326558</v>
      </c>
      <c r="J11" s="384">
        <f t="shared" si="2"/>
        <v>111775</v>
      </c>
      <c r="K11" s="384">
        <f t="shared" si="2"/>
        <v>111043</v>
      </c>
      <c r="L11" s="384">
        <f t="shared" si="2"/>
        <v>732</v>
      </c>
      <c r="M11" s="384">
        <f t="shared" si="2"/>
        <v>331759</v>
      </c>
      <c r="N11" s="384">
        <f t="shared" si="2"/>
        <v>5933</v>
      </c>
      <c r="O11" s="384">
        <f t="shared" si="2"/>
        <v>325826</v>
      </c>
      <c r="P11" s="384">
        <f t="shared" si="2"/>
        <v>12368</v>
      </c>
      <c r="Q11" s="385">
        <f t="shared" si="2"/>
        <v>2196</v>
      </c>
    </row>
    <row r="12" spans="1:17" s="377" customFormat="1" ht="6.75" customHeight="1">
      <c r="A12" s="168"/>
      <c r="B12" s="383"/>
      <c r="C12" s="384"/>
      <c r="D12" s="384"/>
      <c r="E12" s="384"/>
      <c r="F12" s="83"/>
      <c r="G12" s="83"/>
      <c r="H12" s="384"/>
      <c r="I12" s="384"/>
      <c r="J12" s="384"/>
      <c r="K12" s="384"/>
      <c r="L12" s="384"/>
      <c r="M12" s="384"/>
      <c r="N12" s="384"/>
      <c r="O12" s="384"/>
      <c r="P12" s="384"/>
      <c r="Q12" s="385"/>
    </row>
    <row r="13" spans="1:17" s="377" customFormat="1" ht="13.5" customHeight="1">
      <c r="A13" s="168" t="s">
        <v>1611</v>
      </c>
      <c r="B13" s="383">
        <f aca="true" t="shared" si="3" ref="B13:Q13">B18+B24+B25+B26+B29+B30+B31+B34+B35+B36+B37+B38+B39+B40</f>
        <v>171395</v>
      </c>
      <c r="C13" s="384">
        <f t="shared" si="3"/>
        <v>78664</v>
      </c>
      <c r="D13" s="384">
        <f t="shared" si="3"/>
        <v>7708</v>
      </c>
      <c r="E13" s="384">
        <f t="shared" si="3"/>
        <v>85023</v>
      </c>
      <c r="F13" s="83">
        <f t="shared" si="3"/>
        <v>170835</v>
      </c>
      <c r="G13" s="83">
        <f t="shared" si="3"/>
        <v>167160</v>
      </c>
      <c r="H13" s="384">
        <f t="shared" si="3"/>
        <v>43626</v>
      </c>
      <c r="I13" s="384">
        <f t="shared" si="3"/>
        <v>123534</v>
      </c>
      <c r="J13" s="384">
        <f t="shared" si="3"/>
        <v>39637</v>
      </c>
      <c r="K13" s="384">
        <f t="shared" si="3"/>
        <v>39280</v>
      </c>
      <c r="L13" s="384">
        <f t="shared" si="3"/>
        <v>357</v>
      </c>
      <c r="M13" s="384">
        <f t="shared" si="3"/>
        <v>127523</v>
      </c>
      <c r="N13" s="384">
        <f t="shared" si="3"/>
        <v>4346</v>
      </c>
      <c r="O13" s="384">
        <f t="shared" si="3"/>
        <v>123177</v>
      </c>
      <c r="P13" s="384">
        <f t="shared" si="3"/>
        <v>3675</v>
      </c>
      <c r="Q13" s="385">
        <f t="shared" si="3"/>
        <v>560</v>
      </c>
    </row>
    <row r="14" spans="1:17" s="377" customFormat="1" ht="13.5" customHeight="1">
      <c r="A14" s="168" t="s">
        <v>1613</v>
      </c>
      <c r="B14" s="383">
        <f aca="true" t="shared" si="4" ref="B14:Q14">B23+B42+B43+B44+B45+B46+B47+B48</f>
        <v>139788</v>
      </c>
      <c r="C14" s="384">
        <f t="shared" si="4"/>
        <v>106145</v>
      </c>
      <c r="D14" s="384">
        <f t="shared" si="4"/>
        <v>2002</v>
      </c>
      <c r="E14" s="384">
        <f t="shared" si="4"/>
        <v>31641</v>
      </c>
      <c r="F14" s="83">
        <f t="shared" si="4"/>
        <v>138678</v>
      </c>
      <c r="G14" s="83">
        <f t="shared" si="4"/>
        <v>135594</v>
      </c>
      <c r="H14" s="384">
        <f t="shared" si="4"/>
        <v>43333</v>
      </c>
      <c r="I14" s="384">
        <f t="shared" si="4"/>
        <v>92261</v>
      </c>
      <c r="J14" s="384">
        <f t="shared" si="4"/>
        <v>42016</v>
      </c>
      <c r="K14" s="384">
        <f t="shared" si="4"/>
        <v>41805</v>
      </c>
      <c r="L14" s="384">
        <f t="shared" si="4"/>
        <v>211</v>
      </c>
      <c r="M14" s="384">
        <f t="shared" si="4"/>
        <v>93578</v>
      </c>
      <c r="N14" s="384">
        <f t="shared" si="4"/>
        <v>1528</v>
      </c>
      <c r="O14" s="384">
        <f t="shared" si="4"/>
        <v>92050</v>
      </c>
      <c r="P14" s="384">
        <f t="shared" si="4"/>
        <v>3084</v>
      </c>
      <c r="Q14" s="385">
        <f t="shared" si="4"/>
        <v>1110</v>
      </c>
    </row>
    <row r="15" spans="1:17" s="377" customFormat="1" ht="13.5" customHeight="1">
      <c r="A15" s="168" t="s">
        <v>1615</v>
      </c>
      <c r="B15" s="383">
        <f aca="true" t="shared" si="5" ref="B15:Q15">B19+B28+B32+B50+B51+B52+B53+B54</f>
        <v>189334</v>
      </c>
      <c r="C15" s="384">
        <f t="shared" si="5"/>
        <v>81188</v>
      </c>
      <c r="D15" s="384">
        <f t="shared" si="5"/>
        <v>18695</v>
      </c>
      <c r="E15" s="384">
        <f t="shared" si="5"/>
        <v>89451</v>
      </c>
      <c r="F15" s="83">
        <f t="shared" si="5"/>
        <v>188376</v>
      </c>
      <c r="G15" s="83">
        <f t="shared" si="5"/>
        <v>183512</v>
      </c>
      <c r="H15" s="384">
        <f t="shared" si="5"/>
        <v>40500</v>
      </c>
      <c r="I15" s="384">
        <f t="shared" si="5"/>
        <v>143012</v>
      </c>
      <c r="J15" s="384">
        <f t="shared" si="5"/>
        <v>32884</v>
      </c>
      <c r="K15" s="384">
        <f t="shared" si="5"/>
        <v>32799</v>
      </c>
      <c r="L15" s="384">
        <f t="shared" si="5"/>
        <v>85</v>
      </c>
      <c r="M15" s="384">
        <f t="shared" si="5"/>
        <v>150628</v>
      </c>
      <c r="N15" s="384">
        <f t="shared" si="5"/>
        <v>7701</v>
      </c>
      <c r="O15" s="384">
        <f t="shared" si="5"/>
        <v>142927</v>
      </c>
      <c r="P15" s="384">
        <f t="shared" si="5"/>
        <v>4864</v>
      </c>
      <c r="Q15" s="385">
        <f t="shared" si="5"/>
        <v>958</v>
      </c>
    </row>
    <row r="16" spans="1:17" s="377" customFormat="1" ht="13.5" customHeight="1">
      <c r="A16" s="168" t="s">
        <v>1617</v>
      </c>
      <c r="B16" s="383">
        <f aca="true" t="shared" si="6" ref="B16:Q16">B20+B21+B56+B57+B58+B59+B60+B61+B62+B63+B64+B65+B66+B67</f>
        <v>148109</v>
      </c>
      <c r="C16" s="384">
        <f t="shared" si="6"/>
        <v>85209</v>
      </c>
      <c r="D16" s="384">
        <f t="shared" si="6"/>
        <v>4686</v>
      </c>
      <c r="E16" s="384">
        <f t="shared" si="6"/>
        <v>58214</v>
      </c>
      <c r="F16" s="83">
        <f t="shared" si="6"/>
        <v>147872</v>
      </c>
      <c r="G16" s="83">
        <f t="shared" si="6"/>
        <v>142518</v>
      </c>
      <c r="H16" s="384">
        <f t="shared" si="6"/>
        <v>44862</v>
      </c>
      <c r="I16" s="384">
        <f t="shared" si="6"/>
        <v>97656</v>
      </c>
      <c r="J16" s="384">
        <f t="shared" si="6"/>
        <v>44513</v>
      </c>
      <c r="K16" s="384">
        <f t="shared" si="6"/>
        <v>44174</v>
      </c>
      <c r="L16" s="384">
        <f t="shared" si="6"/>
        <v>339</v>
      </c>
      <c r="M16" s="384">
        <f t="shared" si="6"/>
        <v>98005</v>
      </c>
      <c r="N16" s="384">
        <f t="shared" si="6"/>
        <v>688</v>
      </c>
      <c r="O16" s="384">
        <f t="shared" si="6"/>
        <v>97317</v>
      </c>
      <c r="P16" s="384">
        <f t="shared" si="6"/>
        <v>5354</v>
      </c>
      <c r="Q16" s="385">
        <f t="shared" si="6"/>
        <v>237</v>
      </c>
    </row>
    <row r="17" spans="1:17" ht="6" customHeight="1">
      <c r="A17" s="173"/>
      <c r="B17" s="365"/>
      <c r="C17" s="366"/>
      <c r="D17" s="366"/>
      <c r="E17" s="366"/>
      <c r="F17" s="366"/>
      <c r="G17" s="366"/>
      <c r="H17" s="366"/>
      <c r="I17" s="366"/>
      <c r="J17" s="366"/>
      <c r="K17" s="366"/>
      <c r="L17" s="366"/>
      <c r="M17" s="366"/>
      <c r="N17" s="366"/>
      <c r="O17" s="366"/>
      <c r="P17" s="366"/>
      <c r="Q17" s="37"/>
    </row>
    <row r="18" spans="1:17" ht="13.5" customHeight="1">
      <c r="A18" s="173" t="s">
        <v>1620</v>
      </c>
      <c r="B18" s="365">
        <f>SUM(C18:E18)</f>
        <v>21545</v>
      </c>
      <c r="C18" s="366">
        <v>8396</v>
      </c>
      <c r="D18" s="366">
        <v>767</v>
      </c>
      <c r="E18" s="366">
        <v>12382</v>
      </c>
      <c r="F18" s="366">
        <f>SUM(G18,P18)</f>
        <v>21482</v>
      </c>
      <c r="G18" s="366">
        <f>H18+I18</f>
        <v>21097</v>
      </c>
      <c r="H18" s="366">
        <f aca="true" t="shared" si="7" ref="H18:I21">SUM(K18,N18)</f>
        <v>5629</v>
      </c>
      <c r="I18" s="366">
        <f t="shared" si="7"/>
        <v>15468</v>
      </c>
      <c r="J18" s="366">
        <f>K18+L18</f>
        <v>4633</v>
      </c>
      <c r="K18" s="366">
        <v>4614</v>
      </c>
      <c r="L18" s="366">
        <v>19</v>
      </c>
      <c r="M18" s="366">
        <f>N18+O18</f>
        <v>16464</v>
      </c>
      <c r="N18" s="366">
        <v>1015</v>
      </c>
      <c r="O18" s="366">
        <v>15449</v>
      </c>
      <c r="P18" s="366">
        <v>385</v>
      </c>
      <c r="Q18" s="311">
        <v>63</v>
      </c>
    </row>
    <row r="19" spans="1:17" ht="13.5" customHeight="1">
      <c r="A19" s="173" t="s">
        <v>1621</v>
      </c>
      <c r="B19" s="365">
        <f>SUM(C19:E19)</f>
        <v>42733</v>
      </c>
      <c r="C19" s="366">
        <v>10371</v>
      </c>
      <c r="D19" s="366">
        <v>2156</v>
      </c>
      <c r="E19" s="366">
        <v>30206</v>
      </c>
      <c r="F19" s="366">
        <f>SUM(G19,P19)</f>
        <v>42633</v>
      </c>
      <c r="G19" s="366">
        <f>H19+I19</f>
        <v>41722</v>
      </c>
      <c r="H19" s="366">
        <f t="shared" si="7"/>
        <v>11030</v>
      </c>
      <c r="I19" s="366">
        <f t="shared" si="7"/>
        <v>30692</v>
      </c>
      <c r="J19" s="366">
        <f>K19+L19</f>
        <v>7534</v>
      </c>
      <c r="K19" s="366">
        <v>7508</v>
      </c>
      <c r="L19" s="366">
        <v>26</v>
      </c>
      <c r="M19" s="366">
        <f>N19+O19</f>
        <v>34188</v>
      </c>
      <c r="N19" s="366">
        <v>3522</v>
      </c>
      <c r="O19" s="366">
        <v>30666</v>
      </c>
      <c r="P19" s="366">
        <v>911</v>
      </c>
      <c r="Q19" s="311">
        <v>100</v>
      </c>
    </row>
    <row r="20" spans="1:17" ht="13.5" customHeight="1">
      <c r="A20" s="173" t="s">
        <v>1623</v>
      </c>
      <c r="B20" s="365">
        <f>SUM(C20:E20)</f>
        <v>10048</v>
      </c>
      <c r="C20" s="366">
        <v>781</v>
      </c>
      <c r="D20" s="366">
        <v>643</v>
      </c>
      <c r="E20" s="366">
        <v>8624</v>
      </c>
      <c r="F20" s="366">
        <f>SUM(G20,P20)</f>
        <v>10048</v>
      </c>
      <c r="G20" s="366">
        <f>H20+I20</f>
        <v>9243</v>
      </c>
      <c r="H20" s="366">
        <f t="shared" si="7"/>
        <v>5475</v>
      </c>
      <c r="I20" s="366">
        <f t="shared" si="7"/>
        <v>3768</v>
      </c>
      <c r="J20" s="366">
        <f>K20+L20</f>
        <v>5475</v>
      </c>
      <c r="K20" s="366">
        <v>5460</v>
      </c>
      <c r="L20" s="366">
        <v>15</v>
      </c>
      <c r="M20" s="366">
        <f>N20+O20</f>
        <v>3768</v>
      </c>
      <c r="N20" s="366">
        <v>15</v>
      </c>
      <c r="O20" s="366">
        <v>3753</v>
      </c>
      <c r="P20" s="366">
        <v>805</v>
      </c>
      <c r="Q20" s="311">
        <v>0</v>
      </c>
    </row>
    <row r="21" spans="1:17" ht="13.5" customHeight="1">
      <c r="A21" s="173" t="s">
        <v>1625</v>
      </c>
      <c r="B21" s="365">
        <f>SUM(C21:E21)</f>
        <v>2416</v>
      </c>
      <c r="C21" s="366">
        <v>536</v>
      </c>
      <c r="D21" s="366">
        <v>22</v>
      </c>
      <c r="E21" s="366">
        <v>1858</v>
      </c>
      <c r="F21" s="366">
        <f>SUM(G21,P21)</f>
        <v>2412</v>
      </c>
      <c r="G21" s="366">
        <f>H21+I21</f>
        <v>2117</v>
      </c>
      <c r="H21" s="366">
        <f t="shared" si="7"/>
        <v>1876</v>
      </c>
      <c r="I21" s="366">
        <f t="shared" si="7"/>
        <v>241</v>
      </c>
      <c r="J21" s="366">
        <f>K21+L21</f>
        <v>1636</v>
      </c>
      <c r="K21" s="366">
        <v>1632</v>
      </c>
      <c r="L21" s="366">
        <v>4</v>
      </c>
      <c r="M21" s="366">
        <f>N21+O21</f>
        <v>481</v>
      </c>
      <c r="N21" s="366">
        <v>244</v>
      </c>
      <c r="O21" s="366">
        <v>237</v>
      </c>
      <c r="P21" s="366">
        <v>295</v>
      </c>
      <c r="Q21" s="311">
        <v>4</v>
      </c>
    </row>
    <row r="22" spans="1:17" ht="6" customHeight="1">
      <c r="A22" s="173"/>
      <c r="B22" s="365"/>
      <c r="C22" s="366"/>
      <c r="D22" s="366"/>
      <c r="E22" s="366"/>
      <c r="F22" s="366"/>
      <c r="G22" s="366"/>
      <c r="H22" s="366"/>
      <c r="I22" s="366"/>
      <c r="J22" s="366"/>
      <c r="K22" s="366"/>
      <c r="L22" s="366"/>
      <c r="M22" s="366"/>
      <c r="N22" s="366"/>
      <c r="O22" s="366"/>
      <c r="P22" s="366"/>
      <c r="Q22" s="311"/>
    </row>
    <row r="23" spans="1:17" ht="13.5" customHeight="1">
      <c r="A23" s="173" t="s">
        <v>1627</v>
      </c>
      <c r="B23" s="365">
        <f>SUM(C23:E23)</f>
        <v>12669</v>
      </c>
      <c r="C23" s="366">
        <v>8065</v>
      </c>
      <c r="D23" s="366">
        <v>48</v>
      </c>
      <c r="E23" s="366">
        <v>4556</v>
      </c>
      <c r="F23" s="366">
        <f>SUM(G23,P23)</f>
        <v>12543</v>
      </c>
      <c r="G23" s="366">
        <f>H23+I23</f>
        <v>12254</v>
      </c>
      <c r="H23" s="366">
        <f aca="true" t="shared" si="8" ref="H23:I26">SUM(K23,N23)</f>
        <v>3561</v>
      </c>
      <c r="I23" s="366">
        <f t="shared" si="8"/>
        <v>8693</v>
      </c>
      <c r="J23" s="366">
        <f>K23+L23</f>
        <v>3470</v>
      </c>
      <c r="K23" s="366">
        <v>3467</v>
      </c>
      <c r="L23" s="366">
        <v>3</v>
      </c>
      <c r="M23" s="366">
        <f>N23+O23</f>
        <v>8784</v>
      </c>
      <c r="N23" s="366">
        <v>94</v>
      </c>
      <c r="O23" s="366">
        <v>8690</v>
      </c>
      <c r="P23" s="366">
        <v>289</v>
      </c>
      <c r="Q23" s="311">
        <v>126</v>
      </c>
    </row>
    <row r="24" spans="1:17" ht="13.5" customHeight="1">
      <c r="A24" s="173" t="s">
        <v>1629</v>
      </c>
      <c r="B24" s="365">
        <f>SUM(C24:E24)</f>
        <v>7019</v>
      </c>
      <c r="C24" s="366">
        <v>2374</v>
      </c>
      <c r="D24" s="366">
        <v>1667</v>
      </c>
      <c r="E24" s="366">
        <v>2978</v>
      </c>
      <c r="F24" s="366">
        <f>SUM(G24,P24)</f>
        <v>7008</v>
      </c>
      <c r="G24" s="366">
        <f>H24+I24</f>
        <v>6772</v>
      </c>
      <c r="H24" s="366">
        <f t="shared" si="8"/>
        <v>1897</v>
      </c>
      <c r="I24" s="366">
        <f t="shared" si="8"/>
        <v>4875</v>
      </c>
      <c r="J24" s="366">
        <f>K24+L24</f>
        <v>1586</v>
      </c>
      <c r="K24" s="366">
        <v>1539</v>
      </c>
      <c r="L24" s="366">
        <v>47</v>
      </c>
      <c r="M24" s="366">
        <f>N24+O24</f>
        <v>5186</v>
      </c>
      <c r="N24" s="366">
        <v>358</v>
      </c>
      <c r="O24" s="366">
        <v>4828</v>
      </c>
      <c r="P24" s="366">
        <v>236</v>
      </c>
      <c r="Q24" s="311">
        <v>11</v>
      </c>
    </row>
    <row r="25" spans="1:17" ht="13.5" customHeight="1">
      <c r="A25" s="173" t="s">
        <v>1631</v>
      </c>
      <c r="B25" s="365">
        <f>SUM(C25:E25)</f>
        <v>16524</v>
      </c>
      <c r="C25" s="366">
        <v>5345</v>
      </c>
      <c r="D25" s="366">
        <v>593</v>
      </c>
      <c r="E25" s="366">
        <v>10586</v>
      </c>
      <c r="F25" s="366">
        <f>SUM(G25,P25)</f>
        <v>16517</v>
      </c>
      <c r="G25" s="366">
        <f>H25+I25</f>
        <v>16302</v>
      </c>
      <c r="H25" s="366">
        <f t="shared" si="8"/>
        <v>5824</v>
      </c>
      <c r="I25" s="366">
        <f t="shared" si="8"/>
        <v>10478</v>
      </c>
      <c r="J25" s="366">
        <f>K25+L25</f>
        <v>5014</v>
      </c>
      <c r="K25" s="366">
        <v>4998</v>
      </c>
      <c r="L25" s="366">
        <v>16</v>
      </c>
      <c r="M25" s="366">
        <f>N25+O25</f>
        <v>11288</v>
      </c>
      <c r="N25" s="366">
        <v>826</v>
      </c>
      <c r="O25" s="366">
        <v>10462</v>
      </c>
      <c r="P25" s="366">
        <v>215</v>
      </c>
      <c r="Q25" s="311">
        <v>7</v>
      </c>
    </row>
    <row r="26" spans="1:17" ht="13.5" customHeight="1">
      <c r="A26" s="173" t="s">
        <v>1632</v>
      </c>
      <c r="B26" s="365">
        <f>SUM(C26:E26)</f>
        <v>11085</v>
      </c>
      <c r="C26" s="366">
        <v>4810</v>
      </c>
      <c r="D26" s="366">
        <v>373</v>
      </c>
      <c r="E26" s="366">
        <v>5902</v>
      </c>
      <c r="F26" s="366">
        <f>SUM(G26,P26)</f>
        <v>10965</v>
      </c>
      <c r="G26" s="366">
        <f>H26+I26</f>
        <v>10726</v>
      </c>
      <c r="H26" s="366">
        <f t="shared" si="8"/>
        <v>3077</v>
      </c>
      <c r="I26" s="366">
        <f t="shared" si="8"/>
        <v>7649</v>
      </c>
      <c r="J26" s="366">
        <f>K26+L26</f>
        <v>2843</v>
      </c>
      <c r="K26" s="366">
        <v>2810</v>
      </c>
      <c r="L26" s="366">
        <v>33</v>
      </c>
      <c r="M26" s="366">
        <f>N26+O26</f>
        <v>7883</v>
      </c>
      <c r="N26" s="366">
        <v>267</v>
      </c>
      <c r="O26" s="366">
        <v>7616</v>
      </c>
      <c r="P26" s="366">
        <v>239</v>
      </c>
      <c r="Q26" s="311">
        <v>120</v>
      </c>
    </row>
    <row r="27" spans="1:17" ht="6" customHeight="1">
      <c r="A27" s="173"/>
      <c r="B27" s="365"/>
      <c r="C27" s="366"/>
      <c r="D27" s="366"/>
      <c r="E27" s="366"/>
      <c r="F27" s="366"/>
      <c r="G27" s="366"/>
      <c r="H27" s="366"/>
      <c r="I27" s="366"/>
      <c r="J27" s="366"/>
      <c r="K27" s="366"/>
      <c r="L27" s="366"/>
      <c r="M27" s="366"/>
      <c r="N27" s="366"/>
      <c r="O27" s="366"/>
      <c r="P27" s="366"/>
      <c r="Q27" s="311"/>
    </row>
    <row r="28" spans="1:17" ht="13.5" customHeight="1">
      <c r="A28" s="173" t="s">
        <v>1635</v>
      </c>
      <c r="B28" s="365">
        <f>SUM(C28:E28)</f>
        <v>13931</v>
      </c>
      <c r="C28" s="366">
        <v>8401</v>
      </c>
      <c r="D28" s="366">
        <v>39</v>
      </c>
      <c r="E28" s="366">
        <v>5491</v>
      </c>
      <c r="F28" s="366">
        <f>SUM(G28,P28)</f>
        <v>13798</v>
      </c>
      <c r="G28" s="366">
        <f>H28+I28</f>
        <v>13611</v>
      </c>
      <c r="H28" s="366">
        <f aca="true" t="shared" si="9" ref="H28:I32">SUM(K28,N28)</f>
        <v>1997</v>
      </c>
      <c r="I28" s="366">
        <f t="shared" si="9"/>
        <v>11614</v>
      </c>
      <c r="J28" s="366">
        <f>K28+L28</f>
        <v>1500</v>
      </c>
      <c r="K28" s="366">
        <v>1500</v>
      </c>
      <c r="L28" s="366">
        <v>0</v>
      </c>
      <c r="M28" s="366">
        <f>N28+O28</f>
        <v>12111</v>
      </c>
      <c r="N28" s="366">
        <v>497</v>
      </c>
      <c r="O28" s="366">
        <v>11614</v>
      </c>
      <c r="P28" s="366">
        <v>187</v>
      </c>
      <c r="Q28" s="311">
        <v>133</v>
      </c>
    </row>
    <row r="29" spans="1:17" ht="13.5" customHeight="1">
      <c r="A29" s="173" t="s">
        <v>1637</v>
      </c>
      <c r="B29" s="365">
        <f>SUM(C29:E29)</f>
        <v>3745</v>
      </c>
      <c r="C29" s="366">
        <v>359</v>
      </c>
      <c r="D29" s="366">
        <v>688</v>
      </c>
      <c r="E29" s="366">
        <v>2698</v>
      </c>
      <c r="F29" s="366">
        <f>SUM(G29,P29)</f>
        <v>3745</v>
      </c>
      <c r="G29" s="366">
        <f>H29+I29</f>
        <v>3639</v>
      </c>
      <c r="H29" s="366">
        <f t="shared" si="9"/>
        <v>1313</v>
      </c>
      <c r="I29" s="366">
        <f t="shared" si="9"/>
        <v>2326</v>
      </c>
      <c r="J29" s="366">
        <f>K29+L29</f>
        <v>1206</v>
      </c>
      <c r="K29" s="366">
        <v>1170</v>
      </c>
      <c r="L29" s="366">
        <v>36</v>
      </c>
      <c r="M29" s="366">
        <f>N29+O29</f>
        <v>2433</v>
      </c>
      <c r="N29" s="366">
        <v>143</v>
      </c>
      <c r="O29" s="366">
        <v>2290</v>
      </c>
      <c r="P29" s="366">
        <v>106</v>
      </c>
      <c r="Q29" s="311">
        <v>0</v>
      </c>
    </row>
    <row r="30" spans="1:17" ht="13.5" customHeight="1">
      <c r="A30" s="173" t="s">
        <v>1639</v>
      </c>
      <c r="B30" s="365">
        <f>SUM(C30:E30)</f>
        <v>13340</v>
      </c>
      <c r="C30" s="366">
        <v>3084</v>
      </c>
      <c r="D30" s="366">
        <v>1222</v>
      </c>
      <c r="E30" s="366">
        <v>9034</v>
      </c>
      <c r="F30" s="366">
        <f>SUM(G30,P30)</f>
        <v>13339</v>
      </c>
      <c r="G30" s="366">
        <f>H30+I30</f>
        <v>13005</v>
      </c>
      <c r="H30" s="366">
        <f t="shared" si="9"/>
        <v>2716</v>
      </c>
      <c r="I30" s="366">
        <f t="shared" si="9"/>
        <v>10289</v>
      </c>
      <c r="J30" s="366">
        <f>K30+L30</f>
        <v>2240</v>
      </c>
      <c r="K30" s="366">
        <v>2218</v>
      </c>
      <c r="L30" s="366">
        <v>22</v>
      </c>
      <c r="M30" s="366">
        <f>N30+O30</f>
        <v>10765</v>
      </c>
      <c r="N30" s="366">
        <v>498</v>
      </c>
      <c r="O30" s="366">
        <v>10267</v>
      </c>
      <c r="P30" s="366">
        <v>334</v>
      </c>
      <c r="Q30" s="311">
        <v>1</v>
      </c>
    </row>
    <row r="31" spans="1:17" ht="13.5" customHeight="1">
      <c r="A31" s="173" t="s">
        <v>1641</v>
      </c>
      <c r="B31" s="365">
        <f>SUM(C31:E31)</f>
        <v>25919</v>
      </c>
      <c r="C31" s="366">
        <v>16315</v>
      </c>
      <c r="D31" s="366">
        <v>973</v>
      </c>
      <c r="E31" s="366">
        <v>8631</v>
      </c>
      <c r="F31" s="366">
        <f>SUM(G31,P31)</f>
        <v>25918</v>
      </c>
      <c r="G31" s="366">
        <f>H31+I31</f>
        <v>25598</v>
      </c>
      <c r="H31" s="366">
        <f t="shared" si="9"/>
        <v>6624</v>
      </c>
      <c r="I31" s="366">
        <f t="shared" si="9"/>
        <v>18974</v>
      </c>
      <c r="J31" s="366">
        <f>K31+L31</f>
        <v>6508</v>
      </c>
      <c r="K31" s="366">
        <v>6489</v>
      </c>
      <c r="L31" s="366">
        <v>19</v>
      </c>
      <c r="M31" s="366">
        <f>N31+O31</f>
        <v>19090</v>
      </c>
      <c r="N31" s="366">
        <v>135</v>
      </c>
      <c r="O31" s="366">
        <v>18955</v>
      </c>
      <c r="P31" s="366">
        <v>320</v>
      </c>
      <c r="Q31" s="311">
        <v>1</v>
      </c>
    </row>
    <row r="32" spans="1:17" ht="13.5" customHeight="1">
      <c r="A32" s="173" t="s">
        <v>1643</v>
      </c>
      <c r="B32" s="365">
        <f>SUM(C32:E32)</f>
        <v>9554</v>
      </c>
      <c r="C32" s="366">
        <v>599</v>
      </c>
      <c r="D32" s="366">
        <v>1950</v>
      </c>
      <c r="E32" s="366">
        <v>7005</v>
      </c>
      <c r="F32" s="366">
        <f>SUM(G32,P32)</f>
        <v>9451</v>
      </c>
      <c r="G32" s="366">
        <f>H32+I32</f>
        <v>9164</v>
      </c>
      <c r="H32" s="366">
        <f t="shared" si="9"/>
        <v>4326</v>
      </c>
      <c r="I32" s="366">
        <f t="shared" si="9"/>
        <v>4838</v>
      </c>
      <c r="J32" s="366">
        <f>K32+L32</f>
        <v>3630</v>
      </c>
      <c r="K32" s="366">
        <v>3610</v>
      </c>
      <c r="L32" s="366">
        <v>20</v>
      </c>
      <c r="M32" s="366">
        <f>N32+O32</f>
        <v>5534</v>
      </c>
      <c r="N32" s="366">
        <v>716</v>
      </c>
      <c r="O32" s="366">
        <v>4818</v>
      </c>
      <c r="P32" s="366">
        <v>287</v>
      </c>
      <c r="Q32" s="311">
        <v>103</v>
      </c>
    </row>
    <row r="33" spans="1:17" ht="6" customHeight="1">
      <c r="A33" s="173"/>
      <c r="B33" s="365"/>
      <c r="C33" s="366"/>
      <c r="D33" s="366"/>
      <c r="E33" s="366"/>
      <c r="F33" s="366"/>
      <c r="G33" s="366"/>
      <c r="H33" s="366"/>
      <c r="I33" s="366"/>
      <c r="J33" s="366"/>
      <c r="K33" s="366"/>
      <c r="L33" s="366"/>
      <c r="M33" s="366"/>
      <c r="N33" s="366"/>
      <c r="O33" s="366"/>
      <c r="P33" s="366"/>
      <c r="Q33" s="311"/>
    </row>
    <row r="34" spans="1:17" ht="13.5" customHeight="1">
      <c r="A34" s="173" t="s">
        <v>1645</v>
      </c>
      <c r="B34" s="365">
        <f aca="true" t="shared" si="10" ref="B34:B40">SUM(C34:E34)</f>
        <v>3258</v>
      </c>
      <c r="C34" s="366">
        <v>290</v>
      </c>
      <c r="D34" s="366">
        <v>267</v>
      </c>
      <c r="E34" s="366">
        <v>2701</v>
      </c>
      <c r="F34" s="366">
        <f aca="true" t="shared" si="11" ref="F34:F40">SUM(G34,P34)</f>
        <v>3223</v>
      </c>
      <c r="G34" s="366">
        <f aca="true" t="shared" si="12" ref="G34:G40">H34+I34</f>
        <v>3078</v>
      </c>
      <c r="H34" s="366">
        <f aca="true" t="shared" si="13" ref="H34:I40">SUM(K34,N34)</f>
        <v>1485</v>
      </c>
      <c r="I34" s="366">
        <f t="shared" si="13"/>
        <v>1593</v>
      </c>
      <c r="J34" s="366">
        <f aca="true" t="shared" si="14" ref="J34:J40">K34+L34</f>
        <v>1381</v>
      </c>
      <c r="K34" s="366">
        <v>1374</v>
      </c>
      <c r="L34" s="366">
        <v>7</v>
      </c>
      <c r="M34" s="366">
        <f aca="true" t="shared" si="15" ref="M34:M40">N34+O34</f>
        <v>1697</v>
      </c>
      <c r="N34" s="366">
        <v>111</v>
      </c>
      <c r="O34" s="366">
        <v>1586</v>
      </c>
      <c r="P34" s="366">
        <v>145</v>
      </c>
      <c r="Q34" s="311">
        <v>35</v>
      </c>
    </row>
    <row r="35" spans="1:17" ht="13.5" customHeight="1">
      <c r="A35" s="173" t="s">
        <v>1647</v>
      </c>
      <c r="B35" s="365">
        <f t="shared" si="10"/>
        <v>1046</v>
      </c>
      <c r="C35" s="366">
        <v>0</v>
      </c>
      <c r="D35" s="366">
        <v>2</v>
      </c>
      <c r="E35" s="366">
        <v>1044</v>
      </c>
      <c r="F35" s="366">
        <f t="shared" si="11"/>
        <v>1046</v>
      </c>
      <c r="G35" s="366">
        <f t="shared" si="12"/>
        <v>1003</v>
      </c>
      <c r="H35" s="366">
        <f t="shared" si="13"/>
        <v>387</v>
      </c>
      <c r="I35" s="366">
        <f t="shared" si="13"/>
        <v>616</v>
      </c>
      <c r="J35" s="366">
        <f t="shared" si="14"/>
        <v>266</v>
      </c>
      <c r="K35" s="366">
        <v>263</v>
      </c>
      <c r="L35" s="366">
        <v>3</v>
      </c>
      <c r="M35" s="366">
        <f t="shared" si="15"/>
        <v>737</v>
      </c>
      <c r="N35" s="366">
        <v>124</v>
      </c>
      <c r="O35" s="366">
        <v>613</v>
      </c>
      <c r="P35" s="366">
        <v>43</v>
      </c>
      <c r="Q35" s="311">
        <v>0</v>
      </c>
    </row>
    <row r="36" spans="1:17" ht="13.5" customHeight="1">
      <c r="A36" s="173" t="s">
        <v>1649</v>
      </c>
      <c r="B36" s="365">
        <f t="shared" si="10"/>
        <v>1339</v>
      </c>
      <c r="C36" s="366">
        <v>0</v>
      </c>
      <c r="D36" s="366">
        <v>104</v>
      </c>
      <c r="E36" s="366">
        <v>1235</v>
      </c>
      <c r="F36" s="366">
        <f t="shared" si="11"/>
        <v>1333</v>
      </c>
      <c r="G36" s="366">
        <f t="shared" si="12"/>
        <v>1305</v>
      </c>
      <c r="H36" s="366">
        <f t="shared" si="13"/>
        <v>673</v>
      </c>
      <c r="I36" s="366">
        <f t="shared" si="13"/>
        <v>632</v>
      </c>
      <c r="J36" s="366">
        <f t="shared" si="14"/>
        <v>447</v>
      </c>
      <c r="K36" s="366">
        <v>444</v>
      </c>
      <c r="L36" s="366">
        <v>3</v>
      </c>
      <c r="M36" s="366">
        <f t="shared" si="15"/>
        <v>858</v>
      </c>
      <c r="N36" s="366">
        <v>229</v>
      </c>
      <c r="O36" s="366">
        <v>629</v>
      </c>
      <c r="P36" s="366">
        <v>28</v>
      </c>
      <c r="Q36" s="311">
        <v>6</v>
      </c>
    </row>
    <row r="37" spans="1:17" ht="13.5" customHeight="1">
      <c r="A37" s="173" t="s">
        <v>1651</v>
      </c>
      <c r="B37" s="365">
        <f t="shared" si="10"/>
        <v>35761</v>
      </c>
      <c r="C37" s="366">
        <v>22744</v>
      </c>
      <c r="D37" s="366">
        <v>662</v>
      </c>
      <c r="E37" s="366">
        <v>12355</v>
      </c>
      <c r="F37" s="366">
        <f t="shared" si="11"/>
        <v>35566</v>
      </c>
      <c r="G37" s="366">
        <f t="shared" si="12"/>
        <v>34663</v>
      </c>
      <c r="H37" s="366">
        <f t="shared" si="13"/>
        <v>6739</v>
      </c>
      <c r="I37" s="366">
        <f t="shared" si="13"/>
        <v>27924</v>
      </c>
      <c r="J37" s="366">
        <f t="shared" si="14"/>
        <v>6748</v>
      </c>
      <c r="K37" s="366">
        <v>6656</v>
      </c>
      <c r="L37" s="366">
        <v>92</v>
      </c>
      <c r="M37" s="366">
        <f t="shared" si="15"/>
        <v>27915</v>
      </c>
      <c r="N37" s="366">
        <v>83</v>
      </c>
      <c r="O37" s="366">
        <v>27832</v>
      </c>
      <c r="P37" s="366">
        <v>903</v>
      </c>
      <c r="Q37" s="311">
        <v>195</v>
      </c>
    </row>
    <row r="38" spans="1:17" ht="13.5" customHeight="1">
      <c r="A38" s="173" t="s">
        <v>1653</v>
      </c>
      <c r="B38" s="365">
        <f t="shared" si="10"/>
        <v>15011</v>
      </c>
      <c r="C38" s="366">
        <v>9229</v>
      </c>
      <c r="D38" s="366">
        <v>215</v>
      </c>
      <c r="E38" s="366">
        <v>5567</v>
      </c>
      <c r="F38" s="366">
        <f t="shared" si="11"/>
        <v>14916</v>
      </c>
      <c r="G38" s="366">
        <f t="shared" si="12"/>
        <v>14688</v>
      </c>
      <c r="H38" s="366">
        <f t="shared" si="13"/>
        <v>2905</v>
      </c>
      <c r="I38" s="366">
        <f t="shared" si="13"/>
        <v>11783</v>
      </c>
      <c r="J38" s="366">
        <f t="shared" si="14"/>
        <v>2622</v>
      </c>
      <c r="K38" s="366">
        <v>2581</v>
      </c>
      <c r="L38" s="366">
        <v>41</v>
      </c>
      <c r="M38" s="366">
        <f t="shared" si="15"/>
        <v>12066</v>
      </c>
      <c r="N38" s="366">
        <v>324</v>
      </c>
      <c r="O38" s="366">
        <v>11742</v>
      </c>
      <c r="P38" s="366">
        <v>228</v>
      </c>
      <c r="Q38" s="311">
        <v>95</v>
      </c>
    </row>
    <row r="39" spans="1:17" ht="13.5" customHeight="1">
      <c r="A39" s="173" t="s">
        <v>1605</v>
      </c>
      <c r="B39" s="365">
        <f t="shared" si="10"/>
        <v>11693</v>
      </c>
      <c r="C39" s="366">
        <v>4393</v>
      </c>
      <c r="D39" s="366">
        <v>98</v>
      </c>
      <c r="E39" s="366">
        <v>7202</v>
      </c>
      <c r="F39" s="366">
        <f t="shared" si="11"/>
        <v>11667</v>
      </c>
      <c r="G39" s="366">
        <f t="shared" si="12"/>
        <v>11382</v>
      </c>
      <c r="H39" s="366">
        <f t="shared" si="13"/>
        <v>3510</v>
      </c>
      <c r="I39" s="366">
        <f t="shared" si="13"/>
        <v>7872</v>
      </c>
      <c r="J39" s="366">
        <f t="shared" si="14"/>
        <v>3321</v>
      </c>
      <c r="K39" s="366">
        <v>3305</v>
      </c>
      <c r="L39" s="366">
        <v>16</v>
      </c>
      <c r="M39" s="366">
        <f t="shared" si="15"/>
        <v>8061</v>
      </c>
      <c r="N39" s="366">
        <v>205</v>
      </c>
      <c r="O39" s="366">
        <v>7856</v>
      </c>
      <c r="P39" s="366">
        <v>285</v>
      </c>
      <c r="Q39" s="311">
        <v>26</v>
      </c>
    </row>
    <row r="40" spans="1:17" ht="13.5" customHeight="1">
      <c r="A40" s="173" t="s">
        <v>1606</v>
      </c>
      <c r="B40" s="365">
        <f t="shared" si="10"/>
        <v>4110</v>
      </c>
      <c r="C40" s="366">
        <v>1325</v>
      </c>
      <c r="D40" s="366">
        <v>77</v>
      </c>
      <c r="E40" s="366">
        <v>2708</v>
      </c>
      <c r="F40" s="366">
        <f t="shared" si="11"/>
        <v>4110</v>
      </c>
      <c r="G40" s="366">
        <f t="shared" si="12"/>
        <v>3902</v>
      </c>
      <c r="H40" s="366">
        <f t="shared" si="13"/>
        <v>847</v>
      </c>
      <c r="I40" s="366">
        <f t="shared" si="13"/>
        <v>3055</v>
      </c>
      <c r="J40" s="366">
        <f t="shared" si="14"/>
        <v>822</v>
      </c>
      <c r="K40" s="366">
        <v>819</v>
      </c>
      <c r="L40" s="366">
        <v>3</v>
      </c>
      <c r="M40" s="366">
        <f t="shared" si="15"/>
        <v>3080</v>
      </c>
      <c r="N40" s="366">
        <v>28</v>
      </c>
      <c r="O40" s="366">
        <v>3052</v>
      </c>
      <c r="P40" s="366">
        <v>208</v>
      </c>
      <c r="Q40" s="311">
        <v>0</v>
      </c>
    </row>
    <row r="41" spans="1:17" ht="6" customHeight="1">
      <c r="A41" s="173"/>
      <c r="B41" s="365"/>
      <c r="C41" s="366"/>
      <c r="D41" s="366"/>
      <c r="E41" s="366"/>
      <c r="F41" s="366"/>
      <c r="G41" s="366"/>
      <c r="H41" s="366"/>
      <c r="I41" s="366"/>
      <c r="J41" s="366"/>
      <c r="K41" s="366"/>
      <c r="L41" s="366"/>
      <c r="M41" s="366"/>
      <c r="N41" s="366"/>
      <c r="O41" s="366"/>
      <c r="P41" s="366"/>
      <c r="Q41" s="311"/>
    </row>
    <row r="42" spans="1:17" ht="13.5" customHeight="1">
      <c r="A42" s="173" t="s">
        <v>1609</v>
      </c>
      <c r="B42" s="365">
        <f aca="true" t="shared" si="16" ref="B42:B48">SUM(C42:E42)</f>
        <v>12788</v>
      </c>
      <c r="C42" s="366">
        <v>6934</v>
      </c>
      <c r="D42" s="366">
        <v>155</v>
      </c>
      <c r="E42" s="366">
        <v>5699</v>
      </c>
      <c r="F42" s="366">
        <f aca="true" t="shared" si="17" ref="F42:F48">SUM(G42,P42)</f>
        <v>12660</v>
      </c>
      <c r="G42" s="366">
        <f aca="true" t="shared" si="18" ref="G42:G48">H42+I42</f>
        <v>12423</v>
      </c>
      <c r="H42" s="366">
        <f aca="true" t="shared" si="19" ref="H42:I48">SUM(K42,N42)</f>
        <v>4667</v>
      </c>
      <c r="I42" s="366">
        <f t="shared" si="19"/>
        <v>7756</v>
      </c>
      <c r="J42" s="366">
        <f aca="true" t="shared" si="20" ref="J42:J48">K42+L42</f>
        <v>4569</v>
      </c>
      <c r="K42" s="366">
        <v>4561</v>
      </c>
      <c r="L42" s="366">
        <v>8</v>
      </c>
      <c r="M42" s="366">
        <f aca="true" t="shared" si="21" ref="M42:M48">N42+O42</f>
        <v>7854</v>
      </c>
      <c r="N42" s="366">
        <v>106</v>
      </c>
      <c r="O42" s="366">
        <v>7748</v>
      </c>
      <c r="P42" s="366">
        <v>237</v>
      </c>
      <c r="Q42" s="311">
        <v>128</v>
      </c>
    </row>
    <row r="43" spans="1:17" ht="13.5" customHeight="1">
      <c r="A43" s="173" t="s">
        <v>1610</v>
      </c>
      <c r="B43" s="365">
        <f t="shared" si="16"/>
        <v>26954</v>
      </c>
      <c r="C43" s="366">
        <v>22013</v>
      </c>
      <c r="D43" s="366">
        <v>174</v>
      </c>
      <c r="E43" s="366">
        <v>4767</v>
      </c>
      <c r="F43" s="366">
        <f t="shared" si="17"/>
        <v>26745</v>
      </c>
      <c r="G43" s="366">
        <f t="shared" si="18"/>
        <v>26073</v>
      </c>
      <c r="H43" s="366">
        <f t="shared" si="19"/>
        <v>8456</v>
      </c>
      <c r="I43" s="366">
        <f t="shared" si="19"/>
        <v>17617</v>
      </c>
      <c r="J43" s="366">
        <f t="shared" si="20"/>
        <v>8455</v>
      </c>
      <c r="K43" s="366">
        <v>8441</v>
      </c>
      <c r="L43" s="366">
        <v>14</v>
      </c>
      <c r="M43" s="366">
        <f t="shared" si="21"/>
        <v>17618</v>
      </c>
      <c r="N43" s="366">
        <v>15</v>
      </c>
      <c r="O43" s="366">
        <v>17603</v>
      </c>
      <c r="P43" s="366">
        <v>672</v>
      </c>
      <c r="Q43" s="311">
        <v>209</v>
      </c>
    </row>
    <row r="44" spans="1:17" ht="13.5" customHeight="1">
      <c r="A44" s="173" t="s">
        <v>1612</v>
      </c>
      <c r="B44" s="365">
        <f t="shared" si="16"/>
        <v>8070</v>
      </c>
      <c r="C44" s="366">
        <v>5033</v>
      </c>
      <c r="D44" s="366">
        <v>128</v>
      </c>
      <c r="E44" s="366">
        <v>2909</v>
      </c>
      <c r="F44" s="366">
        <f t="shared" si="17"/>
        <v>8013</v>
      </c>
      <c r="G44" s="366">
        <f t="shared" si="18"/>
        <v>7875</v>
      </c>
      <c r="H44" s="366">
        <f t="shared" si="19"/>
        <v>2586</v>
      </c>
      <c r="I44" s="366">
        <f t="shared" si="19"/>
        <v>5289</v>
      </c>
      <c r="J44" s="366">
        <f t="shared" si="20"/>
        <v>2578</v>
      </c>
      <c r="K44" s="366">
        <v>2569</v>
      </c>
      <c r="L44" s="366">
        <v>9</v>
      </c>
      <c r="M44" s="366">
        <f t="shared" si="21"/>
        <v>5297</v>
      </c>
      <c r="N44" s="366">
        <v>17</v>
      </c>
      <c r="O44" s="366">
        <v>5280</v>
      </c>
      <c r="P44" s="366">
        <v>138</v>
      </c>
      <c r="Q44" s="311">
        <v>57</v>
      </c>
    </row>
    <row r="45" spans="1:17" ht="13.5" customHeight="1">
      <c r="A45" s="173" t="s">
        <v>1614</v>
      </c>
      <c r="B45" s="365">
        <f t="shared" si="16"/>
        <v>32398</v>
      </c>
      <c r="C45" s="366">
        <v>26044</v>
      </c>
      <c r="D45" s="366">
        <v>542</v>
      </c>
      <c r="E45" s="366">
        <v>5812</v>
      </c>
      <c r="F45" s="366">
        <f t="shared" si="17"/>
        <v>31951</v>
      </c>
      <c r="G45" s="366">
        <f t="shared" si="18"/>
        <v>31398</v>
      </c>
      <c r="H45" s="366">
        <f t="shared" si="19"/>
        <v>11979</v>
      </c>
      <c r="I45" s="366">
        <f t="shared" si="19"/>
        <v>19419</v>
      </c>
      <c r="J45" s="366">
        <f t="shared" si="20"/>
        <v>11027</v>
      </c>
      <c r="K45" s="366">
        <v>10983</v>
      </c>
      <c r="L45" s="366">
        <v>44</v>
      </c>
      <c r="M45" s="366">
        <f t="shared" si="21"/>
        <v>20371</v>
      </c>
      <c r="N45" s="366">
        <v>996</v>
      </c>
      <c r="O45" s="366">
        <v>19375</v>
      </c>
      <c r="P45" s="366">
        <v>553</v>
      </c>
      <c r="Q45" s="311">
        <v>447</v>
      </c>
    </row>
    <row r="46" spans="1:17" ht="13.5" customHeight="1">
      <c r="A46" s="173" t="s">
        <v>1616</v>
      </c>
      <c r="B46" s="365">
        <f t="shared" si="16"/>
        <v>17571</v>
      </c>
      <c r="C46" s="366">
        <v>15042</v>
      </c>
      <c r="D46" s="366">
        <v>406</v>
      </c>
      <c r="E46" s="366">
        <v>2123</v>
      </c>
      <c r="F46" s="366">
        <f t="shared" si="17"/>
        <v>17526</v>
      </c>
      <c r="G46" s="366">
        <f t="shared" si="18"/>
        <v>16933</v>
      </c>
      <c r="H46" s="366">
        <f t="shared" si="19"/>
        <v>2160</v>
      </c>
      <c r="I46" s="366">
        <f t="shared" si="19"/>
        <v>14773</v>
      </c>
      <c r="J46" s="366">
        <f t="shared" si="20"/>
        <v>2136</v>
      </c>
      <c r="K46" s="366">
        <v>2132</v>
      </c>
      <c r="L46" s="366">
        <v>4</v>
      </c>
      <c r="M46" s="366">
        <f t="shared" si="21"/>
        <v>14797</v>
      </c>
      <c r="N46" s="366">
        <v>28</v>
      </c>
      <c r="O46" s="366">
        <v>14769</v>
      </c>
      <c r="P46" s="366">
        <v>593</v>
      </c>
      <c r="Q46" s="311">
        <v>45</v>
      </c>
    </row>
    <row r="47" spans="1:17" ht="13.5" customHeight="1">
      <c r="A47" s="173" t="s">
        <v>1618</v>
      </c>
      <c r="B47" s="365">
        <f t="shared" si="16"/>
        <v>7946</v>
      </c>
      <c r="C47" s="366">
        <v>4958</v>
      </c>
      <c r="D47" s="366">
        <v>69</v>
      </c>
      <c r="E47" s="366">
        <v>2919</v>
      </c>
      <c r="F47" s="366">
        <f t="shared" si="17"/>
        <v>7862</v>
      </c>
      <c r="G47" s="366">
        <f t="shared" si="18"/>
        <v>7747</v>
      </c>
      <c r="H47" s="366">
        <f t="shared" si="19"/>
        <v>3768</v>
      </c>
      <c r="I47" s="366">
        <f t="shared" si="19"/>
        <v>3979</v>
      </c>
      <c r="J47" s="366">
        <f t="shared" si="20"/>
        <v>3764</v>
      </c>
      <c r="K47" s="366">
        <v>3752</v>
      </c>
      <c r="L47" s="366">
        <v>12</v>
      </c>
      <c r="M47" s="366">
        <f t="shared" si="21"/>
        <v>3983</v>
      </c>
      <c r="N47" s="366">
        <v>16</v>
      </c>
      <c r="O47" s="366">
        <v>3967</v>
      </c>
      <c r="P47" s="366">
        <v>115</v>
      </c>
      <c r="Q47" s="311">
        <v>84</v>
      </c>
    </row>
    <row r="48" spans="1:17" ht="13.5" customHeight="1">
      <c r="A48" s="173" t="s">
        <v>1619</v>
      </c>
      <c r="B48" s="365">
        <f t="shared" si="16"/>
        <v>21392</v>
      </c>
      <c r="C48" s="366">
        <v>18056</v>
      </c>
      <c r="D48" s="366">
        <v>480</v>
      </c>
      <c r="E48" s="366">
        <v>2856</v>
      </c>
      <c r="F48" s="366">
        <f t="shared" si="17"/>
        <v>21378</v>
      </c>
      <c r="G48" s="366">
        <f t="shared" si="18"/>
        <v>20891</v>
      </c>
      <c r="H48" s="366">
        <f t="shared" si="19"/>
        <v>6156</v>
      </c>
      <c r="I48" s="366">
        <f t="shared" si="19"/>
        <v>14735</v>
      </c>
      <c r="J48" s="366">
        <f t="shared" si="20"/>
        <v>6017</v>
      </c>
      <c r="K48" s="366">
        <v>5900</v>
      </c>
      <c r="L48" s="366">
        <v>117</v>
      </c>
      <c r="M48" s="366">
        <f t="shared" si="21"/>
        <v>14874</v>
      </c>
      <c r="N48" s="366">
        <v>256</v>
      </c>
      <c r="O48" s="366">
        <v>14618</v>
      </c>
      <c r="P48" s="366">
        <v>487</v>
      </c>
      <c r="Q48" s="311">
        <v>14</v>
      </c>
    </row>
    <row r="49" spans="1:17" ht="6" customHeight="1">
      <c r="A49" s="173"/>
      <c r="B49" s="365"/>
      <c r="C49" s="366"/>
      <c r="D49" s="366"/>
      <c r="E49" s="366"/>
      <c r="F49" s="366"/>
      <c r="G49" s="366"/>
      <c r="H49" s="366"/>
      <c r="I49" s="366"/>
      <c r="J49" s="366"/>
      <c r="K49" s="366"/>
      <c r="L49" s="366"/>
      <c r="M49" s="366"/>
      <c r="N49" s="366"/>
      <c r="O49" s="366"/>
      <c r="P49" s="366"/>
      <c r="Q49" s="311"/>
    </row>
    <row r="50" spans="1:17" ht="13.5" customHeight="1">
      <c r="A50" s="173" t="s">
        <v>1622</v>
      </c>
      <c r="B50" s="365">
        <f>SUM(C50:E50)</f>
        <v>10231</v>
      </c>
      <c r="C50" s="366">
        <v>2033</v>
      </c>
      <c r="D50" s="366">
        <v>2302</v>
      </c>
      <c r="E50" s="366">
        <v>5896</v>
      </c>
      <c r="F50" s="366">
        <f>SUM(G50,P50)</f>
        <v>10192</v>
      </c>
      <c r="G50" s="366">
        <f>H50+I50</f>
        <v>10009</v>
      </c>
      <c r="H50" s="366">
        <f aca="true" t="shared" si="22" ref="H50:I54">SUM(K50,N50)</f>
        <v>3903</v>
      </c>
      <c r="I50" s="366">
        <f t="shared" si="22"/>
        <v>6106</v>
      </c>
      <c r="J50" s="366">
        <f>K50+L50</f>
        <v>2994</v>
      </c>
      <c r="K50" s="366">
        <v>2986</v>
      </c>
      <c r="L50" s="366">
        <v>8</v>
      </c>
      <c r="M50" s="366">
        <f>N50+O50</f>
        <v>7015</v>
      </c>
      <c r="N50" s="366">
        <v>917</v>
      </c>
      <c r="O50" s="366">
        <v>6098</v>
      </c>
      <c r="P50" s="366">
        <v>183</v>
      </c>
      <c r="Q50" s="311">
        <v>39</v>
      </c>
    </row>
    <row r="51" spans="1:17" ht="13.5" customHeight="1">
      <c r="A51" s="173" t="s">
        <v>1624</v>
      </c>
      <c r="B51" s="365">
        <f>SUM(C51:E51)</f>
        <v>7744</v>
      </c>
      <c r="C51" s="366">
        <v>401</v>
      </c>
      <c r="D51" s="366">
        <v>371</v>
      </c>
      <c r="E51" s="366">
        <v>6972</v>
      </c>
      <c r="F51" s="366">
        <f>SUM(G51,P51)</f>
        <v>7721</v>
      </c>
      <c r="G51" s="366">
        <f>H51+I51</f>
        <v>7545</v>
      </c>
      <c r="H51" s="366">
        <f t="shared" si="22"/>
        <v>2456</v>
      </c>
      <c r="I51" s="366">
        <f t="shared" si="22"/>
        <v>5089</v>
      </c>
      <c r="J51" s="366">
        <f>K51+L51</f>
        <v>1183</v>
      </c>
      <c r="K51" s="366">
        <v>1183</v>
      </c>
      <c r="L51" s="366">
        <v>0</v>
      </c>
      <c r="M51" s="366">
        <f>N51+O51</f>
        <v>6362</v>
      </c>
      <c r="N51" s="366">
        <v>1273</v>
      </c>
      <c r="O51" s="366">
        <v>5089</v>
      </c>
      <c r="P51" s="366">
        <v>176</v>
      </c>
      <c r="Q51" s="311">
        <v>23</v>
      </c>
    </row>
    <row r="52" spans="1:17" ht="13.5" customHeight="1">
      <c r="A52" s="173" t="s">
        <v>1626</v>
      </c>
      <c r="B52" s="365">
        <f>SUM(C52:E52)</f>
        <v>67480</v>
      </c>
      <c r="C52" s="366">
        <v>50442</v>
      </c>
      <c r="D52" s="366">
        <v>2158</v>
      </c>
      <c r="E52" s="366">
        <v>14880</v>
      </c>
      <c r="F52" s="366">
        <f>SUM(G52,P52)</f>
        <v>67198</v>
      </c>
      <c r="G52" s="366">
        <f>H52+I52</f>
        <v>65253</v>
      </c>
      <c r="H52" s="366">
        <f t="shared" si="22"/>
        <v>8388</v>
      </c>
      <c r="I52" s="366">
        <f t="shared" si="22"/>
        <v>56865</v>
      </c>
      <c r="J52" s="366">
        <f>K52+L52</f>
        <v>8233</v>
      </c>
      <c r="K52" s="366">
        <v>8210</v>
      </c>
      <c r="L52" s="366">
        <v>23</v>
      </c>
      <c r="M52" s="366">
        <f>N52+O52</f>
        <v>57020</v>
      </c>
      <c r="N52" s="366">
        <v>178</v>
      </c>
      <c r="O52" s="366">
        <v>56842</v>
      </c>
      <c r="P52" s="366">
        <v>1945</v>
      </c>
      <c r="Q52" s="311">
        <v>282</v>
      </c>
    </row>
    <row r="53" spans="1:17" ht="13.5" customHeight="1">
      <c r="A53" s="173" t="s">
        <v>1628</v>
      </c>
      <c r="B53" s="365">
        <f>SUM(C53:E53)</f>
        <v>10197</v>
      </c>
      <c r="C53" s="366">
        <v>1577</v>
      </c>
      <c r="D53" s="366">
        <v>1652</v>
      </c>
      <c r="E53" s="366">
        <v>6968</v>
      </c>
      <c r="F53" s="366">
        <f>SUM(G53,P53)</f>
        <v>10047</v>
      </c>
      <c r="G53" s="366">
        <f>H53+I53</f>
        <v>9865</v>
      </c>
      <c r="H53" s="366">
        <f t="shared" si="22"/>
        <v>4608</v>
      </c>
      <c r="I53" s="366">
        <f t="shared" si="22"/>
        <v>5257</v>
      </c>
      <c r="J53" s="366">
        <f>K53+L53</f>
        <v>4446</v>
      </c>
      <c r="K53" s="366">
        <v>4442</v>
      </c>
      <c r="L53" s="366">
        <v>4</v>
      </c>
      <c r="M53" s="366">
        <f>N53+O53</f>
        <v>5419</v>
      </c>
      <c r="N53" s="366">
        <v>166</v>
      </c>
      <c r="O53" s="366">
        <v>5253</v>
      </c>
      <c r="P53" s="366">
        <v>182</v>
      </c>
      <c r="Q53" s="311">
        <v>150</v>
      </c>
    </row>
    <row r="54" spans="1:17" ht="13.5" customHeight="1">
      <c r="A54" s="173" t="s">
        <v>1630</v>
      </c>
      <c r="B54" s="365">
        <f>SUM(C54:E54)</f>
        <v>27464</v>
      </c>
      <c r="C54" s="366">
        <v>7364</v>
      </c>
      <c r="D54" s="366">
        <v>8067</v>
      </c>
      <c r="E54" s="366">
        <v>12033</v>
      </c>
      <c r="F54" s="366">
        <f>SUM(G54,P54)</f>
        <v>27336</v>
      </c>
      <c r="G54" s="366">
        <f>H54+I54</f>
        <v>26343</v>
      </c>
      <c r="H54" s="366">
        <f t="shared" si="22"/>
        <v>3792</v>
      </c>
      <c r="I54" s="366">
        <f t="shared" si="22"/>
        <v>22551</v>
      </c>
      <c r="J54" s="366">
        <f>K54+L54</f>
        <v>3364</v>
      </c>
      <c r="K54" s="366">
        <v>3360</v>
      </c>
      <c r="L54" s="366">
        <v>4</v>
      </c>
      <c r="M54" s="366">
        <f>N54+O54</f>
        <v>22979</v>
      </c>
      <c r="N54" s="366">
        <v>432</v>
      </c>
      <c r="O54" s="366">
        <v>22547</v>
      </c>
      <c r="P54" s="366">
        <v>993</v>
      </c>
      <c r="Q54" s="311">
        <v>128</v>
      </c>
    </row>
    <row r="55" spans="1:17" ht="6" customHeight="1">
      <c r="A55" s="173"/>
      <c r="B55" s="365"/>
      <c r="C55" s="366"/>
      <c r="D55" s="366"/>
      <c r="E55" s="366"/>
      <c r="F55" s="366"/>
      <c r="G55" s="366"/>
      <c r="H55" s="366"/>
      <c r="I55" s="366"/>
      <c r="J55" s="366"/>
      <c r="K55" s="366"/>
      <c r="L55" s="366"/>
      <c r="M55" s="366"/>
      <c r="N55" s="366"/>
      <c r="O55" s="366"/>
      <c r="P55" s="366"/>
      <c r="Q55" s="311"/>
    </row>
    <row r="56" spans="1:17" ht="13.5" customHeight="1">
      <c r="A56" s="173" t="s">
        <v>1633</v>
      </c>
      <c r="B56" s="365">
        <f aca="true" t="shared" si="23" ref="B56:B67">SUM(C56:E56)</f>
        <v>13695</v>
      </c>
      <c r="C56" s="366">
        <v>9924</v>
      </c>
      <c r="D56" s="366">
        <v>341</v>
      </c>
      <c r="E56" s="366">
        <v>3430</v>
      </c>
      <c r="F56" s="366">
        <f aca="true" t="shared" si="24" ref="F56:F67">SUM(G56,P56)</f>
        <v>13695</v>
      </c>
      <c r="G56" s="366">
        <f aca="true" t="shared" si="25" ref="G56:G67">H56+I56</f>
        <v>13293</v>
      </c>
      <c r="H56" s="366">
        <f aca="true" t="shared" si="26" ref="H56:H67">SUM(K56,N56)</f>
        <v>3344</v>
      </c>
      <c r="I56" s="366">
        <f aca="true" t="shared" si="27" ref="I56:I67">SUM(L56,O56)</f>
        <v>9949</v>
      </c>
      <c r="J56" s="366">
        <f aca="true" t="shared" si="28" ref="J56:J67">K56+L56</f>
        <v>3282</v>
      </c>
      <c r="K56" s="366">
        <v>3279</v>
      </c>
      <c r="L56" s="366">
        <v>3</v>
      </c>
      <c r="M56" s="366">
        <f aca="true" t="shared" si="29" ref="M56:M67">N56+O56</f>
        <v>10011</v>
      </c>
      <c r="N56" s="366">
        <v>65</v>
      </c>
      <c r="O56" s="366">
        <v>9946</v>
      </c>
      <c r="P56" s="366">
        <v>402</v>
      </c>
      <c r="Q56" s="311">
        <v>0</v>
      </c>
    </row>
    <row r="57" spans="1:17" ht="13.5" customHeight="1">
      <c r="A57" s="173" t="s">
        <v>1634</v>
      </c>
      <c r="B57" s="365">
        <f t="shared" si="23"/>
        <v>0</v>
      </c>
      <c r="C57" s="366">
        <v>0</v>
      </c>
      <c r="D57" s="366">
        <v>0</v>
      </c>
      <c r="E57" s="366">
        <v>0</v>
      </c>
      <c r="F57" s="366">
        <f t="shared" si="24"/>
        <v>0</v>
      </c>
      <c r="G57" s="366">
        <f t="shared" si="25"/>
        <v>0</v>
      </c>
      <c r="H57" s="366">
        <f t="shared" si="26"/>
        <v>0</v>
      </c>
      <c r="I57" s="366">
        <f t="shared" si="27"/>
        <v>0</v>
      </c>
      <c r="J57" s="366">
        <f t="shared" si="28"/>
        <v>0</v>
      </c>
      <c r="K57" s="366">
        <v>0</v>
      </c>
      <c r="L57" s="366">
        <v>0</v>
      </c>
      <c r="M57" s="366">
        <f t="shared" si="29"/>
        <v>0</v>
      </c>
      <c r="N57" s="366">
        <v>0</v>
      </c>
      <c r="O57" s="366">
        <v>0</v>
      </c>
      <c r="P57" s="366">
        <v>0</v>
      </c>
      <c r="Q57" s="311">
        <v>0</v>
      </c>
    </row>
    <row r="58" spans="1:17" ht="13.5" customHeight="1">
      <c r="A58" s="173" t="s">
        <v>1636</v>
      </c>
      <c r="B58" s="365">
        <f t="shared" si="23"/>
        <v>1072</v>
      </c>
      <c r="C58" s="366">
        <v>374</v>
      </c>
      <c r="D58" s="366">
        <v>90</v>
      </c>
      <c r="E58" s="366">
        <v>608</v>
      </c>
      <c r="F58" s="366">
        <f t="shared" si="24"/>
        <v>1072</v>
      </c>
      <c r="G58" s="366">
        <f t="shared" si="25"/>
        <v>1011</v>
      </c>
      <c r="H58" s="366">
        <f t="shared" si="26"/>
        <v>512</v>
      </c>
      <c r="I58" s="366">
        <f t="shared" si="27"/>
        <v>499</v>
      </c>
      <c r="J58" s="366">
        <f t="shared" si="28"/>
        <v>508</v>
      </c>
      <c r="K58" s="366">
        <v>507</v>
      </c>
      <c r="L58" s="366">
        <v>1</v>
      </c>
      <c r="M58" s="366">
        <f t="shared" si="29"/>
        <v>503</v>
      </c>
      <c r="N58" s="366">
        <v>5</v>
      </c>
      <c r="O58" s="366">
        <v>498</v>
      </c>
      <c r="P58" s="366">
        <v>61</v>
      </c>
      <c r="Q58" s="311">
        <v>0</v>
      </c>
    </row>
    <row r="59" spans="1:17" ht="13.5" customHeight="1">
      <c r="A59" s="173" t="s">
        <v>1638</v>
      </c>
      <c r="B59" s="365">
        <f t="shared" si="23"/>
        <v>3615</v>
      </c>
      <c r="C59" s="366">
        <v>1983</v>
      </c>
      <c r="D59" s="366">
        <v>163</v>
      </c>
      <c r="E59" s="366">
        <v>1469</v>
      </c>
      <c r="F59" s="366">
        <f t="shared" si="24"/>
        <v>3458</v>
      </c>
      <c r="G59" s="366">
        <f t="shared" si="25"/>
        <v>3415</v>
      </c>
      <c r="H59" s="366">
        <f t="shared" si="26"/>
        <v>1582</v>
      </c>
      <c r="I59" s="366">
        <f t="shared" si="27"/>
        <v>1833</v>
      </c>
      <c r="J59" s="366">
        <f t="shared" si="28"/>
        <v>1569</v>
      </c>
      <c r="K59" s="366">
        <v>1550</v>
      </c>
      <c r="L59" s="366">
        <v>19</v>
      </c>
      <c r="M59" s="366">
        <f t="shared" si="29"/>
        <v>1846</v>
      </c>
      <c r="N59" s="366">
        <v>32</v>
      </c>
      <c r="O59" s="366">
        <v>1814</v>
      </c>
      <c r="P59" s="366">
        <v>43</v>
      </c>
      <c r="Q59" s="311">
        <v>157</v>
      </c>
    </row>
    <row r="60" spans="1:17" ht="13.5" customHeight="1">
      <c r="A60" s="173" t="s">
        <v>1640</v>
      </c>
      <c r="B60" s="365">
        <f t="shared" si="23"/>
        <v>3756</v>
      </c>
      <c r="C60" s="366">
        <v>1647</v>
      </c>
      <c r="D60" s="366">
        <v>110</v>
      </c>
      <c r="E60" s="366">
        <v>1999</v>
      </c>
      <c r="F60" s="366">
        <f t="shared" si="24"/>
        <v>3739</v>
      </c>
      <c r="G60" s="366">
        <f t="shared" si="25"/>
        <v>3645</v>
      </c>
      <c r="H60" s="366">
        <f t="shared" si="26"/>
        <v>1318</v>
      </c>
      <c r="I60" s="366">
        <f t="shared" si="27"/>
        <v>2327</v>
      </c>
      <c r="J60" s="366">
        <f t="shared" si="28"/>
        <v>1321</v>
      </c>
      <c r="K60" s="366">
        <v>1314</v>
      </c>
      <c r="L60" s="366">
        <v>7</v>
      </c>
      <c r="M60" s="366">
        <f t="shared" si="29"/>
        <v>2324</v>
      </c>
      <c r="N60" s="366">
        <v>4</v>
      </c>
      <c r="O60" s="366">
        <v>2320</v>
      </c>
      <c r="P60" s="366">
        <v>94</v>
      </c>
      <c r="Q60" s="311">
        <v>17</v>
      </c>
    </row>
    <row r="61" spans="1:17" ht="13.5" customHeight="1">
      <c r="A61" s="173" t="s">
        <v>1642</v>
      </c>
      <c r="B61" s="365">
        <f t="shared" si="23"/>
        <v>0</v>
      </c>
      <c r="C61" s="366">
        <v>0</v>
      </c>
      <c r="D61" s="366">
        <v>0</v>
      </c>
      <c r="E61" s="366">
        <v>0</v>
      </c>
      <c r="F61" s="366">
        <f t="shared" si="24"/>
        <v>0</v>
      </c>
      <c r="G61" s="366">
        <f t="shared" si="25"/>
        <v>0</v>
      </c>
      <c r="H61" s="366">
        <f t="shared" si="26"/>
        <v>0</v>
      </c>
      <c r="I61" s="366">
        <f t="shared" si="27"/>
        <v>0</v>
      </c>
      <c r="J61" s="366">
        <f t="shared" si="28"/>
        <v>0</v>
      </c>
      <c r="K61" s="366">
        <v>0</v>
      </c>
      <c r="L61" s="366">
        <v>0</v>
      </c>
      <c r="M61" s="366">
        <f t="shared" si="29"/>
        <v>0</v>
      </c>
      <c r="N61" s="366">
        <v>0</v>
      </c>
      <c r="O61" s="366">
        <v>0</v>
      </c>
      <c r="P61" s="366">
        <v>0</v>
      </c>
      <c r="Q61" s="311">
        <v>0</v>
      </c>
    </row>
    <row r="62" spans="1:17" ht="13.5" customHeight="1">
      <c r="A62" s="173" t="s">
        <v>1644</v>
      </c>
      <c r="B62" s="365">
        <f t="shared" si="23"/>
        <v>48136</v>
      </c>
      <c r="C62" s="366">
        <v>35290</v>
      </c>
      <c r="D62" s="366">
        <v>2032</v>
      </c>
      <c r="E62" s="366">
        <v>10814</v>
      </c>
      <c r="F62" s="366">
        <f t="shared" si="24"/>
        <v>48135</v>
      </c>
      <c r="G62" s="366">
        <f t="shared" si="25"/>
        <v>46877</v>
      </c>
      <c r="H62" s="366">
        <f t="shared" si="26"/>
        <v>5128</v>
      </c>
      <c r="I62" s="366">
        <f t="shared" si="27"/>
        <v>41749</v>
      </c>
      <c r="J62" s="366">
        <f t="shared" si="28"/>
        <v>5211</v>
      </c>
      <c r="K62" s="366">
        <v>5001</v>
      </c>
      <c r="L62" s="366">
        <v>210</v>
      </c>
      <c r="M62" s="366">
        <f t="shared" si="29"/>
        <v>41666</v>
      </c>
      <c r="N62" s="366">
        <v>127</v>
      </c>
      <c r="O62" s="366">
        <v>41539</v>
      </c>
      <c r="P62" s="366">
        <v>1258</v>
      </c>
      <c r="Q62" s="311">
        <v>1</v>
      </c>
    </row>
    <row r="63" spans="1:17" ht="13.5" customHeight="1">
      <c r="A63" s="173" t="s">
        <v>1646</v>
      </c>
      <c r="B63" s="365">
        <f t="shared" si="23"/>
        <v>22389</v>
      </c>
      <c r="C63" s="366">
        <v>6961</v>
      </c>
      <c r="D63" s="366">
        <v>509</v>
      </c>
      <c r="E63" s="366">
        <v>14919</v>
      </c>
      <c r="F63" s="366">
        <f t="shared" si="24"/>
        <v>22388</v>
      </c>
      <c r="G63" s="366">
        <f t="shared" si="25"/>
        <v>21453</v>
      </c>
      <c r="H63" s="366">
        <f t="shared" si="26"/>
        <v>8279</v>
      </c>
      <c r="I63" s="366">
        <f t="shared" si="27"/>
        <v>13174</v>
      </c>
      <c r="J63" s="366">
        <f t="shared" si="28"/>
        <v>8324</v>
      </c>
      <c r="K63" s="366">
        <v>8267</v>
      </c>
      <c r="L63" s="366">
        <v>57</v>
      </c>
      <c r="M63" s="366">
        <f t="shared" si="29"/>
        <v>13129</v>
      </c>
      <c r="N63" s="366">
        <v>12</v>
      </c>
      <c r="O63" s="366">
        <v>13117</v>
      </c>
      <c r="P63" s="366">
        <v>935</v>
      </c>
      <c r="Q63" s="311">
        <v>1</v>
      </c>
    </row>
    <row r="64" spans="1:17" ht="13.5" customHeight="1">
      <c r="A64" s="173" t="s">
        <v>1648</v>
      </c>
      <c r="B64" s="365">
        <f t="shared" si="23"/>
        <v>9801</v>
      </c>
      <c r="C64" s="366">
        <v>5585</v>
      </c>
      <c r="D64" s="366">
        <v>337</v>
      </c>
      <c r="E64" s="366">
        <v>3879</v>
      </c>
      <c r="F64" s="366">
        <f t="shared" si="24"/>
        <v>9747</v>
      </c>
      <c r="G64" s="366">
        <f t="shared" si="25"/>
        <v>9486</v>
      </c>
      <c r="H64" s="366">
        <f t="shared" si="26"/>
        <v>4637</v>
      </c>
      <c r="I64" s="366">
        <f t="shared" si="27"/>
        <v>4849</v>
      </c>
      <c r="J64" s="366">
        <f t="shared" si="28"/>
        <v>4565</v>
      </c>
      <c r="K64" s="366">
        <v>4559</v>
      </c>
      <c r="L64" s="366">
        <v>6</v>
      </c>
      <c r="M64" s="366">
        <f t="shared" si="29"/>
        <v>4921</v>
      </c>
      <c r="N64" s="366">
        <v>78</v>
      </c>
      <c r="O64" s="366">
        <v>4843</v>
      </c>
      <c r="P64" s="366">
        <v>261</v>
      </c>
      <c r="Q64" s="311">
        <v>54</v>
      </c>
    </row>
    <row r="65" spans="1:17" ht="13.5" customHeight="1">
      <c r="A65" s="173" t="s">
        <v>1650</v>
      </c>
      <c r="B65" s="365">
        <f t="shared" si="23"/>
        <v>16364</v>
      </c>
      <c r="C65" s="366">
        <v>12069</v>
      </c>
      <c r="D65" s="366">
        <v>111</v>
      </c>
      <c r="E65" s="366">
        <v>4184</v>
      </c>
      <c r="F65" s="366">
        <f t="shared" si="24"/>
        <v>16364</v>
      </c>
      <c r="G65" s="366">
        <f t="shared" si="25"/>
        <v>15949</v>
      </c>
      <c r="H65" s="366">
        <f t="shared" si="26"/>
        <v>6077</v>
      </c>
      <c r="I65" s="366">
        <f t="shared" si="27"/>
        <v>9872</v>
      </c>
      <c r="J65" s="366">
        <f t="shared" si="28"/>
        <v>6067</v>
      </c>
      <c r="K65" s="366">
        <v>6058</v>
      </c>
      <c r="L65" s="366">
        <v>9</v>
      </c>
      <c r="M65" s="366">
        <f t="shared" si="29"/>
        <v>9882</v>
      </c>
      <c r="N65" s="366">
        <v>19</v>
      </c>
      <c r="O65" s="366">
        <v>9863</v>
      </c>
      <c r="P65" s="366">
        <v>415</v>
      </c>
      <c r="Q65" s="311">
        <v>0</v>
      </c>
    </row>
    <row r="66" spans="1:17" ht="13.5" customHeight="1">
      <c r="A66" s="173" t="s">
        <v>1652</v>
      </c>
      <c r="B66" s="365">
        <f t="shared" si="23"/>
        <v>2176</v>
      </c>
      <c r="C66" s="366">
        <v>231</v>
      </c>
      <c r="D66" s="366">
        <v>184</v>
      </c>
      <c r="E66" s="366">
        <v>1761</v>
      </c>
      <c r="F66" s="366">
        <f t="shared" si="24"/>
        <v>2173</v>
      </c>
      <c r="G66" s="366">
        <f t="shared" si="25"/>
        <v>1999</v>
      </c>
      <c r="H66" s="366">
        <f t="shared" si="26"/>
        <v>1516</v>
      </c>
      <c r="I66" s="366">
        <f t="shared" si="27"/>
        <v>483</v>
      </c>
      <c r="J66" s="366">
        <f t="shared" si="28"/>
        <v>1476</v>
      </c>
      <c r="K66" s="366">
        <v>1476</v>
      </c>
      <c r="L66" s="366">
        <v>0</v>
      </c>
      <c r="M66" s="366">
        <f t="shared" si="29"/>
        <v>523</v>
      </c>
      <c r="N66" s="366">
        <v>40</v>
      </c>
      <c r="O66" s="366">
        <v>483</v>
      </c>
      <c r="P66" s="366">
        <v>174</v>
      </c>
      <c r="Q66" s="311">
        <v>3</v>
      </c>
    </row>
    <row r="67" spans="1:17" ht="13.5" customHeight="1">
      <c r="A67" s="158" t="s">
        <v>1654</v>
      </c>
      <c r="B67" s="369">
        <f t="shared" si="23"/>
        <v>14641</v>
      </c>
      <c r="C67" s="370">
        <v>9828</v>
      </c>
      <c r="D67" s="370">
        <v>144</v>
      </c>
      <c r="E67" s="370">
        <v>4669</v>
      </c>
      <c r="F67" s="370">
        <f t="shared" si="24"/>
        <v>14641</v>
      </c>
      <c r="G67" s="370">
        <f t="shared" si="25"/>
        <v>14030</v>
      </c>
      <c r="H67" s="370">
        <f t="shared" si="26"/>
        <v>5118</v>
      </c>
      <c r="I67" s="370">
        <f t="shared" si="27"/>
        <v>8912</v>
      </c>
      <c r="J67" s="370">
        <f t="shared" si="28"/>
        <v>5079</v>
      </c>
      <c r="K67" s="370">
        <v>5071</v>
      </c>
      <c r="L67" s="370">
        <v>8</v>
      </c>
      <c r="M67" s="370">
        <f t="shared" si="29"/>
        <v>8951</v>
      </c>
      <c r="N67" s="370">
        <v>47</v>
      </c>
      <c r="O67" s="370">
        <v>8904</v>
      </c>
      <c r="P67" s="370">
        <v>611</v>
      </c>
      <c r="Q67" s="386">
        <v>0</v>
      </c>
    </row>
    <row r="68" ht="12">
      <c r="A68" s="20" t="s">
        <v>615</v>
      </c>
    </row>
  </sheetData>
  <mergeCells count="14">
    <mergeCell ref="F4:F6"/>
    <mergeCell ref="F3:I3"/>
    <mergeCell ref="B5:B6"/>
    <mergeCell ref="C5:E5"/>
    <mergeCell ref="J5:L5"/>
    <mergeCell ref="J4:O4"/>
    <mergeCell ref="A3:A6"/>
    <mergeCell ref="Q3:Q6"/>
    <mergeCell ref="P4:P6"/>
    <mergeCell ref="M5:O5"/>
    <mergeCell ref="J3:P3"/>
    <mergeCell ref="B3:E4"/>
    <mergeCell ref="G5:I5"/>
    <mergeCell ref="G4:I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P45"/>
  <sheetViews>
    <sheetView workbookViewId="0" topLeftCell="A1">
      <selection activeCell="A1" sqref="A1"/>
    </sheetView>
  </sheetViews>
  <sheetFormatPr defaultColWidth="9.00390625" defaultRowHeight="13.5"/>
  <cols>
    <col min="1" max="1" width="2.625" style="387" customWidth="1"/>
    <col min="2" max="2" width="14.25390625" style="387" customWidth="1"/>
    <col min="3" max="9" width="8.125" style="387" customWidth="1"/>
    <col min="10" max="15" width="6.125" style="387" customWidth="1"/>
    <col min="16" max="16" width="8.00390625" style="387" customWidth="1"/>
    <col min="17" max="16384" width="9.00390625" style="387" customWidth="1"/>
  </cols>
  <sheetData>
    <row r="2" ht="18" customHeight="1">
      <c r="B2" s="388" t="s">
        <v>676</v>
      </c>
    </row>
    <row r="3" ht="18" customHeight="1">
      <c r="A3" s="388" t="s">
        <v>645</v>
      </c>
    </row>
    <row r="4" spans="11:16" ht="12.75" thickBot="1">
      <c r="K4" s="389"/>
      <c r="P4" s="389"/>
    </row>
    <row r="5" spans="2:16" ht="18" customHeight="1" thickTop="1">
      <c r="B5" s="390"/>
      <c r="C5" s="1369" t="s">
        <v>617</v>
      </c>
      <c r="D5" s="1373" t="s">
        <v>618</v>
      </c>
      <c r="E5" s="1374"/>
      <c r="F5" s="1374"/>
      <c r="G5" s="1374"/>
      <c r="H5" s="1374"/>
      <c r="I5" s="1375"/>
      <c r="J5" s="1373" t="s">
        <v>619</v>
      </c>
      <c r="K5" s="1374"/>
      <c r="L5" s="1374"/>
      <c r="M5" s="1374"/>
      <c r="N5" s="1374"/>
      <c r="O5" s="1375"/>
      <c r="P5" s="1376" t="s">
        <v>646</v>
      </c>
    </row>
    <row r="6" spans="2:16" ht="18" customHeight="1">
      <c r="B6" s="392" t="s">
        <v>57</v>
      </c>
      <c r="C6" s="1370"/>
      <c r="D6" s="393" t="s">
        <v>620</v>
      </c>
      <c r="E6" s="393" t="s">
        <v>621</v>
      </c>
      <c r="F6" s="393" t="s">
        <v>622</v>
      </c>
      <c r="G6" s="393" t="s">
        <v>622</v>
      </c>
      <c r="H6" s="393" t="s">
        <v>623</v>
      </c>
      <c r="I6" s="393" t="s">
        <v>624</v>
      </c>
      <c r="J6" s="393" t="s">
        <v>647</v>
      </c>
      <c r="K6" s="394">
        <v>30</v>
      </c>
      <c r="L6" s="395">
        <v>90</v>
      </c>
      <c r="M6" s="395">
        <v>150</v>
      </c>
      <c r="N6" s="395">
        <v>200</v>
      </c>
      <c r="O6" s="396">
        <v>250</v>
      </c>
      <c r="P6" s="1377"/>
    </row>
    <row r="7" spans="2:16" ht="18" customHeight="1">
      <c r="B7" s="392" t="s">
        <v>625</v>
      </c>
      <c r="C7" s="1371" t="s">
        <v>648</v>
      </c>
      <c r="D7" s="173"/>
      <c r="E7" s="173"/>
      <c r="F7" s="173" t="s">
        <v>626</v>
      </c>
      <c r="G7" s="173" t="s">
        <v>627</v>
      </c>
      <c r="H7" s="173"/>
      <c r="I7" s="173" t="s">
        <v>628</v>
      </c>
      <c r="J7" s="173"/>
      <c r="K7" s="173" t="s">
        <v>649</v>
      </c>
      <c r="L7" s="397" t="s">
        <v>629</v>
      </c>
      <c r="M7" s="397" t="s">
        <v>629</v>
      </c>
      <c r="N7" s="397" t="s">
        <v>629</v>
      </c>
      <c r="O7" s="34"/>
      <c r="P7" s="1377"/>
    </row>
    <row r="8" spans="2:16" ht="18" customHeight="1">
      <c r="B8" s="398" t="s">
        <v>630</v>
      </c>
      <c r="C8" s="1372"/>
      <c r="D8" s="158" t="s">
        <v>631</v>
      </c>
      <c r="E8" s="158" t="s">
        <v>632</v>
      </c>
      <c r="F8" s="158" t="s">
        <v>633</v>
      </c>
      <c r="G8" s="158" t="s">
        <v>633</v>
      </c>
      <c r="H8" s="158" t="s">
        <v>631</v>
      </c>
      <c r="I8" s="158" t="s">
        <v>634</v>
      </c>
      <c r="J8" s="158" t="s">
        <v>650</v>
      </c>
      <c r="K8" s="158">
        <v>89</v>
      </c>
      <c r="L8" s="399">
        <v>149</v>
      </c>
      <c r="M8" s="399">
        <v>199</v>
      </c>
      <c r="N8" s="399">
        <v>249</v>
      </c>
      <c r="O8" s="158" t="s">
        <v>635</v>
      </c>
      <c r="P8" s="1378"/>
    </row>
    <row r="9" spans="2:16" ht="15" customHeight="1">
      <c r="B9" s="397" t="s">
        <v>651</v>
      </c>
      <c r="C9" s="400">
        <f>SUM(D9:I9)</f>
        <v>776</v>
      </c>
      <c r="D9" s="401">
        <v>750</v>
      </c>
      <c r="E9" s="401">
        <v>9</v>
      </c>
      <c r="F9" s="401" t="s">
        <v>652</v>
      </c>
      <c r="G9" s="401">
        <v>1</v>
      </c>
      <c r="H9" s="401">
        <v>14</v>
      </c>
      <c r="I9" s="401">
        <v>2</v>
      </c>
      <c r="J9" s="401">
        <v>7</v>
      </c>
      <c r="K9" s="401">
        <v>148</v>
      </c>
      <c r="L9" s="401">
        <v>245</v>
      </c>
      <c r="M9" s="401">
        <v>248</v>
      </c>
      <c r="N9" s="401">
        <v>110</v>
      </c>
      <c r="O9" s="41">
        <v>18</v>
      </c>
      <c r="P9" s="402">
        <v>2645</v>
      </c>
    </row>
    <row r="10" spans="2:16" ht="15" customHeight="1">
      <c r="B10" s="403">
        <v>50</v>
      </c>
      <c r="C10" s="404">
        <v>810</v>
      </c>
      <c r="D10" s="41">
        <v>732</v>
      </c>
      <c r="E10" s="41">
        <v>7</v>
      </c>
      <c r="F10" s="41" t="s">
        <v>652</v>
      </c>
      <c r="G10" s="41">
        <v>2</v>
      </c>
      <c r="H10" s="41">
        <v>10</v>
      </c>
      <c r="I10" s="41">
        <v>2</v>
      </c>
      <c r="J10" s="41" t="s">
        <v>652</v>
      </c>
      <c r="K10" s="41">
        <v>85</v>
      </c>
      <c r="L10" s="41">
        <v>140</v>
      </c>
      <c r="M10" s="41">
        <v>324</v>
      </c>
      <c r="N10" s="41">
        <v>190</v>
      </c>
      <c r="O10" s="41">
        <v>14</v>
      </c>
      <c r="P10" s="402">
        <v>2236</v>
      </c>
    </row>
    <row r="11" spans="2:16" ht="15" customHeight="1">
      <c r="B11" s="403">
        <v>51</v>
      </c>
      <c r="C11" s="404">
        <v>809</v>
      </c>
      <c r="D11" s="41">
        <v>729</v>
      </c>
      <c r="E11" s="41">
        <v>7</v>
      </c>
      <c r="F11" s="41" t="s">
        <v>652</v>
      </c>
      <c r="G11" s="41">
        <v>2</v>
      </c>
      <c r="H11" s="41">
        <v>10</v>
      </c>
      <c r="I11" s="41">
        <v>2</v>
      </c>
      <c r="J11" s="41" t="s">
        <v>652</v>
      </c>
      <c r="K11" s="41">
        <v>77</v>
      </c>
      <c r="L11" s="41">
        <v>136</v>
      </c>
      <c r="M11" s="41">
        <v>321</v>
      </c>
      <c r="N11" s="41">
        <v>206</v>
      </c>
      <c r="O11" s="41">
        <v>10</v>
      </c>
      <c r="P11" s="402">
        <v>2122</v>
      </c>
    </row>
    <row r="12" spans="2:16" ht="15" customHeight="1">
      <c r="B12" s="403">
        <v>52</v>
      </c>
      <c r="C12" s="404">
        <v>810</v>
      </c>
      <c r="D12" s="41">
        <v>728</v>
      </c>
      <c r="E12" s="41">
        <v>8</v>
      </c>
      <c r="F12" s="41" t="s">
        <v>652</v>
      </c>
      <c r="G12" s="41">
        <v>2</v>
      </c>
      <c r="H12" s="41">
        <v>11</v>
      </c>
      <c r="I12" s="41">
        <v>2</v>
      </c>
      <c r="J12" s="41" t="s">
        <v>652</v>
      </c>
      <c r="K12" s="41">
        <v>66</v>
      </c>
      <c r="L12" s="41">
        <v>157</v>
      </c>
      <c r="M12" s="41">
        <v>317</v>
      </c>
      <c r="N12" s="41">
        <v>202</v>
      </c>
      <c r="O12" s="41">
        <v>9</v>
      </c>
      <c r="P12" s="402">
        <v>2142</v>
      </c>
    </row>
    <row r="13" spans="2:16" ht="15" customHeight="1">
      <c r="B13" s="403">
        <v>53</v>
      </c>
      <c r="C13" s="404">
        <f>SUM(D13:I13)</f>
        <v>764</v>
      </c>
      <c r="D13" s="41">
        <v>742</v>
      </c>
      <c r="E13" s="41">
        <v>8</v>
      </c>
      <c r="F13" s="41" t="s">
        <v>652</v>
      </c>
      <c r="G13" s="41">
        <v>2</v>
      </c>
      <c r="H13" s="41">
        <v>10</v>
      </c>
      <c r="I13" s="41">
        <v>2</v>
      </c>
      <c r="J13" s="41">
        <v>1</v>
      </c>
      <c r="K13" s="41">
        <v>130</v>
      </c>
      <c r="L13" s="41">
        <v>218</v>
      </c>
      <c r="M13" s="41">
        <v>231</v>
      </c>
      <c r="N13" s="41">
        <v>101</v>
      </c>
      <c r="O13" s="41">
        <v>83</v>
      </c>
      <c r="P13" s="402">
        <v>764</v>
      </c>
    </row>
    <row r="14" spans="1:16" s="408" customFormat="1" ht="15" customHeight="1">
      <c r="A14" s="405"/>
      <c r="B14" s="406">
        <v>54</v>
      </c>
      <c r="C14" s="38">
        <f>SUM(D14:I14)</f>
        <v>777</v>
      </c>
      <c r="D14" s="39">
        <v>752</v>
      </c>
      <c r="E14" s="39">
        <v>9</v>
      </c>
      <c r="F14" s="39" t="s">
        <v>652</v>
      </c>
      <c r="G14" s="39">
        <v>3</v>
      </c>
      <c r="H14" s="39">
        <v>11</v>
      </c>
      <c r="I14" s="39">
        <v>2</v>
      </c>
      <c r="J14" s="39" t="s">
        <v>652</v>
      </c>
      <c r="K14" s="407">
        <v>115</v>
      </c>
      <c r="L14" s="39">
        <v>205</v>
      </c>
      <c r="M14" s="39">
        <v>310</v>
      </c>
      <c r="N14" s="39">
        <v>84</v>
      </c>
      <c r="O14" s="39">
        <v>63</v>
      </c>
      <c r="P14" s="405">
        <v>777</v>
      </c>
    </row>
    <row r="15" spans="1:16" ht="9.75" customHeight="1">
      <c r="A15" s="409"/>
      <c r="B15" s="410"/>
      <c r="C15" s="411"/>
      <c r="D15" s="412"/>
      <c r="E15" s="412"/>
      <c r="F15" s="412"/>
      <c r="G15" s="412"/>
      <c r="H15" s="412"/>
      <c r="I15" s="412"/>
      <c r="J15" s="412"/>
      <c r="K15" s="412"/>
      <c r="L15" s="412"/>
      <c r="M15" s="412"/>
      <c r="N15" s="412"/>
      <c r="O15" s="412"/>
      <c r="P15" s="402"/>
    </row>
    <row r="16" spans="2:16" ht="13.5" customHeight="1">
      <c r="B16" s="173" t="s">
        <v>636</v>
      </c>
      <c r="C16" s="404">
        <f aca="true" t="shared" si="0" ref="C16:C27">SUM(D16:I16)</f>
        <v>47</v>
      </c>
      <c r="D16" s="41">
        <v>47</v>
      </c>
      <c r="E16" s="137" t="s">
        <v>652</v>
      </c>
      <c r="F16" s="137" t="s">
        <v>652</v>
      </c>
      <c r="G16" s="137" t="s">
        <v>652</v>
      </c>
      <c r="H16" s="137" t="s">
        <v>652</v>
      </c>
      <c r="I16" s="137" t="s">
        <v>652</v>
      </c>
      <c r="J16" s="137" t="s">
        <v>652</v>
      </c>
      <c r="K16" s="41">
        <v>29</v>
      </c>
      <c r="L16" s="41">
        <v>17</v>
      </c>
      <c r="M16" s="41">
        <v>1</v>
      </c>
      <c r="N16" s="41" t="s">
        <v>652</v>
      </c>
      <c r="O16" s="41" t="s">
        <v>652</v>
      </c>
      <c r="P16" s="402">
        <v>47</v>
      </c>
    </row>
    <row r="17" spans="2:16" ht="13.5" customHeight="1">
      <c r="B17" s="173" t="s">
        <v>653</v>
      </c>
      <c r="C17" s="404">
        <f t="shared" si="0"/>
        <v>1</v>
      </c>
      <c r="D17" s="41">
        <v>1</v>
      </c>
      <c r="E17" s="41" t="s">
        <v>652</v>
      </c>
      <c r="F17" s="41" t="s">
        <v>652</v>
      </c>
      <c r="G17" s="41" t="s">
        <v>652</v>
      </c>
      <c r="H17" s="41" t="s">
        <v>652</v>
      </c>
      <c r="I17" s="41" t="s">
        <v>652</v>
      </c>
      <c r="J17" s="41" t="s">
        <v>652</v>
      </c>
      <c r="K17" s="41">
        <v>1</v>
      </c>
      <c r="L17" s="41" t="s">
        <v>652</v>
      </c>
      <c r="M17" s="41" t="s">
        <v>652</v>
      </c>
      <c r="N17" s="41" t="s">
        <v>652</v>
      </c>
      <c r="O17" s="41" t="s">
        <v>652</v>
      </c>
      <c r="P17" s="402">
        <v>1</v>
      </c>
    </row>
    <row r="18" spans="2:16" ht="13.5" customHeight="1">
      <c r="B18" s="173" t="s">
        <v>654</v>
      </c>
      <c r="C18" s="404">
        <f t="shared" si="0"/>
        <v>124</v>
      </c>
      <c r="D18" s="41">
        <v>124</v>
      </c>
      <c r="E18" s="41" t="s">
        <v>652</v>
      </c>
      <c r="F18" s="41" t="s">
        <v>652</v>
      </c>
      <c r="G18" s="41" t="s">
        <v>652</v>
      </c>
      <c r="H18" s="41" t="s">
        <v>652</v>
      </c>
      <c r="I18" s="41" t="s">
        <v>652</v>
      </c>
      <c r="J18" s="41" t="s">
        <v>652</v>
      </c>
      <c r="K18" s="41">
        <v>56</v>
      </c>
      <c r="L18" s="41">
        <v>59</v>
      </c>
      <c r="M18" s="41">
        <v>9</v>
      </c>
      <c r="N18" s="41" t="s">
        <v>652</v>
      </c>
      <c r="O18" s="41" t="s">
        <v>652</v>
      </c>
      <c r="P18" s="402">
        <v>124</v>
      </c>
    </row>
    <row r="19" spans="2:16" ht="13.5" customHeight="1">
      <c r="B19" s="413" t="s">
        <v>655</v>
      </c>
      <c r="C19" s="404">
        <f t="shared" si="0"/>
        <v>376</v>
      </c>
      <c r="D19" s="41">
        <v>376</v>
      </c>
      <c r="E19" s="41" t="s">
        <v>652</v>
      </c>
      <c r="F19" s="41" t="s">
        <v>652</v>
      </c>
      <c r="G19" s="41" t="s">
        <v>652</v>
      </c>
      <c r="H19" s="41" t="s">
        <v>652</v>
      </c>
      <c r="I19" s="41" t="s">
        <v>652</v>
      </c>
      <c r="J19" s="41" t="s">
        <v>652</v>
      </c>
      <c r="K19" s="41">
        <v>20</v>
      </c>
      <c r="L19" s="41">
        <v>100</v>
      </c>
      <c r="M19" s="41">
        <v>209</v>
      </c>
      <c r="N19" s="41">
        <v>34</v>
      </c>
      <c r="O19" s="41">
        <v>13</v>
      </c>
      <c r="P19" s="402">
        <v>376</v>
      </c>
    </row>
    <row r="20" spans="2:16" ht="13.5" customHeight="1">
      <c r="B20" s="413" t="s">
        <v>656</v>
      </c>
      <c r="C20" s="404">
        <f t="shared" si="0"/>
        <v>91</v>
      </c>
      <c r="D20" s="41">
        <v>91</v>
      </c>
      <c r="E20" s="41" t="s">
        <v>652</v>
      </c>
      <c r="F20" s="41" t="s">
        <v>652</v>
      </c>
      <c r="G20" s="41" t="s">
        <v>652</v>
      </c>
      <c r="H20" s="41" t="s">
        <v>652</v>
      </c>
      <c r="I20" s="41" t="s">
        <v>652</v>
      </c>
      <c r="J20" s="41" t="s">
        <v>652</v>
      </c>
      <c r="K20" s="41" t="s">
        <v>652</v>
      </c>
      <c r="L20" s="41">
        <v>16</v>
      </c>
      <c r="M20" s="41">
        <v>33</v>
      </c>
      <c r="N20" s="41">
        <v>21</v>
      </c>
      <c r="O20" s="41">
        <v>21</v>
      </c>
      <c r="P20" s="402">
        <v>91</v>
      </c>
    </row>
    <row r="21" spans="2:16" ht="13.5" customHeight="1">
      <c r="B21" s="413" t="s">
        <v>657</v>
      </c>
      <c r="C21" s="404">
        <f t="shared" si="0"/>
        <v>52</v>
      </c>
      <c r="D21" s="41">
        <v>52</v>
      </c>
      <c r="E21" s="41" t="s">
        <v>652</v>
      </c>
      <c r="F21" s="41" t="s">
        <v>652</v>
      </c>
      <c r="G21" s="41" t="s">
        <v>652</v>
      </c>
      <c r="H21" s="41" t="s">
        <v>652</v>
      </c>
      <c r="I21" s="41" t="s">
        <v>652</v>
      </c>
      <c r="J21" s="41" t="s">
        <v>652</v>
      </c>
      <c r="K21" s="41" t="s">
        <v>652</v>
      </c>
      <c r="L21" s="41">
        <v>4</v>
      </c>
      <c r="M21" s="41">
        <v>19</v>
      </c>
      <c r="N21" s="41">
        <v>15</v>
      </c>
      <c r="O21" s="41">
        <v>14</v>
      </c>
      <c r="P21" s="402">
        <v>52</v>
      </c>
    </row>
    <row r="22" spans="2:16" ht="13.5" customHeight="1">
      <c r="B22" s="413" t="s">
        <v>658</v>
      </c>
      <c r="C22" s="404">
        <f t="shared" si="0"/>
        <v>26</v>
      </c>
      <c r="D22" s="41">
        <v>25</v>
      </c>
      <c r="E22" s="41" t="s">
        <v>652</v>
      </c>
      <c r="F22" s="41" t="s">
        <v>652</v>
      </c>
      <c r="G22" s="41" t="s">
        <v>652</v>
      </c>
      <c r="H22" s="41">
        <v>1</v>
      </c>
      <c r="I22" s="41" t="s">
        <v>652</v>
      </c>
      <c r="J22" s="41" t="s">
        <v>652</v>
      </c>
      <c r="K22" s="41" t="s">
        <v>652</v>
      </c>
      <c r="L22" s="41" t="s">
        <v>652</v>
      </c>
      <c r="M22" s="41">
        <v>20</v>
      </c>
      <c r="N22" s="41">
        <v>5</v>
      </c>
      <c r="O22" s="41">
        <v>1</v>
      </c>
      <c r="P22" s="402">
        <v>26</v>
      </c>
    </row>
    <row r="23" spans="2:16" ht="13.5" customHeight="1">
      <c r="B23" s="413" t="s">
        <v>659</v>
      </c>
      <c r="C23" s="404">
        <f t="shared" si="0"/>
        <v>3</v>
      </c>
      <c r="D23" s="41">
        <v>2</v>
      </c>
      <c r="E23" s="41" t="s">
        <v>652</v>
      </c>
      <c r="F23" s="41" t="s">
        <v>652</v>
      </c>
      <c r="G23" s="41">
        <v>1</v>
      </c>
      <c r="H23" s="41" t="s">
        <v>652</v>
      </c>
      <c r="I23" s="41" t="s">
        <v>652</v>
      </c>
      <c r="J23" s="41" t="s">
        <v>652</v>
      </c>
      <c r="K23" s="41" t="s">
        <v>652</v>
      </c>
      <c r="L23" s="41" t="s">
        <v>652</v>
      </c>
      <c r="M23" s="41">
        <v>3</v>
      </c>
      <c r="N23" s="41" t="s">
        <v>652</v>
      </c>
      <c r="O23" s="41" t="s">
        <v>652</v>
      </c>
      <c r="P23" s="402">
        <v>3</v>
      </c>
    </row>
    <row r="24" spans="2:16" ht="13.5" customHeight="1">
      <c r="B24" s="413" t="s">
        <v>660</v>
      </c>
      <c r="C24" s="404">
        <f t="shared" si="0"/>
        <v>13</v>
      </c>
      <c r="D24" s="41">
        <v>10</v>
      </c>
      <c r="E24" s="41">
        <v>3</v>
      </c>
      <c r="F24" s="41" t="s">
        <v>652</v>
      </c>
      <c r="G24" s="41" t="s">
        <v>652</v>
      </c>
      <c r="H24" s="41" t="s">
        <v>652</v>
      </c>
      <c r="I24" s="41" t="s">
        <v>652</v>
      </c>
      <c r="J24" s="41" t="s">
        <v>652</v>
      </c>
      <c r="K24" s="41" t="s">
        <v>652</v>
      </c>
      <c r="L24" s="41" t="s">
        <v>652</v>
      </c>
      <c r="M24" s="41">
        <v>4</v>
      </c>
      <c r="N24" s="41">
        <v>4</v>
      </c>
      <c r="O24" s="41">
        <v>5</v>
      </c>
      <c r="P24" s="402">
        <v>13</v>
      </c>
    </row>
    <row r="25" spans="2:16" ht="13.5" customHeight="1">
      <c r="B25" s="413" t="s">
        <v>661</v>
      </c>
      <c r="C25" s="404">
        <f t="shared" si="0"/>
        <v>12</v>
      </c>
      <c r="D25" s="41">
        <v>9</v>
      </c>
      <c r="E25" s="41">
        <v>3</v>
      </c>
      <c r="F25" s="41" t="s">
        <v>652</v>
      </c>
      <c r="G25" s="41" t="s">
        <v>652</v>
      </c>
      <c r="H25" s="41" t="s">
        <v>652</v>
      </c>
      <c r="I25" s="41" t="s">
        <v>652</v>
      </c>
      <c r="J25" s="41" t="s">
        <v>652</v>
      </c>
      <c r="K25" s="41" t="s">
        <v>652</v>
      </c>
      <c r="L25" s="41">
        <v>1</v>
      </c>
      <c r="M25" s="41">
        <v>3</v>
      </c>
      <c r="N25" s="41">
        <v>3</v>
      </c>
      <c r="O25" s="41">
        <v>5</v>
      </c>
      <c r="P25" s="402">
        <v>12</v>
      </c>
    </row>
    <row r="26" spans="2:16" ht="13.5" customHeight="1">
      <c r="B26" s="413" t="s">
        <v>662</v>
      </c>
      <c r="C26" s="404">
        <f t="shared" si="0"/>
        <v>4</v>
      </c>
      <c r="D26" s="41">
        <v>2</v>
      </c>
      <c r="E26" s="41">
        <v>1</v>
      </c>
      <c r="F26" s="41" t="s">
        <v>652</v>
      </c>
      <c r="G26" s="41" t="s">
        <v>652</v>
      </c>
      <c r="H26" s="41" t="s">
        <v>652</v>
      </c>
      <c r="I26" s="41">
        <v>1</v>
      </c>
      <c r="J26" s="41" t="s">
        <v>652</v>
      </c>
      <c r="K26" s="41" t="s">
        <v>652</v>
      </c>
      <c r="L26" s="41" t="s">
        <v>652</v>
      </c>
      <c r="M26" s="41">
        <v>1</v>
      </c>
      <c r="N26" s="41">
        <v>1</v>
      </c>
      <c r="O26" s="41">
        <v>2</v>
      </c>
      <c r="P26" s="402">
        <v>4</v>
      </c>
    </row>
    <row r="27" spans="2:16" ht="13.5" customHeight="1">
      <c r="B27" s="397" t="s">
        <v>663</v>
      </c>
      <c r="C27" s="404">
        <f t="shared" si="0"/>
        <v>3</v>
      </c>
      <c r="D27" s="41" t="s">
        <v>652</v>
      </c>
      <c r="E27" s="41">
        <v>2</v>
      </c>
      <c r="F27" s="41" t="s">
        <v>652</v>
      </c>
      <c r="G27" s="41" t="s">
        <v>652</v>
      </c>
      <c r="H27" s="41" t="s">
        <v>652</v>
      </c>
      <c r="I27" s="41">
        <v>1</v>
      </c>
      <c r="J27" s="41" t="s">
        <v>652</v>
      </c>
      <c r="K27" s="41" t="s">
        <v>652</v>
      </c>
      <c r="L27" s="41" t="s">
        <v>652</v>
      </c>
      <c r="M27" s="41" t="s">
        <v>652</v>
      </c>
      <c r="N27" s="41">
        <v>1</v>
      </c>
      <c r="O27" s="41">
        <v>2</v>
      </c>
      <c r="P27" s="402">
        <v>3</v>
      </c>
    </row>
    <row r="28" spans="2:16" ht="13.5" customHeight="1">
      <c r="B28" s="397" t="s">
        <v>664</v>
      </c>
      <c r="C28" s="41" t="s">
        <v>652</v>
      </c>
      <c r="D28" s="41" t="s">
        <v>652</v>
      </c>
      <c r="E28" s="41" t="s">
        <v>652</v>
      </c>
      <c r="F28" s="41" t="s">
        <v>652</v>
      </c>
      <c r="G28" s="41" t="s">
        <v>652</v>
      </c>
      <c r="H28" s="41" t="s">
        <v>652</v>
      </c>
      <c r="I28" s="41" t="s">
        <v>652</v>
      </c>
      <c r="J28" s="41" t="s">
        <v>652</v>
      </c>
      <c r="K28" s="41" t="s">
        <v>652</v>
      </c>
      <c r="L28" s="41" t="s">
        <v>652</v>
      </c>
      <c r="M28" s="41" t="s">
        <v>652</v>
      </c>
      <c r="N28" s="41" t="s">
        <v>652</v>
      </c>
      <c r="O28" s="41" t="s">
        <v>652</v>
      </c>
      <c r="P28" s="414" t="s">
        <v>652</v>
      </c>
    </row>
    <row r="29" spans="2:16" ht="13.5" customHeight="1">
      <c r="B29" s="173" t="s">
        <v>637</v>
      </c>
      <c r="C29" s="404">
        <f>SUM(D29:I29)</f>
        <v>25</v>
      </c>
      <c r="D29" s="41">
        <v>13</v>
      </c>
      <c r="E29" s="41" t="s">
        <v>652</v>
      </c>
      <c r="F29" s="41" t="s">
        <v>652</v>
      </c>
      <c r="G29" s="41">
        <v>2</v>
      </c>
      <c r="H29" s="41">
        <v>10</v>
      </c>
      <c r="I29" s="41" t="s">
        <v>652</v>
      </c>
      <c r="J29" s="41" t="s">
        <v>652</v>
      </c>
      <c r="K29" s="41">
        <v>9</v>
      </c>
      <c r="L29" s="41">
        <v>8</v>
      </c>
      <c r="M29" s="41">
        <v>8</v>
      </c>
      <c r="N29" s="41" t="s">
        <v>652</v>
      </c>
      <c r="O29" s="41" t="s">
        <v>652</v>
      </c>
      <c r="P29" s="402">
        <v>25</v>
      </c>
    </row>
    <row r="30" spans="2:16" ht="13.5" customHeight="1">
      <c r="B30" s="173" t="s">
        <v>665</v>
      </c>
      <c r="C30" s="41" t="s">
        <v>666</v>
      </c>
      <c r="D30" s="41" t="s">
        <v>666</v>
      </c>
      <c r="E30" s="41" t="s">
        <v>666</v>
      </c>
      <c r="F30" s="41" t="s">
        <v>666</v>
      </c>
      <c r="G30" s="41" t="s">
        <v>666</v>
      </c>
      <c r="H30" s="41" t="s">
        <v>666</v>
      </c>
      <c r="I30" s="41" t="s">
        <v>666</v>
      </c>
      <c r="J30" s="41" t="s">
        <v>666</v>
      </c>
      <c r="K30" s="41" t="s">
        <v>666</v>
      </c>
      <c r="L30" s="41" t="s">
        <v>666</v>
      </c>
      <c r="M30" s="41" t="s">
        <v>666</v>
      </c>
      <c r="N30" s="41" t="s">
        <v>666</v>
      </c>
      <c r="O30" s="41" t="s">
        <v>666</v>
      </c>
      <c r="P30" s="414" t="s">
        <v>666</v>
      </c>
    </row>
    <row r="31" spans="2:16" ht="13.5" customHeight="1">
      <c r="B31" s="173" t="s">
        <v>667</v>
      </c>
      <c r="C31" s="41" t="s">
        <v>668</v>
      </c>
      <c r="D31" s="41" t="s">
        <v>668</v>
      </c>
      <c r="E31" s="41"/>
      <c r="F31" s="41" t="s">
        <v>668</v>
      </c>
      <c r="G31" s="41" t="s">
        <v>668</v>
      </c>
      <c r="H31" s="41" t="s">
        <v>668</v>
      </c>
      <c r="I31" s="41" t="s">
        <v>668</v>
      </c>
      <c r="J31" s="41" t="s">
        <v>668</v>
      </c>
      <c r="K31" s="41" t="s">
        <v>668</v>
      </c>
      <c r="L31" s="41" t="s">
        <v>668</v>
      </c>
      <c r="M31" s="41" t="s">
        <v>668</v>
      </c>
      <c r="N31" s="41" t="s">
        <v>668</v>
      </c>
      <c r="O31" s="41" t="s">
        <v>668</v>
      </c>
      <c r="P31" s="414" t="s">
        <v>668</v>
      </c>
    </row>
    <row r="32" spans="2:16" ht="9.75" customHeight="1">
      <c r="B32" s="173"/>
      <c r="C32" s="404"/>
      <c r="D32" s="41"/>
      <c r="E32" s="41"/>
      <c r="F32" s="41"/>
      <c r="G32" s="41"/>
      <c r="H32" s="41"/>
      <c r="I32" s="41"/>
      <c r="J32" s="41"/>
      <c r="K32" s="41"/>
      <c r="L32" s="41"/>
      <c r="M32" s="41"/>
      <c r="N32" s="41"/>
      <c r="O32" s="41"/>
      <c r="P32" s="402"/>
    </row>
    <row r="33" spans="2:16" ht="19.5" customHeight="1">
      <c r="B33" s="173" t="s">
        <v>669</v>
      </c>
      <c r="C33" s="404"/>
      <c r="D33" s="41"/>
      <c r="E33" s="41"/>
      <c r="F33" s="41"/>
      <c r="G33" s="41"/>
      <c r="H33" s="41"/>
      <c r="I33" s="41"/>
      <c r="J33" s="41"/>
      <c r="K33" s="41"/>
      <c r="L33" s="41"/>
      <c r="M33" s="41"/>
      <c r="N33" s="41"/>
      <c r="O33" s="41"/>
      <c r="P33" s="402"/>
    </row>
    <row r="34" spans="2:16" ht="13.5" customHeight="1">
      <c r="B34" s="173" t="s">
        <v>670</v>
      </c>
      <c r="C34" s="404">
        <v>94</v>
      </c>
      <c r="D34" s="41">
        <v>93</v>
      </c>
      <c r="E34" s="41" t="s">
        <v>666</v>
      </c>
      <c r="F34" s="41" t="s">
        <v>666</v>
      </c>
      <c r="G34" s="41">
        <v>1</v>
      </c>
      <c r="H34" s="41" t="s">
        <v>666</v>
      </c>
      <c r="I34" s="41" t="s">
        <v>666</v>
      </c>
      <c r="J34" s="41" t="s">
        <v>666</v>
      </c>
      <c r="K34" s="41">
        <v>35</v>
      </c>
      <c r="L34" s="41">
        <v>30</v>
      </c>
      <c r="M34" s="41">
        <v>17</v>
      </c>
      <c r="N34" s="41">
        <v>11</v>
      </c>
      <c r="O34" s="41">
        <v>1</v>
      </c>
      <c r="P34" s="402">
        <v>257</v>
      </c>
    </row>
    <row r="35" spans="2:16" ht="13.5" customHeight="1">
      <c r="B35" s="173" t="s">
        <v>671</v>
      </c>
      <c r="C35" s="404">
        <v>20</v>
      </c>
      <c r="D35" s="41">
        <v>18</v>
      </c>
      <c r="E35" s="41" t="s">
        <v>672</v>
      </c>
      <c r="F35" s="41" t="s">
        <v>672</v>
      </c>
      <c r="G35" s="41" t="s">
        <v>672</v>
      </c>
      <c r="H35" s="41">
        <v>2</v>
      </c>
      <c r="I35" s="41" t="s">
        <v>672</v>
      </c>
      <c r="J35" s="41" t="s">
        <v>672</v>
      </c>
      <c r="K35" s="41">
        <v>10</v>
      </c>
      <c r="L35" s="41">
        <v>1</v>
      </c>
      <c r="M35" s="41">
        <v>6</v>
      </c>
      <c r="N35" s="41">
        <v>2</v>
      </c>
      <c r="O35" s="41">
        <v>1</v>
      </c>
      <c r="P35" s="402">
        <v>68</v>
      </c>
    </row>
    <row r="36" spans="2:16" ht="13.5" customHeight="1">
      <c r="B36" s="173" t="s">
        <v>638</v>
      </c>
      <c r="C36" s="404">
        <v>164</v>
      </c>
      <c r="D36" s="41">
        <v>156</v>
      </c>
      <c r="E36" s="41">
        <v>5</v>
      </c>
      <c r="F36" s="41" t="s">
        <v>672</v>
      </c>
      <c r="G36" s="41" t="s">
        <v>672</v>
      </c>
      <c r="H36" s="41">
        <v>3</v>
      </c>
      <c r="I36" s="41" t="s">
        <v>672</v>
      </c>
      <c r="J36" s="41" t="s">
        <v>672</v>
      </c>
      <c r="K36" s="41">
        <v>6</v>
      </c>
      <c r="L36" s="41">
        <v>42</v>
      </c>
      <c r="M36" s="41">
        <v>77</v>
      </c>
      <c r="N36" s="41">
        <v>31</v>
      </c>
      <c r="O36" s="41">
        <v>8</v>
      </c>
      <c r="P36" s="402">
        <v>379</v>
      </c>
    </row>
    <row r="37" spans="2:16" ht="13.5" customHeight="1">
      <c r="B37" s="173" t="s">
        <v>639</v>
      </c>
      <c r="C37" s="404">
        <v>161</v>
      </c>
      <c r="D37" s="41">
        <v>158</v>
      </c>
      <c r="E37" s="41" t="s">
        <v>672</v>
      </c>
      <c r="F37" s="41" t="s">
        <v>672</v>
      </c>
      <c r="G37" s="41" t="s">
        <v>672</v>
      </c>
      <c r="H37" s="41">
        <v>3</v>
      </c>
      <c r="I37" s="41" t="s">
        <v>672</v>
      </c>
      <c r="J37" s="41" t="s">
        <v>672</v>
      </c>
      <c r="K37" s="41">
        <v>10</v>
      </c>
      <c r="L37" s="41">
        <v>37</v>
      </c>
      <c r="M37" s="41">
        <v>35</v>
      </c>
      <c r="N37" s="41">
        <v>29</v>
      </c>
      <c r="O37" s="41">
        <v>50</v>
      </c>
      <c r="P37" s="402">
        <v>519</v>
      </c>
    </row>
    <row r="38" spans="2:16" ht="13.5" customHeight="1">
      <c r="B38" s="173" t="s">
        <v>640</v>
      </c>
      <c r="C38" s="404">
        <v>67</v>
      </c>
      <c r="D38" s="41">
        <v>61</v>
      </c>
      <c r="E38" s="41">
        <v>3</v>
      </c>
      <c r="F38" s="41" t="s">
        <v>672</v>
      </c>
      <c r="G38" s="41" t="s">
        <v>672</v>
      </c>
      <c r="H38" s="41">
        <v>1</v>
      </c>
      <c r="I38" s="41">
        <v>2</v>
      </c>
      <c r="J38" s="41" t="s">
        <v>672</v>
      </c>
      <c r="K38" s="41">
        <v>11</v>
      </c>
      <c r="L38" s="41">
        <v>18</v>
      </c>
      <c r="M38" s="41">
        <v>31</v>
      </c>
      <c r="N38" s="41">
        <v>4</v>
      </c>
      <c r="O38" s="41">
        <v>3</v>
      </c>
      <c r="P38" s="402">
        <v>228</v>
      </c>
    </row>
    <row r="39" spans="2:16" ht="13.5" customHeight="1">
      <c r="B39" s="173" t="s">
        <v>641</v>
      </c>
      <c r="C39" s="404">
        <v>45</v>
      </c>
      <c r="D39" s="41">
        <v>43</v>
      </c>
      <c r="E39" s="41">
        <v>1</v>
      </c>
      <c r="F39" s="41" t="s">
        <v>672</v>
      </c>
      <c r="G39" s="41" t="s">
        <v>672</v>
      </c>
      <c r="H39" s="41">
        <v>1</v>
      </c>
      <c r="I39" s="41" t="s">
        <v>672</v>
      </c>
      <c r="J39" s="41" t="s">
        <v>672</v>
      </c>
      <c r="K39" s="41">
        <v>7</v>
      </c>
      <c r="L39" s="41">
        <v>23</v>
      </c>
      <c r="M39" s="41">
        <v>12</v>
      </c>
      <c r="N39" s="41">
        <v>3</v>
      </c>
      <c r="O39" s="41" t="s">
        <v>672</v>
      </c>
      <c r="P39" s="402">
        <v>134</v>
      </c>
    </row>
    <row r="40" spans="2:16" ht="13.5" customHeight="1">
      <c r="B40" s="173" t="s">
        <v>642</v>
      </c>
      <c r="C40" s="404">
        <v>59</v>
      </c>
      <c r="D40" s="41">
        <v>58</v>
      </c>
      <c r="E40" s="41" t="s">
        <v>672</v>
      </c>
      <c r="F40" s="41" t="s">
        <v>672</v>
      </c>
      <c r="G40" s="41" t="s">
        <v>672</v>
      </c>
      <c r="H40" s="41">
        <v>1</v>
      </c>
      <c r="I40" s="41" t="s">
        <v>672</v>
      </c>
      <c r="J40" s="41" t="s">
        <v>672</v>
      </c>
      <c r="K40" s="41">
        <v>4</v>
      </c>
      <c r="L40" s="41">
        <v>11</v>
      </c>
      <c r="M40" s="41">
        <v>40</v>
      </c>
      <c r="N40" s="41">
        <v>4</v>
      </c>
      <c r="O40" s="41" t="s">
        <v>672</v>
      </c>
      <c r="P40" s="402">
        <v>176</v>
      </c>
    </row>
    <row r="41" spans="2:16" ht="13.5" customHeight="1">
      <c r="B41" s="173" t="s">
        <v>643</v>
      </c>
      <c r="C41" s="404">
        <v>62</v>
      </c>
      <c r="D41" s="41">
        <v>61</v>
      </c>
      <c r="E41" s="41" t="s">
        <v>672</v>
      </c>
      <c r="F41" s="41" t="s">
        <v>672</v>
      </c>
      <c r="G41" s="41">
        <v>1</v>
      </c>
      <c r="H41" s="41" t="s">
        <v>672</v>
      </c>
      <c r="I41" s="41" t="s">
        <v>672</v>
      </c>
      <c r="J41" s="41" t="s">
        <v>672</v>
      </c>
      <c r="K41" s="41">
        <v>10</v>
      </c>
      <c r="L41" s="41">
        <v>23</v>
      </c>
      <c r="M41" s="41">
        <v>29</v>
      </c>
      <c r="N41" s="41" t="s">
        <v>672</v>
      </c>
      <c r="O41" s="41" t="s">
        <v>672</v>
      </c>
      <c r="P41" s="402">
        <v>81</v>
      </c>
    </row>
    <row r="42" spans="2:16" ht="13.5" customHeight="1">
      <c r="B42" s="158" t="s">
        <v>644</v>
      </c>
      <c r="C42" s="415">
        <v>105</v>
      </c>
      <c r="D42" s="45">
        <v>104</v>
      </c>
      <c r="E42" s="45" t="s">
        <v>672</v>
      </c>
      <c r="F42" s="45" t="s">
        <v>672</v>
      </c>
      <c r="G42" s="45">
        <v>1</v>
      </c>
      <c r="H42" s="45" t="s">
        <v>672</v>
      </c>
      <c r="I42" s="45" t="s">
        <v>672</v>
      </c>
      <c r="J42" s="45" t="s">
        <v>672</v>
      </c>
      <c r="K42" s="45">
        <v>22</v>
      </c>
      <c r="L42" s="45">
        <v>20</v>
      </c>
      <c r="M42" s="45">
        <v>63</v>
      </c>
      <c r="N42" s="45" t="s">
        <v>672</v>
      </c>
      <c r="O42" s="45" t="s">
        <v>672</v>
      </c>
      <c r="P42" s="416">
        <v>207</v>
      </c>
    </row>
    <row r="43" spans="2:15" ht="13.5" customHeight="1">
      <c r="B43" s="20" t="s">
        <v>673</v>
      </c>
      <c r="C43" s="20"/>
      <c r="D43" s="20"/>
      <c r="E43" s="20"/>
      <c r="F43" s="20"/>
      <c r="G43" s="20"/>
      <c r="H43" s="20"/>
      <c r="I43" s="20"/>
      <c r="J43" s="20"/>
      <c r="K43" s="41"/>
      <c r="L43" s="41"/>
      <c r="M43" s="41"/>
      <c r="N43" s="41"/>
      <c r="O43" s="41"/>
    </row>
    <row r="44" ht="12">
      <c r="B44" s="387" t="s">
        <v>674</v>
      </c>
    </row>
    <row r="45" ht="12">
      <c r="B45" s="387" t="s">
        <v>675</v>
      </c>
    </row>
  </sheetData>
  <mergeCells count="5">
    <mergeCell ref="C5:C6"/>
    <mergeCell ref="C7:C8"/>
    <mergeCell ref="D5:I5"/>
    <mergeCell ref="P5:P8"/>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5" customHeight="1"/>
  <cols>
    <col min="1" max="1" width="4.25390625" style="417" customWidth="1"/>
    <col min="2" max="2" width="10.00390625" style="417" customWidth="1"/>
    <col min="3" max="3" width="14.625" style="417" customWidth="1"/>
    <col min="4" max="4" width="12.375" style="417" customWidth="1"/>
    <col min="5" max="9" width="9.625" style="417" customWidth="1"/>
    <col min="10" max="10" width="10.125" style="417" bestFit="1" customWidth="1"/>
    <col min="11" max="16384" width="9.00390625" style="417" customWidth="1"/>
  </cols>
  <sheetData>
    <row r="1" ht="21.75" customHeight="1">
      <c r="B1" s="418" t="s">
        <v>697</v>
      </c>
    </row>
    <row r="2" ht="15" customHeight="1">
      <c r="A2" s="418"/>
    </row>
    <row r="3" spans="1:10" ht="15" customHeight="1" thickBot="1">
      <c r="A3" s="418"/>
      <c r="J3" s="419" t="s">
        <v>677</v>
      </c>
    </row>
    <row r="4" spans="1:10" ht="21" customHeight="1" thickTop="1">
      <c r="A4" s="418"/>
      <c r="B4" s="1381" t="s">
        <v>678</v>
      </c>
      <c r="C4" s="1381"/>
      <c r="D4" s="420" t="s">
        <v>679</v>
      </c>
      <c r="E4" s="420">
        <v>49</v>
      </c>
      <c r="F4" s="420">
        <v>50</v>
      </c>
      <c r="G4" s="420">
        <v>51</v>
      </c>
      <c r="H4" s="420">
        <v>52</v>
      </c>
      <c r="I4" s="421">
        <v>53</v>
      </c>
      <c r="J4" s="422">
        <v>54</v>
      </c>
    </row>
    <row r="5" spans="2:10" s="423" customFormat="1" ht="15" customHeight="1">
      <c r="B5" s="1379" t="s">
        <v>597</v>
      </c>
      <c r="C5" s="1380"/>
      <c r="D5" s="424">
        <f>D6+D17+D21+D25</f>
        <v>21961.9</v>
      </c>
      <c r="E5" s="425">
        <v>15964.8</v>
      </c>
      <c r="F5" s="425">
        <v>19168.5</v>
      </c>
      <c r="G5" s="425">
        <v>19397.6</v>
      </c>
      <c r="H5" s="425">
        <f>H6+H17+H21+H25</f>
        <v>14907.799999999997</v>
      </c>
      <c r="I5" s="425">
        <f>I6+I17+I21+I25</f>
        <v>13499.7</v>
      </c>
      <c r="J5" s="426">
        <f>J6+J17+J21+J25</f>
        <v>15087.900000000001</v>
      </c>
    </row>
    <row r="6" spans="2:10" ht="15" customHeight="1">
      <c r="B6" s="427"/>
      <c r="C6" s="428" t="s">
        <v>612</v>
      </c>
      <c r="D6" s="429">
        <f aca="true" t="shared" si="0" ref="D6:J6">SUM(D7:D16)</f>
        <v>7593.7</v>
      </c>
      <c r="E6" s="429">
        <f t="shared" si="0"/>
        <v>8178.5</v>
      </c>
      <c r="F6" s="429">
        <f t="shared" si="0"/>
        <v>11424</v>
      </c>
      <c r="G6" s="429">
        <f t="shared" si="0"/>
        <v>7814.7</v>
      </c>
      <c r="H6" s="429">
        <f t="shared" si="0"/>
        <v>8098.199999999999</v>
      </c>
      <c r="I6" s="429">
        <f t="shared" si="0"/>
        <v>6979</v>
      </c>
      <c r="J6" s="430">
        <f t="shared" si="0"/>
        <v>7129.900000000001</v>
      </c>
    </row>
    <row r="7" spans="2:10" ht="15" customHeight="1">
      <c r="B7" s="427"/>
      <c r="C7" s="431" t="s">
        <v>680</v>
      </c>
      <c r="D7" s="432">
        <v>2314</v>
      </c>
      <c r="E7" s="429">
        <v>972.5</v>
      </c>
      <c r="F7" s="429">
        <v>2004.1</v>
      </c>
      <c r="G7" s="429">
        <v>1313.9</v>
      </c>
      <c r="H7" s="429">
        <v>1257.3</v>
      </c>
      <c r="I7" s="429">
        <v>867.3</v>
      </c>
      <c r="J7" s="430">
        <v>1307.5</v>
      </c>
    </row>
    <row r="8" spans="2:10" ht="15" customHeight="1">
      <c r="B8" s="433"/>
      <c r="C8" s="434" t="s">
        <v>681</v>
      </c>
      <c r="D8" s="432">
        <v>272.7</v>
      </c>
      <c r="E8" s="429">
        <v>317.7</v>
      </c>
      <c r="F8" s="429">
        <v>297.7</v>
      </c>
      <c r="G8" s="429">
        <v>264.9</v>
      </c>
      <c r="H8" s="429">
        <v>205.3</v>
      </c>
      <c r="I8" s="429">
        <v>248.6</v>
      </c>
      <c r="J8" s="430">
        <v>218.5</v>
      </c>
    </row>
    <row r="9" spans="2:10" ht="15" customHeight="1">
      <c r="B9" s="433"/>
      <c r="C9" s="434" t="s">
        <v>682</v>
      </c>
      <c r="D9" s="432">
        <v>407.9</v>
      </c>
      <c r="E9" s="429">
        <v>497.8</v>
      </c>
      <c r="F9" s="429">
        <v>426.8</v>
      </c>
      <c r="G9" s="429">
        <v>402</v>
      </c>
      <c r="H9" s="429">
        <v>435.6</v>
      </c>
      <c r="I9" s="429">
        <v>425.4</v>
      </c>
      <c r="J9" s="430">
        <v>428.2</v>
      </c>
    </row>
    <row r="10" spans="2:10" ht="15" customHeight="1">
      <c r="B10" s="433"/>
      <c r="C10" s="434" t="s">
        <v>683</v>
      </c>
      <c r="D10" s="435">
        <v>214.2</v>
      </c>
      <c r="E10" s="429">
        <v>349.3</v>
      </c>
      <c r="F10" s="436">
        <v>565.5</v>
      </c>
      <c r="G10" s="1382">
        <v>955.7</v>
      </c>
      <c r="H10" s="429">
        <v>404.5</v>
      </c>
      <c r="I10" s="429">
        <v>448</v>
      </c>
      <c r="J10" s="430">
        <v>454</v>
      </c>
    </row>
    <row r="11" spans="2:10" ht="15" customHeight="1">
      <c r="B11" s="433"/>
      <c r="C11" s="434" t="s">
        <v>684</v>
      </c>
      <c r="D11" s="435">
        <v>127</v>
      </c>
      <c r="E11" s="436" t="s">
        <v>685</v>
      </c>
      <c r="F11" s="436" t="s">
        <v>685</v>
      </c>
      <c r="G11" s="1382"/>
      <c r="H11" s="429">
        <v>1085.4</v>
      </c>
      <c r="I11" s="429">
        <v>1145.4</v>
      </c>
      <c r="J11" s="430">
        <v>1048.8</v>
      </c>
    </row>
    <row r="12" spans="2:10" ht="15" customHeight="1">
      <c r="B12" s="433"/>
      <c r="C12" s="434" t="s">
        <v>686</v>
      </c>
      <c r="D12" s="432">
        <v>536.9</v>
      </c>
      <c r="E12" s="429">
        <v>761.1</v>
      </c>
      <c r="F12" s="429">
        <v>233.4</v>
      </c>
      <c r="G12" s="429">
        <v>409</v>
      </c>
      <c r="H12" s="429">
        <v>244.2</v>
      </c>
      <c r="I12" s="429">
        <v>325.2</v>
      </c>
      <c r="J12" s="430">
        <v>288.3</v>
      </c>
    </row>
    <row r="13" spans="2:10" ht="15" customHeight="1">
      <c r="B13" s="433"/>
      <c r="C13" s="434" t="s">
        <v>687</v>
      </c>
      <c r="D13" s="432">
        <v>1657.9</v>
      </c>
      <c r="E13" s="429">
        <v>1557.6</v>
      </c>
      <c r="F13" s="429">
        <v>2474.8</v>
      </c>
      <c r="G13" s="429">
        <v>835.4</v>
      </c>
      <c r="H13" s="429">
        <v>935.3</v>
      </c>
      <c r="I13" s="429">
        <v>658.6</v>
      </c>
      <c r="J13" s="430">
        <v>709.3</v>
      </c>
    </row>
    <row r="14" spans="2:10" ht="15" customHeight="1">
      <c r="B14" s="433"/>
      <c r="C14" s="434" t="s">
        <v>688</v>
      </c>
      <c r="D14" s="432">
        <v>133.9</v>
      </c>
      <c r="E14" s="429">
        <v>242</v>
      </c>
      <c r="F14" s="429">
        <v>177.5</v>
      </c>
      <c r="G14" s="429">
        <v>146.1</v>
      </c>
      <c r="H14" s="429">
        <v>87.3</v>
      </c>
      <c r="I14" s="429">
        <v>205.1</v>
      </c>
      <c r="J14" s="430">
        <v>113.1</v>
      </c>
    </row>
    <row r="15" spans="2:10" ht="15" customHeight="1">
      <c r="B15" s="433"/>
      <c r="C15" s="434" t="s">
        <v>689</v>
      </c>
      <c r="D15" s="432">
        <v>224.2</v>
      </c>
      <c r="E15" s="429">
        <v>214.2</v>
      </c>
      <c r="F15" s="429">
        <v>255.6</v>
      </c>
      <c r="G15" s="429">
        <v>297</v>
      </c>
      <c r="H15" s="429">
        <v>324.7</v>
      </c>
      <c r="I15" s="429">
        <v>244</v>
      </c>
      <c r="J15" s="430">
        <v>124</v>
      </c>
    </row>
    <row r="16" spans="2:10" ht="15" customHeight="1">
      <c r="B16" s="433"/>
      <c r="C16" s="434" t="s">
        <v>605</v>
      </c>
      <c r="D16" s="432">
        <v>1705</v>
      </c>
      <c r="E16" s="429">
        <v>3266.3</v>
      </c>
      <c r="F16" s="429">
        <v>4988.6</v>
      </c>
      <c r="G16" s="429">
        <v>3190.7</v>
      </c>
      <c r="H16" s="429">
        <v>3118.6</v>
      </c>
      <c r="I16" s="429">
        <v>2411.4</v>
      </c>
      <c r="J16" s="430">
        <v>2438.2</v>
      </c>
    </row>
    <row r="17" spans="2:10" ht="15" customHeight="1">
      <c r="B17" s="433"/>
      <c r="C17" s="437" t="s">
        <v>612</v>
      </c>
      <c r="D17" s="432">
        <f aca="true" t="shared" si="1" ref="D17:J17">SUM(D18:D20)</f>
        <v>84.8</v>
      </c>
      <c r="E17" s="429">
        <f t="shared" si="1"/>
        <v>103.80000000000001</v>
      </c>
      <c r="F17" s="429">
        <f t="shared" si="1"/>
        <v>78.9</v>
      </c>
      <c r="G17" s="429">
        <f t="shared" si="1"/>
        <v>91.3</v>
      </c>
      <c r="H17" s="429">
        <f t="shared" si="1"/>
        <v>96.80000000000001</v>
      </c>
      <c r="I17" s="429">
        <f t="shared" si="1"/>
        <v>93.8</v>
      </c>
      <c r="J17" s="430">
        <f t="shared" si="1"/>
        <v>128.1</v>
      </c>
    </row>
    <row r="18" spans="2:10" ht="15" customHeight="1">
      <c r="B18" s="433"/>
      <c r="C18" s="434" t="s">
        <v>690</v>
      </c>
      <c r="D18" s="432">
        <v>31.3</v>
      </c>
      <c r="E18" s="429">
        <v>6.9</v>
      </c>
      <c r="F18" s="429">
        <v>3.8</v>
      </c>
      <c r="G18" s="429">
        <v>4.8</v>
      </c>
      <c r="H18" s="429">
        <v>7</v>
      </c>
      <c r="I18" s="429">
        <v>5</v>
      </c>
      <c r="J18" s="430">
        <v>4.3</v>
      </c>
    </row>
    <row r="19" spans="2:10" ht="15" customHeight="1">
      <c r="B19" s="433"/>
      <c r="C19" s="434" t="s">
        <v>691</v>
      </c>
      <c r="D19" s="432">
        <v>20</v>
      </c>
      <c r="E19" s="429">
        <v>63.8</v>
      </c>
      <c r="F19" s="429">
        <v>39.9</v>
      </c>
      <c r="G19" s="429">
        <v>48.5</v>
      </c>
      <c r="H19" s="429">
        <v>46.2</v>
      </c>
      <c r="I19" s="429">
        <v>49</v>
      </c>
      <c r="J19" s="430">
        <v>87.8</v>
      </c>
    </row>
    <row r="20" spans="2:10" ht="15" customHeight="1">
      <c r="B20" s="433"/>
      <c r="C20" s="434" t="s">
        <v>605</v>
      </c>
      <c r="D20" s="432">
        <v>33.5</v>
      </c>
      <c r="E20" s="429">
        <v>33.1</v>
      </c>
      <c r="F20" s="429">
        <v>35.2</v>
      </c>
      <c r="G20" s="429">
        <v>38</v>
      </c>
      <c r="H20" s="429">
        <v>43.6</v>
      </c>
      <c r="I20" s="429">
        <v>39.8</v>
      </c>
      <c r="J20" s="430">
        <v>36</v>
      </c>
    </row>
    <row r="21" spans="2:10" ht="15" customHeight="1">
      <c r="B21" s="433"/>
      <c r="C21" s="437" t="s">
        <v>612</v>
      </c>
      <c r="D21" s="432">
        <f aca="true" t="shared" si="2" ref="D21:J21">SUM(D22:D24)</f>
        <v>14076.300000000001</v>
      </c>
      <c r="E21" s="429">
        <f t="shared" si="2"/>
        <v>7638.9</v>
      </c>
      <c r="F21" s="429">
        <f t="shared" si="2"/>
        <v>7604.9</v>
      </c>
      <c r="G21" s="429">
        <f t="shared" si="2"/>
        <v>11345.4</v>
      </c>
      <c r="H21" s="429">
        <f t="shared" si="2"/>
        <v>6584.9</v>
      </c>
      <c r="I21" s="429">
        <f t="shared" si="2"/>
        <v>6348.2</v>
      </c>
      <c r="J21" s="430">
        <f t="shared" si="2"/>
        <v>7702.9</v>
      </c>
    </row>
    <row r="22" spans="2:10" ht="15" customHeight="1">
      <c r="B22" s="433"/>
      <c r="C22" s="434" t="s">
        <v>692</v>
      </c>
      <c r="D22" s="432">
        <v>13769.4</v>
      </c>
      <c r="E22" s="429">
        <v>7108.5</v>
      </c>
      <c r="F22" s="429">
        <v>7319.2</v>
      </c>
      <c r="G22" s="429">
        <v>10272.4</v>
      </c>
      <c r="H22" s="429">
        <v>5000.5</v>
      </c>
      <c r="I22" s="429">
        <v>4915.9</v>
      </c>
      <c r="J22" s="430">
        <v>6467.2</v>
      </c>
    </row>
    <row r="23" spans="2:10" ht="15" customHeight="1">
      <c r="B23" s="433"/>
      <c r="C23" s="434" t="s">
        <v>693</v>
      </c>
      <c r="D23" s="432">
        <v>192.7</v>
      </c>
      <c r="E23" s="429">
        <v>282.4</v>
      </c>
      <c r="F23" s="429">
        <v>205.4</v>
      </c>
      <c r="G23" s="429">
        <v>645</v>
      </c>
      <c r="H23" s="429">
        <v>1355.7</v>
      </c>
      <c r="I23" s="429">
        <v>1227</v>
      </c>
      <c r="J23" s="430">
        <v>1048.7</v>
      </c>
    </row>
    <row r="24" spans="2:10" ht="15" customHeight="1">
      <c r="B24" s="433"/>
      <c r="C24" s="434" t="s">
        <v>605</v>
      </c>
      <c r="D24" s="432">
        <v>114.2</v>
      </c>
      <c r="E24" s="429">
        <v>248</v>
      </c>
      <c r="F24" s="429">
        <v>80.3</v>
      </c>
      <c r="G24" s="429">
        <v>428</v>
      </c>
      <c r="H24" s="429">
        <v>228.7</v>
      </c>
      <c r="I24" s="429">
        <v>205.3</v>
      </c>
      <c r="J24" s="430">
        <v>187</v>
      </c>
    </row>
    <row r="25" spans="2:10" ht="15" customHeight="1">
      <c r="B25" s="433"/>
      <c r="C25" s="437" t="s">
        <v>612</v>
      </c>
      <c r="D25" s="432">
        <f aca="true" t="shared" si="3" ref="D25:J25">SUM(D26:D28)</f>
        <v>207.1</v>
      </c>
      <c r="E25" s="429">
        <f t="shared" si="3"/>
        <v>43.4</v>
      </c>
      <c r="F25" s="429">
        <f t="shared" si="3"/>
        <v>59.699999999999996</v>
      </c>
      <c r="G25" s="429">
        <f t="shared" si="3"/>
        <v>146.29999999999998</v>
      </c>
      <c r="H25" s="429">
        <f t="shared" si="3"/>
        <v>127.89999999999999</v>
      </c>
      <c r="I25" s="429">
        <f t="shared" si="3"/>
        <v>78.7</v>
      </c>
      <c r="J25" s="430">
        <f t="shared" si="3"/>
        <v>127</v>
      </c>
    </row>
    <row r="26" spans="2:10" ht="15" customHeight="1">
      <c r="B26" s="427"/>
      <c r="C26" s="431" t="s">
        <v>694</v>
      </c>
      <c r="D26" s="432">
        <v>26.7</v>
      </c>
      <c r="E26" s="429">
        <v>3.3</v>
      </c>
      <c r="F26" s="429">
        <v>2.4</v>
      </c>
      <c r="G26" s="429">
        <v>1.6</v>
      </c>
      <c r="H26" s="429">
        <v>48</v>
      </c>
      <c r="I26" s="429">
        <v>20.5</v>
      </c>
      <c r="J26" s="430">
        <v>6.7</v>
      </c>
    </row>
    <row r="27" spans="2:10" ht="15" customHeight="1">
      <c r="B27" s="427"/>
      <c r="C27" s="431" t="s">
        <v>695</v>
      </c>
      <c r="D27" s="432">
        <v>0.8</v>
      </c>
      <c r="E27" s="429">
        <v>3.3</v>
      </c>
      <c r="F27" s="429">
        <v>1.5</v>
      </c>
      <c r="G27" s="429">
        <v>86.8</v>
      </c>
      <c r="H27" s="429">
        <v>1.3</v>
      </c>
      <c r="I27" s="429">
        <v>6</v>
      </c>
      <c r="J27" s="430">
        <v>5</v>
      </c>
    </row>
    <row r="28" spans="2:10" ht="15" customHeight="1">
      <c r="B28" s="438"/>
      <c r="C28" s="439" t="s">
        <v>605</v>
      </c>
      <c r="D28" s="440">
        <v>179.6</v>
      </c>
      <c r="E28" s="441">
        <v>36.8</v>
      </c>
      <c r="F28" s="441">
        <v>55.8</v>
      </c>
      <c r="G28" s="441">
        <v>57.9</v>
      </c>
      <c r="H28" s="441">
        <v>78.6</v>
      </c>
      <c r="I28" s="441">
        <v>52.2</v>
      </c>
      <c r="J28" s="442">
        <v>115.3</v>
      </c>
    </row>
    <row r="29" spans="2:3" ht="15" customHeight="1">
      <c r="B29" s="417" t="s">
        <v>696</v>
      </c>
      <c r="C29" s="443"/>
    </row>
  </sheetData>
  <mergeCells count="3">
    <mergeCell ref="B5:C5"/>
    <mergeCell ref="B4:C4"/>
    <mergeCell ref="G10:G11"/>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2" width="3.625" style="446" customWidth="1"/>
    <col min="3" max="3" width="26.125" style="446" customWidth="1"/>
    <col min="4" max="4" width="12.125" style="446" customWidth="1"/>
    <col min="5" max="5" width="3.125" style="446" customWidth="1"/>
    <col min="6" max="6" width="12.125" style="446" customWidth="1"/>
    <col min="7" max="7" width="3.125" style="446" customWidth="1"/>
    <col min="8" max="8" width="13.125" style="446" bestFit="1" customWidth="1"/>
    <col min="9" max="9" width="3.125" style="446" customWidth="1"/>
    <col min="10" max="10" width="13.625" style="448" customWidth="1"/>
    <col min="11" max="11" width="3.125" style="448" customWidth="1"/>
    <col min="12" max="12" width="14.25390625" style="446" customWidth="1"/>
    <col min="13" max="13" width="3.125" style="446" customWidth="1"/>
    <col min="14" max="14" width="13.25390625" style="446" customWidth="1"/>
    <col min="15" max="16384" width="9.00390625" style="446" customWidth="1"/>
  </cols>
  <sheetData>
    <row r="1" spans="2:3" ht="14.25">
      <c r="B1" s="447" t="s">
        <v>188</v>
      </c>
      <c r="C1" s="447"/>
    </row>
    <row r="2" spans="2:3" ht="14.25">
      <c r="B2" s="447" t="s">
        <v>718</v>
      </c>
      <c r="C2" s="447"/>
    </row>
    <row r="3" spans="2:3" ht="14.25">
      <c r="B3" s="447"/>
      <c r="C3" s="447"/>
    </row>
    <row r="4" ht="12.75" thickBot="1">
      <c r="N4" s="449" t="s">
        <v>719</v>
      </c>
    </row>
    <row r="5" spans="1:14" ht="54" customHeight="1" thickTop="1">
      <c r="A5" s="450"/>
      <c r="B5" s="1394" t="s">
        <v>720</v>
      </c>
      <c r="C5" s="1395"/>
      <c r="D5" s="451" t="s">
        <v>700</v>
      </c>
      <c r="E5" s="1392" t="s">
        <v>701</v>
      </c>
      <c r="F5" s="1393"/>
      <c r="G5" s="1391" t="s">
        <v>721</v>
      </c>
      <c r="H5" s="1390"/>
      <c r="I5" s="1389" t="s">
        <v>722</v>
      </c>
      <c r="J5" s="1390"/>
      <c r="K5" s="1387" t="s">
        <v>723</v>
      </c>
      <c r="L5" s="1388"/>
      <c r="M5" s="1387" t="s">
        <v>724</v>
      </c>
      <c r="N5" s="1388"/>
    </row>
    <row r="6" spans="1:14" ht="6" customHeight="1">
      <c r="A6" s="450"/>
      <c r="B6" s="452"/>
      <c r="C6" s="453"/>
      <c r="D6" s="454"/>
      <c r="E6" s="455"/>
      <c r="F6" s="455"/>
      <c r="G6" s="455"/>
      <c r="H6" s="455"/>
      <c r="I6" s="455"/>
      <c r="J6" s="455"/>
      <c r="K6" s="455"/>
      <c r="L6" s="455"/>
      <c r="M6" s="455"/>
      <c r="N6" s="456"/>
    </row>
    <row r="7" spans="1:14" ht="13.5" customHeight="1">
      <c r="A7" s="450"/>
      <c r="B7" s="1396" t="s">
        <v>725</v>
      </c>
      <c r="C7" s="1397"/>
      <c r="D7" s="457">
        <v>5789</v>
      </c>
      <c r="E7" s="458"/>
      <c r="F7" s="458">
        <v>80955</v>
      </c>
      <c r="G7" s="458"/>
      <c r="H7" s="458">
        <v>7705109</v>
      </c>
      <c r="I7" s="458"/>
      <c r="J7" s="458">
        <v>12847298</v>
      </c>
      <c r="K7" s="458"/>
      <c r="L7" s="458">
        <v>9379412</v>
      </c>
      <c r="M7" s="458"/>
      <c r="N7" s="459">
        <v>3252523</v>
      </c>
    </row>
    <row r="8" spans="1:14" ht="13.5" customHeight="1">
      <c r="A8" s="450"/>
      <c r="B8" s="1383">
        <v>44</v>
      </c>
      <c r="C8" s="1384"/>
      <c r="D8" s="457">
        <v>6534</v>
      </c>
      <c r="E8" s="155"/>
      <c r="F8" s="458">
        <v>104008</v>
      </c>
      <c r="G8" s="458"/>
      <c r="H8" s="458">
        <v>15398661</v>
      </c>
      <c r="I8" s="458"/>
      <c r="J8" s="458">
        <v>25403257</v>
      </c>
      <c r="K8" s="458"/>
      <c r="L8" s="458">
        <v>18911987</v>
      </c>
      <c r="M8" s="458"/>
      <c r="N8" s="459">
        <v>6446243</v>
      </c>
    </row>
    <row r="9" spans="1:14" ht="13.5" customHeight="1">
      <c r="A9" s="450"/>
      <c r="B9" s="1383">
        <v>45</v>
      </c>
      <c r="C9" s="1384"/>
      <c r="D9" s="458">
        <v>6518</v>
      </c>
      <c r="E9" s="458"/>
      <c r="F9" s="458">
        <v>106931</v>
      </c>
      <c r="G9" s="458"/>
      <c r="H9" s="458">
        <v>18870730</v>
      </c>
      <c r="I9" s="458"/>
      <c r="J9" s="458">
        <v>30793684</v>
      </c>
      <c r="K9" s="458"/>
      <c r="L9" s="458">
        <v>23216076</v>
      </c>
      <c r="M9" s="458"/>
      <c r="N9" s="459">
        <v>7702604</v>
      </c>
    </row>
    <row r="10" spans="1:14" ht="13.5" customHeight="1">
      <c r="A10" s="450"/>
      <c r="B10" s="1383">
        <v>46</v>
      </c>
      <c r="C10" s="1384"/>
      <c r="D10" s="457">
        <v>6533</v>
      </c>
      <c r="E10" s="458"/>
      <c r="F10" s="458">
        <v>106810</v>
      </c>
      <c r="G10" s="458"/>
      <c r="H10" s="458">
        <v>19673745</v>
      </c>
      <c r="I10" s="458"/>
      <c r="J10" s="458">
        <v>33248389</v>
      </c>
      <c r="K10" s="458"/>
      <c r="L10" s="458">
        <v>24765115</v>
      </c>
      <c r="M10" s="458"/>
      <c r="N10" s="459">
        <v>8819355</v>
      </c>
    </row>
    <row r="11" spans="1:14" ht="13.5" customHeight="1">
      <c r="A11" s="450"/>
      <c r="B11" s="1383">
        <v>47</v>
      </c>
      <c r="C11" s="1384"/>
      <c r="D11" s="458">
        <v>7258</v>
      </c>
      <c r="E11" s="458"/>
      <c r="F11" s="458">
        <v>114911</v>
      </c>
      <c r="G11" s="458"/>
      <c r="H11" s="458">
        <v>23084171</v>
      </c>
      <c r="I11" s="458"/>
      <c r="J11" s="458">
        <v>38864400</v>
      </c>
      <c r="K11" s="458"/>
      <c r="L11" s="458">
        <v>29053312</v>
      </c>
      <c r="M11" s="458"/>
      <c r="N11" s="459">
        <v>10266521</v>
      </c>
    </row>
    <row r="12" spans="1:14" ht="13.5" customHeight="1">
      <c r="A12" s="450"/>
      <c r="B12" s="1383">
        <v>48</v>
      </c>
      <c r="C12" s="1384"/>
      <c r="D12" s="458">
        <v>7342</v>
      </c>
      <c r="E12" s="458"/>
      <c r="F12" s="458">
        <v>124946</v>
      </c>
      <c r="G12" s="458"/>
      <c r="H12" s="458">
        <v>32068525</v>
      </c>
      <c r="I12" s="458"/>
      <c r="J12" s="458">
        <v>53377552</v>
      </c>
      <c r="K12" s="458"/>
      <c r="L12" s="458">
        <v>40572683</v>
      </c>
      <c r="M12" s="458"/>
      <c r="N12" s="459">
        <v>14438404</v>
      </c>
    </row>
    <row r="13" spans="1:14" ht="13.5" customHeight="1">
      <c r="A13" s="450"/>
      <c r="B13" s="1383">
        <v>49</v>
      </c>
      <c r="C13" s="1384"/>
      <c r="D13" s="458">
        <v>7199</v>
      </c>
      <c r="E13" s="458"/>
      <c r="F13" s="458">
        <v>117817</v>
      </c>
      <c r="G13" s="458"/>
      <c r="H13" s="458">
        <v>39279150</v>
      </c>
      <c r="I13" s="458"/>
      <c r="J13" s="458">
        <v>65025334</v>
      </c>
      <c r="K13" s="458"/>
      <c r="L13" s="458">
        <v>50275587</v>
      </c>
      <c r="M13" s="458"/>
      <c r="N13" s="459">
        <v>17985117</v>
      </c>
    </row>
    <row r="14" spans="1:14" ht="13.5" customHeight="1">
      <c r="A14" s="450"/>
      <c r="B14" s="1383">
        <v>50</v>
      </c>
      <c r="C14" s="1384"/>
      <c r="D14" s="458">
        <v>7609</v>
      </c>
      <c r="E14" s="458"/>
      <c r="F14" s="458">
        <v>118914</v>
      </c>
      <c r="G14" s="458"/>
      <c r="H14" s="458">
        <v>39607298</v>
      </c>
      <c r="I14" s="458"/>
      <c r="J14" s="458">
        <v>66915823</v>
      </c>
      <c r="K14" s="458"/>
      <c r="L14" s="458">
        <v>48493511</v>
      </c>
      <c r="M14" s="458"/>
      <c r="N14" s="459">
        <v>17222527</v>
      </c>
    </row>
    <row r="15" spans="1:14" ht="13.5" customHeight="1">
      <c r="A15" s="450"/>
      <c r="B15" s="1383">
        <v>51</v>
      </c>
      <c r="C15" s="1384"/>
      <c r="D15" s="457">
        <v>7544</v>
      </c>
      <c r="E15" s="458"/>
      <c r="F15" s="458">
        <v>122340</v>
      </c>
      <c r="G15" s="458"/>
      <c r="H15" s="458">
        <v>48653783</v>
      </c>
      <c r="I15" s="458"/>
      <c r="J15" s="458">
        <v>81894955</v>
      </c>
      <c r="K15" s="458"/>
      <c r="L15" s="458">
        <v>61136156</v>
      </c>
      <c r="M15" s="458"/>
      <c r="N15" s="459">
        <v>22202905</v>
      </c>
    </row>
    <row r="16" spans="1:14" ht="13.5" customHeight="1">
      <c r="A16" s="450"/>
      <c r="B16" s="1383">
        <v>52</v>
      </c>
      <c r="C16" s="1384"/>
      <c r="D16" s="457">
        <v>7401</v>
      </c>
      <c r="E16" s="458"/>
      <c r="F16" s="458">
        <v>117962</v>
      </c>
      <c r="G16" s="458"/>
      <c r="H16" s="458">
        <v>52541187</v>
      </c>
      <c r="I16" s="458"/>
      <c r="J16" s="458">
        <v>88877307</v>
      </c>
      <c r="K16" s="458"/>
      <c r="L16" s="458">
        <v>66166266</v>
      </c>
      <c r="M16" s="458"/>
      <c r="N16" s="459">
        <v>24125587</v>
      </c>
    </row>
    <row r="17" spans="1:14" ht="13.5" customHeight="1">
      <c r="A17" s="450"/>
      <c r="B17" s="1383">
        <v>53</v>
      </c>
      <c r="C17" s="1384"/>
      <c r="D17" s="458">
        <v>7578</v>
      </c>
      <c r="E17" s="458"/>
      <c r="F17" s="458">
        <v>118313</v>
      </c>
      <c r="G17" s="458"/>
      <c r="H17" s="458">
        <v>54900447</v>
      </c>
      <c r="I17" s="458"/>
      <c r="J17" s="458">
        <v>94758691</v>
      </c>
      <c r="K17" s="458"/>
      <c r="L17" s="458">
        <v>68224431</v>
      </c>
      <c r="M17" s="458"/>
      <c r="N17" s="459">
        <v>24893094</v>
      </c>
    </row>
    <row r="18" spans="1:14" ht="13.5" customHeight="1">
      <c r="A18" s="450"/>
      <c r="B18" s="460"/>
      <c r="C18" s="461"/>
      <c r="D18" s="458"/>
      <c r="E18" s="458"/>
      <c r="F18" s="458"/>
      <c r="G18" s="458"/>
      <c r="H18" s="458"/>
      <c r="I18" s="458"/>
      <c r="J18" s="458"/>
      <c r="K18" s="458"/>
      <c r="L18" s="458"/>
      <c r="M18" s="458"/>
      <c r="N18" s="459"/>
    </row>
    <row r="19" spans="1:14" s="466" customFormat="1" ht="13.5" customHeight="1">
      <c r="A19" s="462"/>
      <c r="B19" s="1385">
        <v>54</v>
      </c>
      <c r="C19" s="1386"/>
      <c r="D19" s="463">
        <f>SUM(D21:D22)</f>
        <v>7533</v>
      </c>
      <c r="E19" s="464"/>
      <c r="F19" s="464">
        <f>SUM(F21:F22)</f>
        <v>120430</v>
      </c>
      <c r="G19" s="464"/>
      <c r="H19" s="464">
        <f>SUM(H21:H22)</f>
        <v>63661883</v>
      </c>
      <c r="I19" s="464"/>
      <c r="J19" s="464">
        <f>SUM(J21:J22)</f>
        <v>107410172</v>
      </c>
      <c r="K19" s="464"/>
      <c r="L19" s="464">
        <f>SUM(L21:L22)</f>
        <v>78726293</v>
      </c>
      <c r="M19" s="464"/>
      <c r="N19" s="465">
        <f>SUM(N21:N22)</f>
        <v>27980686</v>
      </c>
    </row>
    <row r="20" spans="1:14" ht="13.5" customHeight="1">
      <c r="A20" s="450"/>
      <c r="B20" s="467"/>
      <c r="C20" s="468"/>
      <c r="D20" s="469"/>
      <c r="E20" s="469"/>
      <c r="F20" s="469"/>
      <c r="G20" s="469"/>
      <c r="H20" s="469"/>
      <c r="I20" s="469"/>
      <c r="J20" s="469"/>
      <c r="K20" s="469"/>
      <c r="L20" s="470"/>
      <c r="M20" s="458"/>
      <c r="N20" s="459"/>
    </row>
    <row r="21" spans="1:14" s="466" customFormat="1" ht="12" customHeight="1">
      <c r="A21" s="462"/>
      <c r="B21" s="471"/>
      <c r="C21" s="472" t="s">
        <v>726</v>
      </c>
      <c r="D21" s="473">
        <f>SUM(D24:D30,D33:D35,D43)</f>
        <v>5556</v>
      </c>
      <c r="E21" s="474"/>
      <c r="F21" s="474">
        <f>SUM(F24:F30,F33:F35,F43)</f>
        <v>70428</v>
      </c>
      <c r="G21" s="474"/>
      <c r="H21" s="474">
        <v>31824699</v>
      </c>
      <c r="I21" s="474"/>
      <c r="J21" s="474">
        <f>SUM(J24:J30,J33:J35,J43)</f>
        <v>55400575</v>
      </c>
      <c r="K21" s="474"/>
      <c r="L21" s="474">
        <v>34297158</v>
      </c>
      <c r="M21" s="474"/>
      <c r="N21" s="475">
        <f>SUM(N24:N30,N33:N35,N43)</f>
        <v>13025436</v>
      </c>
    </row>
    <row r="22" spans="1:14" s="466" customFormat="1" ht="12" customHeight="1">
      <c r="A22" s="462"/>
      <c r="B22" s="471"/>
      <c r="C22" s="472" t="s">
        <v>727</v>
      </c>
      <c r="D22" s="473">
        <f>SUM(D31:D32,D36:D42)</f>
        <v>1977</v>
      </c>
      <c r="E22" s="474"/>
      <c r="F22" s="474">
        <f>SUM(F31:F32,F36:F42)</f>
        <v>50002</v>
      </c>
      <c r="G22" s="474"/>
      <c r="H22" s="474">
        <f>SUM(H31:H32,H36:H42)</f>
        <v>31837184</v>
      </c>
      <c r="I22" s="474"/>
      <c r="J22" s="474">
        <f>SUM(J31:J32,J36:J42)</f>
        <v>52009597</v>
      </c>
      <c r="K22" s="474"/>
      <c r="L22" s="474">
        <f>SUM(L31:L32,L36:L42)</f>
        <v>44429135</v>
      </c>
      <c r="M22" s="474"/>
      <c r="N22" s="475">
        <f>SUM(N31:N32,N36:N42)</f>
        <v>14955250</v>
      </c>
    </row>
    <row r="23" spans="1:14" s="483" customFormat="1" ht="6" customHeight="1">
      <c r="A23" s="476"/>
      <c r="B23" s="477"/>
      <c r="C23" s="478"/>
      <c r="D23" s="479"/>
      <c r="E23" s="480"/>
      <c r="F23" s="480"/>
      <c r="G23" s="480"/>
      <c r="H23" s="480"/>
      <c r="I23" s="480"/>
      <c r="J23" s="481"/>
      <c r="K23" s="481"/>
      <c r="L23" s="480"/>
      <c r="M23" s="480"/>
      <c r="N23" s="482"/>
    </row>
    <row r="24" spans="1:14" ht="12">
      <c r="A24" s="450"/>
      <c r="B24" s="467" t="s">
        <v>702</v>
      </c>
      <c r="C24" s="484" t="s">
        <v>703</v>
      </c>
      <c r="D24" s="485">
        <v>1279</v>
      </c>
      <c r="E24" s="96"/>
      <c r="F24" s="96">
        <v>16782</v>
      </c>
      <c r="G24" s="96"/>
      <c r="H24" s="96">
        <v>11568607</v>
      </c>
      <c r="I24" s="96"/>
      <c r="J24" s="486">
        <v>18008145</v>
      </c>
      <c r="K24" s="486"/>
      <c r="L24" s="96">
        <v>11767639</v>
      </c>
      <c r="M24" s="96"/>
      <c r="N24" s="99">
        <v>3378315</v>
      </c>
    </row>
    <row r="25" spans="1:14" ht="12">
      <c r="A25" s="450"/>
      <c r="B25" s="467" t="s">
        <v>702</v>
      </c>
      <c r="C25" s="484" t="s">
        <v>728</v>
      </c>
      <c r="D25" s="485">
        <v>1126</v>
      </c>
      <c r="E25" s="96"/>
      <c r="F25" s="96">
        <v>14608</v>
      </c>
      <c r="G25" s="96"/>
      <c r="H25" s="96">
        <v>5232020</v>
      </c>
      <c r="I25" s="96"/>
      <c r="J25" s="486">
        <v>9253006</v>
      </c>
      <c r="K25" s="486"/>
      <c r="L25" s="96">
        <v>6040489</v>
      </c>
      <c r="M25" s="96"/>
      <c r="N25" s="99">
        <v>2339415</v>
      </c>
    </row>
    <row r="26" spans="1:14" ht="12">
      <c r="A26" s="450"/>
      <c r="B26" s="467" t="s">
        <v>702</v>
      </c>
      <c r="C26" s="484" t="s">
        <v>729</v>
      </c>
      <c r="D26" s="485">
        <v>313</v>
      </c>
      <c r="E26" s="96"/>
      <c r="F26" s="96">
        <v>8306</v>
      </c>
      <c r="G26" s="96"/>
      <c r="H26" s="96">
        <v>1061137</v>
      </c>
      <c r="I26" s="96"/>
      <c r="J26" s="486">
        <v>2435784</v>
      </c>
      <c r="K26" s="486"/>
      <c r="L26" s="96">
        <v>1804050</v>
      </c>
      <c r="M26" s="96"/>
      <c r="N26" s="99">
        <v>968353</v>
      </c>
    </row>
    <row r="27" spans="1:14" ht="12">
      <c r="A27" s="450"/>
      <c r="B27" s="467" t="s">
        <v>702</v>
      </c>
      <c r="C27" s="484" t="s">
        <v>704</v>
      </c>
      <c r="D27" s="485">
        <v>739</v>
      </c>
      <c r="E27" s="96"/>
      <c r="F27" s="96">
        <v>5918</v>
      </c>
      <c r="G27" s="96"/>
      <c r="H27" s="96">
        <v>3511034</v>
      </c>
      <c r="I27" s="96"/>
      <c r="J27" s="486">
        <v>5519898</v>
      </c>
      <c r="K27" s="486"/>
      <c r="L27" s="96">
        <v>1360719</v>
      </c>
      <c r="M27" s="96"/>
      <c r="N27" s="99">
        <v>383478</v>
      </c>
    </row>
    <row r="28" spans="1:14" ht="12">
      <c r="A28" s="450"/>
      <c r="B28" s="467" t="s">
        <v>702</v>
      </c>
      <c r="C28" s="484" t="s">
        <v>705</v>
      </c>
      <c r="D28" s="485">
        <v>873</v>
      </c>
      <c r="E28" s="96"/>
      <c r="F28" s="96">
        <v>6200</v>
      </c>
      <c r="G28" s="96"/>
      <c r="H28" s="96">
        <v>2201899</v>
      </c>
      <c r="I28" s="96"/>
      <c r="J28" s="486">
        <v>4115166</v>
      </c>
      <c r="K28" s="486"/>
      <c r="L28" s="96">
        <v>2679887</v>
      </c>
      <c r="M28" s="96"/>
      <c r="N28" s="99">
        <v>1095419</v>
      </c>
    </row>
    <row r="29" spans="1:14" ht="12">
      <c r="A29" s="450"/>
      <c r="B29" s="467" t="s">
        <v>702</v>
      </c>
      <c r="C29" s="484" t="s">
        <v>706</v>
      </c>
      <c r="D29" s="485">
        <v>105</v>
      </c>
      <c r="E29" s="96"/>
      <c r="F29" s="96">
        <v>1940</v>
      </c>
      <c r="G29" s="96"/>
      <c r="H29" s="96">
        <v>1188717</v>
      </c>
      <c r="I29" s="96"/>
      <c r="J29" s="486">
        <v>1913699</v>
      </c>
      <c r="K29" s="486"/>
      <c r="L29" s="96">
        <v>1348632</v>
      </c>
      <c r="M29" s="96"/>
      <c r="N29" s="99">
        <v>465583</v>
      </c>
    </row>
    <row r="30" spans="1:14" ht="12">
      <c r="A30" s="450"/>
      <c r="B30" s="467" t="s">
        <v>702</v>
      </c>
      <c r="C30" s="484" t="s">
        <v>730</v>
      </c>
      <c r="D30" s="485">
        <v>268</v>
      </c>
      <c r="E30" s="96"/>
      <c r="F30" s="96">
        <v>3808</v>
      </c>
      <c r="G30" s="96"/>
      <c r="H30" s="96">
        <v>884939</v>
      </c>
      <c r="I30" s="96"/>
      <c r="J30" s="486">
        <v>2354618</v>
      </c>
      <c r="K30" s="486"/>
      <c r="L30" s="96">
        <v>1505407</v>
      </c>
      <c r="M30" s="96"/>
      <c r="N30" s="99">
        <v>897126</v>
      </c>
    </row>
    <row r="31" spans="1:14" ht="12">
      <c r="A31" s="450"/>
      <c r="B31" s="467"/>
      <c r="C31" s="484" t="s">
        <v>707</v>
      </c>
      <c r="D31" s="485">
        <v>34</v>
      </c>
      <c r="E31" s="96"/>
      <c r="F31" s="96">
        <v>2258</v>
      </c>
      <c r="G31" s="96"/>
      <c r="H31" s="96">
        <v>2594452</v>
      </c>
      <c r="I31" s="96"/>
      <c r="J31" s="486">
        <v>5030725</v>
      </c>
      <c r="K31" s="486"/>
      <c r="L31" s="96">
        <v>4804018</v>
      </c>
      <c r="M31" s="96"/>
      <c r="N31" s="99">
        <v>2107603</v>
      </c>
    </row>
    <row r="32" spans="1:14" ht="12">
      <c r="A32" s="450"/>
      <c r="B32" s="467"/>
      <c r="C32" s="484" t="s">
        <v>731</v>
      </c>
      <c r="D32" s="485">
        <v>10</v>
      </c>
      <c r="E32" s="96"/>
      <c r="F32" s="96">
        <v>99</v>
      </c>
      <c r="G32" s="96"/>
      <c r="H32" s="96">
        <v>255734</v>
      </c>
      <c r="I32" s="96"/>
      <c r="J32" s="486">
        <v>398486</v>
      </c>
      <c r="K32" s="486"/>
      <c r="L32" s="96" t="s">
        <v>732</v>
      </c>
      <c r="M32" s="96"/>
      <c r="N32" s="99" t="s">
        <v>732</v>
      </c>
    </row>
    <row r="33" spans="1:14" ht="12">
      <c r="A33" s="450"/>
      <c r="B33" s="467" t="s">
        <v>702</v>
      </c>
      <c r="C33" s="484" t="s">
        <v>708</v>
      </c>
      <c r="D33" s="485">
        <v>24</v>
      </c>
      <c r="E33" s="96"/>
      <c r="F33" s="96">
        <v>324</v>
      </c>
      <c r="G33" s="96"/>
      <c r="H33" s="96">
        <v>62050</v>
      </c>
      <c r="I33" s="96"/>
      <c r="J33" s="486">
        <v>146954</v>
      </c>
      <c r="K33" s="486"/>
      <c r="L33" s="96">
        <v>64824</v>
      </c>
      <c r="M33" s="96"/>
      <c r="N33" s="99">
        <v>36326</v>
      </c>
    </row>
    <row r="34" spans="1:14" ht="24">
      <c r="A34" s="450"/>
      <c r="B34" s="467" t="s">
        <v>702</v>
      </c>
      <c r="C34" s="484" t="s">
        <v>733</v>
      </c>
      <c r="D34" s="485">
        <v>83</v>
      </c>
      <c r="E34" s="96"/>
      <c r="F34" s="96">
        <v>1804</v>
      </c>
      <c r="G34" s="96"/>
      <c r="H34" s="96">
        <v>909447</v>
      </c>
      <c r="I34" s="96"/>
      <c r="J34" s="486">
        <v>1236826</v>
      </c>
      <c r="K34" s="486"/>
      <c r="L34" s="96">
        <v>1205177</v>
      </c>
      <c r="M34" s="96"/>
      <c r="N34" s="99">
        <v>298604</v>
      </c>
    </row>
    <row r="35" spans="1:14" ht="12">
      <c r="A35" s="450"/>
      <c r="B35" s="467" t="s">
        <v>702</v>
      </c>
      <c r="C35" s="484" t="s">
        <v>709</v>
      </c>
      <c r="D35" s="485">
        <v>236</v>
      </c>
      <c r="E35" s="96"/>
      <c r="F35" s="96">
        <v>5915</v>
      </c>
      <c r="G35" s="96"/>
      <c r="H35" s="96">
        <v>3178884</v>
      </c>
      <c r="I35" s="96"/>
      <c r="J35" s="486">
        <v>6806168</v>
      </c>
      <c r="K35" s="486"/>
      <c r="L35" s="96">
        <v>3962634</v>
      </c>
      <c r="M35" s="96"/>
      <c r="N35" s="99">
        <v>2178654</v>
      </c>
    </row>
    <row r="36" spans="1:14" ht="12">
      <c r="A36" s="450"/>
      <c r="B36" s="467"/>
      <c r="C36" s="484" t="s">
        <v>710</v>
      </c>
      <c r="D36" s="485">
        <v>117</v>
      </c>
      <c r="E36" s="96"/>
      <c r="F36" s="96">
        <v>2953</v>
      </c>
      <c r="G36" s="96"/>
      <c r="H36" s="96">
        <v>3948856</v>
      </c>
      <c r="I36" s="96"/>
      <c r="J36" s="486">
        <v>5197729</v>
      </c>
      <c r="K36" s="486"/>
      <c r="L36" s="96">
        <v>4176304</v>
      </c>
      <c r="M36" s="96"/>
      <c r="N36" s="99">
        <v>636995</v>
      </c>
    </row>
    <row r="37" spans="1:14" ht="12">
      <c r="A37" s="450"/>
      <c r="B37" s="467"/>
      <c r="C37" s="484" t="s">
        <v>711</v>
      </c>
      <c r="D37" s="485">
        <v>47</v>
      </c>
      <c r="E37" s="96"/>
      <c r="F37" s="96">
        <v>1391</v>
      </c>
      <c r="G37" s="96"/>
      <c r="H37" s="96">
        <v>3544488</v>
      </c>
      <c r="I37" s="96"/>
      <c r="J37" s="486">
        <v>5289879</v>
      </c>
      <c r="K37" s="486"/>
      <c r="L37" s="96">
        <v>5084147</v>
      </c>
      <c r="M37" s="96"/>
      <c r="N37" s="99">
        <v>1447390</v>
      </c>
    </row>
    <row r="38" spans="1:14" ht="12">
      <c r="A38" s="450"/>
      <c r="B38" s="467"/>
      <c r="C38" s="484" t="s">
        <v>712</v>
      </c>
      <c r="D38" s="485">
        <v>540</v>
      </c>
      <c r="E38" s="96"/>
      <c r="F38" s="96">
        <v>4779</v>
      </c>
      <c r="G38" s="96"/>
      <c r="H38" s="96">
        <v>2379680</v>
      </c>
      <c r="I38" s="96"/>
      <c r="J38" s="486">
        <v>4319473</v>
      </c>
      <c r="K38" s="486"/>
      <c r="L38" s="96">
        <v>2148321</v>
      </c>
      <c r="M38" s="96"/>
      <c r="N38" s="99">
        <v>734205</v>
      </c>
    </row>
    <row r="39" spans="1:14" ht="12">
      <c r="A39" s="450"/>
      <c r="B39" s="467"/>
      <c r="C39" s="484" t="s">
        <v>713</v>
      </c>
      <c r="D39" s="485">
        <v>433</v>
      </c>
      <c r="E39" s="96"/>
      <c r="F39" s="96">
        <v>7537</v>
      </c>
      <c r="G39" s="96"/>
      <c r="H39" s="96">
        <v>3393830</v>
      </c>
      <c r="I39" s="96"/>
      <c r="J39" s="486">
        <v>6458041</v>
      </c>
      <c r="K39" s="486"/>
      <c r="L39" s="96">
        <v>5070278</v>
      </c>
      <c r="M39" s="96"/>
      <c r="N39" s="99">
        <v>2141159</v>
      </c>
    </row>
    <row r="40" spans="1:14" ht="12">
      <c r="A40" s="450"/>
      <c r="B40" s="467"/>
      <c r="C40" s="484" t="s">
        <v>714</v>
      </c>
      <c r="D40" s="485">
        <v>546</v>
      </c>
      <c r="E40" s="96"/>
      <c r="F40" s="96">
        <v>24844</v>
      </c>
      <c r="G40" s="96"/>
      <c r="H40" s="96">
        <v>13091230</v>
      </c>
      <c r="I40" s="96"/>
      <c r="J40" s="486">
        <v>20704659</v>
      </c>
      <c r="K40" s="486"/>
      <c r="L40" s="96">
        <v>19351420</v>
      </c>
      <c r="M40" s="96"/>
      <c r="N40" s="99">
        <v>6512031</v>
      </c>
    </row>
    <row r="41" spans="1:14" ht="12">
      <c r="A41" s="450"/>
      <c r="B41" s="467"/>
      <c r="C41" s="484" t="s">
        <v>715</v>
      </c>
      <c r="D41" s="485">
        <v>173</v>
      </c>
      <c r="E41" s="96"/>
      <c r="F41" s="96">
        <v>3489</v>
      </c>
      <c r="G41" s="96"/>
      <c r="H41" s="96">
        <v>1857545</v>
      </c>
      <c r="I41" s="96"/>
      <c r="J41" s="486">
        <v>3148378</v>
      </c>
      <c r="K41" s="486"/>
      <c r="L41" s="96">
        <v>2549195</v>
      </c>
      <c r="M41" s="96"/>
      <c r="N41" s="99">
        <v>868081</v>
      </c>
    </row>
    <row r="42" spans="1:14" ht="12">
      <c r="A42" s="450"/>
      <c r="B42" s="467"/>
      <c r="C42" s="484" t="s">
        <v>716</v>
      </c>
      <c r="D42" s="485">
        <v>77</v>
      </c>
      <c r="E42" s="96"/>
      <c r="F42" s="96">
        <v>2652</v>
      </c>
      <c r="G42" s="96"/>
      <c r="H42" s="96">
        <v>771369</v>
      </c>
      <c r="I42" s="96"/>
      <c r="J42" s="486">
        <v>1462227</v>
      </c>
      <c r="K42" s="486"/>
      <c r="L42" s="96">
        <v>1245452</v>
      </c>
      <c r="M42" s="96"/>
      <c r="N42" s="99">
        <v>507786</v>
      </c>
    </row>
    <row r="43" spans="1:14" ht="12">
      <c r="A43" s="450"/>
      <c r="B43" s="467" t="s">
        <v>702</v>
      </c>
      <c r="C43" s="484" t="s">
        <v>717</v>
      </c>
      <c r="D43" s="485">
        <v>510</v>
      </c>
      <c r="E43" s="96"/>
      <c r="F43" s="96">
        <v>4823</v>
      </c>
      <c r="G43" s="96"/>
      <c r="H43" s="96">
        <v>2025965</v>
      </c>
      <c r="I43" s="96"/>
      <c r="J43" s="486">
        <v>3610311</v>
      </c>
      <c r="K43" s="486"/>
      <c r="L43" s="96">
        <v>2557700</v>
      </c>
      <c r="M43" s="96"/>
      <c r="N43" s="99">
        <v>984163</v>
      </c>
    </row>
    <row r="44" spans="1:14" ht="9" customHeight="1">
      <c r="A44" s="450"/>
      <c r="B44" s="467"/>
      <c r="C44" s="487"/>
      <c r="D44" s="457"/>
      <c r="E44" s="458"/>
      <c r="F44" s="458"/>
      <c r="G44" s="458"/>
      <c r="H44" s="458"/>
      <c r="I44" s="458"/>
      <c r="L44" s="458"/>
      <c r="M44" s="458"/>
      <c r="N44" s="459"/>
    </row>
    <row r="45" spans="1:14" s="466" customFormat="1" ht="11.25">
      <c r="A45" s="462"/>
      <c r="B45" s="471"/>
      <c r="C45" s="472" t="s">
        <v>734</v>
      </c>
      <c r="D45" s="83">
        <f>SUM(D46:D49)</f>
        <v>6720</v>
      </c>
      <c r="E45" s="83"/>
      <c r="F45" s="83">
        <f>SUM(F46:F49)</f>
        <v>46524</v>
      </c>
      <c r="G45" s="83"/>
      <c r="H45" s="83">
        <f>SUM(H46:H49)</f>
        <v>15515928</v>
      </c>
      <c r="I45" s="83"/>
      <c r="J45" s="83">
        <f>SUM(J46:J49)</f>
        <v>28934257</v>
      </c>
      <c r="K45" s="83"/>
      <c r="L45" s="488">
        <f>SUM(L46:L49)</f>
        <v>0</v>
      </c>
      <c r="M45" s="488"/>
      <c r="N45" s="489">
        <f>SUM(N46:N49)</f>
        <v>0</v>
      </c>
    </row>
    <row r="46" spans="1:14" s="496" customFormat="1" ht="11.25">
      <c r="A46" s="490"/>
      <c r="B46" s="491"/>
      <c r="C46" s="492" t="s">
        <v>735</v>
      </c>
      <c r="D46" s="92">
        <v>2881</v>
      </c>
      <c r="E46" s="92"/>
      <c r="F46" s="92">
        <v>5806</v>
      </c>
      <c r="G46" s="92"/>
      <c r="H46" s="92">
        <v>707565</v>
      </c>
      <c r="I46" s="92"/>
      <c r="J46" s="92">
        <v>1620256</v>
      </c>
      <c r="K46" s="92"/>
      <c r="L46" s="493">
        <v>0</v>
      </c>
      <c r="M46" s="494"/>
      <c r="N46" s="495">
        <v>0</v>
      </c>
    </row>
    <row r="47" spans="1:14" ht="12">
      <c r="A47" s="450"/>
      <c r="B47" s="467"/>
      <c r="C47" s="484" t="s">
        <v>736</v>
      </c>
      <c r="D47" s="485">
        <v>2287</v>
      </c>
      <c r="E47" s="96"/>
      <c r="F47" s="96">
        <v>13752</v>
      </c>
      <c r="G47" s="96"/>
      <c r="H47" s="96">
        <v>3688540</v>
      </c>
      <c r="I47" s="96"/>
      <c r="J47" s="96">
        <v>7101117</v>
      </c>
      <c r="K47" s="96"/>
      <c r="L47" s="497">
        <v>0</v>
      </c>
      <c r="M47" s="137"/>
      <c r="N47" s="498">
        <v>0</v>
      </c>
    </row>
    <row r="48" spans="1:14" ht="12">
      <c r="A48" s="450"/>
      <c r="B48" s="467"/>
      <c r="C48" s="484" t="s">
        <v>737</v>
      </c>
      <c r="D48" s="485">
        <v>1035</v>
      </c>
      <c r="E48" s="96"/>
      <c r="F48" s="96">
        <v>14418</v>
      </c>
      <c r="G48" s="96"/>
      <c r="H48" s="96">
        <v>5555133</v>
      </c>
      <c r="I48" s="96"/>
      <c r="J48" s="96">
        <v>10354265</v>
      </c>
      <c r="K48" s="96"/>
      <c r="L48" s="497">
        <v>0</v>
      </c>
      <c r="M48" s="137"/>
      <c r="N48" s="498">
        <v>0</v>
      </c>
    </row>
    <row r="49" spans="1:14" ht="12">
      <c r="A49" s="450"/>
      <c r="B49" s="467"/>
      <c r="C49" s="484" t="s">
        <v>738</v>
      </c>
      <c r="D49" s="485">
        <v>517</v>
      </c>
      <c r="E49" s="96"/>
      <c r="F49" s="96">
        <v>12548</v>
      </c>
      <c r="G49" s="96"/>
      <c r="H49" s="96">
        <v>5564690</v>
      </c>
      <c r="I49" s="96"/>
      <c r="J49" s="96">
        <v>9858619</v>
      </c>
      <c r="K49" s="96"/>
      <c r="L49" s="497">
        <v>0</v>
      </c>
      <c r="M49" s="137"/>
      <c r="N49" s="498">
        <v>0</v>
      </c>
    </row>
    <row r="50" spans="1:14" ht="12">
      <c r="A50" s="450"/>
      <c r="B50" s="467"/>
      <c r="C50" s="484"/>
      <c r="D50" s="96"/>
      <c r="E50" s="96"/>
      <c r="F50" s="96"/>
      <c r="G50" s="96"/>
      <c r="H50" s="96"/>
      <c r="I50" s="96"/>
      <c r="J50" s="96"/>
      <c r="K50" s="96"/>
      <c r="L50" s="96"/>
      <c r="M50" s="96"/>
      <c r="N50" s="99"/>
    </row>
    <row r="51" spans="1:14" s="466" customFormat="1" ht="11.25">
      <c r="A51" s="462"/>
      <c r="B51" s="471"/>
      <c r="C51" s="472" t="s">
        <v>739</v>
      </c>
      <c r="D51" s="83">
        <f>SUM(D52:D58)</f>
        <v>813</v>
      </c>
      <c r="E51" s="83"/>
      <c r="F51" s="83">
        <f>SUM(F52:F58)</f>
        <v>73906</v>
      </c>
      <c r="G51" s="83"/>
      <c r="H51" s="83">
        <f>SUM(H52:H58)</f>
        <v>48145955</v>
      </c>
      <c r="I51" s="83"/>
      <c r="J51" s="83">
        <f>SUM(J52:J58)</f>
        <v>78475915</v>
      </c>
      <c r="K51" s="83"/>
      <c r="L51" s="83">
        <f>SUM(L52:L58)</f>
        <v>78726293</v>
      </c>
      <c r="M51" s="83"/>
      <c r="N51" s="84">
        <f>SUM(N52:N58)</f>
        <v>27980686</v>
      </c>
    </row>
    <row r="52" spans="1:14" ht="12">
      <c r="A52" s="450"/>
      <c r="B52" s="467"/>
      <c r="C52" s="484" t="s">
        <v>740</v>
      </c>
      <c r="D52" s="485">
        <v>347</v>
      </c>
      <c r="E52" s="96"/>
      <c r="F52" s="96">
        <v>13385</v>
      </c>
      <c r="G52" s="96"/>
      <c r="H52" s="96">
        <v>6074285</v>
      </c>
      <c r="I52" s="96"/>
      <c r="J52" s="448">
        <v>10623100</v>
      </c>
      <c r="L52" s="96">
        <v>10613019</v>
      </c>
      <c r="M52" s="96"/>
      <c r="N52" s="99">
        <v>4070686</v>
      </c>
    </row>
    <row r="53" spans="1:14" ht="12">
      <c r="A53" s="450"/>
      <c r="B53" s="467"/>
      <c r="C53" s="484" t="s">
        <v>741</v>
      </c>
      <c r="D53" s="485">
        <v>268</v>
      </c>
      <c r="E53" s="96"/>
      <c r="F53" s="96">
        <v>18529</v>
      </c>
      <c r="G53" s="96"/>
      <c r="H53" s="96">
        <v>9137670</v>
      </c>
      <c r="I53" s="96"/>
      <c r="J53" s="448">
        <v>15482201</v>
      </c>
      <c r="L53" s="96">
        <v>15736318</v>
      </c>
      <c r="M53" s="96"/>
      <c r="N53" s="99">
        <v>6087667</v>
      </c>
    </row>
    <row r="54" spans="1:14" ht="12">
      <c r="A54" s="450"/>
      <c r="B54" s="467"/>
      <c r="C54" s="484" t="s">
        <v>742</v>
      </c>
      <c r="D54" s="485">
        <v>134</v>
      </c>
      <c r="E54" s="96"/>
      <c r="F54" s="96">
        <v>18132</v>
      </c>
      <c r="G54" s="96"/>
      <c r="H54" s="96">
        <v>10745456</v>
      </c>
      <c r="I54" s="96"/>
      <c r="J54" s="448">
        <v>16954511</v>
      </c>
      <c r="L54" s="96">
        <v>16985267</v>
      </c>
      <c r="M54" s="96"/>
      <c r="N54" s="99">
        <v>5806722</v>
      </c>
    </row>
    <row r="55" spans="1:14" ht="12">
      <c r="A55" s="450"/>
      <c r="B55" s="467"/>
      <c r="C55" s="484" t="s">
        <v>743</v>
      </c>
      <c r="D55" s="485">
        <v>33</v>
      </c>
      <c r="E55" s="96"/>
      <c r="F55" s="96">
        <v>8029</v>
      </c>
      <c r="G55" s="96"/>
      <c r="H55" s="96">
        <v>5561759</v>
      </c>
      <c r="I55" s="96"/>
      <c r="J55" s="448">
        <v>9304265</v>
      </c>
      <c r="L55" s="96">
        <v>9342683</v>
      </c>
      <c r="M55" s="96"/>
      <c r="N55" s="99">
        <v>3467660</v>
      </c>
    </row>
    <row r="56" spans="1:14" ht="12">
      <c r="A56" s="450"/>
      <c r="B56" s="467"/>
      <c r="C56" s="484" t="s">
        <v>744</v>
      </c>
      <c r="D56" s="485">
        <v>19</v>
      </c>
      <c r="E56" s="96"/>
      <c r="F56" s="96">
        <v>6804</v>
      </c>
      <c r="G56" s="96"/>
      <c r="H56" s="96">
        <v>9128651</v>
      </c>
      <c r="I56" s="96"/>
      <c r="J56" s="448">
        <v>14176670</v>
      </c>
      <c r="L56" s="96">
        <v>14054510</v>
      </c>
      <c r="M56" s="96"/>
      <c r="N56" s="99">
        <v>4428973</v>
      </c>
    </row>
    <row r="57" spans="1:14" ht="12">
      <c r="A57" s="450"/>
      <c r="B57" s="467"/>
      <c r="C57" s="484" t="s">
        <v>745</v>
      </c>
      <c r="D57" s="485">
        <v>10</v>
      </c>
      <c r="E57" s="96" t="s">
        <v>746</v>
      </c>
      <c r="F57" s="96">
        <v>9027</v>
      </c>
      <c r="G57" s="96" t="s">
        <v>746</v>
      </c>
      <c r="H57" s="96">
        <v>7498134</v>
      </c>
      <c r="I57" s="96" t="s">
        <v>746</v>
      </c>
      <c r="J57" s="448">
        <v>11935168</v>
      </c>
      <c r="K57" s="96" t="s">
        <v>746</v>
      </c>
      <c r="L57" s="96">
        <v>11994496</v>
      </c>
      <c r="M57" s="96" t="s">
        <v>746</v>
      </c>
      <c r="N57" s="99">
        <v>4118978</v>
      </c>
    </row>
    <row r="58" spans="1:14" ht="12">
      <c r="A58" s="487"/>
      <c r="B58" s="499"/>
      <c r="C58" s="500" t="s">
        <v>747</v>
      </c>
      <c r="D58" s="501">
        <v>2</v>
      </c>
      <c r="E58" s="104"/>
      <c r="F58" s="104" t="s">
        <v>748</v>
      </c>
      <c r="G58" s="104"/>
      <c r="H58" s="104" t="s">
        <v>748</v>
      </c>
      <c r="I58" s="104"/>
      <c r="J58" s="502" t="s">
        <v>748</v>
      </c>
      <c r="K58" s="502"/>
      <c r="L58" s="104" t="s">
        <v>748</v>
      </c>
      <c r="M58" s="104"/>
      <c r="N58" s="105" t="s">
        <v>748</v>
      </c>
    </row>
    <row r="59" ht="12">
      <c r="B59" s="446" t="s">
        <v>185</v>
      </c>
    </row>
    <row r="60" ht="12">
      <c r="B60" s="446" t="s">
        <v>186</v>
      </c>
    </row>
    <row r="61" ht="12">
      <c r="B61" s="446" t="s">
        <v>187</v>
      </c>
    </row>
  </sheetData>
  <mergeCells count="18">
    <mergeCell ref="E5:F5"/>
    <mergeCell ref="B5:C5"/>
    <mergeCell ref="B7:C7"/>
    <mergeCell ref="B8:C8"/>
    <mergeCell ref="M5:N5"/>
    <mergeCell ref="K5:L5"/>
    <mergeCell ref="I5:J5"/>
    <mergeCell ref="G5:H5"/>
    <mergeCell ref="B9:C9"/>
    <mergeCell ref="B10:C10"/>
    <mergeCell ref="B11:C11"/>
    <mergeCell ref="B19:C19"/>
    <mergeCell ref="B14:C14"/>
    <mergeCell ref="B16:C16"/>
    <mergeCell ref="B17:C17"/>
    <mergeCell ref="B15:C15"/>
    <mergeCell ref="B12:C12"/>
    <mergeCell ref="B13:C13"/>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BE13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625" style="503" customWidth="1"/>
    <col min="2" max="2" width="10.625" style="503" customWidth="1"/>
    <col min="3" max="7" width="8.125" style="505" customWidth="1"/>
    <col min="8" max="9" width="7.75390625" style="505" customWidth="1"/>
    <col min="10" max="10" width="7.375" style="505" customWidth="1"/>
    <col min="11" max="17" width="7.125" style="505" customWidth="1"/>
    <col min="18" max="18" width="9.625" style="505" customWidth="1"/>
    <col min="19" max="22" width="8.625" style="505" customWidth="1"/>
    <col min="23" max="23" width="10.25390625" style="505" customWidth="1"/>
    <col min="24" max="24" width="8.625" style="505" customWidth="1"/>
    <col min="25" max="25" width="9.375" style="505" customWidth="1"/>
    <col min="26" max="26" width="10.50390625" style="505" customWidth="1"/>
    <col min="27" max="27" width="10.125" style="505" customWidth="1"/>
    <col min="28" max="28" width="9.875" style="505" customWidth="1"/>
    <col min="29" max="29" width="9.625" style="505" customWidth="1"/>
    <col min="30" max="33" width="9.00390625" style="505" customWidth="1"/>
    <col min="34" max="34" width="10.375" style="505" customWidth="1"/>
    <col min="35" max="35" width="10.75390625" style="505" customWidth="1"/>
    <col min="36" max="36" width="9.00390625" style="505" customWidth="1"/>
    <col min="37" max="37" width="12.125" style="505" bestFit="1" customWidth="1"/>
    <col min="38" max="38" width="11.125" style="505" bestFit="1" customWidth="1"/>
    <col min="39" max="39" width="10.125" style="505" bestFit="1" customWidth="1"/>
    <col min="40" max="49" width="9.00390625" style="505" customWidth="1"/>
    <col min="50" max="50" width="10.25390625" style="505" bestFit="1" customWidth="1"/>
    <col min="51" max="51" width="11.125" style="505" bestFit="1" customWidth="1"/>
    <col min="52" max="52" width="9.00390625" style="505" customWidth="1"/>
    <col min="53" max="53" width="11.125" style="505" bestFit="1" customWidth="1"/>
    <col min="54" max="54" width="11.25390625" style="505" bestFit="1" customWidth="1"/>
    <col min="55" max="55" width="10.125" style="505" bestFit="1" customWidth="1"/>
    <col min="56" max="16384" width="9.00390625" style="505" customWidth="1"/>
  </cols>
  <sheetData>
    <row r="1" spans="2:35" ht="18" customHeight="1">
      <c r="B1" s="504" t="s">
        <v>241</v>
      </c>
      <c r="AI1" s="506"/>
    </row>
    <row r="2" spans="2:56" ht="18" customHeight="1" thickBot="1">
      <c r="B2" s="504"/>
      <c r="AA2" s="507"/>
      <c r="AB2" s="507"/>
      <c r="AD2" s="507"/>
      <c r="AE2" s="507"/>
      <c r="AF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8" t="s">
        <v>192</v>
      </c>
    </row>
    <row r="3" spans="2:56" ht="18" customHeight="1" thickTop="1">
      <c r="B3" s="1417" t="s">
        <v>193</v>
      </c>
      <c r="C3" s="1420" t="s">
        <v>194</v>
      </c>
      <c r="D3" s="1421"/>
      <c r="E3" s="1421"/>
      <c r="F3" s="1421"/>
      <c r="G3" s="1421"/>
      <c r="H3" s="1421"/>
      <c r="I3" s="1421"/>
      <c r="J3" s="1421"/>
      <c r="K3" s="1421"/>
      <c r="L3" s="1421"/>
      <c r="M3" s="1421"/>
      <c r="N3" s="1421"/>
      <c r="O3" s="1421"/>
      <c r="P3" s="1421"/>
      <c r="Q3" s="1421"/>
      <c r="R3" s="1421"/>
      <c r="S3" s="1421"/>
      <c r="T3" s="1421"/>
      <c r="U3" s="1421"/>
      <c r="V3" s="1421"/>
      <c r="W3" s="1421"/>
      <c r="X3" s="1421"/>
      <c r="Y3" s="1421"/>
      <c r="Z3" s="1421"/>
      <c r="AA3" s="1421"/>
      <c r="AB3" s="1421"/>
      <c r="AC3" s="1421"/>
      <c r="AD3" s="1421"/>
      <c r="AE3" s="1421"/>
      <c r="AF3" s="1421"/>
      <c r="AG3" s="1421"/>
      <c r="AH3" s="1411" t="s">
        <v>195</v>
      </c>
      <c r="AI3" s="1412"/>
      <c r="AJ3" s="1412"/>
      <c r="AK3" s="1412"/>
      <c r="AL3" s="1412"/>
      <c r="AM3" s="1412"/>
      <c r="AN3" s="1413"/>
      <c r="AO3" s="1405" t="s">
        <v>196</v>
      </c>
      <c r="AP3" s="1406"/>
      <c r="AQ3" s="1406"/>
      <c r="AR3" s="1406"/>
      <c r="AS3" s="1406"/>
      <c r="AT3" s="1406"/>
      <c r="AU3" s="1406"/>
      <c r="AV3" s="1406"/>
      <c r="AW3" s="1406"/>
      <c r="AX3" s="1406"/>
      <c r="AY3" s="1406"/>
      <c r="AZ3" s="1406"/>
      <c r="BA3" s="1406"/>
      <c r="BB3" s="1406"/>
      <c r="BC3" s="1406"/>
      <c r="BD3" s="1407"/>
    </row>
    <row r="4" spans="2:56" ht="13.5" customHeight="1">
      <c r="B4" s="1418"/>
      <c r="C4" s="1405" t="s">
        <v>189</v>
      </c>
      <c r="D4" s="1406"/>
      <c r="E4" s="1406"/>
      <c r="F4" s="1406"/>
      <c r="G4" s="1406"/>
      <c r="H4" s="1406"/>
      <c r="I4" s="1406"/>
      <c r="J4" s="1406"/>
      <c r="K4" s="1406"/>
      <c r="L4" s="1406"/>
      <c r="M4" s="1406"/>
      <c r="N4" s="1406"/>
      <c r="O4" s="1406"/>
      <c r="P4" s="1406"/>
      <c r="Q4" s="1407"/>
      <c r="R4" s="1398" t="s">
        <v>197</v>
      </c>
      <c r="S4" s="1399"/>
      <c r="T4" s="1399"/>
      <c r="U4" s="1399"/>
      <c r="V4" s="1399"/>
      <c r="W4" s="1399"/>
      <c r="X4" s="1399"/>
      <c r="Y4" s="1399"/>
      <c r="Z4" s="1399"/>
      <c r="AA4" s="1399"/>
      <c r="AB4" s="1399"/>
      <c r="AC4" s="1399"/>
      <c r="AD4" s="1399"/>
      <c r="AE4" s="1399"/>
      <c r="AF4" s="1399"/>
      <c r="AG4" s="1400"/>
      <c r="AH4" s="1403" t="s">
        <v>198</v>
      </c>
      <c r="AI4" s="1403" t="s">
        <v>199</v>
      </c>
      <c r="AJ4" s="1403" t="s">
        <v>200</v>
      </c>
      <c r="AK4" s="1414" t="s">
        <v>201</v>
      </c>
      <c r="AL4" s="1415"/>
      <c r="AM4" s="1415"/>
      <c r="AN4" s="1416"/>
      <c r="AO4" s="1398" t="s">
        <v>202</v>
      </c>
      <c r="AP4" s="1399"/>
      <c r="AQ4" s="1399"/>
      <c r="AR4" s="1400"/>
      <c r="AS4" s="1398" t="s">
        <v>203</v>
      </c>
      <c r="AT4" s="1399"/>
      <c r="AU4" s="1399"/>
      <c r="AV4" s="1399"/>
      <c r="AW4" s="1400"/>
      <c r="AX4" s="1403" t="s">
        <v>204</v>
      </c>
      <c r="AY4" s="1403" t="s">
        <v>205</v>
      </c>
      <c r="AZ4" s="1403" t="s">
        <v>200</v>
      </c>
      <c r="BA4" s="1398" t="s">
        <v>201</v>
      </c>
      <c r="BB4" s="1399"/>
      <c r="BC4" s="1399"/>
      <c r="BD4" s="1400"/>
    </row>
    <row r="5" spans="2:56" ht="24" customHeight="1">
      <c r="B5" s="1418"/>
      <c r="C5" s="1419" t="s">
        <v>597</v>
      </c>
      <c r="D5" s="1398" t="s">
        <v>190</v>
      </c>
      <c r="E5" s="1399"/>
      <c r="F5" s="1400"/>
      <c r="G5" s="1398" t="s">
        <v>191</v>
      </c>
      <c r="H5" s="1399"/>
      <c r="I5" s="1399"/>
      <c r="J5" s="1399"/>
      <c r="K5" s="1399"/>
      <c r="L5" s="1399"/>
      <c r="M5" s="1399"/>
      <c r="N5" s="1399"/>
      <c r="O5" s="1399"/>
      <c r="P5" s="1399"/>
      <c r="Q5" s="1400"/>
      <c r="R5" s="1425" t="s">
        <v>597</v>
      </c>
      <c r="S5" s="1426"/>
      <c r="T5" s="1427"/>
      <c r="U5" s="1428" t="s">
        <v>206</v>
      </c>
      <c r="V5" s="1429"/>
      <c r="W5" s="1422" t="s">
        <v>207</v>
      </c>
      <c r="X5" s="1423"/>
      <c r="Y5" s="1423"/>
      <c r="Z5" s="1423"/>
      <c r="AA5" s="1423"/>
      <c r="AB5" s="1423"/>
      <c r="AC5" s="1423"/>
      <c r="AD5" s="1423"/>
      <c r="AE5" s="1423"/>
      <c r="AF5" s="1423"/>
      <c r="AG5" s="1424"/>
      <c r="AH5" s="1410"/>
      <c r="AI5" s="1410"/>
      <c r="AJ5" s="1410"/>
      <c r="AK5" s="1401" t="s">
        <v>208</v>
      </c>
      <c r="AL5" s="1403" t="s">
        <v>209</v>
      </c>
      <c r="AM5" s="1403" t="s">
        <v>210</v>
      </c>
      <c r="AN5" s="1403" t="s">
        <v>211</v>
      </c>
      <c r="AO5" s="1401" t="s">
        <v>212</v>
      </c>
      <c r="AP5" s="1398" t="s">
        <v>213</v>
      </c>
      <c r="AQ5" s="1399"/>
      <c r="AR5" s="1400"/>
      <c r="AS5" s="1398" t="s">
        <v>597</v>
      </c>
      <c r="AT5" s="1399"/>
      <c r="AU5" s="1400"/>
      <c r="AV5" s="1398" t="s">
        <v>214</v>
      </c>
      <c r="AW5" s="1400"/>
      <c r="AX5" s="1408"/>
      <c r="AY5" s="1410"/>
      <c r="AZ5" s="1410"/>
      <c r="BA5" s="1401" t="s">
        <v>208</v>
      </c>
      <c r="BB5" s="1403" t="s">
        <v>209</v>
      </c>
      <c r="BC5" s="1403" t="s">
        <v>215</v>
      </c>
      <c r="BD5" s="1403" t="s">
        <v>216</v>
      </c>
    </row>
    <row r="6" spans="2:57" ht="34.5" customHeight="1">
      <c r="B6" s="1402"/>
      <c r="C6" s="1407"/>
      <c r="D6" s="511" t="s">
        <v>621</v>
      </c>
      <c r="E6" s="512" t="s">
        <v>217</v>
      </c>
      <c r="F6" s="511" t="s">
        <v>620</v>
      </c>
      <c r="G6" s="512" t="s">
        <v>218</v>
      </c>
      <c r="H6" s="512" t="s">
        <v>219</v>
      </c>
      <c r="I6" s="512" t="s">
        <v>220</v>
      </c>
      <c r="J6" s="512" t="s">
        <v>221</v>
      </c>
      <c r="K6" s="512" t="s">
        <v>222</v>
      </c>
      <c r="L6" s="512" t="s">
        <v>223</v>
      </c>
      <c r="M6" s="512" t="s">
        <v>224</v>
      </c>
      <c r="N6" s="512" t="s">
        <v>225</v>
      </c>
      <c r="O6" s="512" t="s">
        <v>226</v>
      </c>
      <c r="P6" s="512" t="s">
        <v>227</v>
      </c>
      <c r="Q6" s="513" t="s">
        <v>228</v>
      </c>
      <c r="R6" s="514" t="s">
        <v>612</v>
      </c>
      <c r="S6" s="515" t="s">
        <v>229</v>
      </c>
      <c r="T6" s="515" t="s">
        <v>230</v>
      </c>
      <c r="U6" s="510" t="s">
        <v>231</v>
      </c>
      <c r="V6" s="510" t="s">
        <v>232</v>
      </c>
      <c r="W6" s="512" t="s">
        <v>218</v>
      </c>
      <c r="X6" s="512" t="s">
        <v>219</v>
      </c>
      <c r="Y6" s="512" t="s">
        <v>220</v>
      </c>
      <c r="Z6" s="512" t="s">
        <v>221</v>
      </c>
      <c r="AA6" s="512" t="s">
        <v>222</v>
      </c>
      <c r="AB6" s="512" t="s">
        <v>223</v>
      </c>
      <c r="AC6" s="512" t="s">
        <v>224</v>
      </c>
      <c r="AD6" s="512" t="s">
        <v>225</v>
      </c>
      <c r="AE6" s="512" t="s">
        <v>226</v>
      </c>
      <c r="AF6" s="512" t="s">
        <v>227</v>
      </c>
      <c r="AG6" s="513" t="s">
        <v>228</v>
      </c>
      <c r="AH6" s="1404"/>
      <c r="AI6" s="1404"/>
      <c r="AJ6" s="1404"/>
      <c r="AK6" s="1402"/>
      <c r="AL6" s="1404"/>
      <c r="AM6" s="1404"/>
      <c r="AN6" s="1404"/>
      <c r="AO6" s="1402"/>
      <c r="AP6" s="515" t="s">
        <v>233</v>
      </c>
      <c r="AQ6" s="516" t="s">
        <v>234</v>
      </c>
      <c r="AR6" s="515" t="s">
        <v>235</v>
      </c>
      <c r="AS6" s="515" t="s">
        <v>612</v>
      </c>
      <c r="AT6" s="515" t="s">
        <v>229</v>
      </c>
      <c r="AU6" s="515" t="s">
        <v>230</v>
      </c>
      <c r="AV6" s="515" t="s">
        <v>229</v>
      </c>
      <c r="AW6" s="515" t="s">
        <v>230</v>
      </c>
      <c r="AX6" s="1409"/>
      <c r="AY6" s="1404"/>
      <c r="AZ6" s="1404"/>
      <c r="BA6" s="1402"/>
      <c r="BB6" s="1404"/>
      <c r="BC6" s="1404"/>
      <c r="BD6" s="1404"/>
      <c r="BE6" s="517"/>
    </row>
    <row r="7" spans="2:56" ht="14.25" customHeight="1">
      <c r="B7" s="509"/>
      <c r="C7" s="518"/>
      <c r="D7" s="518"/>
      <c r="E7" s="519"/>
      <c r="F7" s="518"/>
      <c r="G7" s="518"/>
      <c r="H7" s="519"/>
      <c r="I7" s="519"/>
      <c r="J7" s="519"/>
      <c r="K7" s="519"/>
      <c r="L7" s="519"/>
      <c r="M7" s="519"/>
      <c r="N7" s="519"/>
      <c r="O7" s="519"/>
      <c r="P7" s="519"/>
      <c r="Q7" s="520"/>
      <c r="R7" s="521"/>
      <c r="S7" s="521"/>
      <c r="T7" s="521"/>
      <c r="U7" s="518"/>
      <c r="V7" s="518"/>
      <c r="W7" s="519"/>
      <c r="X7" s="519"/>
      <c r="Y7" s="519"/>
      <c r="Z7" s="518"/>
      <c r="AA7" s="518"/>
      <c r="AB7" s="518"/>
      <c r="AC7" s="518"/>
      <c r="AD7" s="518"/>
      <c r="AE7" s="522"/>
      <c r="AF7" s="522"/>
      <c r="AG7" s="521"/>
      <c r="AH7" s="523"/>
      <c r="AI7" s="524"/>
      <c r="AJ7" s="524"/>
      <c r="AK7" s="524"/>
      <c r="AL7" s="524"/>
      <c r="AM7" s="524"/>
      <c r="AN7" s="524"/>
      <c r="AO7" s="524"/>
      <c r="AP7" s="524"/>
      <c r="AQ7" s="524"/>
      <c r="AR7" s="524"/>
      <c r="AS7" s="524"/>
      <c r="AT7" s="524"/>
      <c r="AU7" s="524"/>
      <c r="AV7" s="524"/>
      <c r="AW7" s="524"/>
      <c r="AX7" s="524"/>
      <c r="AY7" s="524"/>
      <c r="AZ7" s="524"/>
      <c r="BA7" s="524"/>
      <c r="BB7" s="524"/>
      <c r="BC7" s="524"/>
      <c r="BD7" s="525"/>
    </row>
    <row r="8" spans="1:56" s="534" customFormat="1" ht="14.25" customHeight="1">
      <c r="A8" s="526"/>
      <c r="B8" s="527" t="s">
        <v>236</v>
      </c>
      <c r="C8" s="528">
        <f>SUM(D8:F8)</f>
        <v>7578</v>
      </c>
      <c r="D8" s="529">
        <v>2735</v>
      </c>
      <c r="E8" s="529">
        <v>73</v>
      </c>
      <c r="F8" s="529">
        <v>4770</v>
      </c>
      <c r="G8" s="529">
        <v>2876</v>
      </c>
      <c r="H8" s="529">
        <v>2382</v>
      </c>
      <c r="I8" s="529">
        <v>1028</v>
      </c>
      <c r="J8" s="529">
        <v>501</v>
      </c>
      <c r="K8" s="529">
        <v>335</v>
      </c>
      <c r="L8" s="529">
        <v>261</v>
      </c>
      <c r="M8" s="529">
        <v>130</v>
      </c>
      <c r="N8" s="529">
        <v>35</v>
      </c>
      <c r="O8" s="529">
        <v>18</v>
      </c>
      <c r="P8" s="529">
        <v>11</v>
      </c>
      <c r="Q8" s="529">
        <v>1</v>
      </c>
      <c r="R8" s="529">
        <f>SUM(S8+T8)</f>
        <v>118313</v>
      </c>
      <c r="S8" s="529">
        <v>57056</v>
      </c>
      <c r="T8" s="529">
        <v>61257</v>
      </c>
      <c r="U8" s="529">
        <v>51900</v>
      </c>
      <c r="V8" s="529">
        <v>58126</v>
      </c>
      <c r="W8" s="529">
        <v>5739</v>
      </c>
      <c r="X8" s="529">
        <v>14329</v>
      </c>
      <c r="Y8" s="529">
        <v>14215</v>
      </c>
      <c r="Z8" s="529">
        <v>12157</v>
      </c>
      <c r="AA8" s="529">
        <v>13026</v>
      </c>
      <c r="AB8" s="529">
        <v>17709</v>
      </c>
      <c r="AC8" s="529">
        <v>17293</v>
      </c>
      <c r="AD8" s="529">
        <v>8663</v>
      </c>
      <c r="AE8" s="530">
        <v>6247</v>
      </c>
      <c r="AF8" s="530">
        <v>7910</v>
      </c>
      <c r="AG8" s="529">
        <v>1025</v>
      </c>
      <c r="AH8" s="531">
        <v>16784094</v>
      </c>
      <c r="AI8" s="532">
        <v>54900447</v>
      </c>
      <c r="AJ8" s="532">
        <v>422460</v>
      </c>
      <c r="AK8" s="532">
        <f>SUM(AL8:AN8)</f>
        <v>94758691</v>
      </c>
      <c r="AL8" s="532">
        <v>88579323</v>
      </c>
      <c r="AM8" s="532">
        <v>6033559</v>
      </c>
      <c r="AN8" s="532">
        <v>145809</v>
      </c>
      <c r="AO8" s="532">
        <f>SUM(AP8:AR8)</f>
        <v>6787</v>
      </c>
      <c r="AP8" s="532">
        <v>1972</v>
      </c>
      <c r="AQ8" s="532">
        <v>63</v>
      </c>
      <c r="AR8" s="532">
        <v>4752</v>
      </c>
      <c r="AS8" s="532">
        <f>SUM(AT8:AU8)</f>
        <v>46440</v>
      </c>
      <c r="AT8" s="532">
        <v>23426</v>
      </c>
      <c r="AU8" s="532">
        <v>23014</v>
      </c>
      <c r="AV8" s="532">
        <v>18288</v>
      </c>
      <c r="AW8" s="532">
        <v>19892</v>
      </c>
      <c r="AX8" s="532">
        <v>4889875</v>
      </c>
      <c r="AY8" s="532">
        <v>14214194</v>
      </c>
      <c r="AZ8" s="532">
        <v>148630</v>
      </c>
      <c r="BA8" s="532">
        <f>SUM(BB8:BD8)</f>
        <v>26422546</v>
      </c>
      <c r="BB8" s="532">
        <v>23512656</v>
      </c>
      <c r="BC8" s="532">
        <v>2827707</v>
      </c>
      <c r="BD8" s="533">
        <v>82183</v>
      </c>
    </row>
    <row r="9" spans="1:56" s="544" customFormat="1" ht="14.25" customHeight="1">
      <c r="A9" s="535"/>
      <c r="B9" s="536"/>
      <c r="C9" s="537"/>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9"/>
      <c r="AE9" s="540"/>
      <c r="AF9" s="540"/>
      <c r="AG9" s="539"/>
      <c r="AH9" s="541"/>
      <c r="AI9" s="542"/>
      <c r="AJ9" s="542"/>
      <c r="AK9" s="542"/>
      <c r="AL9" s="542"/>
      <c r="AM9" s="542"/>
      <c r="AN9" s="542"/>
      <c r="AO9" s="542"/>
      <c r="AP9" s="542"/>
      <c r="AQ9" s="542"/>
      <c r="AR9" s="542"/>
      <c r="AS9" s="542"/>
      <c r="AT9" s="542"/>
      <c r="AU9" s="542"/>
      <c r="AV9" s="542"/>
      <c r="AW9" s="542"/>
      <c r="AX9" s="542"/>
      <c r="AY9" s="542"/>
      <c r="AZ9" s="542"/>
      <c r="BA9" s="542"/>
      <c r="BB9" s="542"/>
      <c r="BC9" s="542"/>
      <c r="BD9" s="543"/>
    </row>
    <row r="10" spans="1:56" s="534" customFormat="1" ht="15" customHeight="1">
      <c r="A10" s="526"/>
      <c r="B10" s="545">
        <v>54</v>
      </c>
      <c r="C10" s="528">
        <f aca="true" t="shared" si="0" ref="C10:AG10">SUM(C12:C13)</f>
        <v>7533</v>
      </c>
      <c r="D10" s="83">
        <f t="shared" si="0"/>
        <v>2769</v>
      </c>
      <c r="E10" s="83">
        <f t="shared" si="0"/>
        <v>74</v>
      </c>
      <c r="F10" s="83">
        <f t="shared" si="0"/>
        <v>4690</v>
      </c>
      <c r="G10" s="83">
        <f t="shared" si="0"/>
        <v>2881</v>
      </c>
      <c r="H10" s="83">
        <f t="shared" si="0"/>
        <v>2287</v>
      </c>
      <c r="I10" s="83">
        <f t="shared" si="0"/>
        <v>1035</v>
      </c>
      <c r="J10" s="83">
        <f t="shared" si="0"/>
        <v>517</v>
      </c>
      <c r="K10" s="83">
        <f t="shared" si="0"/>
        <v>347</v>
      </c>
      <c r="L10" s="83">
        <f t="shared" si="0"/>
        <v>268</v>
      </c>
      <c r="M10" s="83">
        <f t="shared" si="0"/>
        <v>134</v>
      </c>
      <c r="N10" s="83">
        <f t="shared" si="0"/>
        <v>33</v>
      </c>
      <c r="O10" s="83">
        <f t="shared" si="0"/>
        <v>19</v>
      </c>
      <c r="P10" s="83">
        <f t="shared" si="0"/>
        <v>10</v>
      </c>
      <c r="Q10" s="83">
        <f t="shared" si="0"/>
        <v>2</v>
      </c>
      <c r="R10" s="83">
        <f t="shared" si="0"/>
        <v>120430</v>
      </c>
      <c r="S10" s="83">
        <f t="shared" si="0"/>
        <v>58063</v>
      </c>
      <c r="T10" s="83">
        <f t="shared" si="0"/>
        <v>62367</v>
      </c>
      <c r="U10" s="83">
        <f t="shared" si="0"/>
        <v>52986</v>
      </c>
      <c r="V10" s="83">
        <f t="shared" si="0"/>
        <v>59326</v>
      </c>
      <c r="W10" s="83">
        <f t="shared" si="0"/>
        <v>5806</v>
      </c>
      <c r="X10" s="83">
        <f t="shared" si="0"/>
        <v>13752</v>
      </c>
      <c r="Y10" s="83">
        <f t="shared" si="0"/>
        <v>14418</v>
      </c>
      <c r="Z10" s="83">
        <f t="shared" si="0"/>
        <v>12548</v>
      </c>
      <c r="AA10" s="83">
        <f t="shared" si="0"/>
        <v>13385</v>
      </c>
      <c r="AB10" s="83">
        <f t="shared" si="0"/>
        <v>18529</v>
      </c>
      <c r="AC10" s="83">
        <f t="shared" si="0"/>
        <v>18132</v>
      </c>
      <c r="AD10" s="83">
        <f t="shared" si="0"/>
        <v>8029</v>
      </c>
      <c r="AE10" s="83">
        <f t="shared" si="0"/>
        <v>6804</v>
      </c>
      <c r="AF10" s="83">
        <f t="shared" si="0"/>
        <v>6920</v>
      </c>
      <c r="AG10" s="83">
        <f t="shared" si="0"/>
        <v>2107</v>
      </c>
      <c r="AH10" s="531">
        <f>SUM(AH12,AH13)</f>
        <v>18301101</v>
      </c>
      <c r="AI10" s="531">
        <f>SUM(AI12,AI13)</f>
        <v>63661883</v>
      </c>
      <c r="AJ10" s="531">
        <f>SUM(AJ12,AJ13)</f>
        <v>483475</v>
      </c>
      <c r="AK10" s="542">
        <f>SUM(AL10:AN10)</f>
        <v>107410172</v>
      </c>
      <c r="AL10" s="542">
        <v>99962059</v>
      </c>
      <c r="AM10" s="532">
        <v>7270388</v>
      </c>
      <c r="AN10" s="532">
        <v>177725</v>
      </c>
      <c r="AO10" s="542">
        <f>SUM(AP10:AR10)</f>
        <v>6720</v>
      </c>
      <c r="AP10" s="532">
        <f>SUM(AP12:AP13)</f>
        <v>1984</v>
      </c>
      <c r="AQ10" s="532">
        <f>SUM(AQ12:AQ13)</f>
        <v>65</v>
      </c>
      <c r="AR10" s="532">
        <f>SUM(AR12:AR13)</f>
        <v>4671</v>
      </c>
      <c r="AS10" s="532">
        <f>SUM(AT10:AU10)</f>
        <v>46524</v>
      </c>
      <c r="AT10" s="532">
        <f aca="true" t="shared" si="1" ref="AT10:BD10">SUM(AT12:AT13)</f>
        <v>23548</v>
      </c>
      <c r="AU10" s="532">
        <f t="shared" si="1"/>
        <v>22976</v>
      </c>
      <c r="AV10" s="532">
        <f t="shared" si="1"/>
        <v>18489</v>
      </c>
      <c r="AW10" s="532">
        <f t="shared" si="1"/>
        <v>19944</v>
      </c>
      <c r="AX10" s="532">
        <f t="shared" si="1"/>
        <v>5278503</v>
      </c>
      <c r="AY10" s="532">
        <f t="shared" si="1"/>
        <v>15515928</v>
      </c>
      <c r="AZ10" s="532">
        <f t="shared" si="1"/>
        <v>168495</v>
      </c>
      <c r="BA10" s="532">
        <f t="shared" si="1"/>
        <v>28934257</v>
      </c>
      <c r="BB10" s="532">
        <f t="shared" si="1"/>
        <v>25587603</v>
      </c>
      <c r="BC10" s="532">
        <f t="shared" si="1"/>
        <v>3249287</v>
      </c>
      <c r="BD10" s="533">
        <f t="shared" si="1"/>
        <v>97367</v>
      </c>
    </row>
    <row r="11" spans="1:56" s="544" customFormat="1" ht="15" customHeight="1">
      <c r="A11" s="535"/>
      <c r="B11" s="536"/>
      <c r="C11" s="537"/>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39"/>
      <c r="AE11" s="540"/>
      <c r="AF11" s="540"/>
      <c r="AG11" s="539"/>
      <c r="AH11" s="541"/>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3"/>
    </row>
    <row r="12" spans="1:56" s="534" customFormat="1" ht="15" customHeight="1">
      <c r="A12" s="526"/>
      <c r="B12" s="527" t="s">
        <v>53</v>
      </c>
      <c r="C12" s="528">
        <f aca="true" t="shared" si="2" ref="C12:AJ12">SUM(C20:C32)</f>
        <v>5552</v>
      </c>
      <c r="D12" s="83">
        <f t="shared" si="2"/>
        <v>2035</v>
      </c>
      <c r="E12" s="83">
        <f t="shared" si="2"/>
        <v>50</v>
      </c>
      <c r="F12" s="83">
        <f t="shared" si="2"/>
        <v>3467</v>
      </c>
      <c r="G12" s="83">
        <f t="shared" si="2"/>
        <v>2164</v>
      </c>
      <c r="H12" s="83">
        <f t="shared" si="2"/>
        <v>1734</v>
      </c>
      <c r="I12" s="83">
        <f t="shared" si="2"/>
        <v>713</v>
      </c>
      <c r="J12" s="83">
        <f t="shared" si="2"/>
        <v>354</v>
      </c>
      <c r="K12" s="83">
        <f t="shared" si="2"/>
        <v>254</v>
      </c>
      <c r="L12" s="83">
        <f t="shared" si="2"/>
        <v>185</v>
      </c>
      <c r="M12" s="83">
        <f t="shared" si="2"/>
        <v>93</v>
      </c>
      <c r="N12" s="83">
        <f t="shared" si="2"/>
        <v>28</v>
      </c>
      <c r="O12" s="83">
        <f t="shared" si="2"/>
        <v>17</v>
      </c>
      <c r="P12" s="83">
        <f t="shared" si="2"/>
        <v>9</v>
      </c>
      <c r="Q12" s="83">
        <f t="shared" si="2"/>
        <v>1</v>
      </c>
      <c r="R12" s="83">
        <f t="shared" si="2"/>
        <v>88244</v>
      </c>
      <c r="S12" s="83">
        <f t="shared" si="2"/>
        <v>45233</v>
      </c>
      <c r="T12" s="83">
        <f t="shared" si="2"/>
        <v>43011</v>
      </c>
      <c r="U12" s="83">
        <f t="shared" si="2"/>
        <v>41421</v>
      </c>
      <c r="V12" s="83">
        <f t="shared" si="2"/>
        <v>40792</v>
      </c>
      <c r="W12" s="83">
        <f t="shared" si="2"/>
        <v>4341</v>
      </c>
      <c r="X12" s="83">
        <f t="shared" si="2"/>
        <v>10351</v>
      </c>
      <c r="Y12" s="83">
        <f t="shared" si="2"/>
        <v>9941</v>
      </c>
      <c r="Z12" s="83">
        <f t="shared" si="2"/>
        <v>8557</v>
      </c>
      <c r="AA12" s="83">
        <f t="shared" si="2"/>
        <v>9740</v>
      </c>
      <c r="AB12" s="83">
        <f t="shared" si="2"/>
        <v>12679</v>
      </c>
      <c r="AC12" s="83">
        <f t="shared" si="2"/>
        <v>12523</v>
      </c>
      <c r="AD12" s="83">
        <f t="shared" si="2"/>
        <v>6887</v>
      </c>
      <c r="AE12" s="83">
        <f t="shared" si="2"/>
        <v>6104</v>
      </c>
      <c r="AF12" s="83">
        <f t="shared" si="2"/>
        <v>6020</v>
      </c>
      <c r="AG12" s="83">
        <f t="shared" si="2"/>
        <v>1101</v>
      </c>
      <c r="AH12" s="531">
        <f t="shared" si="2"/>
        <v>14028597</v>
      </c>
      <c r="AI12" s="531">
        <f t="shared" si="2"/>
        <v>49496860</v>
      </c>
      <c r="AJ12" s="531">
        <f t="shared" si="2"/>
        <v>357576</v>
      </c>
      <c r="AK12" s="542">
        <f>SUM(AL12:AN12)</f>
        <v>83618728</v>
      </c>
      <c r="AL12" s="532">
        <f>SUM(AL20:AL32)</f>
        <v>78236792</v>
      </c>
      <c r="AM12" s="532">
        <v>5219376</v>
      </c>
      <c r="AN12" s="532">
        <v>162560</v>
      </c>
      <c r="AO12" s="532">
        <f>SUM(AP12:AR12)</f>
        <v>4965</v>
      </c>
      <c r="AP12" s="532">
        <f aca="true" t="shared" si="3" ref="AP12:BD12">SUM(AP20:AP32)</f>
        <v>1470</v>
      </c>
      <c r="AQ12" s="532">
        <f t="shared" si="3"/>
        <v>43</v>
      </c>
      <c r="AR12" s="532">
        <f t="shared" si="3"/>
        <v>3452</v>
      </c>
      <c r="AS12" s="532">
        <f t="shared" si="3"/>
        <v>33190</v>
      </c>
      <c r="AT12" s="532">
        <f t="shared" si="3"/>
        <v>17755</v>
      </c>
      <c r="AU12" s="532">
        <f t="shared" si="3"/>
        <v>15435</v>
      </c>
      <c r="AV12" s="532">
        <f t="shared" si="3"/>
        <v>13956</v>
      </c>
      <c r="AW12" s="532">
        <f t="shared" si="3"/>
        <v>13222</v>
      </c>
      <c r="AX12" s="532">
        <f t="shared" si="3"/>
        <v>3905427</v>
      </c>
      <c r="AY12" s="532">
        <f t="shared" si="3"/>
        <v>11419976</v>
      </c>
      <c r="AZ12" s="532">
        <f t="shared" si="3"/>
        <v>68810</v>
      </c>
      <c r="BA12" s="531">
        <f t="shared" si="3"/>
        <v>21405564</v>
      </c>
      <c r="BB12" s="531">
        <f t="shared" si="3"/>
        <v>18970619</v>
      </c>
      <c r="BC12" s="531">
        <f t="shared" si="3"/>
        <v>2352701</v>
      </c>
      <c r="BD12" s="533">
        <f t="shared" si="3"/>
        <v>82244</v>
      </c>
    </row>
    <row r="13" spans="1:56" s="534" customFormat="1" ht="15" customHeight="1">
      <c r="A13" s="526"/>
      <c r="B13" s="527" t="s">
        <v>54</v>
      </c>
      <c r="C13" s="83">
        <f aca="true" t="shared" si="4" ref="C13:AJ13">SUM(C33:C63)</f>
        <v>1981</v>
      </c>
      <c r="D13" s="83">
        <f t="shared" si="4"/>
        <v>734</v>
      </c>
      <c r="E13" s="83">
        <f t="shared" si="4"/>
        <v>24</v>
      </c>
      <c r="F13" s="83">
        <f t="shared" si="4"/>
        <v>1223</v>
      </c>
      <c r="G13" s="83">
        <f t="shared" si="4"/>
        <v>717</v>
      </c>
      <c r="H13" s="83">
        <f t="shared" si="4"/>
        <v>553</v>
      </c>
      <c r="I13" s="83">
        <f t="shared" si="4"/>
        <v>322</v>
      </c>
      <c r="J13" s="83">
        <f t="shared" si="4"/>
        <v>163</v>
      </c>
      <c r="K13" s="83">
        <f t="shared" si="4"/>
        <v>93</v>
      </c>
      <c r="L13" s="83">
        <f t="shared" si="4"/>
        <v>83</v>
      </c>
      <c r="M13" s="83">
        <f t="shared" si="4"/>
        <v>41</v>
      </c>
      <c r="N13" s="83">
        <f t="shared" si="4"/>
        <v>5</v>
      </c>
      <c r="O13" s="83">
        <f t="shared" si="4"/>
        <v>2</v>
      </c>
      <c r="P13" s="83">
        <f t="shared" si="4"/>
        <v>1</v>
      </c>
      <c r="Q13" s="83">
        <f t="shared" si="4"/>
        <v>1</v>
      </c>
      <c r="R13" s="83">
        <f t="shared" si="4"/>
        <v>32186</v>
      </c>
      <c r="S13" s="83">
        <f t="shared" si="4"/>
        <v>12830</v>
      </c>
      <c r="T13" s="83">
        <f t="shared" si="4"/>
        <v>19356</v>
      </c>
      <c r="U13" s="83">
        <f t="shared" si="4"/>
        <v>11565</v>
      </c>
      <c r="V13" s="83">
        <f t="shared" si="4"/>
        <v>18534</v>
      </c>
      <c r="W13" s="83">
        <f t="shared" si="4"/>
        <v>1465</v>
      </c>
      <c r="X13" s="83">
        <f t="shared" si="4"/>
        <v>3401</v>
      </c>
      <c r="Y13" s="83">
        <f t="shared" si="4"/>
        <v>4477</v>
      </c>
      <c r="Z13" s="83">
        <f t="shared" si="4"/>
        <v>3991</v>
      </c>
      <c r="AA13" s="83">
        <f t="shared" si="4"/>
        <v>3645</v>
      </c>
      <c r="AB13" s="83">
        <f t="shared" si="4"/>
        <v>5850</v>
      </c>
      <c r="AC13" s="83">
        <f t="shared" si="4"/>
        <v>5609</v>
      </c>
      <c r="AD13" s="83">
        <f t="shared" si="4"/>
        <v>1142</v>
      </c>
      <c r="AE13" s="83">
        <f t="shared" si="4"/>
        <v>700</v>
      </c>
      <c r="AF13" s="83">
        <f t="shared" si="4"/>
        <v>900</v>
      </c>
      <c r="AG13" s="83">
        <f t="shared" si="4"/>
        <v>1006</v>
      </c>
      <c r="AH13" s="531">
        <f t="shared" si="4"/>
        <v>4272504</v>
      </c>
      <c r="AI13" s="531">
        <f t="shared" si="4"/>
        <v>14165023</v>
      </c>
      <c r="AJ13" s="531">
        <f t="shared" si="4"/>
        <v>125899</v>
      </c>
      <c r="AK13" s="542">
        <f>SUM(AL13:AN13)</f>
        <v>23791444</v>
      </c>
      <c r="AL13" s="532">
        <f>SUM(AL33:AL63)</f>
        <v>21725267</v>
      </c>
      <c r="AM13" s="532">
        <f>SUM(AM33:AM63)</f>
        <v>2051012</v>
      </c>
      <c r="AN13" s="532">
        <f>SUM(AN33:AN63)</f>
        <v>15165</v>
      </c>
      <c r="AO13" s="532">
        <f>SUM(AP13:AR13)</f>
        <v>1755</v>
      </c>
      <c r="AP13" s="532">
        <f aca="true" t="shared" si="5" ref="AP13:BD13">SUM(AP33:AP63)</f>
        <v>514</v>
      </c>
      <c r="AQ13" s="532">
        <f t="shared" si="5"/>
        <v>22</v>
      </c>
      <c r="AR13" s="532">
        <f t="shared" si="5"/>
        <v>1219</v>
      </c>
      <c r="AS13" s="532">
        <f t="shared" si="5"/>
        <v>13334</v>
      </c>
      <c r="AT13" s="532">
        <f t="shared" si="5"/>
        <v>5793</v>
      </c>
      <c r="AU13" s="532">
        <f t="shared" si="5"/>
        <v>7541</v>
      </c>
      <c r="AV13" s="532">
        <f t="shared" si="5"/>
        <v>4533</v>
      </c>
      <c r="AW13" s="532">
        <f t="shared" si="5"/>
        <v>6722</v>
      </c>
      <c r="AX13" s="532">
        <f t="shared" si="5"/>
        <v>1373076</v>
      </c>
      <c r="AY13" s="532">
        <f t="shared" si="5"/>
        <v>4095952</v>
      </c>
      <c r="AZ13" s="532">
        <f t="shared" si="5"/>
        <v>99685</v>
      </c>
      <c r="BA13" s="532">
        <f t="shared" si="5"/>
        <v>7528693</v>
      </c>
      <c r="BB13" s="532">
        <f t="shared" si="5"/>
        <v>6616984</v>
      </c>
      <c r="BC13" s="532">
        <f t="shared" si="5"/>
        <v>896586</v>
      </c>
      <c r="BD13" s="533">
        <f t="shared" si="5"/>
        <v>15123</v>
      </c>
    </row>
    <row r="14" spans="1:56" s="544" customFormat="1" ht="12" customHeight="1">
      <c r="A14" s="535"/>
      <c r="B14" s="547"/>
      <c r="C14" s="54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9"/>
      <c r="AE14" s="540"/>
      <c r="AF14" s="540"/>
      <c r="AG14" s="539"/>
      <c r="AH14" s="541"/>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3"/>
    </row>
    <row r="15" spans="1:56" s="534" customFormat="1" ht="12" customHeight="1">
      <c r="A15" s="526"/>
      <c r="B15" s="549" t="s">
        <v>237</v>
      </c>
      <c r="C15" s="550">
        <f aca="true" t="shared" si="6" ref="C15:AJ15">SUM(C20,C25:C27,C29:C31,C33:C39)</f>
        <v>3683</v>
      </c>
      <c r="D15" s="529">
        <f t="shared" si="6"/>
        <v>1243</v>
      </c>
      <c r="E15" s="529">
        <f t="shared" si="6"/>
        <v>28</v>
      </c>
      <c r="F15" s="529">
        <f t="shared" si="6"/>
        <v>2412</v>
      </c>
      <c r="G15" s="529">
        <f t="shared" si="6"/>
        <v>1579</v>
      </c>
      <c r="H15" s="529">
        <f t="shared" si="6"/>
        <v>1084</v>
      </c>
      <c r="I15" s="529">
        <f t="shared" si="6"/>
        <v>453</v>
      </c>
      <c r="J15" s="529">
        <f t="shared" si="6"/>
        <v>213</v>
      </c>
      <c r="K15" s="529">
        <f t="shared" si="6"/>
        <v>146</v>
      </c>
      <c r="L15" s="529">
        <f t="shared" si="6"/>
        <v>118</v>
      </c>
      <c r="M15" s="529">
        <f t="shared" si="6"/>
        <v>62</v>
      </c>
      <c r="N15" s="529">
        <f t="shared" si="6"/>
        <v>17</v>
      </c>
      <c r="O15" s="529">
        <f t="shared" si="6"/>
        <v>6</v>
      </c>
      <c r="P15" s="529">
        <f t="shared" si="6"/>
        <v>4</v>
      </c>
      <c r="Q15" s="529">
        <f t="shared" si="6"/>
        <v>1</v>
      </c>
      <c r="R15" s="529">
        <f t="shared" si="6"/>
        <v>53403</v>
      </c>
      <c r="S15" s="529">
        <f t="shared" si="6"/>
        <v>26604</v>
      </c>
      <c r="T15" s="529">
        <f t="shared" si="6"/>
        <v>26799</v>
      </c>
      <c r="U15" s="529">
        <f t="shared" si="6"/>
        <v>23948</v>
      </c>
      <c r="V15" s="529">
        <f t="shared" si="6"/>
        <v>25242</v>
      </c>
      <c r="W15" s="529">
        <f t="shared" si="6"/>
        <v>3162</v>
      </c>
      <c r="X15" s="529">
        <f t="shared" si="6"/>
        <v>6476</v>
      </c>
      <c r="Y15" s="529">
        <f t="shared" si="6"/>
        <v>6268</v>
      </c>
      <c r="Z15" s="529">
        <f t="shared" si="6"/>
        <v>5152</v>
      </c>
      <c r="AA15" s="529">
        <f t="shared" si="6"/>
        <v>5666</v>
      </c>
      <c r="AB15" s="529">
        <f t="shared" si="6"/>
        <v>8084</v>
      </c>
      <c r="AC15" s="529">
        <f t="shared" si="6"/>
        <v>8523</v>
      </c>
      <c r="AD15" s="529">
        <f t="shared" si="6"/>
        <v>4219</v>
      </c>
      <c r="AE15" s="529">
        <f t="shared" si="6"/>
        <v>2205</v>
      </c>
      <c r="AF15" s="529">
        <f t="shared" si="6"/>
        <v>2547</v>
      </c>
      <c r="AG15" s="529">
        <f t="shared" si="6"/>
        <v>1101</v>
      </c>
      <c r="AH15" s="531">
        <f t="shared" si="6"/>
        <v>8195815</v>
      </c>
      <c r="AI15" s="531">
        <f t="shared" si="6"/>
        <v>28850872</v>
      </c>
      <c r="AJ15" s="531">
        <f t="shared" si="6"/>
        <v>157358</v>
      </c>
      <c r="AK15" s="542">
        <f>SUM(AL15:AN15)</f>
        <v>48665570</v>
      </c>
      <c r="AL15" s="532">
        <f aca="true" t="shared" si="7" ref="AL15:BD15">SUM(AL20,AL25:AL27,AL29:AL31,AL33:AL39)</f>
        <v>45855714</v>
      </c>
      <c r="AM15" s="532">
        <f t="shared" si="7"/>
        <v>2716555</v>
      </c>
      <c r="AN15" s="532">
        <f t="shared" si="7"/>
        <v>93301</v>
      </c>
      <c r="AO15" s="532">
        <f t="shared" si="7"/>
        <v>3329</v>
      </c>
      <c r="AP15" s="532">
        <f t="shared" si="7"/>
        <v>898</v>
      </c>
      <c r="AQ15" s="532">
        <f t="shared" si="7"/>
        <v>25</v>
      </c>
      <c r="AR15" s="532">
        <f t="shared" si="7"/>
        <v>2406</v>
      </c>
      <c r="AS15" s="532">
        <f t="shared" si="7"/>
        <v>21058</v>
      </c>
      <c r="AT15" s="532">
        <f t="shared" si="7"/>
        <v>11146</v>
      </c>
      <c r="AU15" s="532">
        <f t="shared" si="7"/>
        <v>9912</v>
      </c>
      <c r="AV15" s="532">
        <f t="shared" si="7"/>
        <v>8497</v>
      </c>
      <c r="AW15" s="532">
        <f t="shared" si="7"/>
        <v>8359</v>
      </c>
      <c r="AX15" s="532">
        <f t="shared" si="7"/>
        <v>2417097</v>
      </c>
      <c r="AY15" s="532">
        <f t="shared" si="7"/>
        <v>6634879</v>
      </c>
      <c r="AZ15" s="532">
        <f t="shared" si="7"/>
        <v>51791</v>
      </c>
      <c r="BA15" s="532">
        <f t="shared" si="7"/>
        <v>12787528</v>
      </c>
      <c r="BB15" s="532">
        <f t="shared" si="7"/>
        <v>11315146</v>
      </c>
      <c r="BC15" s="532">
        <f t="shared" si="7"/>
        <v>1444926</v>
      </c>
      <c r="BD15" s="533">
        <f t="shared" si="7"/>
        <v>27456</v>
      </c>
    </row>
    <row r="16" spans="1:56" s="534" customFormat="1" ht="12" customHeight="1">
      <c r="A16" s="526"/>
      <c r="B16" s="549" t="s">
        <v>1613</v>
      </c>
      <c r="C16" s="550">
        <f aca="true" t="shared" si="8" ref="C16:AH16">SUM(C24,C40:C46)</f>
        <v>333</v>
      </c>
      <c r="D16" s="529">
        <f t="shared" si="8"/>
        <v>147</v>
      </c>
      <c r="E16" s="529">
        <f t="shared" si="8"/>
        <v>6</v>
      </c>
      <c r="F16" s="529">
        <f t="shared" si="8"/>
        <v>180</v>
      </c>
      <c r="G16" s="529">
        <f t="shared" si="8"/>
        <v>88</v>
      </c>
      <c r="H16" s="529">
        <f t="shared" si="8"/>
        <v>101</v>
      </c>
      <c r="I16" s="529">
        <f t="shared" si="8"/>
        <v>59</v>
      </c>
      <c r="J16" s="529">
        <f t="shared" si="8"/>
        <v>28</v>
      </c>
      <c r="K16" s="529">
        <f t="shared" si="8"/>
        <v>29</v>
      </c>
      <c r="L16" s="529">
        <f t="shared" si="8"/>
        <v>15</v>
      </c>
      <c r="M16" s="529">
        <f t="shared" si="8"/>
        <v>10</v>
      </c>
      <c r="N16" s="529">
        <f t="shared" si="8"/>
        <v>1</v>
      </c>
      <c r="O16" s="529">
        <f t="shared" si="8"/>
        <v>0</v>
      </c>
      <c r="P16" s="529">
        <f t="shared" si="8"/>
        <v>2</v>
      </c>
      <c r="Q16" s="529">
        <f t="shared" si="8"/>
        <v>0</v>
      </c>
      <c r="R16" s="529">
        <f t="shared" si="8"/>
        <v>7342</v>
      </c>
      <c r="S16" s="529">
        <f t="shared" si="8"/>
        <v>2871</v>
      </c>
      <c r="T16" s="529">
        <f t="shared" si="8"/>
        <v>4471</v>
      </c>
      <c r="U16" s="529">
        <f t="shared" si="8"/>
        <v>2679</v>
      </c>
      <c r="V16" s="529">
        <f t="shared" si="8"/>
        <v>4361</v>
      </c>
      <c r="W16" s="529">
        <f t="shared" si="8"/>
        <v>182</v>
      </c>
      <c r="X16" s="529">
        <f t="shared" si="8"/>
        <v>582</v>
      </c>
      <c r="Y16" s="529">
        <f t="shared" si="8"/>
        <v>825</v>
      </c>
      <c r="Z16" s="529">
        <f t="shared" si="8"/>
        <v>683</v>
      </c>
      <c r="AA16" s="529">
        <f t="shared" si="8"/>
        <v>1110</v>
      </c>
      <c r="AB16" s="529">
        <f t="shared" si="8"/>
        <v>1129</v>
      </c>
      <c r="AC16" s="529">
        <f t="shared" si="8"/>
        <v>1363</v>
      </c>
      <c r="AD16" s="529">
        <f t="shared" si="8"/>
        <v>207</v>
      </c>
      <c r="AE16" s="529">
        <f t="shared" si="8"/>
        <v>0</v>
      </c>
      <c r="AF16" s="529">
        <f t="shared" si="8"/>
        <v>1261</v>
      </c>
      <c r="AG16" s="529">
        <f t="shared" si="8"/>
        <v>0</v>
      </c>
      <c r="AH16" s="531">
        <f t="shared" si="8"/>
        <v>909490</v>
      </c>
      <c r="AI16" s="531">
        <f aca="true" t="shared" si="9" ref="AI16:BD16">SUM(AI24,AI40:AI46)</f>
        <v>2732530</v>
      </c>
      <c r="AJ16" s="531">
        <f t="shared" si="9"/>
        <v>26535</v>
      </c>
      <c r="AK16" s="531">
        <f t="shared" si="9"/>
        <v>4453826</v>
      </c>
      <c r="AL16" s="532">
        <f t="shared" si="9"/>
        <v>4059119</v>
      </c>
      <c r="AM16" s="532">
        <f t="shared" si="9"/>
        <v>391285</v>
      </c>
      <c r="AN16" s="532">
        <f t="shared" si="9"/>
        <v>3422</v>
      </c>
      <c r="AO16" s="532">
        <f t="shared" si="9"/>
        <v>276</v>
      </c>
      <c r="AP16" s="532">
        <f t="shared" si="9"/>
        <v>92</v>
      </c>
      <c r="AQ16" s="532">
        <f t="shared" si="9"/>
        <v>4</v>
      </c>
      <c r="AR16" s="532">
        <f t="shared" si="9"/>
        <v>180</v>
      </c>
      <c r="AS16" s="532">
        <f t="shared" si="9"/>
        <v>2272</v>
      </c>
      <c r="AT16" s="532">
        <f t="shared" si="9"/>
        <v>1120</v>
      </c>
      <c r="AU16" s="532">
        <f t="shared" si="9"/>
        <v>1152</v>
      </c>
      <c r="AV16" s="532">
        <f t="shared" si="9"/>
        <v>928</v>
      </c>
      <c r="AW16" s="532">
        <f t="shared" si="9"/>
        <v>1042</v>
      </c>
      <c r="AX16" s="532">
        <f t="shared" si="9"/>
        <v>251393</v>
      </c>
      <c r="AY16" s="532">
        <f t="shared" si="9"/>
        <v>707925</v>
      </c>
      <c r="AZ16" s="532">
        <f t="shared" si="9"/>
        <v>6990</v>
      </c>
      <c r="BA16" s="532">
        <f t="shared" si="9"/>
        <v>1306965</v>
      </c>
      <c r="BB16" s="532">
        <f t="shared" si="9"/>
        <v>1215738</v>
      </c>
      <c r="BC16" s="532">
        <f t="shared" si="9"/>
        <v>87903</v>
      </c>
      <c r="BD16" s="533">
        <f t="shared" si="9"/>
        <v>3324</v>
      </c>
    </row>
    <row r="17" spans="1:56" s="534" customFormat="1" ht="12" customHeight="1">
      <c r="A17" s="526"/>
      <c r="B17" s="549" t="s">
        <v>1615</v>
      </c>
      <c r="C17" s="550">
        <f aca="true" t="shared" si="10" ref="C17:AJ17">SUM(C21,C28,C32,C47:C51)</f>
        <v>1903</v>
      </c>
      <c r="D17" s="529">
        <f t="shared" si="10"/>
        <v>729</v>
      </c>
      <c r="E17" s="529">
        <f t="shared" si="10"/>
        <v>10</v>
      </c>
      <c r="F17" s="529">
        <f t="shared" si="10"/>
        <v>1164</v>
      </c>
      <c r="G17" s="529">
        <f t="shared" si="10"/>
        <v>662</v>
      </c>
      <c r="H17" s="529">
        <f t="shared" si="10"/>
        <v>626</v>
      </c>
      <c r="I17" s="529">
        <f t="shared" si="10"/>
        <v>246</v>
      </c>
      <c r="J17" s="529">
        <f t="shared" si="10"/>
        <v>144</v>
      </c>
      <c r="K17" s="529">
        <f t="shared" si="10"/>
        <v>102</v>
      </c>
      <c r="L17" s="529">
        <f t="shared" si="10"/>
        <v>72</v>
      </c>
      <c r="M17" s="529">
        <f t="shared" si="10"/>
        <v>36</v>
      </c>
      <c r="N17" s="529">
        <f t="shared" si="10"/>
        <v>4</v>
      </c>
      <c r="O17" s="529">
        <f t="shared" si="10"/>
        <v>6</v>
      </c>
      <c r="P17" s="529">
        <f t="shared" si="10"/>
        <v>4</v>
      </c>
      <c r="Q17" s="529">
        <f t="shared" si="10"/>
        <v>1</v>
      </c>
      <c r="R17" s="529">
        <f t="shared" si="10"/>
        <v>33045</v>
      </c>
      <c r="S17" s="529">
        <f t="shared" si="10"/>
        <v>16057</v>
      </c>
      <c r="T17" s="529">
        <f t="shared" si="10"/>
        <v>16988</v>
      </c>
      <c r="U17" s="529">
        <f t="shared" si="10"/>
        <v>14800</v>
      </c>
      <c r="V17" s="529">
        <f t="shared" si="10"/>
        <v>16202</v>
      </c>
      <c r="W17" s="529">
        <f t="shared" si="10"/>
        <v>1380</v>
      </c>
      <c r="X17" s="529">
        <f t="shared" si="10"/>
        <v>3759</v>
      </c>
      <c r="Y17" s="529">
        <f t="shared" si="10"/>
        <v>3486</v>
      </c>
      <c r="Z17" s="529">
        <f t="shared" si="10"/>
        <v>3467</v>
      </c>
      <c r="AA17" s="529">
        <f t="shared" si="10"/>
        <v>3867</v>
      </c>
      <c r="AB17" s="529">
        <f t="shared" si="10"/>
        <v>5015</v>
      </c>
      <c r="AC17" s="529">
        <f t="shared" si="10"/>
        <v>4837</v>
      </c>
      <c r="AD17" s="529">
        <f t="shared" si="10"/>
        <v>959</v>
      </c>
      <c r="AE17" s="529">
        <f t="shared" si="10"/>
        <v>2157</v>
      </c>
      <c r="AF17" s="529">
        <f t="shared" si="10"/>
        <v>3112</v>
      </c>
      <c r="AG17" s="529">
        <f t="shared" si="10"/>
        <v>1006</v>
      </c>
      <c r="AH17" s="531">
        <f t="shared" si="10"/>
        <v>5102019</v>
      </c>
      <c r="AI17" s="531">
        <f t="shared" si="10"/>
        <v>15383725</v>
      </c>
      <c r="AJ17" s="531">
        <f t="shared" si="10"/>
        <v>134829</v>
      </c>
      <c r="AK17" s="542">
        <f>SUM(AL17:AN17)</f>
        <v>26683838</v>
      </c>
      <c r="AL17" s="532">
        <f aca="true" t="shared" si="11" ref="AL17:BD17">SUM(AL21,AL28,AL32,AL47:AL51)</f>
        <v>24090312</v>
      </c>
      <c r="AM17" s="532">
        <f t="shared" si="11"/>
        <v>2576445</v>
      </c>
      <c r="AN17" s="532">
        <f t="shared" si="11"/>
        <v>17081</v>
      </c>
      <c r="AO17" s="532">
        <f t="shared" si="11"/>
        <v>1678</v>
      </c>
      <c r="AP17" s="532">
        <f t="shared" si="11"/>
        <v>514</v>
      </c>
      <c r="AQ17" s="532">
        <f t="shared" si="11"/>
        <v>9</v>
      </c>
      <c r="AR17" s="532">
        <f t="shared" si="11"/>
        <v>1155</v>
      </c>
      <c r="AS17" s="532">
        <f t="shared" si="11"/>
        <v>12092</v>
      </c>
      <c r="AT17" s="532">
        <f t="shared" si="11"/>
        <v>5755</v>
      </c>
      <c r="AU17" s="532">
        <f t="shared" si="11"/>
        <v>6337</v>
      </c>
      <c r="AV17" s="532">
        <f t="shared" si="11"/>
        <v>4506</v>
      </c>
      <c r="AW17" s="532">
        <f t="shared" si="11"/>
        <v>5555</v>
      </c>
      <c r="AX17" s="532">
        <f t="shared" si="11"/>
        <v>1318889</v>
      </c>
      <c r="AY17" s="532">
        <f t="shared" si="11"/>
        <v>3649599</v>
      </c>
      <c r="AZ17" s="532">
        <f t="shared" si="11"/>
        <v>57454</v>
      </c>
      <c r="BA17" s="532">
        <f t="shared" si="11"/>
        <v>6889592</v>
      </c>
      <c r="BB17" s="532">
        <f t="shared" si="11"/>
        <v>5828009</v>
      </c>
      <c r="BC17" s="532">
        <f t="shared" si="11"/>
        <v>1051979</v>
      </c>
      <c r="BD17" s="533">
        <f t="shared" si="11"/>
        <v>9604</v>
      </c>
    </row>
    <row r="18" spans="1:56" s="534" customFormat="1" ht="12" customHeight="1">
      <c r="A18" s="526"/>
      <c r="B18" s="549" t="s">
        <v>1617</v>
      </c>
      <c r="C18" s="550">
        <f aca="true" t="shared" si="12" ref="C18:AJ18">SUM(C22:C23,C52:C63)</f>
        <v>1614</v>
      </c>
      <c r="D18" s="529">
        <f t="shared" si="12"/>
        <v>650</v>
      </c>
      <c r="E18" s="529">
        <f t="shared" si="12"/>
        <v>30</v>
      </c>
      <c r="F18" s="529">
        <f t="shared" si="12"/>
        <v>934</v>
      </c>
      <c r="G18" s="529">
        <f t="shared" si="12"/>
        <v>552</v>
      </c>
      <c r="H18" s="529">
        <f t="shared" si="12"/>
        <v>476</v>
      </c>
      <c r="I18" s="529">
        <f t="shared" si="12"/>
        <v>277</v>
      </c>
      <c r="J18" s="529">
        <f t="shared" si="12"/>
        <v>132</v>
      </c>
      <c r="K18" s="529">
        <f t="shared" si="12"/>
        <v>70</v>
      </c>
      <c r="L18" s="529">
        <f t="shared" si="12"/>
        <v>63</v>
      </c>
      <c r="M18" s="529">
        <f t="shared" si="12"/>
        <v>26</v>
      </c>
      <c r="N18" s="529">
        <f t="shared" si="12"/>
        <v>11</v>
      </c>
      <c r="O18" s="529">
        <f t="shared" si="12"/>
        <v>7</v>
      </c>
      <c r="P18" s="529">
        <f t="shared" si="12"/>
        <v>0</v>
      </c>
      <c r="Q18" s="529">
        <f t="shared" si="12"/>
        <v>0</v>
      </c>
      <c r="R18" s="529">
        <f t="shared" si="12"/>
        <v>26640</v>
      </c>
      <c r="S18" s="529">
        <f t="shared" si="12"/>
        <v>12531</v>
      </c>
      <c r="T18" s="529">
        <f t="shared" si="12"/>
        <v>14109</v>
      </c>
      <c r="U18" s="529">
        <f t="shared" si="12"/>
        <v>11559</v>
      </c>
      <c r="V18" s="529">
        <f t="shared" si="12"/>
        <v>13521</v>
      </c>
      <c r="W18" s="529">
        <f t="shared" si="12"/>
        <v>1082</v>
      </c>
      <c r="X18" s="529">
        <f t="shared" si="12"/>
        <v>2935</v>
      </c>
      <c r="Y18" s="529">
        <f t="shared" si="12"/>
        <v>3839</v>
      </c>
      <c r="Z18" s="529">
        <f t="shared" si="12"/>
        <v>3246</v>
      </c>
      <c r="AA18" s="529">
        <f t="shared" si="12"/>
        <v>2742</v>
      </c>
      <c r="AB18" s="529">
        <f t="shared" si="12"/>
        <v>4301</v>
      </c>
      <c r="AC18" s="529">
        <f t="shared" si="12"/>
        <v>3409</v>
      </c>
      <c r="AD18" s="529">
        <f t="shared" si="12"/>
        <v>2644</v>
      </c>
      <c r="AE18" s="529">
        <f t="shared" si="12"/>
        <v>2442</v>
      </c>
      <c r="AF18" s="529">
        <f t="shared" si="12"/>
        <v>0</v>
      </c>
      <c r="AG18" s="529">
        <f t="shared" si="12"/>
        <v>0</v>
      </c>
      <c r="AH18" s="531">
        <f t="shared" si="12"/>
        <v>4093777</v>
      </c>
      <c r="AI18" s="531">
        <f t="shared" si="12"/>
        <v>16694756</v>
      </c>
      <c r="AJ18" s="531">
        <f t="shared" si="12"/>
        <v>164753</v>
      </c>
      <c r="AK18" s="542">
        <f>SUM(AL18:AN18)</f>
        <v>27606938</v>
      </c>
      <c r="AL18" s="532">
        <f aca="true" t="shared" si="13" ref="AL18:BD18">SUM(AL22:AL23,AL52:AL63)</f>
        <v>25956914</v>
      </c>
      <c r="AM18" s="532">
        <f t="shared" si="13"/>
        <v>1586103</v>
      </c>
      <c r="AN18" s="532">
        <f t="shared" si="13"/>
        <v>63921</v>
      </c>
      <c r="AO18" s="532">
        <f t="shared" si="13"/>
        <v>1437</v>
      </c>
      <c r="AP18" s="532">
        <f t="shared" si="13"/>
        <v>480</v>
      </c>
      <c r="AQ18" s="532">
        <f t="shared" si="13"/>
        <v>27</v>
      </c>
      <c r="AR18" s="532">
        <f t="shared" si="13"/>
        <v>930</v>
      </c>
      <c r="AS18" s="532">
        <f t="shared" si="13"/>
        <v>11102</v>
      </c>
      <c r="AT18" s="532">
        <f t="shared" si="13"/>
        <v>5527</v>
      </c>
      <c r="AU18" s="532">
        <f t="shared" si="13"/>
        <v>5575</v>
      </c>
      <c r="AV18" s="532">
        <f t="shared" si="13"/>
        <v>4558</v>
      </c>
      <c r="AW18" s="532">
        <f t="shared" si="13"/>
        <v>4988</v>
      </c>
      <c r="AX18" s="532">
        <f t="shared" si="13"/>
        <v>1291124</v>
      </c>
      <c r="AY18" s="532">
        <f t="shared" si="13"/>
        <v>4523525</v>
      </c>
      <c r="AZ18" s="532">
        <f t="shared" si="13"/>
        <v>52260</v>
      </c>
      <c r="BA18" s="532">
        <f t="shared" si="13"/>
        <v>7950172</v>
      </c>
      <c r="BB18" s="532">
        <f t="shared" si="13"/>
        <v>7228710</v>
      </c>
      <c r="BC18" s="532">
        <f t="shared" si="13"/>
        <v>664479</v>
      </c>
      <c r="BD18" s="533">
        <f t="shared" si="13"/>
        <v>56983</v>
      </c>
    </row>
    <row r="19" spans="2:56" ht="12" customHeight="1">
      <c r="B19" s="551"/>
      <c r="C19" s="54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18"/>
      <c r="AE19" s="522"/>
      <c r="AF19" s="522"/>
      <c r="AG19" s="518"/>
      <c r="AH19" s="523"/>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5"/>
    </row>
    <row r="20" spans="2:56" ht="12" customHeight="1">
      <c r="B20" s="552" t="s">
        <v>238</v>
      </c>
      <c r="C20" s="553">
        <f aca="true" t="shared" si="14" ref="C20:C63">SUM(D20:F20)</f>
        <v>1411</v>
      </c>
      <c r="D20" s="554">
        <v>539</v>
      </c>
      <c r="E20" s="554">
        <v>12</v>
      </c>
      <c r="F20" s="554">
        <v>860</v>
      </c>
      <c r="G20" s="554">
        <v>587</v>
      </c>
      <c r="H20" s="554">
        <v>428</v>
      </c>
      <c r="I20" s="554">
        <v>177</v>
      </c>
      <c r="J20" s="554">
        <v>81</v>
      </c>
      <c r="K20" s="554">
        <v>57</v>
      </c>
      <c r="L20" s="554">
        <v>44</v>
      </c>
      <c r="M20" s="554">
        <v>26</v>
      </c>
      <c r="N20" s="554">
        <v>9</v>
      </c>
      <c r="O20" s="554">
        <v>1</v>
      </c>
      <c r="P20" s="554">
        <v>0</v>
      </c>
      <c r="Q20" s="554">
        <v>1</v>
      </c>
      <c r="R20" s="554">
        <f aca="true" t="shared" si="15" ref="R20:R63">SUM(S20:T20)</f>
        <v>20614</v>
      </c>
      <c r="S20" s="554">
        <v>12290</v>
      </c>
      <c r="T20" s="554">
        <v>8324</v>
      </c>
      <c r="U20" s="554">
        <v>11307</v>
      </c>
      <c r="V20" s="554">
        <v>7838</v>
      </c>
      <c r="W20" s="554">
        <v>1137</v>
      </c>
      <c r="X20" s="554">
        <v>2529</v>
      </c>
      <c r="Y20" s="554">
        <v>2415</v>
      </c>
      <c r="Z20" s="554">
        <v>1950</v>
      </c>
      <c r="AA20" s="554">
        <v>2270</v>
      </c>
      <c r="AB20" s="554">
        <v>2924</v>
      </c>
      <c r="AC20" s="554">
        <v>3639</v>
      </c>
      <c r="AD20" s="518">
        <v>2233</v>
      </c>
      <c r="AE20" s="522">
        <v>416</v>
      </c>
      <c r="AF20" s="522" t="s">
        <v>239</v>
      </c>
      <c r="AG20" s="518">
        <v>1101</v>
      </c>
      <c r="AH20" s="523">
        <v>3609877</v>
      </c>
      <c r="AI20" s="524">
        <v>10704819</v>
      </c>
      <c r="AJ20" s="524">
        <v>34321</v>
      </c>
      <c r="AK20" s="524">
        <f aca="true" t="shared" si="16" ref="AK20:AK63">SUM(AL20:AN20)</f>
        <v>19094997</v>
      </c>
      <c r="AL20" s="524">
        <v>18087733</v>
      </c>
      <c r="AM20" s="524">
        <v>923074</v>
      </c>
      <c r="AN20" s="524">
        <v>84190</v>
      </c>
      <c r="AO20" s="524">
        <v>1273</v>
      </c>
      <c r="AP20" s="524">
        <v>405</v>
      </c>
      <c r="AQ20" s="524">
        <v>10</v>
      </c>
      <c r="AR20" s="524">
        <v>858</v>
      </c>
      <c r="AS20" s="524">
        <v>8031</v>
      </c>
      <c r="AT20" s="524">
        <v>4809</v>
      </c>
      <c r="AU20" s="524">
        <v>3222</v>
      </c>
      <c r="AV20" s="524">
        <v>3828</v>
      </c>
      <c r="AW20" s="524">
        <v>2736</v>
      </c>
      <c r="AX20" s="524">
        <v>1054741</v>
      </c>
      <c r="AY20" s="524">
        <v>2477057</v>
      </c>
      <c r="AZ20" s="524">
        <v>1030</v>
      </c>
      <c r="BA20" s="524">
        <v>5012038</v>
      </c>
      <c r="BB20" s="524">
        <v>4463734</v>
      </c>
      <c r="BC20" s="524">
        <v>529229</v>
      </c>
      <c r="BD20" s="525">
        <v>19075</v>
      </c>
    </row>
    <row r="21" spans="2:56" ht="12" customHeight="1">
      <c r="B21" s="552" t="s">
        <v>1621</v>
      </c>
      <c r="C21" s="553">
        <f t="shared" si="14"/>
        <v>911</v>
      </c>
      <c r="D21" s="96">
        <v>341</v>
      </c>
      <c r="E21" s="96">
        <v>5</v>
      </c>
      <c r="F21" s="96">
        <v>565</v>
      </c>
      <c r="G21" s="96">
        <v>331</v>
      </c>
      <c r="H21" s="96">
        <v>318</v>
      </c>
      <c r="I21" s="96">
        <v>111</v>
      </c>
      <c r="J21" s="96">
        <v>61</v>
      </c>
      <c r="K21" s="96">
        <v>45</v>
      </c>
      <c r="L21" s="554">
        <v>27</v>
      </c>
      <c r="M21" s="96">
        <v>11</v>
      </c>
      <c r="N21" s="96">
        <v>1</v>
      </c>
      <c r="O21" s="96">
        <v>4</v>
      </c>
      <c r="P21" s="96">
        <v>2</v>
      </c>
      <c r="Q21" s="554">
        <v>0</v>
      </c>
      <c r="R21" s="554">
        <f t="shared" si="15"/>
        <v>13800</v>
      </c>
      <c r="S21" s="96">
        <v>7063</v>
      </c>
      <c r="T21" s="96">
        <v>6737</v>
      </c>
      <c r="U21" s="96">
        <v>6460</v>
      </c>
      <c r="V21" s="96">
        <v>6329</v>
      </c>
      <c r="W21" s="96">
        <v>701</v>
      </c>
      <c r="X21" s="96">
        <v>1915</v>
      </c>
      <c r="Y21" s="96">
        <v>1557</v>
      </c>
      <c r="Z21" s="554">
        <v>1487</v>
      </c>
      <c r="AA21" s="96">
        <v>1697</v>
      </c>
      <c r="AB21" s="96">
        <v>1864</v>
      </c>
      <c r="AC21" s="96">
        <v>1501</v>
      </c>
      <c r="AD21" s="518">
        <v>290</v>
      </c>
      <c r="AE21" s="522">
        <v>1415</v>
      </c>
      <c r="AF21" s="522">
        <v>1373</v>
      </c>
      <c r="AG21" s="518" t="s">
        <v>239</v>
      </c>
      <c r="AH21" s="523">
        <v>2142256</v>
      </c>
      <c r="AI21" s="524">
        <v>6193932</v>
      </c>
      <c r="AJ21" s="524">
        <v>57825</v>
      </c>
      <c r="AK21" s="524">
        <f t="shared" si="16"/>
        <v>10671412</v>
      </c>
      <c r="AL21" s="524">
        <v>9384632</v>
      </c>
      <c r="AM21" s="524">
        <v>1281376</v>
      </c>
      <c r="AN21" s="524">
        <v>5404</v>
      </c>
      <c r="AO21" s="524">
        <v>821</v>
      </c>
      <c r="AP21" s="524">
        <v>255</v>
      </c>
      <c r="AQ21" s="524">
        <v>5</v>
      </c>
      <c r="AR21" s="524">
        <v>561</v>
      </c>
      <c r="AS21" s="524">
        <v>5660</v>
      </c>
      <c r="AT21" s="524">
        <v>2626</v>
      </c>
      <c r="AU21" s="524">
        <v>3034</v>
      </c>
      <c r="AV21" s="524">
        <v>2026</v>
      </c>
      <c r="AW21" s="524">
        <v>2627</v>
      </c>
      <c r="AX21" s="524">
        <v>639466</v>
      </c>
      <c r="AY21" s="524">
        <v>1725650</v>
      </c>
      <c r="AZ21" s="524">
        <v>6664</v>
      </c>
      <c r="BA21" s="524">
        <v>3285193</v>
      </c>
      <c r="BB21" s="524">
        <v>2676834</v>
      </c>
      <c r="BC21" s="524">
        <v>602989</v>
      </c>
      <c r="BD21" s="525">
        <v>5370</v>
      </c>
    </row>
    <row r="22" spans="2:56" ht="12" customHeight="1">
      <c r="B22" s="552" t="s">
        <v>1623</v>
      </c>
      <c r="C22" s="553">
        <f t="shared" si="14"/>
        <v>540</v>
      </c>
      <c r="D22" s="96">
        <v>201</v>
      </c>
      <c r="E22" s="96">
        <v>7</v>
      </c>
      <c r="F22" s="96">
        <v>332</v>
      </c>
      <c r="G22" s="96">
        <v>202</v>
      </c>
      <c r="H22" s="96">
        <v>171</v>
      </c>
      <c r="I22" s="96">
        <v>84</v>
      </c>
      <c r="J22" s="96">
        <v>26</v>
      </c>
      <c r="K22" s="96">
        <v>24</v>
      </c>
      <c r="L22" s="554">
        <v>15</v>
      </c>
      <c r="M22" s="96">
        <v>9</v>
      </c>
      <c r="N22" s="96">
        <v>6</v>
      </c>
      <c r="O22" s="96">
        <v>3</v>
      </c>
      <c r="P22" s="96">
        <v>0</v>
      </c>
      <c r="Q22" s="554">
        <v>0</v>
      </c>
      <c r="R22" s="554">
        <f t="shared" si="15"/>
        <v>8643</v>
      </c>
      <c r="S22" s="96">
        <v>4311</v>
      </c>
      <c r="T22" s="96">
        <v>4332</v>
      </c>
      <c r="U22" s="96">
        <v>3946</v>
      </c>
      <c r="V22" s="96">
        <v>4126</v>
      </c>
      <c r="W22" s="96">
        <v>397</v>
      </c>
      <c r="X22" s="96">
        <v>1084</v>
      </c>
      <c r="Y22" s="96">
        <v>1203</v>
      </c>
      <c r="Z22" s="554">
        <v>624</v>
      </c>
      <c r="AA22" s="96">
        <v>908</v>
      </c>
      <c r="AB22" s="96">
        <v>966</v>
      </c>
      <c r="AC22" s="96">
        <v>1089</v>
      </c>
      <c r="AD22" s="518">
        <v>1435</v>
      </c>
      <c r="AE22" s="522">
        <v>937</v>
      </c>
      <c r="AF22" s="522" t="s">
        <v>239</v>
      </c>
      <c r="AG22" s="518" t="s">
        <v>239</v>
      </c>
      <c r="AH22" s="523">
        <v>1363219</v>
      </c>
      <c r="AI22" s="524">
        <v>3642001</v>
      </c>
      <c r="AJ22" s="524">
        <v>47870</v>
      </c>
      <c r="AK22" s="524">
        <f t="shared" si="16"/>
        <v>6518551</v>
      </c>
      <c r="AL22" s="524">
        <v>5897347</v>
      </c>
      <c r="AM22" s="524">
        <v>607763</v>
      </c>
      <c r="AN22" s="524">
        <v>13441</v>
      </c>
      <c r="AO22" s="524">
        <v>483</v>
      </c>
      <c r="AP22" s="524">
        <v>147</v>
      </c>
      <c r="AQ22" s="524">
        <v>6</v>
      </c>
      <c r="AR22" s="524">
        <v>330</v>
      </c>
      <c r="AS22" s="524">
        <v>3308</v>
      </c>
      <c r="AT22" s="524">
        <v>1691</v>
      </c>
      <c r="AU22" s="524">
        <v>1617</v>
      </c>
      <c r="AV22" s="524">
        <v>1328</v>
      </c>
      <c r="AW22" s="524">
        <v>1412</v>
      </c>
      <c r="AX22" s="524">
        <v>372821</v>
      </c>
      <c r="AY22" s="524">
        <v>959209</v>
      </c>
      <c r="AZ22" s="524">
        <v>9526</v>
      </c>
      <c r="BA22" s="524">
        <v>1832358</v>
      </c>
      <c r="BB22" s="524">
        <v>1615825</v>
      </c>
      <c r="BC22" s="524">
        <v>207846</v>
      </c>
      <c r="BD22" s="525">
        <v>8687</v>
      </c>
    </row>
    <row r="23" spans="2:56" ht="12" customHeight="1">
      <c r="B23" s="552" t="s">
        <v>1625</v>
      </c>
      <c r="C23" s="553">
        <f t="shared" si="14"/>
        <v>491</v>
      </c>
      <c r="D23" s="96">
        <v>204</v>
      </c>
      <c r="E23" s="96">
        <v>9</v>
      </c>
      <c r="F23" s="96">
        <v>278</v>
      </c>
      <c r="G23" s="96">
        <v>168</v>
      </c>
      <c r="H23" s="96">
        <v>144</v>
      </c>
      <c r="I23" s="96">
        <v>83</v>
      </c>
      <c r="J23" s="96">
        <v>40</v>
      </c>
      <c r="K23" s="96">
        <v>19</v>
      </c>
      <c r="L23" s="554">
        <v>22</v>
      </c>
      <c r="M23" s="96">
        <v>10</v>
      </c>
      <c r="N23" s="96">
        <v>2</v>
      </c>
      <c r="O23" s="96">
        <v>3</v>
      </c>
      <c r="P23" s="96" t="s">
        <v>239</v>
      </c>
      <c r="Q23" s="554">
        <v>0</v>
      </c>
      <c r="R23" s="554">
        <f t="shared" si="15"/>
        <v>8558</v>
      </c>
      <c r="S23" s="96">
        <v>4986</v>
      </c>
      <c r="T23" s="96">
        <v>3572</v>
      </c>
      <c r="U23" s="96">
        <v>4698</v>
      </c>
      <c r="V23" s="96">
        <v>3418</v>
      </c>
      <c r="W23" s="96">
        <v>321</v>
      </c>
      <c r="X23" s="96">
        <v>878</v>
      </c>
      <c r="Y23" s="96">
        <v>1160</v>
      </c>
      <c r="Z23" s="554">
        <v>971</v>
      </c>
      <c r="AA23" s="96">
        <v>737</v>
      </c>
      <c r="AB23" s="96">
        <v>1489</v>
      </c>
      <c r="AC23" s="96">
        <v>1382</v>
      </c>
      <c r="AD23" s="518">
        <v>510</v>
      </c>
      <c r="AE23" s="522">
        <v>1110</v>
      </c>
      <c r="AF23" s="522" t="s">
        <v>239</v>
      </c>
      <c r="AG23" s="518" t="s">
        <v>239</v>
      </c>
      <c r="AH23" s="523">
        <v>1586527</v>
      </c>
      <c r="AI23" s="524">
        <v>8977311</v>
      </c>
      <c r="AJ23" s="524">
        <v>79014</v>
      </c>
      <c r="AK23" s="524">
        <f t="shared" si="16"/>
        <v>14301898</v>
      </c>
      <c r="AL23" s="524">
        <v>13928925</v>
      </c>
      <c r="AM23" s="524">
        <v>329871</v>
      </c>
      <c r="AN23" s="524">
        <v>43102</v>
      </c>
      <c r="AO23" s="524">
        <v>435</v>
      </c>
      <c r="AP23" s="524">
        <v>149</v>
      </c>
      <c r="AQ23" s="524">
        <v>9</v>
      </c>
      <c r="AR23" s="524">
        <v>277</v>
      </c>
      <c r="AS23" s="524">
        <v>3330</v>
      </c>
      <c r="AT23" s="524">
        <v>1964</v>
      </c>
      <c r="AU23" s="524">
        <v>1366</v>
      </c>
      <c r="AV23" s="524">
        <v>1676</v>
      </c>
      <c r="AW23" s="524">
        <v>1212</v>
      </c>
      <c r="AX23" s="524">
        <v>430861</v>
      </c>
      <c r="AY23" s="524">
        <v>1945671</v>
      </c>
      <c r="AZ23" s="524">
        <v>4865</v>
      </c>
      <c r="BA23" s="524">
        <v>3264325</v>
      </c>
      <c r="BB23" s="524">
        <v>3050589</v>
      </c>
      <c r="BC23" s="524">
        <v>172818</v>
      </c>
      <c r="BD23" s="525">
        <v>40918</v>
      </c>
    </row>
    <row r="24" spans="2:56" ht="12" customHeight="1">
      <c r="B24" s="552" t="s">
        <v>1627</v>
      </c>
      <c r="C24" s="553">
        <f t="shared" si="14"/>
        <v>166</v>
      </c>
      <c r="D24" s="96">
        <v>70</v>
      </c>
      <c r="E24" s="96">
        <v>3</v>
      </c>
      <c r="F24" s="96">
        <v>93</v>
      </c>
      <c r="G24" s="96">
        <v>56</v>
      </c>
      <c r="H24" s="96">
        <v>48</v>
      </c>
      <c r="I24" s="96">
        <v>22</v>
      </c>
      <c r="J24" s="96">
        <v>13</v>
      </c>
      <c r="K24" s="96">
        <v>14</v>
      </c>
      <c r="L24" s="554">
        <v>5</v>
      </c>
      <c r="M24" s="96">
        <v>5</v>
      </c>
      <c r="N24" s="96">
        <v>1</v>
      </c>
      <c r="O24" s="96">
        <v>0</v>
      </c>
      <c r="P24" s="96">
        <v>2</v>
      </c>
      <c r="Q24" s="554">
        <v>0</v>
      </c>
      <c r="R24" s="554">
        <f t="shared" si="15"/>
        <v>3956</v>
      </c>
      <c r="S24" s="96">
        <v>1766</v>
      </c>
      <c r="T24" s="96">
        <v>2190</v>
      </c>
      <c r="U24" s="96">
        <v>1672</v>
      </c>
      <c r="V24" s="96">
        <v>2132</v>
      </c>
      <c r="W24" s="96">
        <v>114</v>
      </c>
      <c r="X24" s="96">
        <v>278</v>
      </c>
      <c r="Y24" s="96">
        <v>287</v>
      </c>
      <c r="Z24" s="554">
        <v>320</v>
      </c>
      <c r="AA24" s="96">
        <v>523</v>
      </c>
      <c r="AB24" s="96">
        <v>345</v>
      </c>
      <c r="AC24" s="96">
        <v>621</v>
      </c>
      <c r="AD24" s="518">
        <v>207</v>
      </c>
      <c r="AE24" s="522" t="s">
        <v>239</v>
      </c>
      <c r="AF24" s="522">
        <v>1261</v>
      </c>
      <c r="AG24" s="518" t="s">
        <v>239</v>
      </c>
      <c r="AH24" s="523">
        <v>530471</v>
      </c>
      <c r="AI24" s="524">
        <v>1921855</v>
      </c>
      <c r="AJ24" s="524">
        <v>19545</v>
      </c>
      <c r="AK24" s="524">
        <f t="shared" si="16"/>
        <v>2813662</v>
      </c>
      <c r="AL24" s="524">
        <v>2635798</v>
      </c>
      <c r="AM24" s="524">
        <v>176214</v>
      </c>
      <c r="AN24" s="524">
        <v>1650</v>
      </c>
      <c r="AO24" s="524">
        <v>139</v>
      </c>
      <c r="AP24" s="524">
        <v>45</v>
      </c>
      <c r="AQ24" s="524">
        <v>1</v>
      </c>
      <c r="AR24" s="524">
        <v>93</v>
      </c>
      <c r="AS24" s="524">
        <v>999</v>
      </c>
      <c r="AT24" s="524">
        <v>560</v>
      </c>
      <c r="AU24" s="524">
        <v>439</v>
      </c>
      <c r="AV24" s="524">
        <v>466</v>
      </c>
      <c r="AW24" s="524">
        <v>381</v>
      </c>
      <c r="AX24" s="524">
        <v>122074</v>
      </c>
      <c r="AY24" s="524">
        <v>376404</v>
      </c>
      <c r="AZ24" s="524" t="s">
        <v>239</v>
      </c>
      <c r="BA24" s="524">
        <v>656127</v>
      </c>
      <c r="BB24" s="524">
        <v>640536</v>
      </c>
      <c r="BC24" s="524">
        <v>14000</v>
      </c>
      <c r="BD24" s="525">
        <v>1591</v>
      </c>
    </row>
    <row r="25" spans="2:56" ht="12" customHeight="1">
      <c r="B25" s="552" t="s">
        <v>1629</v>
      </c>
      <c r="C25" s="553">
        <f t="shared" si="14"/>
        <v>295</v>
      </c>
      <c r="D25" s="96">
        <v>91</v>
      </c>
      <c r="E25" s="96">
        <v>2</v>
      </c>
      <c r="F25" s="96">
        <v>202</v>
      </c>
      <c r="G25" s="554">
        <v>122</v>
      </c>
      <c r="H25" s="96">
        <v>81</v>
      </c>
      <c r="I25" s="96">
        <v>35</v>
      </c>
      <c r="J25" s="96">
        <v>18</v>
      </c>
      <c r="K25" s="96">
        <v>18</v>
      </c>
      <c r="L25" s="554">
        <v>12</v>
      </c>
      <c r="M25" s="96">
        <v>6</v>
      </c>
      <c r="N25" s="96">
        <v>1</v>
      </c>
      <c r="O25" s="96">
        <v>0</v>
      </c>
      <c r="P25" s="96">
        <v>2</v>
      </c>
      <c r="Q25" s="554">
        <v>0</v>
      </c>
      <c r="R25" s="554">
        <f t="shared" si="15"/>
        <v>5294</v>
      </c>
      <c r="S25" s="96">
        <v>1964</v>
      </c>
      <c r="T25" s="96">
        <v>3330</v>
      </c>
      <c r="U25" s="96">
        <v>1757</v>
      </c>
      <c r="V25" s="96">
        <v>3180</v>
      </c>
      <c r="W25" s="96">
        <v>250</v>
      </c>
      <c r="X25" s="96">
        <v>494</v>
      </c>
      <c r="Y25" s="96">
        <v>492</v>
      </c>
      <c r="Z25" s="554">
        <v>425</v>
      </c>
      <c r="AA25" s="96">
        <v>662</v>
      </c>
      <c r="AB25" s="96">
        <v>746</v>
      </c>
      <c r="AC25" s="96">
        <v>802</v>
      </c>
      <c r="AD25" s="518">
        <v>267</v>
      </c>
      <c r="AE25" s="522" t="s">
        <v>239</v>
      </c>
      <c r="AF25" s="522">
        <v>1156</v>
      </c>
      <c r="AG25" s="518" t="s">
        <v>239</v>
      </c>
      <c r="AH25" s="523">
        <v>678114</v>
      </c>
      <c r="AI25" s="524">
        <v>3038069</v>
      </c>
      <c r="AJ25" s="524">
        <v>32806</v>
      </c>
      <c r="AK25" s="524">
        <f t="shared" si="16"/>
        <v>4806155</v>
      </c>
      <c r="AL25" s="524">
        <v>4554749</v>
      </c>
      <c r="AM25" s="524">
        <v>249541</v>
      </c>
      <c r="AN25" s="524">
        <v>1865</v>
      </c>
      <c r="AO25" s="524">
        <v>256</v>
      </c>
      <c r="AP25" s="524">
        <v>54</v>
      </c>
      <c r="AQ25" s="524">
        <v>2</v>
      </c>
      <c r="AR25" s="524">
        <v>200</v>
      </c>
      <c r="AS25" s="524">
        <v>1661</v>
      </c>
      <c r="AT25" s="524">
        <v>817</v>
      </c>
      <c r="AU25" s="524">
        <v>844</v>
      </c>
      <c r="AV25" s="524">
        <v>612</v>
      </c>
      <c r="AW25" s="524">
        <v>696</v>
      </c>
      <c r="AX25" s="524">
        <v>173296</v>
      </c>
      <c r="AY25" s="524">
        <v>555861</v>
      </c>
      <c r="AZ25" s="524">
        <v>3387</v>
      </c>
      <c r="BA25" s="524">
        <v>1023160</v>
      </c>
      <c r="BB25" s="524">
        <v>914623</v>
      </c>
      <c r="BC25" s="524">
        <v>106672</v>
      </c>
      <c r="BD25" s="525">
        <v>1865</v>
      </c>
    </row>
    <row r="26" spans="2:56" ht="12" customHeight="1">
      <c r="B26" s="552" t="s">
        <v>1631</v>
      </c>
      <c r="C26" s="553">
        <f t="shared" si="14"/>
        <v>239</v>
      </c>
      <c r="D26" s="96">
        <v>90</v>
      </c>
      <c r="E26" s="96">
        <v>4</v>
      </c>
      <c r="F26" s="96">
        <v>145</v>
      </c>
      <c r="G26" s="96">
        <v>88</v>
      </c>
      <c r="H26" s="96">
        <v>80</v>
      </c>
      <c r="I26" s="96">
        <v>30</v>
      </c>
      <c r="J26" s="96">
        <v>21</v>
      </c>
      <c r="K26" s="96">
        <v>7</v>
      </c>
      <c r="L26" s="554">
        <v>9</v>
      </c>
      <c r="M26" s="96">
        <v>3</v>
      </c>
      <c r="N26" s="96">
        <v>1</v>
      </c>
      <c r="O26" s="96">
        <v>0</v>
      </c>
      <c r="P26" s="96">
        <v>0</v>
      </c>
      <c r="Q26" s="554">
        <v>0</v>
      </c>
      <c r="R26" s="554">
        <f t="shared" si="15"/>
        <v>3083</v>
      </c>
      <c r="S26" s="96">
        <v>1423</v>
      </c>
      <c r="T26" s="96">
        <v>1660</v>
      </c>
      <c r="U26" s="96">
        <v>1262</v>
      </c>
      <c r="V26" s="96">
        <v>1562</v>
      </c>
      <c r="W26" s="96">
        <v>191</v>
      </c>
      <c r="X26" s="96">
        <v>472</v>
      </c>
      <c r="Y26" s="96">
        <v>430</v>
      </c>
      <c r="Z26" s="554">
        <v>495</v>
      </c>
      <c r="AA26" s="96">
        <v>258</v>
      </c>
      <c r="AB26" s="96">
        <v>628</v>
      </c>
      <c r="AC26" s="96">
        <v>403</v>
      </c>
      <c r="AD26" s="518">
        <v>206</v>
      </c>
      <c r="AE26" s="522" t="s">
        <v>239</v>
      </c>
      <c r="AF26" s="522" t="s">
        <v>239</v>
      </c>
      <c r="AG26" s="518" t="s">
        <v>239</v>
      </c>
      <c r="AH26" s="523">
        <v>451268</v>
      </c>
      <c r="AI26" s="524">
        <v>1759904</v>
      </c>
      <c r="AJ26" s="524">
        <v>34</v>
      </c>
      <c r="AK26" s="524">
        <f t="shared" si="16"/>
        <v>2797592</v>
      </c>
      <c r="AL26" s="524">
        <v>2646603</v>
      </c>
      <c r="AM26" s="524">
        <v>149814</v>
      </c>
      <c r="AN26" s="524">
        <v>1175</v>
      </c>
      <c r="AO26" s="524">
        <v>219</v>
      </c>
      <c r="AP26" s="524">
        <v>71</v>
      </c>
      <c r="AQ26" s="524">
        <v>3</v>
      </c>
      <c r="AR26" s="524">
        <v>145</v>
      </c>
      <c r="AS26" s="524">
        <v>1588</v>
      </c>
      <c r="AT26" s="524">
        <v>778</v>
      </c>
      <c r="AU26" s="524">
        <v>810</v>
      </c>
      <c r="AV26" s="524">
        <v>617</v>
      </c>
      <c r="AW26" s="524">
        <v>712</v>
      </c>
      <c r="AX26" s="524">
        <v>187506</v>
      </c>
      <c r="AY26" s="524">
        <v>548716</v>
      </c>
      <c r="AZ26" s="524">
        <v>34</v>
      </c>
      <c r="BA26" s="524">
        <v>1034495</v>
      </c>
      <c r="BB26" s="524">
        <v>896629</v>
      </c>
      <c r="BC26" s="524">
        <v>137308</v>
      </c>
      <c r="BD26" s="525">
        <v>558</v>
      </c>
    </row>
    <row r="27" spans="2:56" ht="12" customHeight="1">
      <c r="B27" s="552" t="s">
        <v>1632</v>
      </c>
      <c r="C27" s="553">
        <f t="shared" si="14"/>
        <v>282</v>
      </c>
      <c r="D27" s="96">
        <v>65</v>
      </c>
      <c r="E27" s="96" t="s">
        <v>239</v>
      </c>
      <c r="F27" s="96">
        <v>217</v>
      </c>
      <c r="G27" s="96">
        <v>123</v>
      </c>
      <c r="H27" s="96">
        <v>97</v>
      </c>
      <c r="I27" s="96">
        <v>26</v>
      </c>
      <c r="J27" s="96">
        <v>16</v>
      </c>
      <c r="K27" s="96">
        <v>10</v>
      </c>
      <c r="L27" s="96">
        <v>4</v>
      </c>
      <c r="M27" s="96">
        <v>5</v>
      </c>
      <c r="N27" s="96">
        <v>1</v>
      </c>
      <c r="O27" s="96">
        <v>0</v>
      </c>
      <c r="P27" s="96" t="s">
        <v>239</v>
      </c>
      <c r="Q27" s="554">
        <v>0</v>
      </c>
      <c r="R27" s="554">
        <f t="shared" si="15"/>
        <v>3103</v>
      </c>
      <c r="S27" s="96">
        <v>1311</v>
      </c>
      <c r="T27" s="96">
        <v>1792</v>
      </c>
      <c r="U27" s="96">
        <v>1080</v>
      </c>
      <c r="V27" s="96">
        <v>1654</v>
      </c>
      <c r="W27" s="96">
        <v>245</v>
      </c>
      <c r="X27" s="96">
        <v>567</v>
      </c>
      <c r="Y27" s="96">
        <v>338</v>
      </c>
      <c r="Z27" s="554">
        <v>400</v>
      </c>
      <c r="AA27" s="96">
        <v>373</v>
      </c>
      <c r="AB27" s="96">
        <v>320</v>
      </c>
      <c r="AC27" s="96">
        <v>636</v>
      </c>
      <c r="AD27" s="518">
        <v>224</v>
      </c>
      <c r="AE27" s="522" t="s">
        <v>239</v>
      </c>
      <c r="AF27" s="522" t="s">
        <v>239</v>
      </c>
      <c r="AG27" s="518" t="s">
        <v>239</v>
      </c>
      <c r="AH27" s="523">
        <v>402883</v>
      </c>
      <c r="AI27" s="524">
        <v>1145701</v>
      </c>
      <c r="AJ27" s="524">
        <v>8439</v>
      </c>
      <c r="AK27" s="524">
        <f t="shared" si="16"/>
        <v>1993996</v>
      </c>
      <c r="AL27" s="524">
        <v>1770338</v>
      </c>
      <c r="AM27" s="524">
        <v>223546</v>
      </c>
      <c r="AN27" s="524">
        <v>112</v>
      </c>
      <c r="AO27" s="524">
        <v>262</v>
      </c>
      <c r="AP27" s="524">
        <v>47</v>
      </c>
      <c r="AQ27" s="524" t="s">
        <v>239</v>
      </c>
      <c r="AR27" s="524">
        <v>215</v>
      </c>
      <c r="AS27" s="524">
        <v>1550</v>
      </c>
      <c r="AT27" s="524">
        <v>719</v>
      </c>
      <c r="AU27" s="524">
        <v>831</v>
      </c>
      <c r="AV27" s="524">
        <v>491</v>
      </c>
      <c r="AW27" s="524">
        <v>695</v>
      </c>
      <c r="AX27" s="524">
        <v>150453</v>
      </c>
      <c r="AY27" s="524">
        <v>377193</v>
      </c>
      <c r="AZ27" s="524">
        <v>8439</v>
      </c>
      <c r="BA27" s="524">
        <v>749667</v>
      </c>
      <c r="BB27" s="524">
        <v>620768</v>
      </c>
      <c r="BC27" s="524">
        <v>128787</v>
      </c>
      <c r="BD27" s="525">
        <v>112</v>
      </c>
    </row>
    <row r="28" spans="2:56" ht="12" customHeight="1">
      <c r="B28" s="552" t="s">
        <v>1635</v>
      </c>
      <c r="C28" s="553">
        <f t="shared" si="14"/>
        <v>281</v>
      </c>
      <c r="D28" s="96">
        <v>91</v>
      </c>
      <c r="E28" s="96">
        <v>1</v>
      </c>
      <c r="F28" s="96">
        <v>189</v>
      </c>
      <c r="G28" s="96">
        <v>110</v>
      </c>
      <c r="H28" s="96">
        <v>90</v>
      </c>
      <c r="I28" s="96">
        <v>25</v>
      </c>
      <c r="J28" s="96">
        <v>19</v>
      </c>
      <c r="K28" s="96">
        <v>17</v>
      </c>
      <c r="L28" s="96">
        <v>10</v>
      </c>
      <c r="M28" s="96">
        <v>7</v>
      </c>
      <c r="N28" s="96">
        <v>1</v>
      </c>
      <c r="O28" s="96">
        <v>1</v>
      </c>
      <c r="P28" s="96">
        <v>1</v>
      </c>
      <c r="Q28" s="554">
        <v>0</v>
      </c>
      <c r="R28" s="554">
        <f t="shared" si="15"/>
        <v>5384</v>
      </c>
      <c r="S28" s="96">
        <v>2420</v>
      </c>
      <c r="T28" s="96">
        <v>2964</v>
      </c>
      <c r="U28" s="96">
        <v>2202</v>
      </c>
      <c r="V28" s="96">
        <v>2849</v>
      </c>
      <c r="W28" s="96">
        <v>217</v>
      </c>
      <c r="X28" s="96">
        <v>500</v>
      </c>
      <c r="Y28" s="96">
        <v>367</v>
      </c>
      <c r="Z28" s="554">
        <v>445</v>
      </c>
      <c r="AA28" s="96">
        <v>634</v>
      </c>
      <c r="AB28" s="96">
        <v>674</v>
      </c>
      <c r="AC28" s="96">
        <v>1051</v>
      </c>
      <c r="AD28" s="518">
        <v>220</v>
      </c>
      <c r="AE28" s="522">
        <v>437</v>
      </c>
      <c r="AF28" s="522">
        <v>839</v>
      </c>
      <c r="AG28" s="518" t="s">
        <v>239</v>
      </c>
      <c r="AH28" s="523">
        <v>856442</v>
      </c>
      <c r="AI28" s="524">
        <v>2049014</v>
      </c>
      <c r="AJ28" s="524">
        <v>2372</v>
      </c>
      <c r="AK28" s="524">
        <f t="shared" si="16"/>
        <v>4294632</v>
      </c>
      <c r="AL28" s="524">
        <v>3860377</v>
      </c>
      <c r="AM28" s="524">
        <v>433786</v>
      </c>
      <c r="AN28" s="524">
        <v>469</v>
      </c>
      <c r="AO28" s="524">
        <v>244</v>
      </c>
      <c r="AP28" s="524">
        <v>56</v>
      </c>
      <c r="AQ28" s="524">
        <v>1</v>
      </c>
      <c r="AR28" s="524">
        <v>187</v>
      </c>
      <c r="AS28" s="524">
        <v>1529</v>
      </c>
      <c r="AT28" s="524">
        <v>761</v>
      </c>
      <c r="AU28" s="524">
        <v>768</v>
      </c>
      <c r="AV28" s="524">
        <v>544</v>
      </c>
      <c r="AW28" s="524">
        <v>653</v>
      </c>
      <c r="AX28" s="524">
        <v>156048</v>
      </c>
      <c r="AY28" s="524">
        <v>446256</v>
      </c>
      <c r="AZ28" s="524">
        <v>2372</v>
      </c>
      <c r="BA28" s="524">
        <v>857872</v>
      </c>
      <c r="BB28" s="524">
        <v>768366</v>
      </c>
      <c r="BC28" s="524">
        <v>89066</v>
      </c>
      <c r="BD28" s="525">
        <v>440</v>
      </c>
    </row>
    <row r="29" spans="2:56" ht="12" customHeight="1">
      <c r="B29" s="552" t="s">
        <v>1637</v>
      </c>
      <c r="C29" s="553">
        <f t="shared" si="14"/>
        <v>320</v>
      </c>
      <c r="D29" s="96">
        <v>114</v>
      </c>
      <c r="E29" s="96">
        <v>2</v>
      </c>
      <c r="F29" s="96">
        <v>204</v>
      </c>
      <c r="G29" s="96">
        <v>141</v>
      </c>
      <c r="H29" s="96">
        <v>94</v>
      </c>
      <c r="I29" s="96">
        <v>40</v>
      </c>
      <c r="J29" s="96">
        <v>14</v>
      </c>
      <c r="K29" s="96">
        <v>10</v>
      </c>
      <c r="L29" s="96">
        <v>9</v>
      </c>
      <c r="M29" s="96">
        <v>5</v>
      </c>
      <c r="N29" s="96">
        <v>2</v>
      </c>
      <c r="O29" s="96">
        <v>3</v>
      </c>
      <c r="P29" s="96">
        <v>2</v>
      </c>
      <c r="Q29" s="554">
        <v>0</v>
      </c>
      <c r="R29" s="554">
        <f t="shared" si="15"/>
        <v>6407</v>
      </c>
      <c r="S29" s="96">
        <v>3276</v>
      </c>
      <c r="T29" s="96">
        <v>3131</v>
      </c>
      <c r="U29" s="96">
        <v>3046</v>
      </c>
      <c r="V29" s="96">
        <v>2988</v>
      </c>
      <c r="W29" s="96">
        <v>274</v>
      </c>
      <c r="X29" s="96">
        <v>548</v>
      </c>
      <c r="Y29" s="96">
        <v>559</v>
      </c>
      <c r="Z29" s="554">
        <v>339</v>
      </c>
      <c r="AA29" s="96">
        <v>411</v>
      </c>
      <c r="AB29" s="96">
        <v>643</v>
      </c>
      <c r="AC29" s="96">
        <v>594</v>
      </c>
      <c r="AD29" s="518">
        <v>516</v>
      </c>
      <c r="AE29" s="522">
        <v>1132</v>
      </c>
      <c r="AF29" s="522">
        <v>1391</v>
      </c>
      <c r="AG29" s="518" t="s">
        <v>239</v>
      </c>
      <c r="AH29" s="523">
        <v>1080631</v>
      </c>
      <c r="AI29" s="524">
        <v>5760441</v>
      </c>
      <c r="AJ29" s="524">
        <v>47066</v>
      </c>
      <c r="AK29" s="524">
        <f t="shared" si="16"/>
        <v>8598656</v>
      </c>
      <c r="AL29" s="524">
        <v>8410444</v>
      </c>
      <c r="AM29" s="524">
        <v>186624</v>
      </c>
      <c r="AN29" s="524">
        <v>1588</v>
      </c>
      <c r="AO29" s="524">
        <v>289</v>
      </c>
      <c r="AP29" s="524">
        <v>83</v>
      </c>
      <c r="AQ29" s="524">
        <v>2</v>
      </c>
      <c r="AR29" s="524">
        <v>204</v>
      </c>
      <c r="AS29" s="524">
        <v>1720</v>
      </c>
      <c r="AT29" s="524">
        <v>938</v>
      </c>
      <c r="AU29" s="524">
        <v>782</v>
      </c>
      <c r="AV29" s="524">
        <v>708</v>
      </c>
      <c r="AW29" s="524">
        <v>639</v>
      </c>
      <c r="AX29" s="524">
        <v>188874</v>
      </c>
      <c r="AY29" s="524">
        <v>706207</v>
      </c>
      <c r="AZ29" s="524">
        <v>4241</v>
      </c>
      <c r="BA29" s="524">
        <v>1268659</v>
      </c>
      <c r="BB29" s="524">
        <v>1167002</v>
      </c>
      <c r="BC29" s="524">
        <v>100179</v>
      </c>
      <c r="BD29" s="525">
        <v>1478</v>
      </c>
    </row>
    <row r="30" spans="2:56" ht="12" customHeight="1">
      <c r="B30" s="552" t="s">
        <v>1639</v>
      </c>
      <c r="C30" s="553">
        <f t="shared" si="14"/>
        <v>233</v>
      </c>
      <c r="D30" s="96">
        <v>80</v>
      </c>
      <c r="E30" s="96">
        <v>3</v>
      </c>
      <c r="F30" s="96">
        <v>150</v>
      </c>
      <c r="G30" s="554">
        <v>100</v>
      </c>
      <c r="H30" s="96">
        <v>61</v>
      </c>
      <c r="I30" s="96">
        <v>32</v>
      </c>
      <c r="J30" s="96">
        <v>11</v>
      </c>
      <c r="K30" s="96">
        <v>11</v>
      </c>
      <c r="L30" s="96">
        <v>13</v>
      </c>
      <c r="M30" s="96">
        <v>2</v>
      </c>
      <c r="N30" s="96">
        <v>2</v>
      </c>
      <c r="O30" s="96">
        <v>1</v>
      </c>
      <c r="P30" s="96">
        <v>0</v>
      </c>
      <c r="Q30" s="554">
        <v>0</v>
      </c>
      <c r="R30" s="554">
        <f t="shared" si="15"/>
        <v>3894</v>
      </c>
      <c r="S30" s="96">
        <v>1991</v>
      </c>
      <c r="T30" s="96">
        <v>1903</v>
      </c>
      <c r="U30" s="96">
        <v>1816</v>
      </c>
      <c r="V30" s="96">
        <v>1796</v>
      </c>
      <c r="W30" s="96">
        <v>204</v>
      </c>
      <c r="X30" s="96">
        <v>357</v>
      </c>
      <c r="Y30" s="96">
        <v>443</v>
      </c>
      <c r="Z30" s="554">
        <v>275</v>
      </c>
      <c r="AA30" s="96">
        <v>402</v>
      </c>
      <c r="AB30" s="96">
        <v>1053</v>
      </c>
      <c r="AC30" s="96">
        <v>305</v>
      </c>
      <c r="AD30" s="518">
        <v>537</v>
      </c>
      <c r="AE30" s="522">
        <v>318</v>
      </c>
      <c r="AF30" s="522" t="s">
        <v>239</v>
      </c>
      <c r="AG30" s="518" t="s">
        <v>239</v>
      </c>
      <c r="AH30" s="523">
        <v>623746</v>
      </c>
      <c r="AI30" s="524">
        <v>2152780</v>
      </c>
      <c r="AJ30" s="524">
        <v>20790</v>
      </c>
      <c r="AK30" s="524">
        <f t="shared" si="16"/>
        <v>3907955</v>
      </c>
      <c r="AL30" s="524">
        <v>3659564</v>
      </c>
      <c r="AM30" s="524">
        <v>248035</v>
      </c>
      <c r="AN30" s="524">
        <v>356</v>
      </c>
      <c r="AO30" s="524">
        <v>204</v>
      </c>
      <c r="AP30" s="524">
        <v>51</v>
      </c>
      <c r="AQ30" s="524">
        <v>3</v>
      </c>
      <c r="AR30" s="524">
        <v>150</v>
      </c>
      <c r="AS30" s="524">
        <v>1279</v>
      </c>
      <c r="AT30" s="524">
        <v>781</v>
      </c>
      <c r="AU30" s="524">
        <v>498</v>
      </c>
      <c r="AV30" s="524">
        <v>606</v>
      </c>
      <c r="AW30" s="524">
        <v>391</v>
      </c>
      <c r="AX30" s="524">
        <v>148724</v>
      </c>
      <c r="AY30" s="524">
        <v>540797</v>
      </c>
      <c r="AZ30" s="524">
        <v>20758</v>
      </c>
      <c r="BA30" s="524">
        <v>959021</v>
      </c>
      <c r="BB30" s="524">
        <v>878813</v>
      </c>
      <c r="BC30" s="524">
        <v>79852</v>
      </c>
      <c r="BD30" s="525">
        <v>356</v>
      </c>
    </row>
    <row r="31" spans="1:56" s="560" customFormat="1" ht="12" customHeight="1">
      <c r="A31" s="555"/>
      <c r="B31" s="552" t="s">
        <v>1641</v>
      </c>
      <c r="C31" s="553">
        <f t="shared" si="14"/>
        <v>107</v>
      </c>
      <c r="D31" s="96">
        <v>40</v>
      </c>
      <c r="E31" s="96">
        <v>1</v>
      </c>
      <c r="F31" s="96">
        <v>66</v>
      </c>
      <c r="G31" s="96">
        <v>40</v>
      </c>
      <c r="H31" s="96">
        <v>28</v>
      </c>
      <c r="I31" s="96">
        <v>13</v>
      </c>
      <c r="J31" s="96">
        <v>10</v>
      </c>
      <c r="K31" s="96">
        <v>10</v>
      </c>
      <c r="L31" s="96">
        <v>5</v>
      </c>
      <c r="M31" s="96" t="s">
        <v>239</v>
      </c>
      <c r="N31" s="96" t="s">
        <v>239</v>
      </c>
      <c r="O31" s="96">
        <v>1</v>
      </c>
      <c r="P31" s="96">
        <v>0</v>
      </c>
      <c r="Q31" s="554">
        <v>0</v>
      </c>
      <c r="R31" s="554">
        <f t="shared" si="15"/>
        <v>1786</v>
      </c>
      <c r="S31" s="96">
        <v>696</v>
      </c>
      <c r="T31" s="96">
        <v>1090</v>
      </c>
      <c r="U31" s="96">
        <v>619</v>
      </c>
      <c r="V31" s="96">
        <v>1043</v>
      </c>
      <c r="W31" s="96">
        <v>89</v>
      </c>
      <c r="X31" s="96">
        <v>171</v>
      </c>
      <c r="Y31" s="96">
        <v>190</v>
      </c>
      <c r="Z31" s="554">
        <v>255</v>
      </c>
      <c r="AA31" s="96">
        <v>403</v>
      </c>
      <c r="AB31" s="96">
        <v>339</v>
      </c>
      <c r="AC31" s="96" t="s">
        <v>239</v>
      </c>
      <c r="AD31" s="556" t="s">
        <v>239</v>
      </c>
      <c r="AE31" s="557">
        <v>339</v>
      </c>
      <c r="AF31" s="557" t="s">
        <v>239</v>
      </c>
      <c r="AG31" s="556" t="s">
        <v>239</v>
      </c>
      <c r="AH31" s="137">
        <v>210434</v>
      </c>
      <c r="AI31" s="558">
        <v>523131</v>
      </c>
      <c r="AJ31" s="558" t="s">
        <v>239</v>
      </c>
      <c r="AK31" s="524">
        <f t="shared" si="16"/>
        <v>979571</v>
      </c>
      <c r="AL31" s="558">
        <v>781703</v>
      </c>
      <c r="AM31" s="558">
        <v>197258</v>
      </c>
      <c r="AN31" s="558">
        <v>610</v>
      </c>
      <c r="AO31" s="558">
        <v>91</v>
      </c>
      <c r="AP31" s="558">
        <v>24</v>
      </c>
      <c r="AQ31" s="558">
        <v>1</v>
      </c>
      <c r="AR31" s="558">
        <v>66</v>
      </c>
      <c r="AS31" s="558">
        <v>705</v>
      </c>
      <c r="AT31" s="558">
        <v>369</v>
      </c>
      <c r="AU31" s="558">
        <v>336</v>
      </c>
      <c r="AV31" s="558">
        <v>292</v>
      </c>
      <c r="AW31" s="558">
        <v>289</v>
      </c>
      <c r="AX31" s="558">
        <v>74716</v>
      </c>
      <c r="AY31" s="558">
        <v>183235</v>
      </c>
      <c r="AZ31" s="558" t="s">
        <v>239</v>
      </c>
      <c r="BA31" s="558">
        <v>353458</v>
      </c>
      <c r="BB31" s="558">
        <v>302414</v>
      </c>
      <c r="BC31" s="558">
        <v>50434</v>
      </c>
      <c r="BD31" s="559">
        <v>610</v>
      </c>
    </row>
    <row r="32" spans="2:56" ht="12" customHeight="1">
      <c r="B32" s="552" t="s">
        <v>1643</v>
      </c>
      <c r="C32" s="553">
        <f t="shared" si="14"/>
        <v>276</v>
      </c>
      <c r="D32" s="96">
        <v>109</v>
      </c>
      <c r="E32" s="96">
        <v>1</v>
      </c>
      <c r="F32" s="96">
        <v>166</v>
      </c>
      <c r="G32" s="96">
        <v>96</v>
      </c>
      <c r="H32" s="96">
        <v>94</v>
      </c>
      <c r="I32" s="96">
        <v>35</v>
      </c>
      <c r="J32" s="96">
        <v>24</v>
      </c>
      <c r="K32" s="96">
        <v>12</v>
      </c>
      <c r="L32" s="96">
        <v>10</v>
      </c>
      <c r="M32" s="96">
        <v>4</v>
      </c>
      <c r="N32" s="96">
        <v>1</v>
      </c>
      <c r="O32" s="96">
        <v>0</v>
      </c>
      <c r="P32" s="96">
        <v>0</v>
      </c>
      <c r="Q32" s="554">
        <v>0</v>
      </c>
      <c r="R32" s="554">
        <f t="shared" si="15"/>
        <v>3722</v>
      </c>
      <c r="S32" s="96">
        <v>1736</v>
      </c>
      <c r="T32" s="96">
        <v>1986</v>
      </c>
      <c r="U32" s="96">
        <v>1556</v>
      </c>
      <c r="V32" s="96">
        <v>1877</v>
      </c>
      <c r="W32" s="96">
        <v>201</v>
      </c>
      <c r="X32" s="96">
        <v>558</v>
      </c>
      <c r="Y32" s="96">
        <v>500</v>
      </c>
      <c r="Z32" s="554">
        <v>571</v>
      </c>
      <c r="AA32" s="96">
        <v>462</v>
      </c>
      <c r="AB32" s="96">
        <v>688</v>
      </c>
      <c r="AC32" s="96">
        <v>500</v>
      </c>
      <c r="AD32" s="518">
        <v>242</v>
      </c>
      <c r="AE32" s="522" t="s">
        <v>239</v>
      </c>
      <c r="AF32" s="522" t="s">
        <v>239</v>
      </c>
      <c r="AG32" s="518" t="s">
        <v>239</v>
      </c>
      <c r="AH32" s="523">
        <v>492729</v>
      </c>
      <c r="AI32" s="524">
        <v>1627902</v>
      </c>
      <c r="AJ32" s="524">
        <v>7494</v>
      </c>
      <c r="AK32" s="524">
        <f t="shared" si="16"/>
        <v>2839651</v>
      </c>
      <c r="AL32" s="524">
        <v>2618579</v>
      </c>
      <c r="AM32" s="524">
        <v>212474</v>
      </c>
      <c r="AN32" s="524">
        <v>8598</v>
      </c>
      <c r="AO32" s="524">
        <v>249</v>
      </c>
      <c r="AP32" s="524">
        <v>83</v>
      </c>
      <c r="AQ32" s="524" t="s">
        <v>239</v>
      </c>
      <c r="AR32" s="524">
        <v>166</v>
      </c>
      <c r="AS32" s="524">
        <v>1830</v>
      </c>
      <c r="AT32" s="524">
        <v>942</v>
      </c>
      <c r="AU32" s="524">
        <v>888</v>
      </c>
      <c r="AV32" s="524">
        <v>762</v>
      </c>
      <c r="AW32" s="524">
        <v>779</v>
      </c>
      <c r="AX32" s="524">
        <v>205847</v>
      </c>
      <c r="AY32" s="524">
        <v>577720</v>
      </c>
      <c r="AZ32" s="524">
        <v>7494</v>
      </c>
      <c r="BA32" s="524">
        <v>1109191</v>
      </c>
      <c r="BB32" s="524">
        <v>974486</v>
      </c>
      <c r="BC32" s="524">
        <v>133521</v>
      </c>
      <c r="BD32" s="525">
        <v>1184</v>
      </c>
    </row>
    <row r="33" spans="2:56" ht="12" customHeight="1">
      <c r="B33" s="552" t="s">
        <v>1645</v>
      </c>
      <c r="C33" s="553">
        <f t="shared" si="14"/>
        <v>201</v>
      </c>
      <c r="D33" s="96">
        <v>61</v>
      </c>
      <c r="E33" s="96" t="s">
        <v>239</v>
      </c>
      <c r="F33" s="96">
        <v>140</v>
      </c>
      <c r="G33" s="96">
        <v>112</v>
      </c>
      <c r="H33" s="96">
        <v>45</v>
      </c>
      <c r="I33" s="96">
        <v>20</v>
      </c>
      <c r="J33" s="96">
        <v>8</v>
      </c>
      <c r="K33" s="96">
        <v>8</v>
      </c>
      <c r="L33" s="96">
        <v>4</v>
      </c>
      <c r="M33" s="96">
        <v>4</v>
      </c>
      <c r="N33" s="96" t="s">
        <v>239</v>
      </c>
      <c r="O33" s="96">
        <v>0</v>
      </c>
      <c r="P33" s="96">
        <v>0</v>
      </c>
      <c r="Q33" s="554">
        <v>0</v>
      </c>
      <c r="R33" s="554">
        <f t="shared" si="15"/>
        <v>2129</v>
      </c>
      <c r="S33" s="96">
        <v>895</v>
      </c>
      <c r="T33" s="96">
        <v>1234</v>
      </c>
      <c r="U33" s="96">
        <v>749</v>
      </c>
      <c r="V33" s="96">
        <v>1134</v>
      </c>
      <c r="W33" s="96">
        <v>237</v>
      </c>
      <c r="X33" s="96">
        <v>277</v>
      </c>
      <c r="Y33" s="96">
        <v>290</v>
      </c>
      <c r="Z33" s="554">
        <v>197</v>
      </c>
      <c r="AA33" s="96">
        <v>305</v>
      </c>
      <c r="AB33" s="96">
        <v>230</v>
      </c>
      <c r="AC33" s="96">
        <v>593</v>
      </c>
      <c r="AD33" s="518" t="s">
        <v>239</v>
      </c>
      <c r="AE33" s="522" t="s">
        <v>239</v>
      </c>
      <c r="AF33" s="522" t="s">
        <v>239</v>
      </c>
      <c r="AG33" s="518" t="s">
        <v>239</v>
      </c>
      <c r="AH33" s="523">
        <v>298496</v>
      </c>
      <c r="AI33" s="522">
        <v>812331</v>
      </c>
      <c r="AJ33" s="524" t="s">
        <v>239</v>
      </c>
      <c r="AK33" s="524">
        <f t="shared" si="16"/>
        <v>1567388</v>
      </c>
      <c r="AL33" s="524">
        <v>1393420</v>
      </c>
      <c r="AM33" s="524">
        <v>173905</v>
      </c>
      <c r="AN33" s="524">
        <v>63</v>
      </c>
      <c r="AO33" s="524">
        <v>185</v>
      </c>
      <c r="AP33" s="524">
        <v>45</v>
      </c>
      <c r="AQ33" s="524" t="s">
        <v>239</v>
      </c>
      <c r="AR33" s="524">
        <v>140</v>
      </c>
      <c r="AS33" s="524">
        <v>1001</v>
      </c>
      <c r="AT33" s="524">
        <v>424</v>
      </c>
      <c r="AU33" s="524">
        <v>577</v>
      </c>
      <c r="AV33" s="524">
        <v>278</v>
      </c>
      <c r="AW33" s="524">
        <v>477</v>
      </c>
      <c r="AX33" s="524">
        <v>106639</v>
      </c>
      <c r="AY33" s="524">
        <v>303987</v>
      </c>
      <c r="AZ33" s="524" t="s">
        <v>239</v>
      </c>
      <c r="BA33" s="524">
        <v>628817</v>
      </c>
      <c r="BB33" s="524">
        <v>512922</v>
      </c>
      <c r="BC33" s="524">
        <v>115832</v>
      </c>
      <c r="BD33" s="525">
        <v>63</v>
      </c>
    </row>
    <row r="34" spans="2:56" ht="12" customHeight="1">
      <c r="B34" s="552" t="s">
        <v>1647</v>
      </c>
      <c r="C34" s="553">
        <f t="shared" si="14"/>
        <v>113</v>
      </c>
      <c r="D34" s="96">
        <v>13</v>
      </c>
      <c r="E34" s="96" t="s">
        <v>239</v>
      </c>
      <c r="F34" s="96">
        <v>100</v>
      </c>
      <c r="G34" s="96">
        <v>73</v>
      </c>
      <c r="H34" s="96">
        <v>27</v>
      </c>
      <c r="I34" s="96">
        <v>7</v>
      </c>
      <c r="J34" s="96">
        <v>4</v>
      </c>
      <c r="K34" s="96">
        <v>1</v>
      </c>
      <c r="L34" s="96">
        <v>0</v>
      </c>
      <c r="M34" s="96" t="s">
        <v>239</v>
      </c>
      <c r="N34" s="96">
        <v>1</v>
      </c>
      <c r="O34" s="96">
        <v>0</v>
      </c>
      <c r="P34" s="96">
        <v>0</v>
      </c>
      <c r="Q34" s="554">
        <v>0</v>
      </c>
      <c r="R34" s="554">
        <f t="shared" si="15"/>
        <v>764</v>
      </c>
      <c r="S34" s="96">
        <v>303</v>
      </c>
      <c r="T34" s="96">
        <v>461</v>
      </c>
      <c r="U34" s="96">
        <v>201</v>
      </c>
      <c r="V34" s="96">
        <v>392</v>
      </c>
      <c r="W34" s="96">
        <v>139</v>
      </c>
      <c r="X34" s="96">
        <v>153</v>
      </c>
      <c r="Y34" s="96">
        <v>102</v>
      </c>
      <c r="Z34" s="554">
        <v>90</v>
      </c>
      <c r="AA34" s="96">
        <v>44</v>
      </c>
      <c r="AB34" s="96" t="s">
        <v>239</v>
      </c>
      <c r="AC34" s="96" t="s">
        <v>239</v>
      </c>
      <c r="AD34" s="518">
        <v>236</v>
      </c>
      <c r="AE34" s="522" t="s">
        <v>239</v>
      </c>
      <c r="AF34" s="522" t="s">
        <v>239</v>
      </c>
      <c r="AG34" s="518" t="s">
        <v>239</v>
      </c>
      <c r="AH34" s="523">
        <v>82313</v>
      </c>
      <c r="AI34" s="524">
        <v>388980</v>
      </c>
      <c r="AJ34" s="524" t="s">
        <v>239</v>
      </c>
      <c r="AK34" s="524">
        <f t="shared" si="16"/>
        <v>586786</v>
      </c>
      <c r="AL34" s="524">
        <v>537192</v>
      </c>
      <c r="AM34" s="524">
        <v>49494</v>
      </c>
      <c r="AN34" s="524">
        <v>100</v>
      </c>
      <c r="AO34" s="524">
        <v>111</v>
      </c>
      <c r="AP34" s="524">
        <v>11</v>
      </c>
      <c r="AQ34" s="524" t="s">
        <v>239</v>
      </c>
      <c r="AR34" s="524">
        <v>100</v>
      </c>
      <c r="AS34" s="524">
        <v>484</v>
      </c>
      <c r="AT34" s="524">
        <v>234</v>
      </c>
      <c r="AU34" s="524">
        <v>250</v>
      </c>
      <c r="AV34" s="524">
        <v>132</v>
      </c>
      <c r="AW34" s="524">
        <v>181</v>
      </c>
      <c r="AX34" s="524">
        <v>37847</v>
      </c>
      <c r="AY34" s="524">
        <v>100669</v>
      </c>
      <c r="AZ34" s="524" t="s">
        <v>239</v>
      </c>
      <c r="BA34" s="524">
        <v>197211</v>
      </c>
      <c r="BB34" s="524">
        <v>152117</v>
      </c>
      <c r="BC34" s="524">
        <v>44994</v>
      </c>
      <c r="BD34" s="525">
        <v>100</v>
      </c>
    </row>
    <row r="35" spans="2:56" ht="12" customHeight="1">
      <c r="B35" s="552" t="s">
        <v>1649</v>
      </c>
      <c r="C35" s="553">
        <f t="shared" si="14"/>
        <v>190</v>
      </c>
      <c r="D35" s="96">
        <v>56</v>
      </c>
      <c r="E35" s="96">
        <v>1</v>
      </c>
      <c r="F35" s="96">
        <v>133</v>
      </c>
      <c r="G35" s="554">
        <v>78</v>
      </c>
      <c r="H35" s="96">
        <v>55</v>
      </c>
      <c r="I35" s="96">
        <v>30</v>
      </c>
      <c r="J35" s="96">
        <v>10</v>
      </c>
      <c r="K35" s="96">
        <v>7</v>
      </c>
      <c r="L35" s="96">
        <v>7</v>
      </c>
      <c r="M35" s="96">
        <v>3</v>
      </c>
      <c r="N35" s="96" t="s">
        <v>239</v>
      </c>
      <c r="O35" s="96">
        <v>0</v>
      </c>
      <c r="P35" s="96">
        <v>0</v>
      </c>
      <c r="Q35" s="554">
        <v>0</v>
      </c>
      <c r="R35" s="554">
        <f t="shared" si="15"/>
        <v>2347</v>
      </c>
      <c r="S35" s="96">
        <v>900</v>
      </c>
      <c r="T35" s="96">
        <v>1447</v>
      </c>
      <c r="U35" s="96">
        <v>754</v>
      </c>
      <c r="V35" s="96">
        <v>1357</v>
      </c>
      <c r="W35" s="96">
        <v>156</v>
      </c>
      <c r="X35" s="96">
        <v>347</v>
      </c>
      <c r="Y35" s="96">
        <v>404</v>
      </c>
      <c r="Z35" s="554">
        <v>251</v>
      </c>
      <c r="AA35" s="96">
        <v>266</v>
      </c>
      <c r="AB35" s="96">
        <v>435</v>
      </c>
      <c r="AC35" s="96">
        <v>488</v>
      </c>
      <c r="AD35" s="518" t="s">
        <v>239</v>
      </c>
      <c r="AE35" s="522" t="s">
        <v>239</v>
      </c>
      <c r="AF35" s="522" t="s">
        <v>239</v>
      </c>
      <c r="AG35" s="518" t="s">
        <v>239</v>
      </c>
      <c r="AH35" s="523">
        <v>280200</v>
      </c>
      <c r="AI35" s="524">
        <v>900827</v>
      </c>
      <c r="AJ35" s="524">
        <v>7226</v>
      </c>
      <c r="AK35" s="524">
        <f t="shared" si="16"/>
        <v>1447175</v>
      </c>
      <c r="AL35" s="524">
        <v>1353202</v>
      </c>
      <c r="AM35" s="524">
        <v>92104</v>
      </c>
      <c r="AN35" s="524">
        <v>1869</v>
      </c>
      <c r="AO35" s="524">
        <v>173</v>
      </c>
      <c r="AP35" s="524">
        <v>39</v>
      </c>
      <c r="AQ35" s="524">
        <v>1</v>
      </c>
      <c r="AR35" s="524">
        <v>133</v>
      </c>
      <c r="AS35" s="524">
        <v>1158</v>
      </c>
      <c r="AT35" s="524">
        <v>439</v>
      </c>
      <c r="AU35" s="524">
        <v>719</v>
      </c>
      <c r="AV35" s="524">
        <v>293</v>
      </c>
      <c r="AW35" s="524">
        <v>629</v>
      </c>
      <c r="AX35" s="524">
        <v>105270</v>
      </c>
      <c r="AY35" s="524">
        <v>248114</v>
      </c>
      <c r="AZ35" s="524">
        <v>7226</v>
      </c>
      <c r="BA35" s="524">
        <v>486809</v>
      </c>
      <c r="BB35" s="524">
        <v>420792</v>
      </c>
      <c r="BC35" s="524">
        <v>64148</v>
      </c>
      <c r="BD35" s="525">
        <v>1869</v>
      </c>
    </row>
    <row r="36" spans="2:56" ht="12" customHeight="1">
      <c r="B36" s="552" t="s">
        <v>1651</v>
      </c>
      <c r="C36" s="553">
        <f t="shared" si="14"/>
        <v>80</v>
      </c>
      <c r="D36" s="96">
        <v>27</v>
      </c>
      <c r="E36" s="96">
        <v>2</v>
      </c>
      <c r="F36" s="96">
        <v>51</v>
      </c>
      <c r="G36" s="96">
        <v>30</v>
      </c>
      <c r="H36" s="96">
        <v>26</v>
      </c>
      <c r="I36" s="96">
        <v>13</v>
      </c>
      <c r="J36" s="96">
        <v>5</v>
      </c>
      <c r="K36" s="96">
        <v>2</v>
      </c>
      <c r="L36" s="96">
        <v>3</v>
      </c>
      <c r="M36" s="96">
        <v>1</v>
      </c>
      <c r="N36" s="96" t="s">
        <v>239</v>
      </c>
      <c r="O36" s="96">
        <v>0</v>
      </c>
      <c r="P36" s="96">
        <v>0</v>
      </c>
      <c r="Q36" s="554">
        <v>0</v>
      </c>
      <c r="R36" s="554">
        <f t="shared" si="15"/>
        <v>948</v>
      </c>
      <c r="S36" s="96">
        <v>373</v>
      </c>
      <c r="T36" s="96">
        <v>575</v>
      </c>
      <c r="U36" s="96">
        <v>325</v>
      </c>
      <c r="V36" s="96">
        <v>545</v>
      </c>
      <c r="W36" s="96">
        <v>65</v>
      </c>
      <c r="X36" s="96">
        <v>164</v>
      </c>
      <c r="Y36" s="96">
        <v>190</v>
      </c>
      <c r="Z36" s="554">
        <v>115</v>
      </c>
      <c r="AA36" s="96">
        <v>94</v>
      </c>
      <c r="AB36" s="96">
        <v>205</v>
      </c>
      <c r="AC36" s="96">
        <v>115</v>
      </c>
      <c r="AD36" s="518" t="s">
        <v>239</v>
      </c>
      <c r="AE36" s="522" t="s">
        <v>239</v>
      </c>
      <c r="AF36" s="522" t="s">
        <v>239</v>
      </c>
      <c r="AG36" s="518" t="s">
        <v>239</v>
      </c>
      <c r="AH36" s="523">
        <v>109436</v>
      </c>
      <c r="AI36" s="524">
        <v>361777</v>
      </c>
      <c r="AJ36" s="524">
        <v>6540</v>
      </c>
      <c r="AK36" s="524">
        <f t="shared" si="16"/>
        <v>641271</v>
      </c>
      <c r="AL36" s="524">
        <v>557418</v>
      </c>
      <c r="AM36" s="524">
        <v>83853</v>
      </c>
      <c r="AN36" s="524" t="s">
        <v>239</v>
      </c>
      <c r="AO36" s="524">
        <v>74</v>
      </c>
      <c r="AP36" s="524">
        <v>21</v>
      </c>
      <c r="AQ36" s="524">
        <v>2</v>
      </c>
      <c r="AR36" s="524">
        <v>51</v>
      </c>
      <c r="AS36" s="524">
        <v>534</v>
      </c>
      <c r="AT36" s="524">
        <v>266</v>
      </c>
      <c r="AU36" s="524">
        <v>268</v>
      </c>
      <c r="AV36" s="524">
        <v>218</v>
      </c>
      <c r="AW36" s="524">
        <v>238</v>
      </c>
      <c r="AX36" s="524">
        <v>58053</v>
      </c>
      <c r="AY36" s="524">
        <v>242384</v>
      </c>
      <c r="AZ36" s="524">
        <v>6540</v>
      </c>
      <c r="BA36" s="524">
        <v>401057</v>
      </c>
      <c r="BB36" s="524">
        <v>375314</v>
      </c>
      <c r="BC36" s="524">
        <v>25743</v>
      </c>
      <c r="BD36" s="525" t="s">
        <v>239</v>
      </c>
    </row>
    <row r="37" spans="2:56" ht="12" customHeight="1">
      <c r="B37" s="552" t="s">
        <v>1653</v>
      </c>
      <c r="C37" s="553">
        <f t="shared" si="14"/>
        <v>79</v>
      </c>
      <c r="D37" s="96">
        <v>20</v>
      </c>
      <c r="E37" s="96">
        <v>1</v>
      </c>
      <c r="F37" s="96">
        <v>58</v>
      </c>
      <c r="G37" s="96">
        <v>38</v>
      </c>
      <c r="H37" s="96">
        <v>25</v>
      </c>
      <c r="I37" s="96">
        <v>6</v>
      </c>
      <c r="J37" s="96">
        <v>5</v>
      </c>
      <c r="K37" s="96" t="s">
        <v>239</v>
      </c>
      <c r="L37" s="96">
        <v>2</v>
      </c>
      <c r="M37" s="96">
        <v>3</v>
      </c>
      <c r="N37" s="96" t="s">
        <v>239</v>
      </c>
      <c r="O37" s="96">
        <v>0</v>
      </c>
      <c r="P37" s="96">
        <v>0</v>
      </c>
      <c r="Q37" s="554">
        <v>0</v>
      </c>
      <c r="R37" s="554">
        <f t="shared" si="15"/>
        <v>1007</v>
      </c>
      <c r="S37" s="96">
        <v>370</v>
      </c>
      <c r="T37" s="96">
        <v>637</v>
      </c>
      <c r="U37" s="96">
        <v>315</v>
      </c>
      <c r="V37" s="96">
        <v>598</v>
      </c>
      <c r="W37" s="96">
        <v>70</v>
      </c>
      <c r="X37" s="96">
        <v>156</v>
      </c>
      <c r="Y37" s="96">
        <v>71</v>
      </c>
      <c r="Z37" s="554">
        <v>122</v>
      </c>
      <c r="AA37" s="96" t="s">
        <v>239</v>
      </c>
      <c r="AB37" s="96">
        <v>158</v>
      </c>
      <c r="AC37" s="96">
        <v>430</v>
      </c>
      <c r="AD37" s="518" t="s">
        <v>239</v>
      </c>
      <c r="AE37" s="522" t="s">
        <v>239</v>
      </c>
      <c r="AF37" s="522" t="s">
        <v>239</v>
      </c>
      <c r="AG37" s="518" t="s">
        <v>239</v>
      </c>
      <c r="AH37" s="523">
        <v>113524</v>
      </c>
      <c r="AI37" s="524">
        <v>289003</v>
      </c>
      <c r="AJ37" s="524">
        <v>136</v>
      </c>
      <c r="AK37" s="524">
        <f t="shared" si="16"/>
        <v>516256</v>
      </c>
      <c r="AL37" s="524">
        <v>419264</v>
      </c>
      <c r="AM37" s="524">
        <v>96957</v>
      </c>
      <c r="AN37" s="524">
        <v>35</v>
      </c>
      <c r="AO37" s="524">
        <v>74</v>
      </c>
      <c r="AP37" s="524">
        <v>15</v>
      </c>
      <c r="AQ37" s="524">
        <v>1</v>
      </c>
      <c r="AR37" s="524">
        <v>58</v>
      </c>
      <c r="AS37" s="524">
        <v>419</v>
      </c>
      <c r="AT37" s="524">
        <v>174</v>
      </c>
      <c r="AU37" s="524">
        <v>245</v>
      </c>
      <c r="AV37" s="524">
        <v>119</v>
      </c>
      <c r="AW37" s="524">
        <v>206</v>
      </c>
      <c r="AX37" s="524">
        <v>37631</v>
      </c>
      <c r="AY37" s="524">
        <v>73431</v>
      </c>
      <c r="AZ37" s="524">
        <v>136</v>
      </c>
      <c r="BA37" s="524">
        <v>155428</v>
      </c>
      <c r="BB37" s="524">
        <v>128495</v>
      </c>
      <c r="BC37" s="524">
        <v>26898</v>
      </c>
      <c r="BD37" s="525">
        <v>35</v>
      </c>
    </row>
    <row r="38" spans="2:56" ht="12" customHeight="1">
      <c r="B38" s="552" t="s">
        <v>1605</v>
      </c>
      <c r="C38" s="553">
        <f t="shared" si="14"/>
        <v>86</v>
      </c>
      <c r="D38" s="96">
        <v>26</v>
      </c>
      <c r="E38" s="96" t="s">
        <v>239</v>
      </c>
      <c r="F38" s="96">
        <v>60</v>
      </c>
      <c r="G38" s="96">
        <v>34</v>
      </c>
      <c r="H38" s="96">
        <v>24</v>
      </c>
      <c r="I38" s="96">
        <v>13</v>
      </c>
      <c r="J38" s="96">
        <v>5</v>
      </c>
      <c r="K38" s="96">
        <v>3</v>
      </c>
      <c r="L38" s="96">
        <v>5</v>
      </c>
      <c r="M38" s="96">
        <v>2</v>
      </c>
      <c r="N38" s="96" t="s">
        <v>239</v>
      </c>
      <c r="O38" s="96">
        <v>0</v>
      </c>
      <c r="P38" s="96">
        <v>0</v>
      </c>
      <c r="Q38" s="554">
        <v>0</v>
      </c>
      <c r="R38" s="554">
        <f t="shared" si="15"/>
        <v>1200</v>
      </c>
      <c r="S38" s="96">
        <v>515</v>
      </c>
      <c r="T38" s="96">
        <v>685</v>
      </c>
      <c r="U38" s="96">
        <v>449</v>
      </c>
      <c r="V38" s="96">
        <v>644</v>
      </c>
      <c r="W38" s="96">
        <v>74</v>
      </c>
      <c r="X38" s="96">
        <v>157</v>
      </c>
      <c r="Y38" s="96">
        <v>184</v>
      </c>
      <c r="Z38" s="554">
        <v>123</v>
      </c>
      <c r="AA38" s="96">
        <v>106</v>
      </c>
      <c r="AB38" s="96">
        <v>333</v>
      </c>
      <c r="AC38" s="96">
        <v>223</v>
      </c>
      <c r="AD38" s="518" t="s">
        <v>239</v>
      </c>
      <c r="AE38" s="522" t="s">
        <v>239</v>
      </c>
      <c r="AF38" s="522" t="s">
        <v>239</v>
      </c>
      <c r="AG38" s="518" t="s">
        <v>239</v>
      </c>
      <c r="AH38" s="523">
        <v>156093</v>
      </c>
      <c r="AI38" s="524">
        <v>553361</v>
      </c>
      <c r="AJ38" s="524" t="s">
        <v>239</v>
      </c>
      <c r="AK38" s="524">
        <f t="shared" si="16"/>
        <v>1023430</v>
      </c>
      <c r="AL38" s="524">
        <v>1004914</v>
      </c>
      <c r="AM38" s="524">
        <v>18516</v>
      </c>
      <c r="AN38" s="524" t="s">
        <v>239</v>
      </c>
      <c r="AO38" s="524">
        <v>76</v>
      </c>
      <c r="AP38" s="524">
        <v>16</v>
      </c>
      <c r="AQ38" s="524" t="s">
        <v>239</v>
      </c>
      <c r="AR38" s="524">
        <v>60</v>
      </c>
      <c r="AS38" s="524">
        <v>538</v>
      </c>
      <c r="AT38" s="524">
        <v>250</v>
      </c>
      <c r="AU38" s="524">
        <v>288</v>
      </c>
      <c r="AV38" s="524">
        <v>184</v>
      </c>
      <c r="AW38" s="524">
        <v>247</v>
      </c>
      <c r="AX38" s="524">
        <v>52969</v>
      </c>
      <c r="AY38" s="524">
        <v>167074</v>
      </c>
      <c r="AZ38" s="524" t="s">
        <v>239</v>
      </c>
      <c r="BA38" s="524">
        <v>296777</v>
      </c>
      <c r="BB38" s="524">
        <v>278261</v>
      </c>
      <c r="BC38" s="524">
        <v>18516</v>
      </c>
      <c r="BD38" s="525" t="s">
        <v>239</v>
      </c>
    </row>
    <row r="39" spans="2:56" ht="12" customHeight="1">
      <c r="B39" s="552" t="s">
        <v>1606</v>
      </c>
      <c r="C39" s="553">
        <f t="shared" si="14"/>
        <v>47</v>
      </c>
      <c r="D39" s="96">
        <v>21</v>
      </c>
      <c r="E39" s="96" t="s">
        <v>239</v>
      </c>
      <c r="F39" s="96">
        <v>26</v>
      </c>
      <c r="G39" s="96">
        <v>13</v>
      </c>
      <c r="H39" s="96">
        <v>13</v>
      </c>
      <c r="I39" s="96">
        <v>11</v>
      </c>
      <c r="J39" s="96">
        <v>5</v>
      </c>
      <c r="K39" s="96">
        <v>2</v>
      </c>
      <c r="L39" s="96">
        <v>1</v>
      </c>
      <c r="M39" s="96">
        <v>2</v>
      </c>
      <c r="N39" s="96" t="s">
        <v>239</v>
      </c>
      <c r="O39" s="96">
        <v>0</v>
      </c>
      <c r="P39" s="96">
        <v>0</v>
      </c>
      <c r="Q39" s="554">
        <v>0</v>
      </c>
      <c r="R39" s="554">
        <f t="shared" si="15"/>
        <v>827</v>
      </c>
      <c r="S39" s="96">
        <v>297</v>
      </c>
      <c r="T39" s="96">
        <v>530</v>
      </c>
      <c r="U39" s="96">
        <v>268</v>
      </c>
      <c r="V39" s="96">
        <v>511</v>
      </c>
      <c r="W39" s="96">
        <v>31</v>
      </c>
      <c r="X39" s="96">
        <v>84</v>
      </c>
      <c r="Y39" s="96">
        <v>160</v>
      </c>
      <c r="Z39" s="554">
        <v>115</v>
      </c>
      <c r="AA39" s="96">
        <v>72</v>
      </c>
      <c r="AB39" s="96">
        <v>70</v>
      </c>
      <c r="AC39" s="96">
        <v>295</v>
      </c>
      <c r="AD39" s="518" t="s">
        <v>239</v>
      </c>
      <c r="AE39" s="522" t="s">
        <v>239</v>
      </c>
      <c r="AF39" s="522" t="s">
        <v>239</v>
      </c>
      <c r="AG39" s="518" t="s">
        <v>239</v>
      </c>
      <c r="AH39" s="523">
        <v>98800</v>
      </c>
      <c r="AI39" s="524">
        <v>459748</v>
      </c>
      <c r="AJ39" s="524" t="s">
        <v>239</v>
      </c>
      <c r="AK39" s="524">
        <f t="shared" si="16"/>
        <v>704342</v>
      </c>
      <c r="AL39" s="524">
        <v>679170</v>
      </c>
      <c r="AM39" s="524">
        <v>23834</v>
      </c>
      <c r="AN39" s="524">
        <v>1338</v>
      </c>
      <c r="AO39" s="524">
        <v>42</v>
      </c>
      <c r="AP39" s="524">
        <v>16</v>
      </c>
      <c r="AQ39" s="524" t="s">
        <v>239</v>
      </c>
      <c r="AR39" s="524">
        <v>26</v>
      </c>
      <c r="AS39" s="524">
        <v>390</v>
      </c>
      <c r="AT39" s="524">
        <v>148</v>
      </c>
      <c r="AU39" s="524">
        <v>242</v>
      </c>
      <c r="AV39" s="524">
        <v>119</v>
      </c>
      <c r="AW39" s="524">
        <v>223</v>
      </c>
      <c r="AX39" s="524">
        <v>40378</v>
      </c>
      <c r="AY39" s="524">
        <v>110154</v>
      </c>
      <c r="AZ39" s="524" t="s">
        <v>239</v>
      </c>
      <c r="BA39" s="524">
        <v>220931</v>
      </c>
      <c r="BB39" s="524">
        <v>203262</v>
      </c>
      <c r="BC39" s="524">
        <v>16334</v>
      </c>
      <c r="BD39" s="525">
        <v>1335</v>
      </c>
    </row>
    <row r="40" spans="2:56" ht="12" customHeight="1">
      <c r="B40" s="552" t="s">
        <v>1609</v>
      </c>
      <c r="C40" s="553">
        <f t="shared" si="14"/>
        <v>17</v>
      </c>
      <c r="D40" s="96">
        <v>12</v>
      </c>
      <c r="E40" s="96">
        <v>2</v>
      </c>
      <c r="F40" s="96">
        <v>3</v>
      </c>
      <c r="G40" s="554">
        <v>3</v>
      </c>
      <c r="H40" s="96">
        <v>3</v>
      </c>
      <c r="I40" s="96">
        <v>5</v>
      </c>
      <c r="J40" s="96">
        <v>1</v>
      </c>
      <c r="K40" s="96">
        <v>3</v>
      </c>
      <c r="L40" s="96">
        <v>2</v>
      </c>
      <c r="M40" s="96" t="s">
        <v>239</v>
      </c>
      <c r="N40" s="96" t="s">
        <v>239</v>
      </c>
      <c r="O40" s="96">
        <v>0</v>
      </c>
      <c r="P40" s="96">
        <v>0</v>
      </c>
      <c r="Q40" s="554">
        <v>0</v>
      </c>
      <c r="R40" s="554">
        <f t="shared" si="15"/>
        <v>434</v>
      </c>
      <c r="S40" s="96">
        <v>122</v>
      </c>
      <c r="T40" s="96">
        <v>312</v>
      </c>
      <c r="U40" s="96">
        <v>121</v>
      </c>
      <c r="V40" s="96">
        <v>311</v>
      </c>
      <c r="W40" s="96">
        <v>8</v>
      </c>
      <c r="X40" s="96">
        <v>21</v>
      </c>
      <c r="Y40" s="96">
        <v>73</v>
      </c>
      <c r="Z40" s="554">
        <v>26</v>
      </c>
      <c r="AA40" s="96">
        <v>130</v>
      </c>
      <c r="AB40" s="96">
        <v>176</v>
      </c>
      <c r="AC40" s="96" t="s">
        <v>239</v>
      </c>
      <c r="AD40" s="518" t="s">
        <v>239</v>
      </c>
      <c r="AE40" s="522" t="s">
        <v>239</v>
      </c>
      <c r="AF40" s="522" t="s">
        <v>239</v>
      </c>
      <c r="AG40" s="518" t="s">
        <v>239</v>
      </c>
      <c r="AH40" s="523">
        <v>50443</v>
      </c>
      <c r="AI40" s="524">
        <v>77079</v>
      </c>
      <c r="AJ40" s="524" t="s">
        <v>239</v>
      </c>
      <c r="AK40" s="524">
        <f t="shared" si="16"/>
        <v>179528</v>
      </c>
      <c r="AL40" s="524">
        <v>135489</v>
      </c>
      <c r="AM40" s="524">
        <v>44039</v>
      </c>
      <c r="AN40" s="524" t="s">
        <v>239</v>
      </c>
      <c r="AO40" s="524">
        <v>12</v>
      </c>
      <c r="AP40" s="524">
        <v>7</v>
      </c>
      <c r="AQ40" s="524">
        <v>2</v>
      </c>
      <c r="AR40" s="524">
        <v>3</v>
      </c>
      <c r="AS40" s="524">
        <v>128</v>
      </c>
      <c r="AT40" s="524">
        <v>69</v>
      </c>
      <c r="AU40" s="524">
        <v>59</v>
      </c>
      <c r="AV40" s="524">
        <v>68</v>
      </c>
      <c r="AW40" s="524">
        <v>58</v>
      </c>
      <c r="AX40" s="524">
        <v>17297</v>
      </c>
      <c r="AY40" s="524">
        <v>54027</v>
      </c>
      <c r="AZ40" s="524" t="s">
        <v>239</v>
      </c>
      <c r="BA40" s="524">
        <v>104967</v>
      </c>
      <c r="BB40" s="524">
        <v>100159</v>
      </c>
      <c r="BC40" s="524">
        <v>4808</v>
      </c>
      <c r="BD40" s="525" t="s">
        <v>239</v>
      </c>
    </row>
    <row r="41" spans="2:56" ht="12" customHeight="1">
      <c r="B41" s="552" t="s">
        <v>1610</v>
      </c>
      <c r="C41" s="553">
        <f t="shared" si="14"/>
        <v>28</v>
      </c>
      <c r="D41" s="96">
        <v>12</v>
      </c>
      <c r="E41" s="96" t="s">
        <v>239</v>
      </c>
      <c r="F41" s="96">
        <v>16</v>
      </c>
      <c r="G41" s="96">
        <v>3</v>
      </c>
      <c r="H41" s="96">
        <v>15</v>
      </c>
      <c r="I41" s="96">
        <v>5</v>
      </c>
      <c r="J41" s="96">
        <v>2</v>
      </c>
      <c r="K41" s="96" t="s">
        <v>239</v>
      </c>
      <c r="L41" s="96">
        <v>2</v>
      </c>
      <c r="M41" s="96">
        <v>1</v>
      </c>
      <c r="N41" s="96" t="s">
        <v>239</v>
      </c>
      <c r="O41" s="96">
        <v>0</v>
      </c>
      <c r="P41" s="96">
        <v>0</v>
      </c>
      <c r="Q41" s="554">
        <v>0</v>
      </c>
      <c r="R41" s="554">
        <f t="shared" si="15"/>
        <v>550</v>
      </c>
      <c r="S41" s="96">
        <v>152</v>
      </c>
      <c r="T41" s="96">
        <v>398</v>
      </c>
      <c r="U41" s="96">
        <v>132</v>
      </c>
      <c r="V41" s="96">
        <v>386</v>
      </c>
      <c r="W41" s="96">
        <v>6</v>
      </c>
      <c r="X41" s="96">
        <v>89</v>
      </c>
      <c r="Y41" s="96">
        <v>71</v>
      </c>
      <c r="Z41" s="554">
        <v>48</v>
      </c>
      <c r="AA41" s="96" t="s">
        <v>239</v>
      </c>
      <c r="AB41" s="96">
        <v>159</v>
      </c>
      <c r="AC41" s="96">
        <v>177</v>
      </c>
      <c r="AD41" s="518" t="s">
        <v>239</v>
      </c>
      <c r="AE41" s="522" t="s">
        <v>239</v>
      </c>
      <c r="AF41" s="522" t="s">
        <v>239</v>
      </c>
      <c r="AG41" s="518" t="s">
        <v>239</v>
      </c>
      <c r="AH41" s="523">
        <v>54988</v>
      </c>
      <c r="AI41" s="524">
        <v>124202</v>
      </c>
      <c r="AJ41" s="524">
        <v>1705</v>
      </c>
      <c r="AK41" s="524">
        <f t="shared" si="16"/>
        <v>227071</v>
      </c>
      <c r="AL41" s="524">
        <v>193605</v>
      </c>
      <c r="AM41" s="524">
        <v>33466</v>
      </c>
      <c r="AN41" s="524" t="s">
        <v>239</v>
      </c>
      <c r="AO41" s="524">
        <v>25</v>
      </c>
      <c r="AP41" s="524">
        <v>9</v>
      </c>
      <c r="AQ41" s="524" t="s">
        <v>239</v>
      </c>
      <c r="AR41" s="524">
        <v>16</v>
      </c>
      <c r="AS41" s="524">
        <v>214</v>
      </c>
      <c r="AT41" s="524">
        <v>107</v>
      </c>
      <c r="AU41" s="524">
        <v>107</v>
      </c>
      <c r="AV41" s="524">
        <v>87</v>
      </c>
      <c r="AW41" s="524">
        <v>95</v>
      </c>
      <c r="AX41" s="524">
        <v>19352</v>
      </c>
      <c r="AY41" s="524">
        <v>69946</v>
      </c>
      <c r="AZ41" s="524">
        <v>1705</v>
      </c>
      <c r="BA41" s="524">
        <v>112272</v>
      </c>
      <c r="BB41" s="524">
        <v>103922</v>
      </c>
      <c r="BC41" s="524">
        <v>8350</v>
      </c>
      <c r="BD41" s="525" t="s">
        <v>239</v>
      </c>
    </row>
    <row r="42" spans="2:56" ht="12" customHeight="1">
      <c r="B42" s="552" t="s">
        <v>1612</v>
      </c>
      <c r="C42" s="553">
        <f t="shared" si="14"/>
        <v>29</v>
      </c>
      <c r="D42" s="96">
        <v>9</v>
      </c>
      <c r="E42" s="96" t="s">
        <v>239</v>
      </c>
      <c r="F42" s="96">
        <v>20</v>
      </c>
      <c r="G42" s="96">
        <v>9</v>
      </c>
      <c r="H42" s="96">
        <v>7</v>
      </c>
      <c r="I42" s="96">
        <v>7</v>
      </c>
      <c r="J42" s="96">
        <v>3</v>
      </c>
      <c r="K42" s="96">
        <v>1</v>
      </c>
      <c r="L42" s="96">
        <v>1</v>
      </c>
      <c r="M42" s="96">
        <v>1</v>
      </c>
      <c r="N42" s="96" t="s">
        <v>239</v>
      </c>
      <c r="O42" s="96">
        <v>0</v>
      </c>
      <c r="P42" s="96">
        <v>0</v>
      </c>
      <c r="Q42" s="554">
        <v>0</v>
      </c>
      <c r="R42" s="554">
        <f t="shared" si="15"/>
        <v>465</v>
      </c>
      <c r="S42" s="96">
        <v>210</v>
      </c>
      <c r="T42" s="96">
        <v>255</v>
      </c>
      <c r="U42" s="96">
        <v>185</v>
      </c>
      <c r="V42" s="96">
        <v>240</v>
      </c>
      <c r="W42" s="96">
        <v>16</v>
      </c>
      <c r="X42" s="96">
        <v>35</v>
      </c>
      <c r="Y42" s="96">
        <v>101</v>
      </c>
      <c r="Z42" s="554">
        <v>70</v>
      </c>
      <c r="AA42" s="96">
        <v>40</v>
      </c>
      <c r="AB42" s="96">
        <v>92</v>
      </c>
      <c r="AC42" s="96">
        <v>111</v>
      </c>
      <c r="AD42" s="518" t="s">
        <v>239</v>
      </c>
      <c r="AE42" s="522" t="s">
        <v>239</v>
      </c>
      <c r="AF42" s="522" t="s">
        <v>239</v>
      </c>
      <c r="AG42" s="518" t="s">
        <v>239</v>
      </c>
      <c r="AH42" s="523">
        <v>64685</v>
      </c>
      <c r="AI42" s="524">
        <v>144147</v>
      </c>
      <c r="AJ42" s="524" t="s">
        <v>239</v>
      </c>
      <c r="AK42" s="524">
        <f t="shared" si="16"/>
        <v>274141</v>
      </c>
      <c r="AL42" s="524">
        <v>248229</v>
      </c>
      <c r="AM42" s="524">
        <v>24209</v>
      </c>
      <c r="AN42" s="524">
        <v>1703</v>
      </c>
      <c r="AO42" s="524">
        <v>26</v>
      </c>
      <c r="AP42" s="524">
        <v>6</v>
      </c>
      <c r="AQ42" s="524" t="s">
        <v>239</v>
      </c>
      <c r="AR42" s="524">
        <v>20</v>
      </c>
      <c r="AS42" s="524">
        <v>222</v>
      </c>
      <c r="AT42" s="524">
        <v>88</v>
      </c>
      <c r="AU42" s="524">
        <v>134</v>
      </c>
      <c r="AV42" s="524">
        <v>63</v>
      </c>
      <c r="AW42" s="524">
        <v>119</v>
      </c>
      <c r="AX42" s="524">
        <v>20477</v>
      </c>
      <c r="AY42" s="524">
        <v>37405</v>
      </c>
      <c r="AZ42" s="524" t="s">
        <v>239</v>
      </c>
      <c r="BA42" s="524">
        <v>78379</v>
      </c>
      <c r="BB42" s="524">
        <v>58119</v>
      </c>
      <c r="BC42" s="524">
        <v>18557</v>
      </c>
      <c r="BD42" s="525">
        <v>1703</v>
      </c>
    </row>
    <row r="43" spans="2:56" ht="12" customHeight="1">
      <c r="B43" s="552" t="s">
        <v>1614</v>
      </c>
      <c r="C43" s="553">
        <f t="shared" si="14"/>
        <v>48</v>
      </c>
      <c r="D43" s="96">
        <v>17</v>
      </c>
      <c r="E43" s="96">
        <v>1</v>
      </c>
      <c r="F43" s="96">
        <v>30</v>
      </c>
      <c r="G43" s="96">
        <v>11</v>
      </c>
      <c r="H43" s="96">
        <v>16</v>
      </c>
      <c r="I43" s="96">
        <v>10</v>
      </c>
      <c r="J43" s="96">
        <v>5</v>
      </c>
      <c r="K43" s="96">
        <v>2</v>
      </c>
      <c r="L43" s="96">
        <v>1</v>
      </c>
      <c r="M43" s="96">
        <v>3</v>
      </c>
      <c r="N43" s="96" t="s">
        <v>239</v>
      </c>
      <c r="O43" s="96">
        <v>0</v>
      </c>
      <c r="P43" s="96">
        <v>0</v>
      </c>
      <c r="Q43" s="554">
        <v>0</v>
      </c>
      <c r="R43" s="554">
        <f t="shared" si="15"/>
        <v>956</v>
      </c>
      <c r="S43" s="96">
        <v>330</v>
      </c>
      <c r="T43" s="96">
        <v>626</v>
      </c>
      <c r="U43" s="96">
        <v>299</v>
      </c>
      <c r="V43" s="96">
        <v>609</v>
      </c>
      <c r="W43" s="96">
        <v>25</v>
      </c>
      <c r="X43" s="96">
        <v>89</v>
      </c>
      <c r="Y43" s="96">
        <v>144</v>
      </c>
      <c r="Z43" s="554">
        <v>117</v>
      </c>
      <c r="AA43" s="96">
        <v>63</v>
      </c>
      <c r="AB43" s="96">
        <v>64</v>
      </c>
      <c r="AC43" s="96">
        <v>454</v>
      </c>
      <c r="AD43" s="518" t="s">
        <v>239</v>
      </c>
      <c r="AE43" s="522" t="s">
        <v>239</v>
      </c>
      <c r="AF43" s="522" t="s">
        <v>239</v>
      </c>
      <c r="AG43" s="518" t="s">
        <v>239</v>
      </c>
      <c r="AH43" s="523">
        <v>109517</v>
      </c>
      <c r="AI43" s="524">
        <v>198132</v>
      </c>
      <c r="AJ43" s="524" t="s">
        <v>239</v>
      </c>
      <c r="AK43" s="524">
        <f t="shared" si="16"/>
        <v>451922</v>
      </c>
      <c r="AL43" s="524">
        <v>379402</v>
      </c>
      <c r="AM43" s="524">
        <v>72520</v>
      </c>
      <c r="AN43" s="524" t="s">
        <v>239</v>
      </c>
      <c r="AO43" s="524">
        <v>42</v>
      </c>
      <c r="AP43" s="524">
        <v>11</v>
      </c>
      <c r="AQ43" s="524">
        <v>1</v>
      </c>
      <c r="AR43" s="524">
        <v>30</v>
      </c>
      <c r="AS43" s="524">
        <v>375</v>
      </c>
      <c r="AT43" s="524">
        <v>149</v>
      </c>
      <c r="AU43" s="524">
        <v>226</v>
      </c>
      <c r="AV43" s="524">
        <v>118</v>
      </c>
      <c r="AW43" s="524">
        <v>209</v>
      </c>
      <c r="AX43" s="524">
        <v>39816</v>
      </c>
      <c r="AY43" s="524">
        <v>99239</v>
      </c>
      <c r="AZ43" s="524" t="s">
        <v>239</v>
      </c>
      <c r="BA43" s="524">
        <v>205012</v>
      </c>
      <c r="BB43" s="524">
        <v>185519</v>
      </c>
      <c r="BC43" s="524">
        <v>19493</v>
      </c>
      <c r="BD43" s="525" t="s">
        <v>239</v>
      </c>
    </row>
    <row r="44" spans="2:56" ht="12" customHeight="1">
      <c r="B44" s="552" t="s">
        <v>1616</v>
      </c>
      <c r="C44" s="553">
        <f t="shared" si="14"/>
        <v>8</v>
      </c>
      <c r="D44" s="96">
        <v>3</v>
      </c>
      <c r="E44" s="96" t="s">
        <v>239</v>
      </c>
      <c r="F44" s="96">
        <v>5</v>
      </c>
      <c r="G44" s="96">
        <v>2</v>
      </c>
      <c r="H44" s="96">
        <v>3</v>
      </c>
      <c r="I44" s="96">
        <v>2</v>
      </c>
      <c r="J44" s="96" t="s">
        <v>239</v>
      </c>
      <c r="K44" s="96">
        <v>1</v>
      </c>
      <c r="L44" s="96" t="s">
        <v>239</v>
      </c>
      <c r="M44" s="96" t="s">
        <v>239</v>
      </c>
      <c r="N44" s="96" t="s">
        <v>239</v>
      </c>
      <c r="O44" s="96">
        <v>0</v>
      </c>
      <c r="P44" s="96">
        <v>0</v>
      </c>
      <c r="Q44" s="554">
        <v>0</v>
      </c>
      <c r="R44" s="554">
        <f t="shared" si="15"/>
        <v>102</v>
      </c>
      <c r="S44" s="96">
        <v>36</v>
      </c>
      <c r="T44" s="96">
        <v>66</v>
      </c>
      <c r="U44" s="96">
        <v>29</v>
      </c>
      <c r="V44" s="96">
        <v>65</v>
      </c>
      <c r="W44" s="96">
        <v>3</v>
      </c>
      <c r="X44" s="96">
        <v>16</v>
      </c>
      <c r="Y44" s="96">
        <v>38</v>
      </c>
      <c r="Z44" s="554" t="s">
        <v>239</v>
      </c>
      <c r="AA44" s="96">
        <v>45</v>
      </c>
      <c r="AB44" s="96" t="s">
        <v>239</v>
      </c>
      <c r="AC44" s="96" t="s">
        <v>239</v>
      </c>
      <c r="AD44" s="518" t="s">
        <v>239</v>
      </c>
      <c r="AE44" s="522" t="s">
        <v>239</v>
      </c>
      <c r="AF44" s="522" t="s">
        <v>239</v>
      </c>
      <c r="AG44" s="518" t="s">
        <v>239</v>
      </c>
      <c r="AH44" s="523">
        <v>10649</v>
      </c>
      <c r="AI44" s="524">
        <v>33305</v>
      </c>
      <c r="AJ44" s="524">
        <v>3896</v>
      </c>
      <c r="AK44" s="524">
        <f t="shared" si="16"/>
        <v>50201</v>
      </c>
      <c r="AL44" s="524">
        <v>48482</v>
      </c>
      <c r="AM44" s="524">
        <v>1719</v>
      </c>
      <c r="AN44" s="524" t="s">
        <v>239</v>
      </c>
      <c r="AO44" s="524">
        <v>7</v>
      </c>
      <c r="AP44" s="524">
        <v>2</v>
      </c>
      <c r="AQ44" s="524" t="s">
        <v>239</v>
      </c>
      <c r="AR44" s="524">
        <v>5</v>
      </c>
      <c r="AS44" s="524">
        <v>57</v>
      </c>
      <c r="AT44" s="524">
        <v>32</v>
      </c>
      <c r="AU44" s="524">
        <v>25</v>
      </c>
      <c r="AV44" s="524">
        <v>25</v>
      </c>
      <c r="AW44" s="524">
        <v>24</v>
      </c>
      <c r="AX44" s="524">
        <v>6163</v>
      </c>
      <c r="AY44" s="524">
        <v>14143</v>
      </c>
      <c r="AZ44" s="524">
        <v>3896</v>
      </c>
      <c r="BA44" s="524">
        <v>27484</v>
      </c>
      <c r="BB44" s="524">
        <v>25765</v>
      </c>
      <c r="BC44" s="524">
        <v>1719</v>
      </c>
      <c r="BD44" s="525" t="s">
        <v>239</v>
      </c>
    </row>
    <row r="45" spans="2:56" ht="12" customHeight="1">
      <c r="B45" s="552" t="s">
        <v>1618</v>
      </c>
      <c r="C45" s="553">
        <f t="shared" si="14"/>
        <v>18</v>
      </c>
      <c r="D45" s="96">
        <v>11</v>
      </c>
      <c r="E45" s="96" t="s">
        <v>239</v>
      </c>
      <c r="F45" s="96">
        <v>7</v>
      </c>
      <c r="G45" s="554">
        <v>2</v>
      </c>
      <c r="H45" s="96">
        <v>5</v>
      </c>
      <c r="I45" s="96">
        <v>1</v>
      </c>
      <c r="J45" s="96">
        <v>3</v>
      </c>
      <c r="K45" s="96">
        <v>5</v>
      </c>
      <c r="L45" s="96">
        <v>2</v>
      </c>
      <c r="M45" s="96" t="s">
        <v>239</v>
      </c>
      <c r="N45" s="96" t="s">
        <v>239</v>
      </c>
      <c r="O45" s="96">
        <v>0</v>
      </c>
      <c r="P45" s="96">
        <v>0</v>
      </c>
      <c r="Q45" s="554">
        <v>0</v>
      </c>
      <c r="R45" s="554">
        <f t="shared" si="15"/>
        <v>465</v>
      </c>
      <c r="S45" s="96">
        <v>130</v>
      </c>
      <c r="T45" s="96">
        <v>335</v>
      </c>
      <c r="U45" s="96">
        <v>123</v>
      </c>
      <c r="V45" s="96">
        <v>331</v>
      </c>
      <c r="W45" s="96">
        <v>5</v>
      </c>
      <c r="X45" s="96">
        <v>32</v>
      </c>
      <c r="Y45" s="96">
        <v>11</v>
      </c>
      <c r="Z45" s="554">
        <v>75</v>
      </c>
      <c r="AA45" s="96">
        <v>182</v>
      </c>
      <c r="AB45" s="96">
        <v>160</v>
      </c>
      <c r="AC45" s="96" t="s">
        <v>239</v>
      </c>
      <c r="AD45" s="518" t="s">
        <v>239</v>
      </c>
      <c r="AE45" s="522" t="s">
        <v>239</v>
      </c>
      <c r="AF45" s="522" t="s">
        <v>239</v>
      </c>
      <c r="AG45" s="518" t="s">
        <v>239</v>
      </c>
      <c r="AH45" s="523">
        <v>48089</v>
      </c>
      <c r="AI45" s="524">
        <v>123495</v>
      </c>
      <c r="AJ45" s="524" t="s">
        <v>239</v>
      </c>
      <c r="AK45" s="524">
        <f t="shared" si="16"/>
        <v>226538</v>
      </c>
      <c r="AL45" s="524">
        <v>213902</v>
      </c>
      <c r="AM45" s="524">
        <v>12567</v>
      </c>
      <c r="AN45" s="524">
        <v>69</v>
      </c>
      <c r="AO45" s="524">
        <v>11</v>
      </c>
      <c r="AP45" s="524">
        <v>4</v>
      </c>
      <c r="AQ45" s="524" t="s">
        <v>239</v>
      </c>
      <c r="AR45" s="524">
        <v>7</v>
      </c>
      <c r="AS45" s="524">
        <v>123</v>
      </c>
      <c r="AT45" s="524">
        <v>40</v>
      </c>
      <c r="AU45" s="524">
        <v>83</v>
      </c>
      <c r="AV45" s="524">
        <v>33</v>
      </c>
      <c r="AW45" s="524">
        <v>79</v>
      </c>
      <c r="AX45" s="524">
        <v>10830</v>
      </c>
      <c r="AY45" s="524">
        <v>21395</v>
      </c>
      <c r="AZ45" s="524" t="s">
        <v>239</v>
      </c>
      <c r="BA45" s="524">
        <v>51007</v>
      </c>
      <c r="BB45" s="524">
        <v>42063</v>
      </c>
      <c r="BC45" s="524">
        <v>8914</v>
      </c>
      <c r="BD45" s="525">
        <v>30</v>
      </c>
    </row>
    <row r="46" spans="2:56" ht="12" customHeight="1">
      <c r="B46" s="552" t="s">
        <v>1619</v>
      </c>
      <c r="C46" s="553">
        <f t="shared" si="14"/>
        <v>19</v>
      </c>
      <c r="D46" s="96">
        <v>13</v>
      </c>
      <c r="E46" s="96" t="s">
        <v>239</v>
      </c>
      <c r="F46" s="96">
        <v>6</v>
      </c>
      <c r="G46" s="96">
        <v>2</v>
      </c>
      <c r="H46" s="96">
        <v>4</v>
      </c>
      <c r="I46" s="96">
        <v>7</v>
      </c>
      <c r="J46" s="96">
        <v>1</v>
      </c>
      <c r="K46" s="96">
        <v>3</v>
      </c>
      <c r="L46" s="96">
        <v>2</v>
      </c>
      <c r="M46" s="96" t="s">
        <v>239</v>
      </c>
      <c r="N46" s="96" t="s">
        <v>239</v>
      </c>
      <c r="O46" s="96">
        <v>0</v>
      </c>
      <c r="P46" s="96">
        <v>0</v>
      </c>
      <c r="Q46" s="554">
        <v>0</v>
      </c>
      <c r="R46" s="554">
        <f t="shared" si="15"/>
        <v>414</v>
      </c>
      <c r="S46" s="96">
        <v>125</v>
      </c>
      <c r="T46" s="96">
        <v>289</v>
      </c>
      <c r="U46" s="96">
        <v>118</v>
      </c>
      <c r="V46" s="96">
        <v>287</v>
      </c>
      <c r="W46" s="96">
        <v>5</v>
      </c>
      <c r="X46" s="96">
        <v>22</v>
      </c>
      <c r="Y46" s="96">
        <v>100</v>
      </c>
      <c r="Z46" s="554">
        <v>27</v>
      </c>
      <c r="AA46" s="96">
        <v>127</v>
      </c>
      <c r="AB46" s="96">
        <v>133</v>
      </c>
      <c r="AC46" s="96" t="s">
        <v>239</v>
      </c>
      <c r="AD46" s="518" t="s">
        <v>239</v>
      </c>
      <c r="AE46" s="522" t="s">
        <v>239</v>
      </c>
      <c r="AF46" s="522" t="s">
        <v>239</v>
      </c>
      <c r="AG46" s="518" t="s">
        <v>239</v>
      </c>
      <c r="AH46" s="523">
        <v>40648</v>
      </c>
      <c r="AI46" s="524">
        <v>110315</v>
      </c>
      <c r="AJ46" s="524">
        <v>1389</v>
      </c>
      <c r="AK46" s="524">
        <f t="shared" si="16"/>
        <v>230763</v>
      </c>
      <c r="AL46" s="524">
        <v>204212</v>
      </c>
      <c r="AM46" s="524">
        <v>26551</v>
      </c>
      <c r="AN46" s="524" t="s">
        <v>239</v>
      </c>
      <c r="AO46" s="524">
        <v>14</v>
      </c>
      <c r="AP46" s="524">
        <v>8</v>
      </c>
      <c r="AQ46" s="524" t="s">
        <v>239</v>
      </c>
      <c r="AR46" s="524">
        <v>6</v>
      </c>
      <c r="AS46" s="524">
        <v>154</v>
      </c>
      <c r="AT46" s="524">
        <v>75</v>
      </c>
      <c r="AU46" s="524">
        <v>79</v>
      </c>
      <c r="AV46" s="524">
        <v>68</v>
      </c>
      <c r="AW46" s="524">
        <v>77</v>
      </c>
      <c r="AX46" s="524">
        <v>15384</v>
      </c>
      <c r="AY46" s="524">
        <v>35366</v>
      </c>
      <c r="AZ46" s="524">
        <v>1389</v>
      </c>
      <c r="BA46" s="524">
        <v>71717</v>
      </c>
      <c r="BB46" s="524">
        <v>59655</v>
      </c>
      <c r="BC46" s="524">
        <v>12062</v>
      </c>
      <c r="BD46" s="525" t="s">
        <v>239</v>
      </c>
    </row>
    <row r="47" spans="2:56" ht="12" customHeight="1">
      <c r="B47" s="552" t="s">
        <v>1622</v>
      </c>
      <c r="C47" s="553">
        <f t="shared" si="14"/>
        <v>151</v>
      </c>
      <c r="D47" s="96">
        <v>63</v>
      </c>
      <c r="E47" s="96" t="s">
        <v>239</v>
      </c>
      <c r="F47" s="96">
        <v>88</v>
      </c>
      <c r="G47" s="96">
        <v>52</v>
      </c>
      <c r="H47" s="96">
        <v>46</v>
      </c>
      <c r="I47" s="96">
        <v>20</v>
      </c>
      <c r="J47" s="96">
        <v>11</v>
      </c>
      <c r="K47" s="96">
        <v>5</v>
      </c>
      <c r="L47" s="96">
        <v>10</v>
      </c>
      <c r="M47" s="96">
        <v>6</v>
      </c>
      <c r="N47" s="96" t="s">
        <v>239</v>
      </c>
      <c r="O47" s="96">
        <v>0</v>
      </c>
      <c r="P47" s="96">
        <v>1</v>
      </c>
      <c r="Q47" s="554">
        <v>0</v>
      </c>
      <c r="R47" s="554">
        <f t="shared" si="15"/>
        <v>3488</v>
      </c>
      <c r="S47" s="96">
        <v>1500</v>
      </c>
      <c r="T47" s="96">
        <v>1988</v>
      </c>
      <c r="U47" s="96">
        <v>1407</v>
      </c>
      <c r="V47" s="96">
        <v>1929</v>
      </c>
      <c r="W47" s="96">
        <v>104</v>
      </c>
      <c r="X47" s="96">
        <v>292</v>
      </c>
      <c r="Y47" s="96">
        <v>256</v>
      </c>
      <c r="Z47" s="554">
        <v>272</v>
      </c>
      <c r="AA47" s="96">
        <v>197</v>
      </c>
      <c r="AB47" s="96">
        <v>726</v>
      </c>
      <c r="AC47" s="96">
        <v>741</v>
      </c>
      <c r="AD47" s="518" t="s">
        <v>239</v>
      </c>
      <c r="AE47" s="522" t="s">
        <v>239</v>
      </c>
      <c r="AF47" s="522">
        <v>900</v>
      </c>
      <c r="AG47" s="518" t="s">
        <v>239</v>
      </c>
      <c r="AH47" s="523">
        <v>566898</v>
      </c>
      <c r="AI47" s="524">
        <v>1809788</v>
      </c>
      <c r="AJ47" s="524">
        <v>31924</v>
      </c>
      <c r="AK47" s="524">
        <f t="shared" si="16"/>
        <v>3110217</v>
      </c>
      <c r="AL47" s="524">
        <v>2914690</v>
      </c>
      <c r="AM47" s="524">
        <v>193793</v>
      </c>
      <c r="AN47" s="524">
        <v>1734</v>
      </c>
      <c r="AO47" s="524">
        <v>129</v>
      </c>
      <c r="AP47" s="524">
        <v>41</v>
      </c>
      <c r="AQ47" s="524" t="s">
        <v>239</v>
      </c>
      <c r="AR47" s="524">
        <v>88</v>
      </c>
      <c r="AS47" s="524">
        <v>924</v>
      </c>
      <c r="AT47" s="524">
        <v>507</v>
      </c>
      <c r="AU47" s="524">
        <v>417</v>
      </c>
      <c r="AV47" s="524">
        <v>414</v>
      </c>
      <c r="AW47" s="524">
        <v>358</v>
      </c>
      <c r="AX47" s="524">
        <v>104396</v>
      </c>
      <c r="AY47" s="524">
        <v>294161</v>
      </c>
      <c r="AZ47" s="524">
        <v>5710</v>
      </c>
      <c r="BA47" s="524">
        <v>543835</v>
      </c>
      <c r="BB47" s="524">
        <v>480918</v>
      </c>
      <c r="BC47" s="524">
        <v>61183</v>
      </c>
      <c r="BD47" s="525">
        <v>1734</v>
      </c>
    </row>
    <row r="48" spans="2:56" ht="12" customHeight="1">
      <c r="B48" s="552" t="s">
        <v>1624</v>
      </c>
      <c r="C48" s="553">
        <f t="shared" si="14"/>
        <v>80</v>
      </c>
      <c r="D48" s="96">
        <v>34</v>
      </c>
      <c r="E48" s="96" t="s">
        <v>239</v>
      </c>
      <c r="F48" s="96">
        <v>46</v>
      </c>
      <c r="G48" s="96">
        <v>17</v>
      </c>
      <c r="H48" s="96">
        <v>24</v>
      </c>
      <c r="I48" s="96">
        <v>20</v>
      </c>
      <c r="J48" s="96">
        <v>8</v>
      </c>
      <c r="K48" s="96">
        <v>7</v>
      </c>
      <c r="L48" s="96">
        <v>1</v>
      </c>
      <c r="M48" s="96">
        <v>3</v>
      </c>
      <c r="N48" s="96" t="s">
        <v>239</v>
      </c>
      <c r="O48" s="96">
        <v>0</v>
      </c>
      <c r="P48" s="96">
        <v>0</v>
      </c>
      <c r="Q48" s="554">
        <v>1</v>
      </c>
      <c r="R48" s="554">
        <f t="shared" si="15"/>
        <v>1449</v>
      </c>
      <c r="S48" s="96">
        <v>653</v>
      </c>
      <c r="T48" s="96">
        <v>796</v>
      </c>
      <c r="U48" s="96">
        <v>608</v>
      </c>
      <c r="V48" s="96">
        <v>768</v>
      </c>
      <c r="W48" s="96">
        <v>38</v>
      </c>
      <c r="X48" s="96">
        <v>154</v>
      </c>
      <c r="Y48" s="96">
        <v>286</v>
      </c>
      <c r="Z48" s="554">
        <v>189</v>
      </c>
      <c r="AA48" s="96">
        <v>265</v>
      </c>
      <c r="AB48" s="96">
        <v>75</v>
      </c>
      <c r="AC48" s="96">
        <v>442</v>
      </c>
      <c r="AD48" s="518" t="s">
        <v>239</v>
      </c>
      <c r="AE48" s="522" t="s">
        <v>239</v>
      </c>
      <c r="AF48" s="522" t="s">
        <v>239</v>
      </c>
      <c r="AG48" s="518" t="s">
        <v>239</v>
      </c>
      <c r="AH48" s="523">
        <v>192581</v>
      </c>
      <c r="AI48" s="524">
        <v>620073</v>
      </c>
      <c r="AJ48" s="524">
        <v>16913</v>
      </c>
      <c r="AK48" s="524">
        <f t="shared" si="16"/>
        <v>1038557</v>
      </c>
      <c r="AL48" s="524">
        <v>939806</v>
      </c>
      <c r="AM48" s="524">
        <v>98688</v>
      </c>
      <c r="AN48" s="524">
        <v>63</v>
      </c>
      <c r="AO48" s="524">
        <v>69</v>
      </c>
      <c r="AP48" s="524">
        <v>24</v>
      </c>
      <c r="AQ48" s="524" t="s">
        <v>239</v>
      </c>
      <c r="AR48" s="524">
        <v>45</v>
      </c>
      <c r="AS48" s="524">
        <v>667</v>
      </c>
      <c r="AT48" s="524">
        <v>270</v>
      </c>
      <c r="AU48" s="524">
        <v>397</v>
      </c>
      <c r="AV48" s="524">
        <v>226</v>
      </c>
      <c r="AW48" s="524">
        <v>370</v>
      </c>
      <c r="AX48" s="524">
        <v>66346</v>
      </c>
      <c r="AY48" s="524">
        <v>163120</v>
      </c>
      <c r="AZ48" s="524">
        <v>16913</v>
      </c>
      <c r="BA48" s="524">
        <v>304445</v>
      </c>
      <c r="BB48" s="524">
        <v>263425</v>
      </c>
      <c r="BC48" s="524">
        <v>40957</v>
      </c>
      <c r="BD48" s="525">
        <v>63</v>
      </c>
    </row>
    <row r="49" spans="2:56" ht="12" customHeight="1">
      <c r="B49" s="552" t="s">
        <v>1626</v>
      </c>
      <c r="C49" s="553">
        <f t="shared" si="14"/>
        <v>36</v>
      </c>
      <c r="D49" s="96">
        <v>26</v>
      </c>
      <c r="E49" s="96" t="s">
        <v>239</v>
      </c>
      <c r="F49" s="96">
        <v>10</v>
      </c>
      <c r="G49" s="96">
        <v>5</v>
      </c>
      <c r="H49" s="96">
        <v>9</v>
      </c>
      <c r="I49" s="96">
        <v>4</v>
      </c>
      <c r="J49" s="96">
        <v>4</v>
      </c>
      <c r="K49" s="96">
        <v>6</v>
      </c>
      <c r="L49" s="96">
        <v>5</v>
      </c>
      <c r="M49" s="96">
        <v>1</v>
      </c>
      <c r="N49" s="96" t="s">
        <v>239</v>
      </c>
      <c r="O49" s="96">
        <v>1</v>
      </c>
      <c r="P49" s="96">
        <v>0</v>
      </c>
      <c r="Q49" s="554">
        <v>0</v>
      </c>
      <c r="R49" s="554">
        <f t="shared" si="15"/>
        <v>2210</v>
      </c>
      <c r="S49" s="96">
        <v>1465</v>
      </c>
      <c r="T49" s="96">
        <v>745</v>
      </c>
      <c r="U49" s="96">
        <v>1454</v>
      </c>
      <c r="V49" s="96">
        <v>737</v>
      </c>
      <c r="W49" s="96">
        <v>14</v>
      </c>
      <c r="X49" s="96">
        <v>62</v>
      </c>
      <c r="Y49" s="96">
        <v>58</v>
      </c>
      <c r="Z49" s="554">
        <v>98</v>
      </c>
      <c r="AA49" s="96">
        <v>229</v>
      </c>
      <c r="AB49" s="96">
        <v>335</v>
      </c>
      <c r="AC49" s="96">
        <v>103</v>
      </c>
      <c r="AD49" s="518" t="s">
        <v>239</v>
      </c>
      <c r="AE49" s="522">
        <v>305</v>
      </c>
      <c r="AF49" s="522" t="s">
        <v>239</v>
      </c>
      <c r="AG49" s="518">
        <v>1006</v>
      </c>
      <c r="AH49" s="523">
        <v>481669</v>
      </c>
      <c r="AI49" s="524">
        <v>2057106</v>
      </c>
      <c r="AJ49" s="524">
        <v>5001</v>
      </c>
      <c r="AK49" s="524">
        <f t="shared" si="16"/>
        <v>2939128</v>
      </c>
      <c r="AL49" s="524">
        <v>2803084</v>
      </c>
      <c r="AM49" s="524">
        <v>135922</v>
      </c>
      <c r="AN49" s="524">
        <v>122</v>
      </c>
      <c r="AO49" s="524">
        <v>22</v>
      </c>
      <c r="AP49" s="524">
        <v>12</v>
      </c>
      <c r="AQ49" s="524" t="s">
        <v>239</v>
      </c>
      <c r="AR49" s="524">
        <v>10</v>
      </c>
      <c r="AS49" s="524">
        <v>232</v>
      </c>
      <c r="AT49" s="524">
        <v>116</v>
      </c>
      <c r="AU49" s="524">
        <v>116</v>
      </c>
      <c r="AV49" s="524">
        <v>105</v>
      </c>
      <c r="AW49" s="524">
        <v>108</v>
      </c>
      <c r="AX49" s="524">
        <v>29530</v>
      </c>
      <c r="AY49" s="524">
        <v>111060</v>
      </c>
      <c r="AZ49" s="524">
        <v>5001</v>
      </c>
      <c r="BA49" s="524">
        <v>182393</v>
      </c>
      <c r="BB49" s="524">
        <v>151578</v>
      </c>
      <c r="BC49" s="524">
        <v>30693</v>
      </c>
      <c r="BD49" s="525">
        <v>122</v>
      </c>
    </row>
    <row r="50" spans="2:56" ht="12" customHeight="1">
      <c r="B50" s="552" t="s">
        <v>1628</v>
      </c>
      <c r="C50" s="553">
        <f t="shared" si="14"/>
        <v>134</v>
      </c>
      <c r="D50" s="96">
        <v>51</v>
      </c>
      <c r="E50" s="96">
        <v>1</v>
      </c>
      <c r="F50" s="96">
        <v>82</v>
      </c>
      <c r="G50" s="554">
        <v>39</v>
      </c>
      <c r="H50" s="96">
        <v>40</v>
      </c>
      <c r="I50" s="96">
        <v>24</v>
      </c>
      <c r="J50" s="96">
        <v>13</v>
      </c>
      <c r="K50" s="96">
        <v>10</v>
      </c>
      <c r="L50" s="96">
        <v>5</v>
      </c>
      <c r="M50" s="96">
        <v>2</v>
      </c>
      <c r="N50" s="96">
        <v>1</v>
      </c>
      <c r="O50" s="96">
        <v>0</v>
      </c>
      <c r="P50" s="96">
        <v>0</v>
      </c>
      <c r="Q50" s="554">
        <v>0</v>
      </c>
      <c r="R50" s="554">
        <f t="shared" si="15"/>
        <v>2141</v>
      </c>
      <c r="S50" s="96">
        <v>918</v>
      </c>
      <c r="T50" s="96">
        <v>1223</v>
      </c>
      <c r="U50" s="96">
        <v>829</v>
      </c>
      <c r="V50" s="96">
        <v>1175</v>
      </c>
      <c r="W50" s="96">
        <v>76</v>
      </c>
      <c r="X50" s="96">
        <v>245</v>
      </c>
      <c r="Y50" s="96">
        <v>356</v>
      </c>
      <c r="Z50" s="554">
        <v>306</v>
      </c>
      <c r="AA50" s="96">
        <v>383</v>
      </c>
      <c r="AB50" s="96">
        <v>348</v>
      </c>
      <c r="AC50" s="96">
        <v>220</v>
      </c>
      <c r="AD50" s="518">
        <v>207</v>
      </c>
      <c r="AE50" s="522" t="s">
        <v>239</v>
      </c>
      <c r="AF50" s="522" t="s">
        <v>239</v>
      </c>
      <c r="AG50" s="518" t="s">
        <v>239</v>
      </c>
      <c r="AH50" s="523">
        <v>270856</v>
      </c>
      <c r="AI50" s="524">
        <v>750895</v>
      </c>
      <c r="AJ50" s="524">
        <v>12135</v>
      </c>
      <c r="AK50" s="524">
        <f t="shared" si="16"/>
        <v>1273228</v>
      </c>
      <c r="AL50" s="524">
        <v>1089439</v>
      </c>
      <c r="AM50" s="524">
        <v>183789</v>
      </c>
      <c r="AN50" s="524" t="s">
        <v>239</v>
      </c>
      <c r="AO50" s="524">
        <v>116</v>
      </c>
      <c r="AP50" s="524">
        <v>35</v>
      </c>
      <c r="AQ50" s="524">
        <v>1</v>
      </c>
      <c r="AR50" s="524">
        <v>80</v>
      </c>
      <c r="AS50" s="524">
        <v>983</v>
      </c>
      <c r="AT50" s="524">
        <v>431</v>
      </c>
      <c r="AU50" s="524">
        <v>552</v>
      </c>
      <c r="AV50" s="524">
        <v>345</v>
      </c>
      <c r="AW50" s="524">
        <v>506</v>
      </c>
      <c r="AX50" s="524">
        <v>97404</v>
      </c>
      <c r="AY50" s="524">
        <v>301465</v>
      </c>
      <c r="AZ50" s="524">
        <v>12135</v>
      </c>
      <c r="BA50" s="524">
        <v>534065</v>
      </c>
      <c r="BB50" s="524">
        <v>460573</v>
      </c>
      <c r="BC50" s="524">
        <v>73492</v>
      </c>
      <c r="BD50" s="525" t="s">
        <v>239</v>
      </c>
    </row>
    <row r="51" spans="2:56" ht="12" customHeight="1">
      <c r="B51" s="552" t="s">
        <v>1630</v>
      </c>
      <c r="C51" s="553">
        <f t="shared" si="14"/>
        <v>34</v>
      </c>
      <c r="D51" s="96">
        <v>14</v>
      </c>
      <c r="E51" s="96">
        <v>2</v>
      </c>
      <c r="F51" s="96">
        <v>18</v>
      </c>
      <c r="G51" s="96">
        <v>12</v>
      </c>
      <c r="H51" s="96">
        <v>5</v>
      </c>
      <c r="I51" s="96">
        <v>7</v>
      </c>
      <c r="J51" s="96">
        <v>4</v>
      </c>
      <c r="K51" s="96" t="s">
        <v>239</v>
      </c>
      <c r="L51" s="96">
        <v>4</v>
      </c>
      <c r="M51" s="96">
        <v>2</v>
      </c>
      <c r="N51" s="96" t="s">
        <v>239</v>
      </c>
      <c r="O51" s="96">
        <v>0</v>
      </c>
      <c r="P51" s="96">
        <v>0</v>
      </c>
      <c r="Q51" s="554">
        <v>0</v>
      </c>
      <c r="R51" s="554">
        <f t="shared" si="15"/>
        <v>851</v>
      </c>
      <c r="S51" s="96">
        <v>302</v>
      </c>
      <c r="T51" s="96">
        <v>549</v>
      </c>
      <c r="U51" s="96">
        <v>284</v>
      </c>
      <c r="V51" s="96">
        <v>538</v>
      </c>
      <c r="W51" s="96">
        <v>29</v>
      </c>
      <c r="X51" s="96">
        <v>33</v>
      </c>
      <c r="Y51" s="96">
        <v>106</v>
      </c>
      <c r="Z51" s="554">
        <v>99</v>
      </c>
      <c r="AA51" s="96" t="s">
        <v>239</v>
      </c>
      <c r="AB51" s="96">
        <v>305</v>
      </c>
      <c r="AC51" s="96">
        <v>279</v>
      </c>
      <c r="AD51" s="518" t="s">
        <v>239</v>
      </c>
      <c r="AE51" s="522" t="s">
        <v>239</v>
      </c>
      <c r="AF51" s="522" t="s">
        <v>239</v>
      </c>
      <c r="AG51" s="518" t="s">
        <v>239</v>
      </c>
      <c r="AH51" s="523">
        <v>98588</v>
      </c>
      <c r="AI51" s="524">
        <v>275015</v>
      </c>
      <c r="AJ51" s="524">
        <v>1165</v>
      </c>
      <c r="AK51" s="524">
        <f t="shared" si="16"/>
        <v>517013</v>
      </c>
      <c r="AL51" s="524">
        <v>479705</v>
      </c>
      <c r="AM51" s="524">
        <v>36617</v>
      </c>
      <c r="AN51" s="524">
        <v>691</v>
      </c>
      <c r="AO51" s="524">
        <v>28</v>
      </c>
      <c r="AP51" s="524">
        <v>8</v>
      </c>
      <c r="AQ51" s="524">
        <v>2</v>
      </c>
      <c r="AR51" s="524">
        <v>18</v>
      </c>
      <c r="AS51" s="524">
        <v>267</v>
      </c>
      <c r="AT51" s="524">
        <v>102</v>
      </c>
      <c r="AU51" s="524">
        <v>165</v>
      </c>
      <c r="AV51" s="524">
        <v>84</v>
      </c>
      <c r="AW51" s="524">
        <v>154</v>
      </c>
      <c r="AX51" s="524">
        <v>19852</v>
      </c>
      <c r="AY51" s="524">
        <v>30167</v>
      </c>
      <c r="AZ51" s="524">
        <v>1165</v>
      </c>
      <c r="BA51" s="524">
        <v>72598</v>
      </c>
      <c r="BB51" s="524">
        <v>51829</v>
      </c>
      <c r="BC51" s="524">
        <v>20078</v>
      </c>
      <c r="BD51" s="525">
        <v>691</v>
      </c>
    </row>
    <row r="52" spans="2:56" ht="12" customHeight="1">
      <c r="B52" s="552" t="s">
        <v>1633</v>
      </c>
      <c r="C52" s="553">
        <f t="shared" si="14"/>
        <v>60</v>
      </c>
      <c r="D52" s="96">
        <v>21</v>
      </c>
      <c r="E52" s="96" t="s">
        <v>239</v>
      </c>
      <c r="F52" s="96">
        <v>39</v>
      </c>
      <c r="G52" s="96">
        <v>21</v>
      </c>
      <c r="H52" s="96">
        <v>14</v>
      </c>
      <c r="I52" s="96">
        <v>14</v>
      </c>
      <c r="J52" s="96">
        <v>6</v>
      </c>
      <c r="K52" s="96">
        <v>3</v>
      </c>
      <c r="L52" s="96">
        <v>2</v>
      </c>
      <c r="M52" s="96" t="s">
        <v>239</v>
      </c>
      <c r="N52" s="96" t="s">
        <v>239</v>
      </c>
      <c r="O52" s="96">
        <v>0</v>
      </c>
      <c r="P52" s="96">
        <v>0</v>
      </c>
      <c r="Q52" s="554">
        <v>0</v>
      </c>
      <c r="R52" s="554">
        <f t="shared" si="15"/>
        <v>707</v>
      </c>
      <c r="S52" s="96">
        <v>235</v>
      </c>
      <c r="T52" s="96">
        <v>472</v>
      </c>
      <c r="U52" s="96">
        <v>196</v>
      </c>
      <c r="V52" s="96">
        <v>450</v>
      </c>
      <c r="W52" s="96">
        <v>33</v>
      </c>
      <c r="X52" s="96">
        <v>91</v>
      </c>
      <c r="Y52" s="96">
        <v>185</v>
      </c>
      <c r="Z52" s="554">
        <v>138</v>
      </c>
      <c r="AA52" s="96">
        <v>111</v>
      </c>
      <c r="AB52" s="96">
        <v>149</v>
      </c>
      <c r="AC52" s="96" t="s">
        <v>239</v>
      </c>
      <c r="AD52" s="518" t="s">
        <v>239</v>
      </c>
      <c r="AE52" s="522" t="s">
        <v>239</v>
      </c>
      <c r="AF52" s="522" t="s">
        <v>239</v>
      </c>
      <c r="AG52" s="518" t="s">
        <v>239</v>
      </c>
      <c r="AH52" s="523">
        <v>70266</v>
      </c>
      <c r="AI52" s="524">
        <v>212716</v>
      </c>
      <c r="AJ52" s="524">
        <v>169</v>
      </c>
      <c r="AK52" s="524">
        <f t="shared" si="16"/>
        <v>376500</v>
      </c>
      <c r="AL52" s="524">
        <v>328594</v>
      </c>
      <c r="AM52" s="524">
        <v>47881</v>
      </c>
      <c r="AN52" s="524">
        <v>25</v>
      </c>
      <c r="AO52" s="524">
        <v>55</v>
      </c>
      <c r="AP52" s="524">
        <v>16</v>
      </c>
      <c r="AQ52" s="524" t="s">
        <v>239</v>
      </c>
      <c r="AR52" s="524">
        <v>39</v>
      </c>
      <c r="AS52" s="524">
        <v>447</v>
      </c>
      <c r="AT52" s="524">
        <v>154</v>
      </c>
      <c r="AU52" s="524">
        <v>293</v>
      </c>
      <c r="AV52" s="524">
        <v>115</v>
      </c>
      <c r="AW52" s="524">
        <v>271</v>
      </c>
      <c r="AX52" s="524">
        <v>38296</v>
      </c>
      <c r="AY52" s="524">
        <v>81566</v>
      </c>
      <c r="AZ52" s="524">
        <v>169</v>
      </c>
      <c r="BA52" s="524">
        <v>170041</v>
      </c>
      <c r="BB52" s="524">
        <v>142611</v>
      </c>
      <c r="BC52" s="524">
        <v>27405</v>
      </c>
      <c r="BD52" s="525">
        <v>25</v>
      </c>
    </row>
    <row r="53" spans="2:56" ht="12" customHeight="1">
      <c r="B53" s="552" t="s">
        <v>1634</v>
      </c>
      <c r="C53" s="553">
        <f t="shared" si="14"/>
        <v>89</v>
      </c>
      <c r="D53" s="96">
        <v>41</v>
      </c>
      <c r="E53" s="96" t="s">
        <v>239</v>
      </c>
      <c r="F53" s="96">
        <v>48</v>
      </c>
      <c r="G53" s="96">
        <v>32</v>
      </c>
      <c r="H53" s="96">
        <v>23</v>
      </c>
      <c r="I53" s="96">
        <v>12</v>
      </c>
      <c r="J53" s="96">
        <v>9</v>
      </c>
      <c r="K53" s="96">
        <v>6</v>
      </c>
      <c r="L53" s="96">
        <v>5</v>
      </c>
      <c r="M53" s="96" t="s">
        <v>239</v>
      </c>
      <c r="N53" s="96">
        <v>2</v>
      </c>
      <c r="O53" s="96">
        <v>0</v>
      </c>
      <c r="P53" s="96">
        <v>0</v>
      </c>
      <c r="Q53" s="554">
        <v>0</v>
      </c>
      <c r="R53" s="554">
        <f t="shared" si="15"/>
        <v>1626</v>
      </c>
      <c r="S53" s="96">
        <v>645</v>
      </c>
      <c r="T53" s="96">
        <v>981</v>
      </c>
      <c r="U53" s="96">
        <v>598</v>
      </c>
      <c r="V53" s="96">
        <v>952</v>
      </c>
      <c r="W53" s="96">
        <v>67</v>
      </c>
      <c r="X53" s="96">
        <v>156</v>
      </c>
      <c r="Y53" s="96">
        <v>175</v>
      </c>
      <c r="Z53" s="554">
        <v>235</v>
      </c>
      <c r="AA53" s="96">
        <v>245</v>
      </c>
      <c r="AB53" s="96">
        <v>292</v>
      </c>
      <c r="AC53" s="96" t="s">
        <v>239</v>
      </c>
      <c r="AD53" s="518">
        <v>456</v>
      </c>
      <c r="AE53" s="522" t="s">
        <v>239</v>
      </c>
      <c r="AF53" s="522" t="s">
        <v>239</v>
      </c>
      <c r="AG53" s="518" t="s">
        <v>239</v>
      </c>
      <c r="AH53" s="523">
        <v>225347</v>
      </c>
      <c r="AI53" s="524">
        <v>628487</v>
      </c>
      <c r="AJ53" s="524">
        <v>9205</v>
      </c>
      <c r="AK53" s="524">
        <f t="shared" si="16"/>
        <v>1199624</v>
      </c>
      <c r="AL53" s="524">
        <v>1144992</v>
      </c>
      <c r="AM53" s="524">
        <v>51280</v>
      </c>
      <c r="AN53" s="524">
        <v>3352</v>
      </c>
      <c r="AO53" s="524">
        <v>76</v>
      </c>
      <c r="AP53" s="524">
        <v>29</v>
      </c>
      <c r="AQ53" s="524" t="s">
        <v>239</v>
      </c>
      <c r="AR53" s="524">
        <v>47</v>
      </c>
      <c r="AS53" s="524">
        <v>633</v>
      </c>
      <c r="AT53" s="524">
        <v>266</v>
      </c>
      <c r="AU53" s="524">
        <v>367</v>
      </c>
      <c r="AV53" s="524">
        <v>220</v>
      </c>
      <c r="AW53" s="524">
        <v>338</v>
      </c>
      <c r="AX53" s="524">
        <v>78873</v>
      </c>
      <c r="AY53" s="524">
        <v>216191</v>
      </c>
      <c r="AZ53" s="524">
        <v>9205</v>
      </c>
      <c r="BA53" s="524">
        <v>399335</v>
      </c>
      <c r="BB53" s="524">
        <v>374011</v>
      </c>
      <c r="BC53" s="524">
        <v>21972</v>
      </c>
      <c r="BD53" s="525">
        <v>3352</v>
      </c>
    </row>
    <row r="54" spans="2:56" ht="12" customHeight="1">
      <c r="B54" s="552" t="s">
        <v>1636</v>
      </c>
      <c r="C54" s="553">
        <f t="shared" si="14"/>
        <v>40</v>
      </c>
      <c r="D54" s="96">
        <v>20</v>
      </c>
      <c r="E54" s="96">
        <v>2</v>
      </c>
      <c r="F54" s="96">
        <v>18</v>
      </c>
      <c r="G54" s="96">
        <v>6</v>
      </c>
      <c r="H54" s="96">
        <v>14</v>
      </c>
      <c r="I54" s="96">
        <v>9</v>
      </c>
      <c r="J54" s="96">
        <v>5</v>
      </c>
      <c r="K54" s="96">
        <v>3</v>
      </c>
      <c r="L54" s="96">
        <v>2</v>
      </c>
      <c r="M54" s="96" t="s">
        <v>239</v>
      </c>
      <c r="N54" s="96">
        <v>1</v>
      </c>
      <c r="O54" s="96">
        <v>0</v>
      </c>
      <c r="P54" s="96">
        <v>0</v>
      </c>
      <c r="Q54" s="554">
        <v>0</v>
      </c>
      <c r="R54" s="554">
        <f t="shared" si="15"/>
        <v>883</v>
      </c>
      <c r="S54" s="96">
        <v>235</v>
      </c>
      <c r="T54" s="96">
        <v>648</v>
      </c>
      <c r="U54" s="96">
        <v>217</v>
      </c>
      <c r="V54" s="96">
        <v>633</v>
      </c>
      <c r="W54" s="96">
        <v>13</v>
      </c>
      <c r="X54" s="96">
        <v>93</v>
      </c>
      <c r="Y54" s="96">
        <v>128</v>
      </c>
      <c r="Z54" s="554">
        <v>129</v>
      </c>
      <c r="AA54" s="96">
        <v>125</v>
      </c>
      <c r="AB54" s="96">
        <v>152</v>
      </c>
      <c r="AC54" s="96" t="s">
        <v>239</v>
      </c>
      <c r="AD54" s="518">
        <v>243</v>
      </c>
      <c r="AE54" s="522" t="s">
        <v>239</v>
      </c>
      <c r="AF54" s="522" t="s">
        <v>239</v>
      </c>
      <c r="AG54" s="518" t="s">
        <v>239</v>
      </c>
      <c r="AH54" s="523">
        <v>107146</v>
      </c>
      <c r="AI54" s="524">
        <v>350755</v>
      </c>
      <c r="AJ54" s="524">
        <v>495</v>
      </c>
      <c r="AK54" s="524">
        <f t="shared" si="16"/>
        <v>554157</v>
      </c>
      <c r="AL54" s="524">
        <v>458459</v>
      </c>
      <c r="AM54" s="524">
        <v>95688</v>
      </c>
      <c r="AN54" s="524">
        <v>10</v>
      </c>
      <c r="AO54" s="524">
        <v>34</v>
      </c>
      <c r="AP54" s="524">
        <v>14</v>
      </c>
      <c r="AQ54" s="524">
        <v>2</v>
      </c>
      <c r="AR54" s="524">
        <v>18</v>
      </c>
      <c r="AS54" s="524">
        <v>363</v>
      </c>
      <c r="AT54" s="524">
        <v>91</v>
      </c>
      <c r="AU54" s="524">
        <v>272</v>
      </c>
      <c r="AV54" s="524">
        <v>73</v>
      </c>
      <c r="AW54" s="524">
        <v>257</v>
      </c>
      <c r="AX54" s="524">
        <v>35154</v>
      </c>
      <c r="AY54" s="524">
        <v>104651</v>
      </c>
      <c r="AZ54" s="524">
        <v>495</v>
      </c>
      <c r="BA54" s="524">
        <v>180752</v>
      </c>
      <c r="BB54" s="524">
        <v>141591</v>
      </c>
      <c r="BC54" s="524">
        <v>39151</v>
      </c>
      <c r="BD54" s="525">
        <v>10</v>
      </c>
    </row>
    <row r="55" spans="2:56" ht="12" customHeight="1">
      <c r="B55" s="552" t="s">
        <v>1638</v>
      </c>
      <c r="C55" s="553">
        <f t="shared" si="14"/>
        <v>23</v>
      </c>
      <c r="D55" s="96">
        <v>9</v>
      </c>
      <c r="E55" s="96">
        <v>2</v>
      </c>
      <c r="F55" s="96">
        <v>12</v>
      </c>
      <c r="G55" s="554">
        <v>5</v>
      </c>
      <c r="H55" s="96">
        <v>9</v>
      </c>
      <c r="I55" s="96">
        <v>4</v>
      </c>
      <c r="J55" s="96">
        <v>3</v>
      </c>
      <c r="K55" s="96" t="s">
        <v>239</v>
      </c>
      <c r="L55" s="96" t="s">
        <v>239</v>
      </c>
      <c r="M55" s="96">
        <v>2</v>
      </c>
      <c r="N55" s="96" t="s">
        <v>239</v>
      </c>
      <c r="O55" s="96">
        <v>0</v>
      </c>
      <c r="P55" s="96">
        <v>0</v>
      </c>
      <c r="Q55" s="554">
        <v>0</v>
      </c>
      <c r="R55" s="554">
        <f t="shared" si="15"/>
        <v>420</v>
      </c>
      <c r="S55" s="96">
        <v>128</v>
      </c>
      <c r="T55" s="96">
        <v>292</v>
      </c>
      <c r="U55" s="96">
        <v>114</v>
      </c>
      <c r="V55" s="96">
        <v>284</v>
      </c>
      <c r="W55" s="96">
        <v>11</v>
      </c>
      <c r="X55" s="96">
        <v>50</v>
      </c>
      <c r="Y55" s="96">
        <v>52</v>
      </c>
      <c r="Z55" s="554">
        <v>78</v>
      </c>
      <c r="AA55" s="96" t="s">
        <v>239</v>
      </c>
      <c r="AB55" s="96" t="s">
        <v>239</v>
      </c>
      <c r="AC55" s="96">
        <v>229</v>
      </c>
      <c r="AD55" s="518" t="s">
        <v>239</v>
      </c>
      <c r="AE55" s="522" t="s">
        <v>239</v>
      </c>
      <c r="AF55" s="522" t="s">
        <v>239</v>
      </c>
      <c r="AG55" s="518" t="s">
        <v>239</v>
      </c>
      <c r="AH55" s="523">
        <v>42611</v>
      </c>
      <c r="AI55" s="524">
        <v>149926</v>
      </c>
      <c r="AJ55" s="523">
        <v>11153</v>
      </c>
      <c r="AK55" s="524">
        <f t="shared" si="16"/>
        <v>262390</v>
      </c>
      <c r="AL55" s="523">
        <v>240703</v>
      </c>
      <c r="AM55" s="523">
        <v>21687</v>
      </c>
      <c r="AN55" s="523" t="s">
        <v>239</v>
      </c>
      <c r="AO55" s="523">
        <v>21</v>
      </c>
      <c r="AP55" s="523">
        <v>8</v>
      </c>
      <c r="AQ55" s="523">
        <v>1</v>
      </c>
      <c r="AR55" s="523">
        <v>12</v>
      </c>
      <c r="AS55" s="523">
        <v>191</v>
      </c>
      <c r="AT55" s="523">
        <v>74</v>
      </c>
      <c r="AU55" s="523">
        <v>117</v>
      </c>
      <c r="AV55" s="523">
        <v>60</v>
      </c>
      <c r="AW55" s="523">
        <v>109</v>
      </c>
      <c r="AX55" s="523">
        <v>14993</v>
      </c>
      <c r="AY55" s="523">
        <v>33187</v>
      </c>
      <c r="AZ55" s="523">
        <v>11153</v>
      </c>
      <c r="BA55" s="523">
        <v>97164</v>
      </c>
      <c r="BB55" s="523">
        <v>75477</v>
      </c>
      <c r="BC55" s="523">
        <v>21687</v>
      </c>
      <c r="BD55" s="525" t="s">
        <v>239</v>
      </c>
    </row>
    <row r="56" spans="2:56" ht="12" customHeight="1">
      <c r="B56" s="552" t="s">
        <v>1640</v>
      </c>
      <c r="C56" s="553">
        <f t="shared" si="14"/>
        <v>43</v>
      </c>
      <c r="D56" s="96">
        <v>21</v>
      </c>
      <c r="E56" s="96">
        <v>1</v>
      </c>
      <c r="F56" s="96">
        <v>21</v>
      </c>
      <c r="G56" s="96">
        <v>13</v>
      </c>
      <c r="H56" s="96">
        <v>6</v>
      </c>
      <c r="I56" s="96">
        <v>8</v>
      </c>
      <c r="J56" s="96">
        <v>8</v>
      </c>
      <c r="K56" s="96">
        <v>3</v>
      </c>
      <c r="L56" s="96">
        <v>4</v>
      </c>
      <c r="M56" s="96">
        <v>1</v>
      </c>
      <c r="N56" s="96" t="s">
        <v>239</v>
      </c>
      <c r="O56" s="96">
        <v>0</v>
      </c>
      <c r="P56" s="96">
        <v>0</v>
      </c>
      <c r="Q56" s="554">
        <v>0</v>
      </c>
      <c r="R56" s="554">
        <f t="shared" si="15"/>
        <v>966</v>
      </c>
      <c r="S56" s="96">
        <v>393</v>
      </c>
      <c r="T56" s="96">
        <v>573</v>
      </c>
      <c r="U56" s="96">
        <v>373</v>
      </c>
      <c r="V56" s="96">
        <v>562</v>
      </c>
      <c r="W56" s="96">
        <v>29</v>
      </c>
      <c r="X56" s="96">
        <v>30</v>
      </c>
      <c r="Y56" s="96">
        <v>114</v>
      </c>
      <c r="Z56" s="554">
        <v>183</v>
      </c>
      <c r="AA56" s="96">
        <v>133</v>
      </c>
      <c r="AB56" s="96">
        <v>343</v>
      </c>
      <c r="AC56" s="96">
        <v>134</v>
      </c>
      <c r="AD56" s="518" t="s">
        <v>239</v>
      </c>
      <c r="AE56" s="522" t="s">
        <v>239</v>
      </c>
      <c r="AF56" s="522" t="s">
        <v>239</v>
      </c>
      <c r="AG56" s="518" t="s">
        <v>239</v>
      </c>
      <c r="AH56" s="523">
        <v>124214</v>
      </c>
      <c r="AI56" s="523">
        <v>590657</v>
      </c>
      <c r="AJ56" s="523">
        <v>3807</v>
      </c>
      <c r="AK56" s="524">
        <f t="shared" si="16"/>
        <v>890819</v>
      </c>
      <c r="AL56" s="523">
        <v>846612</v>
      </c>
      <c r="AM56" s="523">
        <v>44129</v>
      </c>
      <c r="AN56" s="523">
        <v>78</v>
      </c>
      <c r="AO56" s="523">
        <v>35</v>
      </c>
      <c r="AP56" s="523">
        <v>13</v>
      </c>
      <c r="AQ56" s="523">
        <v>1</v>
      </c>
      <c r="AR56" s="523">
        <v>21</v>
      </c>
      <c r="AS56" s="523">
        <v>356</v>
      </c>
      <c r="AT56" s="523">
        <v>185</v>
      </c>
      <c r="AU56" s="523">
        <v>171</v>
      </c>
      <c r="AV56" s="523">
        <v>165</v>
      </c>
      <c r="AW56" s="523">
        <v>160</v>
      </c>
      <c r="AX56" s="523">
        <v>48493</v>
      </c>
      <c r="AY56" s="523">
        <v>202361</v>
      </c>
      <c r="AZ56" s="523">
        <v>3807</v>
      </c>
      <c r="BA56" s="523">
        <v>339117</v>
      </c>
      <c r="BB56" s="523">
        <v>327484</v>
      </c>
      <c r="BC56" s="523">
        <v>11555</v>
      </c>
      <c r="BD56" s="525">
        <v>78</v>
      </c>
    </row>
    <row r="57" spans="2:56" ht="12" customHeight="1">
      <c r="B57" s="552" t="s">
        <v>1642</v>
      </c>
      <c r="C57" s="553">
        <f t="shared" si="14"/>
        <v>34</v>
      </c>
      <c r="D57" s="96">
        <v>15</v>
      </c>
      <c r="E57" s="96" t="s">
        <v>239</v>
      </c>
      <c r="F57" s="96">
        <v>19</v>
      </c>
      <c r="G57" s="96">
        <v>14</v>
      </c>
      <c r="H57" s="96">
        <v>5</v>
      </c>
      <c r="I57" s="96">
        <v>6</v>
      </c>
      <c r="J57" s="96">
        <v>3</v>
      </c>
      <c r="K57" s="96">
        <v>3</v>
      </c>
      <c r="L57" s="96">
        <v>2</v>
      </c>
      <c r="M57" s="96">
        <v>1</v>
      </c>
      <c r="N57" s="96" t="s">
        <v>239</v>
      </c>
      <c r="O57" s="96">
        <v>0</v>
      </c>
      <c r="P57" s="96">
        <v>0</v>
      </c>
      <c r="Q57" s="554">
        <v>0</v>
      </c>
      <c r="R57" s="554">
        <f t="shared" si="15"/>
        <v>565</v>
      </c>
      <c r="S57" s="96">
        <v>207</v>
      </c>
      <c r="T57" s="96">
        <v>358</v>
      </c>
      <c r="U57" s="96">
        <v>187</v>
      </c>
      <c r="V57" s="96">
        <v>346</v>
      </c>
      <c r="W57" s="96">
        <v>26</v>
      </c>
      <c r="X57" s="96">
        <v>27</v>
      </c>
      <c r="Y57" s="96">
        <v>79</v>
      </c>
      <c r="Z57" s="554">
        <v>82</v>
      </c>
      <c r="AA57" s="96">
        <v>130</v>
      </c>
      <c r="AB57" s="96">
        <v>114</v>
      </c>
      <c r="AC57" s="96">
        <v>107</v>
      </c>
      <c r="AD57" s="518" t="s">
        <v>239</v>
      </c>
      <c r="AE57" s="522" t="s">
        <v>239</v>
      </c>
      <c r="AF57" s="522" t="s">
        <v>239</v>
      </c>
      <c r="AG57" s="518" t="s">
        <v>239</v>
      </c>
      <c r="AH57" s="523">
        <v>71442</v>
      </c>
      <c r="AI57" s="523">
        <v>596924</v>
      </c>
      <c r="AJ57" s="523" t="s">
        <v>239</v>
      </c>
      <c r="AK57" s="524">
        <f t="shared" si="16"/>
        <v>765899</v>
      </c>
      <c r="AL57" s="523">
        <v>750041</v>
      </c>
      <c r="AM57" s="523">
        <v>15828</v>
      </c>
      <c r="AN57" s="523">
        <v>30</v>
      </c>
      <c r="AO57" s="523">
        <v>28</v>
      </c>
      <c r="AP57" s="523">
        <v>9</v>
      </c>
      <c r="AQ57" s="523" t="s">
        <v>239</v>
      </c>
      <c r="AR57" s="523">
        <v>19</v>
      </c>
      <c r="AS57" s="523">
        <v>214</v>
      </c>
      <c r="AT57" s="523">
        <v>93</v>
      </c>
      <c r="AU57" s="523">
        <v>121</v>
      </c>
      <c r="AV57" s="523">
        <v>73</v>
      </c>
      <c r="AW57" s="523">
        <v>109</v>
      </c>
      <c r="AX57" s="523">
        <v>22098</v>
      </c>
      <c r="AY57" s="523">
        <v>186704</v>
      </c>
      <c r="AZ57" s="523" t="s">
        <v>239</v>
      </c>
      <c r="BA57" s="523">
        <v>236232</v>
      </c>
      <c r="BB57" s="523">
        <v>221268</v>
      </c>
      <c r="BC57" s="523">
        <v>14934</v>
      </c>
      <c r="BD57" s="525">
        <v>30</v>
      </c>
    </row>
    <row r="58" spans="2:56" ht="12" customHeight="1">
      <c r="B58" s="552" t="s">
        <v>1644</v>
      </c>
      <c r="C58" s="553">
        <f t="shared" si="14"/>
        <v>23</v>
      </c>
      <c r="D58" s="96">
        <v>6</v>
      </c>
      <c r="E58" s="96">
        <v>2</v>
      </c>
      <c r="F58" s="96">
        <v>15</v>
      </c>
      <c r="G58" s="96">
        <v>8</v>
      </c>
      <c r="H58" s="96">
        <v>7</v>
      </c>
      <c r="I58" s="96">
        <v>4</v>
      </c>
      <c r="J58" s="96">
        <v>3</v>
      </c>
      <c r="K58" s="96" t="s">
        <v>239</v>
      </c>
      <c r="L58" s="96">
        <v>1</v>
      </c>
      <c r="M58" s="96" t="s">
        <v>239</v>
      </c>
      <c r="N58" s="96" t="s">
        <v>239</v>
      </c>
      <c r="O58" s="96">
        <v>0</v>
      </c>
      <c r="P58" s="96">
        <v>0</v>
      </c>
      <c r="Q58" s="554">
        <v>0</v>
      </c>
      <c r="R58" s="554">
        <f t="shared" si="15"/>
        <v>261</v>
      </c>
      <c r="S58" s="96">
        <v>74</v>
      </c>
      <c r="T58" s="96">
        <v>187</v>
      </c>
      <c r="U58" s="96">
        <v>59</v>
      </c>
      <c r="V58" s="96">
        <v>175</v>
      </c>
      <c r="W58" s="96">
        <v>16</v>
      </c>
      <c r="X58" s="96">
        <v>39</v>
      </c>
      <c r="Y58" s="96">
        <v>46</v>
      </c>
      <c r="Z58" s="554">
        <v>69</v>
      </c>
      <c r="AA58" s="96" t="s">
        <v>239</v>
      </c>
      <c r="AB58" s="96">
        <v>91</v>
      </c>
      <c r="AC58" s="96" t="s">
        <v>239</v>
      </c>
      <c r="AD58" s="518" t="s">
        <v>239</v>
      </c>
      <c r="AE58" s="522" t="s">
        <v>239</v>
      </c>
      <c r="AF58" s="522" t="s">
        <v>239</v>
      </c>
      <c r="AG58" s="518" t="s">
        <v>239</v>
      </c>
      <c r="AH58" s="523">
        <v>22608</v>
      </c>
      <c r="AI58" s="523">
        <v>52456</v>
      </c>
      <c r="AJ58" s="523" t="s">
        <v>239</v>
      </c>
      <c r="AK58" s="524">
        <f t="shared" si="16"/>
        <v>94056</v>
      </c>
      <c r="AL58" s="523">
        <v>70601</v>
      </c>
      <c r="AM58" s="523">
        <v>23455</v>
      </c>
      <c r="AN58" s="523" t="s">
        <v>239</v>
      </c>
      <c r="AO58" s="523">
        <v>22</v>
      </c>
      <c r="AP58" s="523">
        <v>5</v>
      </c>
      <c r="AQ58" s="523">
        <v>2</v>
      </c>
      <c r="AR58" s="523">
        <v>15</v>
      </c>
      <c r="AS58" s="523">
        <v>170</v>
      </c>
      <c r="AT58" s="523">
        <v>65</v>
      </c>
      <c r="AU58" s="523">
        <v>105</v>
      </c>
      <c r="AV58" s="523">
        <v>50</v>
      </c>
      <c r="AW58" s="523">
        <v>93</v>
      </c>
      <c r="AX58" s="523">
        <v>13870</v>
      </c>
      <c r="AY58" s="523">
        <v>50940</v>
      </c>
      <c r="AZ58" s="523" t="s">
        <v>239</v>
      </c>
      <c r="BA58" s="523">
        <v>78908</v>
      </c>
      <c r="BB58" s="523">
        <v>70601</v>
      </c>
      <c r="BC58" s="523">
        <v>8307</v>
      </c>
      <c r="BD58" s="525" t="s">
        <v>239</v>
      </c>
    </row>
    <row r="59" spans="2:56" ht="12" customHeight="1">
      <c r="B59" s="552" t="s">
        <v>1646</v>
      </c>
      <c r="C59" s="553">
        <f t="shared" si="14"/>
        <v>62</v>
      </c>
      <c r="D59" s="96">
        <v>25</v>
      </c>
      <c r="E59" s="96">
        <v>1</v>
      </c>
      <c r="F59" s="96">
        <v>36</v>
      </c>
      <c r="G59" s="96">
        <v>16</v>
      </c>
      <c r="H59" s="96">
        <v>22</v>
      </c>
      <c r="I59" s="96">
        <v>8</v>
      </c>
      <c r="J59" s="96">
        <v>10</v>
      </c>
      <c r="K59" s="96">
        <v>3</v>
      </c>
      <c r="L59" s="96">
        <v>3</v>
      </c>
      <c r="M59" s="96" t="s">
        <v>239</v>
      </c>
      <c r="N59" s="96" t="s">
        <v>239</v>
      </c>
      <c r="O59" s="96">
        <v>0</v>
      </c>
      <c r="P59" s="96">
        <v>0</v>
      </c>
      <c r="Q59" s="554">
        <v>0</v>
      </c>
      <c r="R59" s="554">
        <f t="shared" si="15"/>
        <v>839</v>
      </c>
      <c r="S59" s="96">
        <v>300</v>
      </c>
      <c r="T59" s="96">
        <v>539</v>
      </c>
      <c r="U59" s="96">
        <v>259</v>
      </c>
      <c r="V59" s="96">
        <v>506</v>
      </c>
      <c r="W59" s="96">
        <v>37</v>
      </c>
      <c r="X59" s="96">
        <v>133</v>
      </c>
      <c r="Y59" s="96">
        <v>108</v>
      </c>
      <c r="Z59" s="554">
        <v>256</v>
      </c>
      <c r="AA59" s="96">
        <v>118</v>
      </c>
      <c r="AB59" s="96">
        <v>187</v>
      </c>
      <c r="AC59" s="96" t="s">
        <v>239</v>
      </c>
      <c r="AD59" s="518" t="s">
        <v>239</v>
      </c>
      <c r="AE59" s="522" t="s">
        <v>239</v>
      </c>
      <c r="AF59" s="522" t="s">
        <v>239</v>
      </c>
      <c r="AG59" s="518" t="s">
        <v>239</v>
      </c>
      <c r="AH59" s="523">
        <v>91947</v>
      </c>
      <c r="AI59" s="523">
        <v>200404</v>
      </c>
      <c r="AJ59" s="523">
        <v>2568</v>
      </c>
      <c r="AK59" s="524">
        <f t="shared" si="16"/>
        <v>396267</v>
      </c>
      <c r="AL59" s="523">
        <v>331709</v>
      </c>
      <c r="AM59" s="523">
        <v>61230</v>
      </c>
      <c r="AN59" s="523">
        <v>3328</v>
      </c>
      <c r="AO59" s="523">
        <v>56</v>
      </c>
      <c r="AP59" s="523">
        <v>19</v>
      </c>
      <c r="AQ59" s="523">
        <v>1</v>
      </c>
      <c r="AR59" s="523">
        <v>36</v>
      </c>
      <c r="AS59" s="523">
        <v>534</v>
      </c>
      <c r="AT59" s="523">
        <v>221</v>
      </c>
      <c r="AU59" s="523">
        <v>313</v>
      </c>
      <c r="AV59" s="523">
        <v>180</v>
      </c>
      <c r="AW59" s="523">
        <v>280</v>
      </c>
      <c r="AX59" s="523">
        <v>56343</v>
      </c>
      <c r="AY59" s="523">
        <v>165212</v>
      </c>
      <c r="AZ59" s="523">
        <v>2568</v>
      </c>
      <c r="BA59" s="523">
        <v>288612</v>
      </c>
      <c r="BB59" s="523">
        <v>249739</v>
      </c>
      <c r="BC59" s="523">
        <v>35545</v>
      </c>
      <c r="BD59" s="525">
        <v>3328</v>
      </c>
    </row>
    <row r="60" spans="2:56" ht="12" customHeight="1">
      <c r="B60" s="552" t="s">
        <v>1648</v>
      </c>
      <c r="C60" s="553">
        <f t="shared" si="14"/>
        <v>85</v>
      </c>
      <c r="D60" s="96">
        <v>42</v>
      </c>
      <c r="E60" s="96" t="s">
        <v>239</v>
      </c>
      <c r="F60" s="96">
        <v>43</v>
      </c>
      <c r="G60" s="96">
        <v>22</v>
      </c>
      <c r="H60" s="96">
        <v>28</v>
      </c>
      <c r="I60" s="96">
        <v>21</v>
      </c>
      <c r="J60" s="96">
        <v>9</v>
      </c>
      <c r="K60" s="96">
        <v>2</v>
      </c>
      <c r="L60" s="96">
        <v>2</v>
      </c>
      <c r="M60" s="96">
        <v>1</v>
      </c>
      <c r="N60" s="96" t="s">
        <v>239</v>
      </c>
      <c r="O60" s="96">
        <v>0</v>
      </c>
      <c r="P60" s="96">
        <v>0</v>
      </c>
      <c r="Q60" s="554">
        <v>0</v>
      </c>
      <c r="R60" s="554">
        <f t="shared" si="15"/>
        <v>1105</v>
      </c>
      <c r="S60" s="96">
        <v>472</v>
      </c>
      <c r="T60" s="96">
        <v>633</v>
      </c>
      <c r="U60" s="96">
        <v>426</v>
      </c>
      <c r="V60" s="96">
        <v>608</v>
      </c>
      <c r="W60" s="96">
        <v>45</v>
      </c>
      <c r="X60" s="96">
        <v>158</v>
      </c>
      <c r="Y60" s="96">
        <v>288</v>
      </c>
      <c r="Z60" s="554">
        <v>234</v>
      </c>
      <c r="AA60" s="96">
        <v>79</v>
      </c>
      <c r="AB60" s="96">
        <v>119</v>
      </c>
      <c r="AC60" s="96">
        <v>182</v>
      </c>
      <c r="AD60" s="518" t="s">
        <v>239</v>
      </c>
      <c r="AE60" s="522" t="s">
        <v>239</v>
      </c>
      <c r="AF60" s="522" t="s">
        <v>239</v>
      </c>
      <c r="AG60" s="518" t="s">
        <v>239</v>
      </c>
      <c r="AH60" s="523">
        <v>150795</v>
      </c>
      <c r="AI60" s="523">
        <v>476522</v>
      </c>
      <c r="AJ60" s="523">
        <v>5410</v>
      </c>
      <c r="AK60" s="524">
        <f t="shared" si="16"/>
        <v>922643</v>
      </c>
      <c r="AL60" s="523">
        <v>865977</v>
      </c>
      <c r="AM60" s="523">
        <v>56111</v>
      </c>
      <c r="AN60" s="523">
        <v>555</v>
      </c>
      <c r="AO60" s="523">
        <v>80</v>
      </c>
      <c r="AP60" s="523">
        <v>37</v>
      </c>
      <c r="AQ60" s="523" t="s">
        <v>239</v>
      </c>
      <c r="AR60" s="523">
        <v>43</v>
      </c>
      <c r="AS60" s="523">
        <v>725</v>
      </c>
      <c r="AT60" s="523">
        <v>357</v>
      </c>
      <c r="AU60" s="523">
        <v>368</v>
      </c>
      <c r="AV60" s="523">
        <v>311</v>
      </c>
      <c r="AW60" s="523">
        <v>343</v>
      </c>
      <c r="AX60" s="523">
        <v>92931</v>
      </c>
      <c r="AY60" s="523">
        <v>295805</v>
      </c>
      <c r="AZ60" s="523">
        <v>5410</v>
      </c>
      <c r="BA60" s="523">
        <v>546586</v>
      </c>
      <c r="BB60" s="523">
        <v>501709</v>
      </c>
      <c r="BC60" s="523">
        <v>44322</v>
      </c>
      <c r="BD60" s="525">
        <v>555</v>
      </c>
    </row>
    <row r="61" spans="2:56" ht="12" customHeight="1">
      <c r="B61" s="552" t="s">
        <v>1650</v>
      </c>
      <c r="C61" s="553">
        <f t="shared" si="14"/>
        <v>38</v>
      </c>
      <c r="D61" s="96">
        <v>18</v>
      </c>
      <c r="E61" s="96">
        <v>3</v>
      </c>
      <c r="F61" s="96">
        <v>17</v>
      </c>
      <c r="G61" s="96">
        <v>13</v>
      </c>
      <c r="H61" s="96">
        <v>7</v>
      </c>
      <c r="I61" s="96">
        <v>10</v>
      </c>
      <c r="J61" s="96">
        <v>4</v>
      </c>
      <c r="K61" s="96">
        <v>1</v>
      </c>
      <c r="L61" s="96">
        <v>2</v>
      </c>
      <c r="M61" s="96" t="s">
        <v>239</v>
      </c>
      <c r="N61" s="96" t="s">
        <v>239</v>
      </c>
      <c r="O61" s="96">
        <v>1</v>
      </c>
      <c r="P61" s="96">
        <v>0</v>
      </c>
      <c r="Q61" s="554">
        <v>0</v>
      </c>
      <c r="R61" s="554">
        <f t="shared" si="15"/>
        <v>852</v>
      </c>
      <c r="S61" s="96">
        <v>193</v>
      </c>
      <c r="T61" s="96">
        <v>659</v>
      </c>
      <c r="U61" s="96">
        <v>177</v>
      </c>
      <c r="V61" s="96">
        <v>646</v>
      </c>
      <c r="W61" s="96">
        <v>26</v>
      </c>
      <c r="X61" s="96">
        <v>43</v>
      </c>
      <c r="Y61" s="96">
        <v>134</v>
      </c>
      <c r="Z61" s="554">
        <v>92</v>
      </c>
      <c r="AA61" s="96">
        <v>40</v>
      </c>
      <c r="AB61" s="96">
        <v>122</v>
      </c>
      <c r="AC61" s="96" t="s">
        <v>239</v>
      </c>
      <c r="AD61" s="518" t="s">
        <v>239</v>
      </c>
      <c r="AE61" s="522">
        <v>395</v>
      </c>
      <c r="AF61" s="522" t="s">
        <v>239</v>
      </c>
      <c r="AG61" s="518" t="s">
        <v>239</v>
      </c>
      <c r="AH61" s="523">
        <v>99536</v>
      </c>
      <c r="AI61" s="523">
        <v>272100</v>
      </c>
      <c r="AJ61" s="523">
        <v>1244</v>
      </c>
      <c r="AK61" s="524">
        <f t="shared" si="16"/>
        <v>464136</v>
      </c>
      <c r="AL61" s="523">
        <v>323384</v>
      </c>
      <c r="AM61" s="523">
        <v>140752</v>
      </c>
      <c r="AN61" s="523" t="s">
        <v>239</v>
      </c>
      <c r="AO61" s="523">
        <v>34</v>
      </c>
      <c r="AP61" s="523">
        <v>14</v>
      </c>
      <c r="AQ61" s="523">
        <v>3</v>
      </c>
      <c r="AR61" s="523">
        <v>17</v>
      </c>
      <c r="AS61" s="523">
        <v>295</v>
      </c>
      <c r="AT61" s="523">
        <v>148</v>
      </c>
      <c r="AU61" s="523">
        <v>147</v>
      </c>
      <c r="AV61" s="523">
        <v>132</v>
      </c>
      <c r="AW61" s="523">
        <v>134</v>
      </c>
      <c r="AX61" s="523">
        <v>34550</v>
      </c>
      <c r="AY61" s="523">
        <v>142149</v>
      </c>
      <c r="AZ61" s="523">
        <v>1244</v>
      </c>
      <c r="BA61" s="523">
        <v>229582</v>
      </c>
      <c r="BB61" s="523">
        <v>221566</v>
      </c>
      <c r="BC61" s="523">
        <v>8016</v>
      </c>
      <c r="BD61" s="525" t="s">
        <v>239</v>
      </c>
    </row>
    <row r="62" spans="2:56" ht="12" customHeight="1">
      <c r="B62" s="552" t="s">
        <v>1652</v>
      </c>
      <c r="C62" s="553">
        <f t="shared" si="14"/>
        <v>55</v>
      </c>
      <c r="D62" s="96">
        <v>9</v>
      </c>
      <c r="E62" s="96">
        <v>1</v>
      </c>
      <c r="F62" s="96">
        <v>45</v>
      </c>
      <c r="G62" s="96">
        <v>30</v>
      </c>
      <c r="H62" s="96">
        <v>14</v>
      </c>
      <c r="I62" s="96">
        <v>6</v>
      </c>
      <c r="J62" s="96">
        <v>1</v>
      </c>
      <c r="K62" s="96">
        <v>1</v>
      </c>
      <c r="L62" s="96">
        <v>1</v>
      </c>
      <c r="M62" s="96">
        <v>2</v>
      </c>
      <c r="N62" s="96" t="s">
        <v>239</v>
      </c>
      <c r="O62" s="96">
        <v>0</v>
      </c>
      <c r="P62" s="96">
        <v>0</v>
      </c>
      <c r="Q62" s="554">
        <v>0</v>
      </c>
      <c r="R62" s="554">
        <f t="shared" si="15"/>
        <v>650</v>
      </c>
      <c r="S62" s="96">
        <v>146</v>
      </c>
      <c r="T62" s="96">
        <v>504</v>
      </c>
      <c r="U62" s="96">
        <v>114</v>
      </c>
      <c r="V62" s="96">
        <v>463</v>
      </c>
      <c r="W62" s="96">
        <v>56</v>
      </c>
      <c r="X62" s="96">
        <v>80</v>
      </c>
      <c r="Y62" s="96">
        <v>68</v>
      </c>
      <c r="Z62" s="554">
        <v>27</v>
      </c>
      <c r="AA62" s="96">
        <v>37</v>
      </c>
      <c r="AB62" s="96">
        <v>96</v>
      </c>
      <c r="AC62" s="96">
        <v>286</v>
      </c>
      <c r="AD62" s="518" t="s">
        <v>239</v>
      </c>
      <c r="AE62" s="518" t="s">
        <v>239</v>
      </c>
      <c r="AF62" s="518" t="s">
        <v>239</v>
      </c>
      <c r="AG62" s="518" t="s">
        <v>239</v>
      </c>
      <c r="AH62" s="523">
        <v>65342</v>
      </c>
      <c r="AI62" s="523">
        <v>379253</v>
      </c>
      <c r="AJ62" s="523">
        <v>1600</v>
      </c>
      <c r="AK62" s="524">
        <f t="shared" si="16"/>
        <v>494523</v>
      </c>
      <c r="AL62" s="523">
        <v>462894</v>
      </c>
      <c r="AM62" s="523">
        <v>31629</v>
      </c>
      <c r="AN62" s="523" t="s">
        <v>239</v>
      </c>
      <c r="AO62" s="523">
        <v>51</v>
      </c>
      <c r="AP62" s="523">
        <v>5</v>
      </c>
      <c r="AQ62" s="523">
        <v>1</v>
      </c>
      <c r="AR62" s="523">
        <v>45</v>
      </c>
      <c r="AS62" s="523">
        <v>231</v>
      </c>
      <c r="AT62" s="523">
        <v>71</v>
      </c>
      <c r="AU62" s="523">
        <v>160</v>
      </c>
      <c r="AV62" s="523">
        <v>39</v>
      </c>
      <c r="AW62" s="523">
        <v>119</v>
      </c>
      <c r="AX62" s="523">
        <v>15055</v>
      </c>
      <c r="AY62" s="523">
        <v>30714</v>
      </c>
      <c r="AZ62" s="523">
        <v>1600</v>
      </c>
      <c r="BA62" s="523">
        <v>58804</v>
      </c>
      <c r="BB62" s="523">
        <v>47337</v>
      </c>
      <c r="BC62" s="523">
        <v>11467</v>
      </c>
      <c r="BD62" s="525" t="s">
        <v>239</v>
      </c>
    </row>
    <row r="63" spans="1:56" s="560" customFormat="1" ht="12" customHeight="1">
      <c r="A63" s="503"/>
      <c r="B63" s="561" t="s">
        <v>1654</v>
      </c>
      <c r="C63" s="562">
        <f t="shared" si="14"/>
        <v>31</v>
      </c>
      <c r="D63" s="104">
        <v>18</v>
      </c>
      <c r="E63" s="104">
        <v>2</v>
      </c>
      <c r="F63" s="104">
        <v>11</v>
      </c>
      <c r="G63" s="104">
        <v>2</v>
      </c>
      <c r="H63" s="104">
        <v>12</v>
      </c>
      <c r="I63" s="104">
        <v>8</v>
      </c>
      <c r="J63" s="104">
        <v>5</v>
      </c>
      <c r="K63" s="104">
        <v>2</v>
      </c>
      <c r="L63" s="104">
        <v>2</v>
      </c>
      <c r="M63" s="104" t="s">
        <v>239</v>
      </c>
      <c r="N63" s="104" t="s">
        <v>239</v>
      </c>
      <c r="O63" s="104">
        <v>0</v>
      </c>
      <c r="P63" s="104">
        <v>0</v>
      </c>
      <c r="Q63" s="563">
        <v>0</v>
      </c>
      <c r="R63" s="563">
        <f t="shared" si="15"/>
        <v>565</v>
      </c>
      <c r="S63" s="104">
        <v>206</v>
      </c>
      <c r="T63" s="104">
        <v>359</v>
      </c>
      <c r="U63" s="104">
        <v>195</v>
      </c>
      <c r="V63" s="104">
        <v>352</v>
      </c>
      <c r="W63" s="104">
        <v>5</v>
      </c>
      <c r="X63" s="104">
        <v>73</v>
      </c>
      <c r="Y63" s="104">
        <v>99</v>
      </c>
      <c r="Z63" s="563">
        <v>128</v>
      </c>
      <c r="AA63" s="104">
        <v>79</v>
      </c>
      <c r="AB63" s="104">
        <v>181</v>
      </c>
      <c r="AC63" s="104" t="s">
        <v>239</v>
      </c>
      <c r="AD63" s="564" t="s">
        <v>239</v>
      </c>
      <c r="AE63" s="564" t="s">
        <v>239</v>
      </c>
      <c r="AF63" s="564" t="s">
        <v>239</v>
      </c>
      <c r="AG63" s="564" t="s">
        <v>239</v>
      </c>
      <c r="AH63" s="146">
        <v>72777</v>
      </c>
      <c r="AI63" s="565">
        <v>165244</v>
      </c>
      <c r="AJ63" s="146">
        <v>2218</v>
      </c>
      <c r="AK63" s="524">
        <f t="shared" si="16"/>
        <v>365475</v>
      </c>
      <c r="AL63" s="146">
        <v>306676</v>
      </c>
      <c r="AM63" s="146">
        <v>58799</v>
      </c>
      <c r="AN63" s="146" t="s">
        <v>239</v>
      </c>
      <c r="AO63" s="146">
        <v>27</v>
      </c>
      <c r="AP63" s="146">
        <v>15</v>
      </c>
      <c r="AQ63" s="146">
        <v>1</v>
      </c>
      <c r="AR63" s="146">
        <v>11</v>
      </c>
      <c r="AS63" s="146">
        <v>305</v>
      </c>
      <c r="AT63" s="146">
        <v>147</v>
      </c>
      <c r="AU63" s="146">
        <v>158</v>
      </c>
      <c r="AV63" s="146">
        <v>136</v>
      </c>
      <c r="AW63" s="146">
        <v>151</v>
      </c>
      <c r="AX63" s="146">
        <v>36786</v>
      </c>
      <c r="AY63" s="146">
        <v>109165</v>
      </c>
      <c r="AZ63" s="146">
        <v>2218</v>
      </c>
      <c r="BA63" s="146">
        <v>228356</v>
      </c>
      <c r="BB63" s="146">
        <v>188902</v>
      </c>
      <c r="BC63" s="146">
        <v>39454</v>
      </c>
      <c r="BD63" s="566" t="s">
        <v>239</v>
      </c>
    </row>
    <row r="64" spans="2:20" ht="12" customHeight="1">
      <c r="B64" s="567" t="s">
        <v>240</v>
      </c>
      <c r="C64" s="568"/>
      <c r="D64" s="568"/>
      <c r="E64" s="568"/>
      <c r="F64" s="568"/>
      <c r="G64" s="568"/>
      <c r="H64" s="568"/>
      <c r="I64" s="568"/>
      <c r="J64" s="568"/>
      <c r="K64" s="568"/>
      <c r="L64" s="568"/>
      <c r="M64" s="568"/>
      <c r="N64" s="568"/>
      <c r="O64" s="568"/>
      <c r="P64" s="568"/>
      <c r="Q64" s="568"/>
      <c r="R64" s="568"/>
      <c r="S64" s="568"/>
      <c r="T64" s="568"/>
    </row>
    <row r="65" spans="2:20" ht="12" customHeight="1">
      <c r="B65" s="567"/>
      <c r="C65" s="568"/>
      <c r="D65" s="568"/>
      <c r="E65" s="568"/>
      <c r="F65" s="568"/>
      <c r="G65" s="568"/>
      <c r="H65" s="568"/>
      <c r="I65" s="568"/>
      <c r="J65" s="568"/>
      <c r="K65" s="568"/>
      <c r="L65" s="568"/>
      <c r="M65" s="568"/>
      <c r="N65" s="568"/>
      <c r="O65" s="568"/>
      <c r="P65" s="568"/>
      <c r="Q65" s="568"/>
      <c r="R65" s="568"/>
      <c r="S65" s="568"/>
      <c r="T65" s="568"/>
    </row>
    <row r="66" spans="2:20" ht="12" customHeight="1">
      <c r="B66" s="567"/>
      <c r="C66" s="568"/>
      <c r="D66" s="568"/>
      <c r="E66" s="568"/>
      <c r="F66" s="568"/>
      <c r="G66" s="568"/>
      <c r="H66" s="568"/>
      <c r="I66" s="568"/>
      <c r="J66" s="568"/>
      <c r="K66" s="568"/>
      <c r="L66" s="568"/>
      <c r="M66" s="568"/>
      <c r="N66" s="568"/>
      <c r="O66" s="568"/>
      <c r="P66" s="568"/>
      <c r="Q66" s="568"/>
      <c r="R66" s="568"/>
      <c r="S66" s="568"/>
      <c r="T66" s="568"/>
    </row>
    <row r="67" spans="2:20" ht="12">
      <c r="B67" s="567"/>
      <c r="C67" s="568"/>
      <c r="D67" s="568"/>
      <c r="E67" s="568"/>
      <c r="F67" s="568"/>
      <c r="G67" s="568"/>
      <c r="H67" s="568"/>
      <c r="I67" s="568"/>
      <c r="J67" s="568"/>
      <c r="K67" s="568"/>
      <c r="L67" s="568"/>
      <c r="M67" s="568"/>
      <c r="N67" s="568"/>
      <c r="O67" s="568"/>
      <c r="P67" s="568"/>
      <c r="Q67" s="568"/>
      <c r="R67" s="568"/>
      <c r="S67" s="568"/>
      <c r="T67" s="568"/>
    </row>
    <row r="68" spans="3:20" ht="12">
      <c r="C68" s="568"/>
      <c r="D68" s="568"/>
      <c r="E68" s="568"/>
      <c r="F68" s="568"/>
      <c r="G68" s="568"/>
      <c r="H68" s="568"/>
      <c r="I68" s="568"/>
      <c r="J68" s="568"/>
      <c r="K68" s="568"/>
      <c r="L68" s="568"/>
      <c r="M68" s="568"/>
      <c r="N68" s="568"/>
      <c r="O68" s="568"/>
      <c r="P68" s="568"/>
      <c r="Q68" s="568"/>
      <c r="R68" s="568"/>
      <c r="S68" s="568"/>
      <c r="T68" s="568"/>
    </row>
    <row r="69" spans="3:20" ht="12">
      <c r="C69" s="568"/>
      <c r="D69" s="568"/>
      <c r="E69" s="568"/>
      <c r="F69" s="568"/>
      <c r="G69" s="568"/>
      <c r="H69" s="568"/>
      <c r="I69" s="568"/>
      <c r="J69" s="568"/>
      <c r="K69" s="568"/>
      <c r="L69" s="568"/>
      <c r="M69" s="568"/>
      <c r="N69" s="568"/>
      <c r="O69" s="568"/>
      <c r="P69" s="568"/>
      <c r="Q69" s="568"/>
      <c r="R69" s="568"/>
      <c r="S69" s="568"/>
      <c r="T69" s="568"/>
    </row>
    <row r="70" spans="2:20" ht="12">
      <c r="B70" s="569"/>
      <c r="C70" s="568"/>
      <c r="D70" s="568"/>
      <c r="E70" s="568"/>
      <c r="F70" s="568"/>
      <c r="G70" s="568"/>
      <c r="H70" s="568"/>
      <c r="I70" s="568"/>
      <c r="J70" s="568"/>
      <c r="K70" s="568"/>
      <c r="L70" s="568"/>
      <c r="M70" s="568"/>
      <c r="N70" s="568"/>
      <c r="O70" s="568"/>
      <c r="P70" s="568"/>
      <c r="Q70" s="568"/>
      <c r="R70" s="568"/>
      <c r="S70" s="568"/>
      <c r="T70" s="568"/>
    </row>
    <row r="71" spans="2:20" ht="12">
      <c r="B71" s="569"/>
      <c r="C71" s="568"/>
      <c r="D71" s="568"/>
      <c r="E71" s="568"/>
      <c r="F71" s="568"/>
      <c r="G71" s="568"/>
      <c r="H71" s="568"/>
      <c r="I71" s="568"/>
      <c r="J71" s="568"/>
      <c r="K71" s="568"/>
      <c r="L71" s="568"/>
      <c r="M71" s="568"/>
      <c r="N71" s="568"/>
      <c r="O71" s="568"/>
      <c r="P71" s="568"/>
      <c r="Q71" s="568"/>
      <c r="R71" s="568"/>
      <c r="S71" s="568"/>
      <c r="T71" s="568"/>
    </row>
    <row r="72" spans="2:20" ht="12">
      <c r="B72" s="570"/>
      <c r="C72" s="568"/>
      <c r="D72" s="568"/>
      <c r="E72" s="568"/>
      <c r="F72" s="568"/>
      <c r="G72" s="568"/>
      <c r="H72" s="568"/>
      <c r="I72" s="568"/>
      <c r="J72" s="568"/>
      <c r="K72" s="568"/>
      <c r="L72" s="568"/>
      <c r="M72" s="568"/>
      <c r="N72" s="568"/>
      <c r="O72" s="568"/>
      <c r="P72" s="568"/>
      <c r="Q72" s="568"/>
      <c r="R72" s="568"/>
      <c r="S72" s="568"/>
      <c r="T72" s="568"/>
    </row>
    <row r="73" spans="3:20" ht="12">
      <c r="C73" s="568"/>
      <c r="D73" s="568"/>
      <c r="E73" s="568"/>
      <c r="F73" s="568"/>
      <c r="G73" s="568"/>
      <c r="H73" s="568"/>
      <c r="I73" s="568"/>
      <c r="J73" s="568"/>
      <c r="K73" s="568"/>
      <c r="L73" s="568"/>
      <c r="M73" s="568"/>
      <c r="N73" s="568"/>
      <c r="O73" s="568"/>
      <c r="P73" s="568"/>
      <c r="Q73" s="568"/>
      <c r="R73" s="568"/>
      <c r="S73" s="568"/>
      <c r="T73" s="568"/>
    </row>
    <row r="74" spans="3:20" ht="12">
      <c r="C74" s="568"/>
      <c r="D74" s="568"/>
      <c r="E74" s="568"/>
      <c r="F74" s="568"/>
      <c r="G74" s="568"/>
      <c r="H74" s="568"/>
      <c r="I74" s="568"/>
      <c r="J74" s="568"/>
      <c r="K74" s="568"/>
      <c r="L74" s="568"/>
      <c r="M74" s="568"/>
      <c r="N74" s="568"/>
      <c r="O74" s="568"/>
      <c r="P74" s="568"/>
      <c r="Q74" s="568"/>
      <c r="R74" s="568"/>
      <c r="S74" s="568"/>
      <c r="T74" s="568"/>
    </row>
    <row r="75" spans="3:20" ht="12">
      <c r="C75" s="568"/>
      <c r="D75" s="568"/>
      <c r="E75" s="568"/>
      <c r="F75" s="568"/>
      <c r="G75" s="568"/>
      <c r="H75" s="568"/>
      <c r="I75" s="568"/>
      <c r="J75" s="568"/>
      <c r="K75" s="568"/>
      <c r="L75" s="568"/>
      <c r="M75" s="568"/>
      <c r="N75" s="568"/>
      <c r="O75" s="568"/>
      <c r="P75" s="568"/>
      <c r="Q75" s="568"/>
      <c r="R75" s="568"/>
      <c r="S75" s="568"/>
      <c r="T75" s="568"/>
    </row>
    <row r="76" spans="3:20" ht="12">
      <c r="C76" s="568"/>
      <c r="D76" s="568"/>
      <c r="E76" s="568"/>
      <c r="F76" s="568"/>
      <c r="G76" s="568"/>
      <c r="H76" s="568"/>
      <c r="I76" s="568"/>
      <c r="J76" s="568"/>
      <c r="K76" s="568"/>
      <c r="L76" s="568"/>
      <c r="M76" s="568"/>
      <c r="N76" s="568"/>
      <c r="O76" s="568"/>
      <c r="P76" s="568"/>
      <c r="Q76" s="568"/>
      <c r="R76" s="568"/>
      <c r="S76" s="568"/>
      <c r="T76" s="568"/>
    </row>
    <row r="77" spans="3:20" ht="12">
      <c r="C77" s="568"/>
      <c r="D77" s="568"/>
      <c r="E77" s="568"/>
      <c r="F77" s="568"/>
      <c r="G77" s="568"/>
      <c r="H77" s="568"/>
      <c r="I77" s="568"/>
      <c r="J77" s="568"/>
      <c r="K77" s="568"/>
      <c r="L77" s="568"/>
      <c r="M77" s="568"/>
      <c r="N77" s="568"/>
      <c r="O77" s="568"/>
      <c r="P77" s="568"/>
      <c r="Q77" s="568"/>
      <c r="R77" s="568"/>
      <c r="S77" s="568"/>
      <c r="T77" s="568"/>
    </row>
    <row r="78" spans="3:20" ht="12">
      <c r="C78" s="568"/>
      <c r="D78" s="568"/>
      <c r="E78" s="568"/>
      <c r="F78" s="568"/>
      <c r="G78" s="568"/>
      <c r="H78" s="568"/>
      <c r="I78" s="568"/>
      <c r="J78" s="568"/>
      <c r="K78" s="568"/>
      <c r="L78" s="568"/>
      <c r="M78" s="568"/>
      <c r="N78" s="568"/>
      <c r="O78" s="568"/>
      <c r="P78" s="568"/>
      <c r="Q78" s="568"/>
      <c r="R78" s="568"/>
      <c r="S78" s="568"/>
      <c r="T78" s="568"/>
    </row>
    <row r="79" spans="3:20" ht="12">
      <c r="C79" s="568"/>
      <c r="D79" s="568"/>
      <c r="E79" s="568"/>
      <c r="F79" s="568"/>
      <c r="G79" s="568"/>
      <c r="H79" s="568"/>
      <c r="I79" s="568"/>
      <c r="J79" s="568"/>
      <c r="K79" s="568"/>
      <c r="L79" s="568"/>
      <c r="M79" s="568"/>
      <c r="N79" s="568"/>
      <c r="O79" s="568"/>
      <c r="P79" s="568"/>
      <c r="Q79" s="568"/>
      <c r="R79" s="568"/>
      <c r="S79" s="568"/>
      <c r="T79" s="568"/>
    </row>
    <row r="80" spans="3:20" ht="12">
      <c r="C80" s="568"/>
      <c r="D80" s="568"/>
      <c r="E80" s="568"/>
      <c r="F80" s="568"/>
      <c r="G80" s="568"/>
      <c r="H80" s="568"/>
      <c r="I80" s="568"/>
      <c r="J80" s="568"/>
      <c r="K80" s="568"/>
      <c r="L80" s="568"/>
      <c r="M80" s="568"/>
      <c r="N80" s="568"/>
      <c r="O80" s="568"/>
      <c r="P80" s="568"/>
      <c r="Q80" s="568"/>
      <c r="R80" s="568"/>
      <c r="S80" s="568"/>
      <c r="T80" s="568"/>
    </row>
    <row r="81" spans="3:20" ht="12">
      <c r="C81" s="568"/>
      <c r="D81" s="568"/>
      <c r="E81" s="568"/>
      <c r="F81" s="568"/>
      <c r="G81" s="568"/>
      <c r="H81" s="568"/>
      <c r="I81" s="568"/>
      <c r="J81" s="568"/>
      <c r="K81" s="568"/>
      <c r="L81" s="568"/>
      <c r="M81" s="568"/>
      <c r="N81" s="568"/>
      <c r="O81" s="568"/>
      <c r="P81" s="568"/>
      <c r="Q81" s="568"/>
      <c r="R81" s="568"/>
      <c r="S81" s="568"/>
      <c r="T81" s="568"/>
    </row>
    <row r="82" spans="3:20" ht="12">
      <c r="C82" s="568"/>
      <c r="D82" s="568"/>
      <c r="E82" s="568"/>
      <c r="F82" s="568"/>
      <c r="G82" s="568"/>
      <c r="H82" s="568"/>
      <c r="I82" s="568"/>
      <c r="J82" s="568"/>
      <c r="K82" s="568"/>
      <c r="L82" s="568"/>
      <c r="M82" s="568"/>
      <c r="N82" s="568"/>
      <c r="O82" s="568"/>
      <c r="P82" s="568"/>
      <c r="Q82" s="568"/>
      <c r="R82" s="568"/>
      <c r="S82" s="568"/>
      <c r="T82" s="568"/>
    </row>
    <row r="83" spans="3:20" ht="12">
      <c r="C83" s="568"/>
      <c r="D83" s="568"/>
      <c r="E83" s="568"/>
      <c r="F83" s="568"/>
      <c r="G83" s="568"/>
      <c r="H83" s="568"/>
      <c r="I83" s="568"/>
      <c r="J83" s="568"/>
      <c r="K83" s="568"/>
      <c r="L83" s="568"/>
      <c r="M83" s="568"/>
      <c r="N83" s="568"/>
      <c r="O83" s="568"/>
      <c r="P83" s="568"/>
      <c r="Q83" s="568"/>
      <c r="R83" s="568"/>
      <c r="S83" s="568"/>
      <c r="T83" s="568"/>
    </row>
    <row r="84" spans="3:20" ht="12">
      <c r="C84" s="568"/>
      <c r="D84" s="568"/>
      <c r="E84" s="568"/>
      <c r="F84" s="568"/>
      <c r="G84" s="568"/>
      <c r="H84" s="568"/>
      <c r="I84" s="568"/>
      <c r="J84" s="568"/>
      <c r="K84" s="568"/>
      <c r="L84" s="568"/>
      <c r="M84" s="568"/>
      <c r="N84" s="568"/>
      <c r="O84" s="568"/>
      <c r="P84" s="568"/>
      <c r="Q84" s="568"/>
      <c r="R84" s="568"/>
      <c r="S84" s="568"/>
      <c r="T84" s="568"/>
    </row>
    <row r="85" spans="3:20" ht="12">
      <c r="C85" s="568"/>
      <c r="D85" s="568"/>
      <c r="E85" s="568"/>
      <c r="F85" s="568"/>
      <c r="G85" s="568"/>
      <c r="H85" s="568"/>
      <c r="I85" s="568"/>
      <c r="J85" s="568"/>
      <c r="K85" s="568"/>
      <c r="L85" s="568"/>
      <c r="M85" s="568"/>
      <c r="N85" s="568"/>
      <c r="O85" s="568"/>
      <c r="P85" s="568"/>
      <c r="Q85" s="568"/>
      <c r="R85" s="568"/>
      <c r="S85" s="568"/>
      <c r="T85" s="568"/>
    </row>
    <row r="86" spans="3:20" ht="12">
      <c r="C86" s="568"/>
      <c r="D86" s="568"/>
      <c r="E86" s="568"/>
      <c r="F86" s="568"/>
      <c r="G86" s="568"/>
      <c r="H86" s="568"/>
      <c r="I86" s="568"/>
      <c r="J86" s="568"/>
      <c r="K86" s="568"/>
      <c r="L86" s="568"/>
      <c r="M86" s="568"/>
      <c r="N86" s="568"/>
      <c r="O86" s="568"/>
      <c r="P86" s="568"/>
      <c r="Q86" s="568"/>
      <c r="R86" s="568"/>
      <c r="S86" s="568"/>
      <c r="T86" s="568"/>
    </row>
    <row r="87" spans="3:20" ht="12">
      <c r="C87" s="568"/>
      <c r="D87" s="568"/>
      <c r="E87" s="568"/>
      <c r="F87" s="568"/>
      <c r="G87" s="568"/>
      <c r="H87" s="568"/>
      <c r="I87" s="568"/>
      <c r="J87" s="568"/>
      <c r="K87" s="568"/>
      <c r="L87" s="568"/>
      <c r="M87" s="568"/>
      <c r="N87" s="568"/>
      <c r="O87" s="568"/>
      <c r="P87" s="568"/>
      <c r="Q87" s="568"/>
      <c r="R87" s="568"/>
      <c r="S87" s="568"/>
      <c r="T87" s="568"/>
    </row>
    <row r="88" spans="3:20" ht="12">
      <c r="C88" s="568"/>
      <c r="D88" s="568"/>
      <c r="E88" s="568"/>
      <c r="F88" s="568"/>
      <c r="G88" s="568"/>
      <c r="H88" s="568"/>
      <c r="I88" s="568"/>
      <c r="J88" s="568"/>
      <c r="K88" s="568"/>
      <c r="L88" s="568"/>
      <c r="M88" s="568"/>
      <c r="N88" s="568"/>
      <c r="O88" s="568"/>
      <c r="P88" s="568"/>
      <c r="Q88" s="568"/>
      <c r="R88" s="568"/>
      <c r="S88" s="568"/>
      <c r="T88" s="568"/>
    </row>
    <row r="89" spans="3:20" ht="12">
      <c r="C89" s="568"/>
      <c r="D89" s="568"/>
      <c r="E89" s="568"/>
      <c r="F89" s="568"/>
      <c r="G89" s="568"/>
      <c r="H89" s="568"/>
      <c r="I89" s="568"/>
      <c r="J89" s="568"/>
      <c r="K89" s="568"/>
      <c r="L89" s="568"/>
      <c r="M89" s="568"/>
      <c r="N89" s="568"/>
      <c r="O89" s="568"/>
      <c r="P89" s="568"/>
      <c r="Q89" s="568"/>
      <c r="R89" s="568"/>
      <c r="S89" s="568"/>
      <c r="T89" s="568"/>
    </row>
    <row r="90" spans="3:20" ht="12">
      <c r="C90" s="568"/>
      <c r="D90" s="568"/>
      <c r="E90" s="568"/>
      <c r="F90" s="568"/>
      <c r="G90" s="568"/>
      <c r="H90" s="568"/>
      <c r="I90" s="568"/>
      <c r="J90" s="568"/>
      <c r="K90" s="568"/>
      <c r="L90" s="568"/>
      <c r="M90" s="568"/>
      <c r="N90" s="568"/>
      <c r="O90" s="568"/>
      <c r="P90" s="568"/>
      <c r="Q90" s="568"/>
      <c r="R90" s="568"/>
      <c r="S90" s="568"/>
      <c r="T90" s="568"/>
    </row>
    <row r="91" spans="3:20" ht="12">
      <c r="C91" s="568"/>
      <c r="D91" s="568"/>
      <c r="E91" s="568"/>
      <c r="F91" s="568"/>
      <c r="G91" s="568"/>
      <c r="H91" s="568"/>
      <c r="I91" s="568"/>
      <c r="J91" s="568"/>
      <c r="K91" s="568"/>
      <c r="L91" s="568"/>
      <c r="M91" s="568"/>
      <c r="N91" s="568"/>
      <c r="O91" s="568"/>
      <c r="P91" s="568"/>
      <c r="Q91" s="568"/>
      <c r="R91" s="568"/>
      <c r="S91" s="568"/>
      <c r="T91" s="568"/>
    </row>
    <row r="92" spans="3:20" ht="12">
      <c r="C92" s="568"/>
      <c r="D92" s="568"/>
      <c r="E92" s="568"/>
      <c r="F92" s="568"/>
      <c r="G92" s="568"/>
      <c r="H92" s="568"/>
      <c r="I92" s="568"/>
      <c r="J92" s="568"/>
      <c r="K92" s="568"/>
      <c r="L92" s="568"/>
      <c r="M92" s="568"/>
      <c r="N92" s="568"/>
      <c r="O92" s="568"/>
      <c r="P92" s="568"/>
      <c r="Q92" s="568"/>
      <c r="R92" s="568"/>
      <c r="S92" s="568"/>
      <c r="T92" s="568"/>
    </row>
    <row r="93" spans="3:20" ht="12">
      <c r="C93" s="568"/>
      <c r="D93" s="568"/>
      <c r="E93" s="568"/>
      <c r="F93" s="568"/>
      <c r="G93" s="568"/>
      <c r="H93" s="568"/>
      <c r="I93" s="568"/>
      <c r="J93" s="568"/>
      <c r="K93" s="568"/>
      <c r="L93" s="568"/>
      <c r="M93" s="568"/>
      <c r="N93" s="568"/>
      <c r="O93" s="568"/>
      <c r="P93" s="568"/>
      <c r="Q93" s="568"/>
      <c r="R93" s="568"/>
      <c r="S93" s="568"/>
      <c r="T93" s="568"/>
    </row>
    <row r="94" spans="3:20" ht="12">
      <c r="C94" s="568"/>
      <c r="D94" s="568"/>
      <c r="E94" s="568"/>
      <c r="F94" s="568"/>
      <c r="G94" s="568"/>
      <c r="H94" s="568"/>
      <c r="I94" s="568"/>
      <c r="J94" s="568"/>
      <c r="K94" s="568"/>
      <c r="L94" s="568"/>
      <c r="M94" s="568"/>
      <c r="N94" s="568"/>
      <c r="O94" s="568"/>
      <c r="P94" s="568"/>
      <c r="Q94" s="568"/>
      <c r="R94" s="568"/>
      <c r="S94" s="568"/>
      <c r="T94" s="568"/>
    </row>
    <row r="95" spans="3:20" ht="12">
      <c r="C95" s="568"/>
      <c r="D95" s="568"/>
      <c r="E95" s="568"/>
      <c r="F95" s="568"/>
      <c r="G95" s="568"/>
      <c r="H95" s="568"/>
      <c r="I95" s="568"/>
      <c r="J95" s="568"/>
      <c r="K95" s="568"/>
      <c r="L95" s="568"/>
      <c r="M95" s="568"/>
      <c r="N95" s="568"/>
      <c r="O95" s="568"/>
      <c r="P95" s="568"/>
      <c r="Q95" s="568"/>
      <c r="R95" s="568"/>
      <c r="S95" s="568"/>
      <c r="T95" s="568"/>
    </row>
    <row r="96" spans="3:20" ht="12">
      <c r="C96" s="568"/>
      <c r="D96" s="568"/>
      <c r="E96" s="568"/>
      <c r="F96" s="568"/>
      <c r="G96" s="568"/>
      <c r="H96" s="568"/>
      <c r="I96" s="568"/>
      <c r="J96" s="568"/>
      <c r="K96" s="568"/>
      <c r="L96" s="568"/>
      <c r="M96" s="568"/>
      <c r="N96" s="568"/>
      <c r="O96" s="568"/>
      <c r="P96" s="568"/>
      <c r="Q96" s="568"/>
      <c r="R96" s="568"/>
      <c r="S96" s="568"/>
      <c r="T96" s="568"/>
    </row>
    <row r="97" spans="3:20" ht="12">
      <c r="C97" s="568"/>
      <c r="D97" s="568"/>
      <c r="E97" s="568"/>
      <c r="F97" s="568"/>
      <c r="G97" s="568"/>
      <c r="H97" s="568"/>
      <c r="I97" s="568"/>
      <c r="J97" s="568"/>
      <c r="K97" s="568"/>
      <c r="L97" s="568"/>
      <c r="M97" s="568"/>
      <c r="N97" s="568"/>
      <c r="O97" s="568"/>
      <c r="P97" s="568"/>
      <c r="Q97" s="568"/>
      <c r="R97" s="568"/>
      <c r="S97" s="568"/>
      <c r="T97" s="568"/>
    </row>
    <row r="98" spans="3:20" ht="12">
      <c r="C98" s="568"/>
      <c r="D98" s="568"/>
      <c r="E98" s="568"/>
      <c r="F98" s="568"/>
      <c r="G98" s="568"/>
      <c r="H98" s="568"/>
      <c r="I98" s="568"/>
      <c r="J98" s="568"/>
      <c r="K98" s="568"/>
      <c r="L98" s="568"/>
      <c r="M98" s="568"/>
      <c r="N98" s="568"/>
      <c r="O98" s="568"/>
      <c r="P98" s="568"/>
      <c r="Q98" s="568"/>
      <c r="R98" s="568"/>
      <c r="S98" s="568"/>
      <c r="T98" s="568"/>
    </row>
    <row r="99" spans="3:20" ht="12">
      <c r="C99" s="568"/>
      <c r="D99" s="568"/>
      <c r="E99" s="568"/>
      <c r="F99" s="568"/>
      <c r="G99" s="568"/>
      <c r="H99" s="568"/>
      <c r="I99" s="568"/>
      <c r="J99" s="568"/>
      <c r="K99" s="568"/>
      <c r="L99" s="568"/>
      <c r="M99" s="568"/>
      <c r="N99" s="568"/>
      <c r="O99" s="568"/>
      <c r="P99" s="568"/>
      <c r="Q99" s="568"/>
      <c r="R99" s="568"/>
      <c r="S99" s="568"/>
      <c r="T99" s="568"/>
    </row>
    <row r="100" spans="3:20" ht="12">
      <c r="C100" s="568"/>
      <c r="D100" s="568"/>
      <c r="E100" s="568"/>
      <c r="F100" s="568"/>
      <c r="G100" s="568"/>
      <c r="H100" s="568"/>
      <c r="I100" s="568"/>
      <c r="J100" s="568"/>
      <c r="K100" s="568"/>
      <c r="L100" s="568"/>
      <c r="M100" s="568"/>
      <c r="N100" s="568"/>
      <c r="O100" s="568"/>
      <c r="P100" s="568"/>
      <c r="Q100" s="568"/>
      <c r="R100" s="568"/>
      <c r="S100" s="568"/>
      <c r="T100" s="568"/>
    </row>
    <row r="101" spans="3:20" ht="12">
      <c r="C101" s="568"/>
      <c r="D101" s="568"/>
      <c r="E101" s="568"/>
      <c r="F101" s="568"/>
      <c r="G101" s="568"/>
      <c r="H101" s="568"/>
      <c r="I101" s="568"/>
      <c r="J101" s="568"/>
      <c r="K101" s="568"/>
      <c r="L101" s="568"/>
      <c r="M101" s="568"/>
      <c r="N101" s="568"/>
      <c r="O101" s="568"/>
      <c r="P101" s="568"/>
      <c r="Q101" s="568"/>
      <c r="R101" s="568"/>
      <c r="S101" s="568"/>
      <c r="T101" s="568"/>
    </row>
    <row r="102" spans="3:20" ht="12">
      <c r="C102" s="568"/>
      <c r="D102" s="568"/>
      <c r="E102" s="568"/>
      <c r="F102" s="568"/>
      <c r="G102" s="568"/>
      <c r="H102" s="568"/>
      <c r="I102" s="568"/>
      <c r="J102" s="568"/>
      <c r="K102" s="568"/>
      <c r="L102" s="568"/>
      <c r="M102" s="568"/>
      <c r="N102" s="568"/>
      <c r="O102" s="568"/>
      <c r="P102" s="568"/>
      <c r="Q102" s="568"/>
      <c r="R102" s="568"/>
      <c r="S102" s="568"/>
      <c r="T102" s="568"/>
    </row>
    <row r="103" spans="3:20" ht="12">
      <c r="C103" s="568"/>
      <c r="D103" s="568"/>
      <c r="E103" s="568"/>
      <c r="F103" s="568"/>
      <c r="G103" s="568"/>
      <c r="H103" s="568"/>
      <c r="I103" s="568"/>
      <c r="J103" s="568"/>
      <c r="K103" s="568"/>
      <c r="L103" s="568"/>
      <c r="M103" s="568"/>
      <c r="N103" s="568"/>
      <c r="O103" s="568"/>
      <c r="P103" s="568"/>
      <c r="Q103" s="568"/>
      <c r="R103" s="568"/>
      <c r="S103" s="568"/>
      <c r="T103" s="568"/>
    </row>
    <row r="104" spans="3:20" ht="12">
      <c r="C104" s="568"/>
      <c r="D104" s="568"/>
      <c r="E104" s="568"/>
      <c r="F104" s="568"/>
      <c r="G104" s="568"/>
      <c r="H104" s="568"/>
      <c r="I104" s="568"/>
      <c r="J104" s="568"/>
      <c r="K104" s="568"/>
      <c r="L104" s="568"/>
      <c r="M104" s="568"/>
      <c r="N104" s="568"/>
      <c r="O104" s="568"/>
      <c r="P104" s="568"/>
      <c r="Q104" s="568"/>
      <c r="R104" s="568"/>
      <c r="S104" s="568"/>
      <c r="T104" s="568"/>
    </row>
    <row r="105" spans="3:20" ht="12">
      <c r="C105" s="568"/>
      <c r="D105" s="568"/>
      <c r="E105" s="568"/>
      <c r="F105" s="568"/>
      <c r="G105" s="568"/>
      <c r="H105" s="568"/>
      <c r="I105" s="568"/>
      <c r="J105" s="568"/>
      <c r="K105" s="568"/>
      <c r="L105" s="568"/>
      <c r="M105" s="568"/>
      <c r="N105" s="568"/>
      <c r="O105" s="568"/>
      <c r="P105" s="568"/>
      <c r="Q105" s="568"/>
      <c r="R105" s="568"/>
      <c r="S105" s="568"/>
      <c r="T105" s="568"/>
    </row>
    <row r="106" spans="3:20" ht="12">
      <c r="C106" s="568"/>
      <c r="D106" s="568"/>
      <c r="E106" s="568"/>
      <c r="F106" s="568"/>
      <c r="G106" s="568"/>
      <c r="H106" s="568"/>
      <c r="I106" s="568"/>
      <c r="J106" s="568"/>
      <c r="K106" s="568"/>
      <c r="L106" s="568"/>
      <c r="M106" s="568"/>
      <c r="N106" s="568"/>
      <c r="O106" s="568"/>
      <c r="P106" s="568"/>
      <c r="Q106" s="568"/>
      <c r="R106" s="568"/>
      <c r="S106" s="568"/>
      <c r="T106" s="568"/>
    </row>
    <row r="107" spans="3:20" ht="12">
      <c r="C107" s="568"/>
      <c r="D107" s="568"/>
      <c r="E107" s="568"/>
      <c r="F107" s="568"/>
      <c r="G107" s="568"/>
      <c r="H107" s="568"/>
      <c r="I107" s="568"/>
      <c r="J107" s="568"/>
      <c r="K107" s="568"/>
      <c r="L107" s="568"/>
      <c r="M107" s="568"/>
      <c r="N107" s="568"/>
      <c r="O107" s="568"/>
      <c r="P107" s="568"/>
      <c r="Q107" s="568"/>
      <c r="R107" s="568"/>
      <c r="S107" s="568"/>
      <c r="T107" s="568"/>
    </row>
    <row r="108" spans="3:20" ht="12">
      <c r="C108" s="568"/>
      <c r="D108" s="568"/>
      <c r="E108" s="568"/>
      <c r="F108" s="568"/>
      <c r="G108" s="568"/>
      <c r="H108" s="568"/>
      <c r="I108" s="568"/>
      <c r="J108" s="568"/>
      <c r="K108" s="568"/>
      <c r="L108" s="568"/>
      <c r="M108" s="568"/>
      <c r="N108" s="568"/>
      <c r="O108" s="568"/>
      <c r="P108" s="568"/>
      <c r="Q108" s="568"/>
      <c r="R108" s="568"/>
      <c r="S108" s="568"/>
      <c r="T108" s="568"/>
    </row>
    <row r="109" spans="3:20" ht="12">
      <c r="C109" s="568"/>
      <c r="D109" s="568"/>
      <c r="E109" s="568"/>
      <c r="F109" s="568"/>
      <c r="G109" s="568"/>
      <c r="H109" s="568"/>
      <c r="I109" s="568"/>
      <c r="J109" s="568"/>
      <c r="K109" s="568"/>
      <c r="L109" s="568"/>
      <c r="M109" s="568"/>
      <c r="N109" s="568"/>
      <c r="O109" s="568"/>
      <c r="P109" s="568"/>
      <c r="Q109" s="568"/>
      <c r="R109" s="568"/>
      <c r="S109" s="568"/>
      <c r="T109" s="568"/>
    </row>
    <row r="110" spans="3:20" ht="12">
      <c r="C110" s="568"/>
      <c r="D110" s="568"/>
      <c r="E110" s="568"/>
      <c r="F110" s="568"/>
      <c r="G110" s="568"/>
      <c r="H110" s="568"/>
      <c r="I110" s="568"/>
      <c r="J110" s="568"/>
      <c r="K110" s="568"/>
      <c r="L110" s="568"/>
      <c r="M110" s="568"/>
      <c r="N110" s="568"/>
      <c r="O110" s="568"/>
      <c r="P110" s="568"/>
      <c r="Q110" s="568"/>
      <c r="R110" s="568"/>
      <c r="S110" s="568"/>
      <c r="T110" s="568"/>
    </row>
    <row r="111" spans="3:20" ht="12">
      <c r="C111" s="568"/>
      <c r="D111" s="568"/>
      <c r="E111" s="568"/>
      <c r="F111" s="568"/>
      <c r="G111" s="568"/>
      <c r="H111" s="568"/>
      <c r="I111" s="568"/>
      <c r="J111" s="568"/>
      <c r="K111" s="568"/>
      <c r="L111" s="568"/>
      <c r="M111" s="568"/>
      <c r="N111" s="568"/>
      <c r="O111" s="568"/>
      <c r="P111" s="568"/>
      <c r="Q111" s="568"/>
      <c r="R111" s="568"/>
      <c r="S111" s="568"/>
      <c r="T111" s="568"/>
    </row>
    <row r="112" spans="3:20" ht="12">
      <c r="C112" s="568"/>
      <c r="D112" s="568"/>
      <c r="E112" s="568"/>
      <c r="F112" s="568"/>
      <c r="G112" s="568"/>
      <c r="H112" s="568"/>
      <c r="I112" s="568"/>
      <c r="J112" s="568"/>
      <c r="K112" s="568"/>
      <c r="L112" s="568"/>
      <c r="M112" s="568"/>
      <c r="N112" s="568"/>
      <c r="O112" s="568"/>
      <c r="P112" s="568"/>
      <c r="Q112" s="568"/>
      <c r="R112" s="568"/>
      <c r="S112" s="568"/>
      <c r="T112" s="568"/>
    </row>
    <row r="113" spans="3:20" ht="12">
      <c r="C113" s="568"/>
      <c r="D113" s="568"/>
      <c r="E113" s="568"/>
      <c r="F113" s="568"/>
      <c r="G113" s="568"/>
      <c r="H113" s="568"/>
      <c r="I113" s="568"/>
      <c r="J113" s="568"/>
      <c r="K113" s="568"/>
      <c r="L113" s="568"/>
      <c r="M113" s="568"/>
      <c r="N113" s="568"/>
      <c r="O113" s="568"/>
      <c r="P113" s="568"/>
      <c r="Q113" s="568"/>
      <c r="R113" s="568"/>
      <c r="S113" s="568"/>
      <c r="T113" s="568"/>
    </row>
    <row r="114" spans="3:20" ht="12">
      <c r="C114" s="568"/>
      <c r="D114" s="568"/>
      <c r="E114" s="568"/>
      <c r="F114" s="568"/>
      <c r="G114" s="568"/>
      <c r="H114" s="568"/>
      <c r="I114" s="568"/>
      <c r="J114" s="568"/>
      <c r="K114" s="568"/>
      <c r="L114" s="568"/>
      <c r="M114" s="568"/>
      <c r="N114" s="568"/>
      <c r="O114" s="568"/>
      <c r="P114" s="568"/>
      <c r="Q114" s="568"/>
      <c r="R114" s="568"/>
      <c r="S114" s="568"/>
      <c r="T114" s="568"/>
    </row>
    <row r="115" spans="3:20" ht="12">
      <c r="C115" s="568"/>
      <c r="D115" s="568"/>
      <c r="E115" s="568"/>
      <c r="F115" s="568"/>
      <c r="G115" s="568"/>
      <c r="H115" s="568"/>
      <c r="I115" s="568"/>
      <c r="J115" s="568"/>
      <c r="K115" s="568"/>
      <c r="L115" s="568"/>
      <c r="M115" s="568"/>
      <c r="N115" s="568"/>
      <c r="O115" s="568"/>
      <c r="P115" s="568"/>
      <c r="Q115" s="568"/>
      <c r="R115" s="568"/>
      <c r="S115" s="568"/>
      <c r="T115" s="568"/>
    </row>
    <row r="116" spans="3:20" ht="12">
      <c r="C116" s="568"/>
      <c r="D116" s="568"/>
      <c r="E116" s="568"/>
      <c r="F116" s="568"/>
      <c r="G116" s="568"/>
      <c r="H116" s="568"/>
      <c r="I116" s="568"/>
      <c r="J116" s="568"/>
      <c r="K116" s="568"/>
      <c r="L116" s="568"/>
      <c r="M116" s="568"/>
      <c r="N116" s="568"/>
      <c r="O116" s="568"/>
      <c r="P116" s="568"/>
      <c r="Q116" s="568"/>
      <c r="R116" s="568"/>
      <c r="S116" s="568"/>
      <c r="T116" s="568"/>
    </row>
    <row r="117" spans="3:20" ht="12">
      <c r="C117" s="568"/>
      <c r="D117" s="568"/>
      <c r="E117" s="568"/>
      <c r="F117" s="568"/>
      <c r="G117" s="568"/>
      <c r="H117" s="568"/>
      <c r="I117" s="568"/>
      <c r="J117" s="568"/>
      <c r="K117" s="568"/>
      <c r="L117" s="568"/>
      <c r="M117" s="568"/>
      <c r="N117" s="568"/>
      <c r="O117" s="568"/>
      <c r="P117" s="568"/>
      <c r="Q117" s="568"/>
      <c r="R117" s="568"/>
      <c r="S117" s="568"/>
      <c r="T117" s="568"/>
    </row>
    <row r="118" spans="3:20" ht="12">
      <c r="C118" s="568"/>
      <c r="D118" s="568"/>
      <c r="E118" s="568"/>
      <c r="F118" s="568"/>
      <c r="G118" s="568"/>
      <c r="H118" s="568"/>
      <c r="I118" s="568"/>
      <c r="J118" s="568"/>
      <c r="K118" s="568"/>
      <c r="L118" s="568"/>
      <c r="M118" s="568"/>
      <c r="N118" s="568"/>
      <c r="O118" s="568"/>
      <c r="P118" s="568"/>
      <c r="Q118" s="568"/>
      <c r="R118" s="568"/>
      <c r="S118" s="568"/>
      <c r="T118" s="568"/>
    </row>
    <row r="119" spans="3:20" ht="12">
      <c r="C119" s="568"/>
      <c r="D119" s="568"/>
      <c r="E119" s="568"/>
      <c r="F119" s="568"/>
      <c r="G119" s="568"/>
      <c r="H119" s="568"/>
      <c r="I119" s="568"/>
      <c r="J119" s="568"/>
      <c r="K119" s="568"/>
      <c r="L119" s="568"/>
      <c r="M119" s="568"/>
      <c r="N119" s="568"/>
      <c r="O119" s="568"/>
      <c r="P119" s="568"/>
      <c r="Q119" s="568"/>
      <c r="R119" s="568"/>
      <c r="S119" s="568"/>
      <c r="T119" s="568"/>
    </row>
    <row r="120" spans="3:20" ht="12">
      <c r="C120" s="568"/>
      <c r="D120" s="568"/>
      <c r="E120" s="568"/>
      <c r="F120" s="568"/>
      <c r="G120" s="568"/>
      <c r="H120" s="568"/>
      <c r="I120" s="568"/>
      <c r="J120" s="568"/>
      <c r="K120" s="568"/>
      <c r="L120" s="568"/>
      <c r="M120" s="568"/>
      <c r="N120" s="568"/>
      <c r="O120" s="568"/>
      <c r="P120" s="568"/>
      <c r="Q120" s="568"/>
      <c r="R120" s="568"/>
      <c r="S120" s="568"/>
      <c r="T120" s="568"/>
    </row>
    <row r="121" spans="3:20" ht="12">
      <c r="C121" s="568"/>
      <c r="D121" s="568"/>
      <c r="E121" s="568"/>
      <c r="F121" s="568"/>
      <c r="G121" s="568"/>
      <c r="H121" s="568"/>
      <c r="I121" s="568"/>
      <c r="J121" s="568"/>
      <c r="K121" s="568"/>
      <c r="L121" s="568"/>
      <c r="M121" s="568"/>
      <c r="N121" s="568"/>
      <c r="O121" s="568"/>
      <c r="P121" s="568"/>
      <c r="Q121" s="568"/>
      <c r="R121" s="568"/>
      <c r="S121" s="568"/>
      <c r="T121" s="568"/>
    </row>
    <row r="122" spans="3:20" ht="12">
      <c r="C122" s="568"/>
      <c r="D122" s="568"/>
      <c r="E122" s="568"/>
      <c r="F122" s="568"/>
      <c r="G122" s="568"/>
      <c r="H122" s="568"/>
      <c r="I122" s="568"/>
      <c r="J122" s="568"/>
      <c r="K122" s="568"/>
      <c r="L122" s="568"/>
      <c r="M122" s="568"/>
      <c r="N122" s="568"/>
      <c r="O122" s="568"/>
      <c r="P122" s="568"/>
      <c r="Q122" s="568"/>
      <c r="R122" s="568"/>
      <c r="S122" s="568"/>
      <c r="T122" s="568"/>
    </row>
    <row r="123" spans="3:20" ht="12">
      <c r="C123" s="568"/>
      <c r="D123" s="568"/>
      <c r="E123" s="568"/>
      <c r="F123" s="568"/>
      <c r="G123" s="568"/>
      <c r="H123" s="568"/>
      <c r="I123" s="568"/>
      <c r="J123" s="568"/>
      <c r="K123" s="568"/>
      <c r="L123" s="568"/>
      <c r="M123" s="568"/>
      <c r="N123" s="568"/>
      <c r="O123" s="568"/>
      <c r="P123" s="568"/>
      <c r="Q123" s="568"/>
      <c r="R123" s="568"/>
      <c r="S123" s="568"/>
      <c r="T123" s="568"/>
    </row>
    <row r="124" spans="3:20" ht="12">
      <c r="C124" s="568"/>
      <c r="D124" s="568"/>
      <c r="E124" s="568"/>
      <c r="F124" s="568"/>
      <c r="G124" s="568"/>
      <c r="H124" s="568"/>
      <c r="I124" s="568"/>
      <c r="J124" s="568"/>
      <c r="K124" s="568"/>
      <c r="L124" s="568"/>
      <c r="M124" s="568"/>
      <c r="N124" s="568"/>
      <c r="O124" s="568"/>
      <c r="P124" s="568"/>
      <c r="Q124" s="568"/>
      <c r="R124" s="568"/>
      <c r="S124" s="568"/>
      <c r="T124" s="568"/>
    </row>
    <row r="125" spans="3:20" ht="12">
      <c r="C125" s="568"/>
      <c r="D125" s="568"/>
      <c r="E125" s="568"/>
      <c r="F125" s="568"/>
      <c r="G125" s="568"/>
      <c r="H125" s="568"/>
      <c r="I125" s="568"/>
      <c r="J125" s="568"/>
      <c r="K125" s="568"/>
      <c r="L125" s="568"/>
      <c r="M125" s="568"/>
      <c r="N125" s="568"/>
      <c r="O125" s="568"/>
      <c r="P125" s="568"/>
      <c r="Q125" s="568"/>
      <c r="R125" s="568"/>
      <c r="S125" s="568"/>
      <c r="T125" s="568"/>
    </row>
    <row r="126" spans="3:20" ht="12">
      <c r="C126" s="568"/>
      <c r="D126" s="568"/>
      <c r="E126" s="568"/>
      <c r="F126" s="568"/>
      <c r="G126" s="568"/>
      <c r="H126" s="568"/>
      <c r="I126" s="568"/>
      <c r="J126" s="568"/>
      <c r="K126" s="568"/>
      <c r="L126" s="568"/>
      <c r="M126" s="568"/>
      <c r="N126" s="568"/>
      <c r="O126" s="568"/>
      <c r="P126" s="568"/>
      <c r="Q126" s="568"/>
      <c r="R126" s="568"/>
      <c r="S126" s="568"/>
      <c r="T126" s="568"/>
    </row>
    <row r="127" spans="3:20" ht="12">
      <c r="C127" s="568"/>
      <c r="D127" s="568"/>
      <c r="E127" s="568"/>
      <c r="F127" s="568"/>
      <c r="G127" s="568"/>
      <c r="H127" s="568"/>
      <c r="I127" s="568"/>
      <c r="J127" s="568"/>
      <c r="K127" s="568"/>
      <c r="L127" s="568"/>
      <c r="M127" s="568"/>
      <c r="N127" s="568"/>
      <c r="O127" s="568"/>
      <c r="P127" s="568"/>
      <c r="Q127" s="568"/>
      <c r="R127" s="568"/>
      <c r="S127" s="568"/>
      <c r="T127" s="568"/>
    </row>
    <row r="128" spans="3:20" ht="12">
      <c r="C128" s="568"/>
      <c r="D128" s="568"/>
      <c r="E128" s="568"/>
      <c r="F128" s="568"/>
      <c r="G128" s="568"/>
      <c r="H128" s="568"/>
      <c r="I128" s="568"/>
      <c r="J128" s="568"/>
      <c r="K128" s="568"/>
      <c r="L128" s="568"/>
      <c r="M128" s="568"/>
      <c r="N128" s="568"/>
      <c r="O128" s="568"/>
      <c r="P128" s="568"/>
      <c r="Q128" s="568"/>
      <c r="R128" s="568"/>
      <c r="S128" s="568"/>
      <c r="T128" s="568"/>
    </row>
    <row r="129" spans="3:20" ht="12">
      <c r="C129" s="568"/>
      <c r="D129" s="568"/>
      <c r="E129" s="568"/>
      <c r="F129" s="568"/>
      <c r="G129" s="568"/>
      <c r="H129" s="568"/>
      <c r="I129" s="568"/>
      <c r="J129" s="568"/>
      <c r="K129" s="568"/>
      <c r="L129" s="568"/>
      <c r="M129" s="568"/>
      <c r="N129" s="568"/>
      <c r="O129" s="568"/>
      <c r="P129" s="568"/>
      <c r="Q129" s="568"/>
      <c r="R129" s="568"/>
      <c r="S129" s="568"/>
      <c r="T129" s="568"/>
    </row>
    <row r="130" spans="3:20" ht="12">
      <c r="C130" s="568"/>
      <c r="D130" s="568"/>
      <c r="E130" s="568"/>
      <c r="F130" s="568"/>
      <c r="G130" s="568"/>
      <c r="H130" s="568"/>
      <c r="I130" s="568"/>
      <c r="J130" s="568"/>
      <c r="K130" s="568"/>
      <c r="L130" s="568"/>
      <c r="M130" s="568"/>
      <c r="N130" s="568"/>
      <c r="O130" s="568"/>
      <c r="P130" s="568"/>
      <c r="Q130" s="568"/>
      <c r="R130" s="568"/>
      <c r="S130" s="568"/>
      <c r="T130" s="568"/>
    </row>
    <row r="131" spans="3:20" ht="12">
      <c r="C131" s="568"/>
      <c r="D131" s="568"/>
      <c r="E131" s="568"/>
      <c r="F131" s="568"/>
      <c r="G131" s="568"/>
      <c r="H131" s="568"/>
      <c r="I131" s="568"/>
      <c r="J131" s="568"/>
      <c r="K131" s="568"/>
      <c r="L131" s="568"/>
      <c r="M131" s="568"/>
      <c r="N131" s="568"/>
      <c r="O131" s="568"/>
      <c r="P131" s="568"/>
      <c r="Q131" s="568"/>
      <c r="R131" s="568"/>
      <c r="S131" s="568"/>
      <c r="T131" s="568"/>
    </row>
    <row r="132" spans="3:20" ht="12">
      <c r="C132" s="568"/>
      <c r="D132" s="568"/>
      <c r="E132" s="568"/>
      <c r="F132" s="568"/>
      <c r="G132" s="568"/>
      <c r="H132" s="568"/>
      <c r="I132" s="568"/>
      <c r="J132" s="568"/>
      <c r="K132" s="568"/>
      <c r="L132" s="568"/>
      <c r="M132" s="568"/>
      <c r="N132" s="568"/>
      <c r="O132" s="568"/>
      <c r="P132" s="568"/>
      <c r="Q132" s="568"/>
      <c r="R132" s="568"/>
      <c r="S132" s="568"/>
      <c r="T132" s="568"/>
    </row>
  </sheetData>
  <mergeCells count="34">
    <mergeCell ref="B3:B6"/>
    <mergeCell ref="C5:C6"/>
    <mergeCell ref="D5:F5"/>
    <mergeCell ref="C4:Q4"/>
    <mergeCell ref="C3:AG3"/>
    <mergeCell ref="G5:Q5"/>
    <mergeCell ref="R4:AG4"/>
    <mergeCell ref="W5:AG5"/>
    <mergeCell ref="R5:T5"/>
    <mergeCell ref="U5:V5"/>
    <mergeCell ref="AH3:AN3"/>
    <mergeCell ref="AH4:AH6"/>
    <mergeCell ref="AI4:AI6"/>
    <mergeCell ref="AJ4:AJ6"/>
    <mergeCell ref="AK4:AN4"/>
    <mergeCell ref="AK5:AK6"/>
    <mergeCell ref="AL5:AL6"/>
    <mergeCell ref="AM5:AM6"/>
    <mergeCell ref="AN5:AN6"/>
    <mergeCell ref="AO3:BD3"/>
    <mergeCell ref="AO4:AR4"/>
    <mergeCell ref="AO5:AO6"/>
    <mergeCell ref="AP5:AR5"/>
    <mergeCell ref="AS4:AW4"/>
    <mergeCell ref="AS5:AU5"/>
    <mergeCell ref="AV5:AW5"/>
    <mergeCell ref="AX4:AX6"/>
    <mergeCell ref="AY4:AY6"/>
    <mergeCell ref="AZ4:AZ6"/>
    <mergeCell ref="BA4:BD4"/>
    <mergeCell ref="BA5:BA6"/>
    <mergeCell ref="BB5:BB6"/>
    <mergeCell ref="BC5:BC6"/>
    <mergeCell ref="BD5:BD6"/>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AQ25"/>
  <sheetViews>
    <sheetView workbookViewId="0" topLeftCell="A1">
      <selection activeCell="A1" sqref="A1"/>
    </sheetView>
  </sheetViews>
  <sheetFormatPr defaultColWidth="9.00390625" defaultRowHeight="13.5"/>
  <cols>
    <col min="1" max="1" width="2.625" style="571" customWidth="1"/>
    <col min="2" max="2" width="2.00390625" style="571" customWidth="1"/>
    <col min="3" max="3" width="16.75390625" style="571" customWidth="1"/>
    <col min="4" max="4" width="9.125" style="571" bestFit="1" customWidth="1"/>
    <col min="5" max="5" width="11.625" style="571" bestFit="1" customWidth="1"/>
    <col min="6" max="6" width="10.75390625" style="571" bestFit="1" customWidth="1"/>
    <col min="7" max="7" width="9.00390625" style="571" customWidth="1"/>
    <col min="8" max="8" width="11.625" style="571" bestFit="1" customWidth="1"/>
    <col min="9" max="11" width="10.75390625" style="571" bestFit="1" customWidth="1"/>
    <col min="12" max="12" width="9.00390625" style="577" customWidth="1"/>
    <col min="13" max="13" width="11.625" style="571" bestFit="1" customWidth="1"/>
    <col min="14" max="14" width="10.75390625" style="571" bestFit="1" customWidth="1"/>
    <col min="15" max="15" width="9.00390625" style="577" customWidth="1"/>
    <col min="16" max="16" width="9.00390625" style="575" customWidth="1"/>
    <col min="17" max="17" width="9.00390625" style="571" customWidth="1"/>
    <col min="18" max="18" width="9.00390625" style="576" customWidth="1"/>
    <col min="19" max="19" width="9.875" style="577" bestFit="1" customWidth="1"/>
    <col min="20" max="20" width="9.00390625" style="576" customWidth="1"/>
    <col min="21" max="21" width="9.00390625" style="571" customWidth="1"/>
    <col min="22" max="22" width="9.00390625" style="576" customWidth="1"/>
    <col min="23" max="23" width="9.00390625" style="571" customWidth="1"/>
    <col min="24" max="24" width="9.00390625" style="576" customWidth="1"/>
    <col min="25" max="25" width="9.00390625" style="571" customWidth="1"/>
    <col min="26" max="26" width="9.00390625" style="575" customWidth="1"/>
    <col min="27" max="27" width="9.00390625" style="571" customWidth="1"/>
    <col min="28" max="28" width="9.00390625" style="576" customWidth="1"/>
    <col min="29" max="29" width="9.00390625" style="571" customWidth="1"/>
    <col min="30" max="30" width="12.875" style="571" customWidth="1"/>
    <col min="31" max="34" width="9.00390625" style="571" customWidth="1"/>
    <col min="35" max="35" width="10.75390625" style="571" customWidth="1"/>
    <col min="36" max="39" width="9.00390625" style="571" customWidth="1"/>
    <col min="40" max="40" width="10.375" style="571" customWidth="1"/>
    <col min="41" max="41" width="9.875" style="571" bestFit="1" customWidth="1"/>
    <col min="42" max="42" width="3.625" style="571" customWidth="1"/>
    <col min="43" max="43" width="9.875" style="571" bestFit="1" customWidth="1"/>
    <col min="44" max="16384" width="9.00390625" style="571" customWidth="1"/>
  </cols>
  <sheetData>
    <row r="2" spans="2:15" ht="14.25">
      <c r="B2" s="572" t="s">
        <v>303</v>
      </c>
      <c r="H2" s="573"/>
      <c r="I2" s="573"/>
      <c r="J2" s="573"/>
      <c r="K2" s="573"/>
      <c r="L2" s="574"/>
      <c r="M2" s="573"/>
      <c r="N2" s="573"/>
      <c r="O2" s="574"/>
    </row>
    <row r="3" spans="2:43" ht="12.75" thickBot="1">
      <c r="B3" s="578"/>
      <c r="C3" s="578"/>
      <c r="D3" s="578"/>
      <c r="E3" s="578"/>
      <c r="F3" s="578"/>
      <c r="G3" s="578"/>
      <c r="H3" s="578"/>
      <c r="I3" s="578"/>
      <c r="J3" s="578"/>
      <c r="K3" s="578"/>
      <c r="L3" s="579"/>
      <c r="M3" s="578"/>
      <c r="N3" s="578"/>
      <c r="O3" s="579"/>
      <c r="P3" s="580"/>
      <c r="Q3" s="578"/>
      <c r="R3" s="581"/>
      <c r="S3" s="579"/>
      <c r="T3" s="581"/>
      <c r="U3" s="578"/>
      <c r="V3" s="581"/>
      <c r="W3" s="578"/>
      <c r="X3" s="581"/>
      <c r="Y3" s="578"/>
      <c r="Z3" s="580"/>
      <c r="AA3" s="578"/>
      <c r="AB3" s="581"/>
      <c r="AC3" s="578"/>
      <c r="AD3" s="582"/>
      <c r="AE3" s="578"/>
      <c r="AF3" s="578"/>
      <c r="AG3" s="578"/>
      <c r="AH3" s="578"/>
      <c r="AI3" s="578"/>
      <c r="AJ3" s="578"/>
      <c r="AK3" s="578"/>
      <c r="AL3" s="578"/>
      <c r="AM3" s="578"/>
      <c r="AN3" s="578"/>
      <c r="AO3" s="578"/>
      <c r="AP3" s="578"/>
      <c r="AQ3" s="583" t="s">
        <v>243</v>
      </c>
    </row>
    <row r="4" spans="2:43" ht="12.75" thickTop="1">
      <c r="B4" s="1438" t="s">
        <v>244</v>
      </c>
      <c r="C4" s="1438"/>
      <c r="D4" s="1438" t="s">
        <v>245</v>
      </c>
      <c r="E4" s="1438" t="s">
        <v>246</v>
      </c>
      <c r="F4" s="1438" t="s">
        <v>247</v>
      </c>
      <c r="G4" s="1436" t="s">
        <v>248</v>
      </c>
      <c r="H4" s="1436" t="s">
        <v>249</v>
      </c>
      <c r="I4" s="1438" t="s">
        <v>250</v>
      </c>
      <c r="J4" s="1438"/>
      <c r="K4" s="1438"/>
      <c r="L4" s="1438"/>
      <c r="M4" s="1438"/>
      <c r="N4" s="1438"/>
      <c r="O4" s="1438"/>
      <c r="P4" s="1438"/>
      <c r="Q4" s="1438"/>
      <c r="R4" s="1438"/>
      <c r="S4" s="1438"/>
      <c r="T4" s="1438"/>
      <c r="U4" s="1438"/>
      <c r="V4" s="1438"/>
      <c r="W4" s="1438"/>
      <c r="X4" s="1438"/>
      <c r="Y4" s="1438"/>
      <c r="Z4" s="1438"/>
      <c r="AA4" s="1438"/>
      <c r="AB4" s="1438"/>
      <c r="AC4" s="1438"/>
      <c r="AD4" s="1438"/>
      <c r="AE4" s="1438"/>
      <c r="AF4" s="1438"/>
      <c r="AG4" s="1438"/>
      <c r="AH4" s="1438"/>
      <c r="AI4" s="1438"/>
      <c r="AJ4" s="1438" t="s">
        <v>251</v>
      </c>
      <c r="AK4" s="1438"/>
      <c r="AL4" s="1438" t="s">
        <v>252</v>
      </c>
      <c r="AM4" s="1438"/>
      <c r="AN4" s="1436" t="s">
        <v>253</v>
      </c>
      <c r="AO4" s="1438" t="s">
        <v>254</v>
      </c>
      <c r="AP4" s="1438" t="s">
        <v>255</v>
      </c>
      <c r="AQ4" s="1438"/>
    </row>
    <row r="5" spans="2:43" ht="12">
      <c r="B5" s="1439"/>
      <c r="C5" s="1439"/>
      <c r="D5" s="1439"/>
      <c r="E5" s="1439"/>
      <c r="F5" s="1439"/>
      <c r="G5" s="1439"/>
      <c r="H5" s="1437"/>
      <c r="I5" s="1439" t="s">
        <v>256</v>
      </c>
      <c r="J5" s="1439"/>
      <c r="K5" s="1439"/>
      <c r="L5" s="1439"/>
      <c r="M5" s="1439" t="s">
        <v>257</v>
      </c>
      <c r="N5" s="1439"/>
      <c r="O5" s="1439"/>
      <c r="P5" s="1439"/>
      <c r="Q5" s="1439"/>
      <c r="R5" s="1439"/>
      <c r="S5" s="1444" t="s">
        <v>258</v>
      </c>
      <c r="T5" s="1444"/>
      <c r="U5" s="1444"/>
      <c r="V5" s="1444"/>
      <c r="W5" s="1444"/>
      <c r="X5" s="1444"/>
      <c r="Y5" s="1444"/>
      <c r="Z5" s="1444"/>
      <c r="AA5" s="1444"/>
      <c r="AB5" s="1440" t="s">
        <v>259</v>
      </c>
      <c r="AC5" s="1440"/>
      <c r="AD5" s="1440"/>
      <c r="AE5" s="1440"/>
      <c r="AF5" s="1440"/>
      <c r="AG5" s="1440"/>
      <c r="AH5" s="1440"/>
      <c r="AI5" s="1440"/>
      <c r="AJ5" s="1439"/>
      <c r="AK5" s="1439"/>
      <c r="AL5" s="1439"/>
      <c r="AM5" s="1439"/>
      <c r="AN5" s="1437"/>
      <c r="AO5" s="1439"/>
      <c r="AP5" s="1439"/>
      <c r="AQ5" s="1439"/>
    </row>
    <row r="6" spans="2:43" ht="12">
      <c r="B6" s="1439"/>
      <c r="C6" s="1439"/>
      <c r="D6" s="1439"/>
      <c r="E6" s="1439"/>
      <c r="F6" s="1439"/>
      <c r="G6" s="1439"/>
      <c r="H6" s="1437"/>
      <c r="I6" s="1437" t="s">
        <v>260</v>
      </c>
      <c r="J6" s="1437" t="s">
        <v>261</v>
      </c>
      <c r="K6" s="1437" t="s">
        <v>262</v>
      </c>
      <c r="L6" s="1445" t="s">
        <v>263</v>
      </c>
      <c r="M6" s="1439" t="s">
        <v>264</v>
      </c>
      <c r="N6" s="1437" t="s">
        <v>265</v>
      </c>
      <c r="O6" s="1437"/>
      <c r="P6" s="1437"/>
      <c r="Q6" s="1437"/>
      <c r="R6" s="1440" t="s">
        <v>266</v>
      </c>
      <c r="S6" s="1444" t="s">
        <v>267</v>
      </c>
      <c r="T6" s="1440" t="s">
        <v>268</v>
      </c>
      <c r="U6" s="1440"/>
      <c r="V6" s="1440"/>
      <c r="W6" s="1440"/>
      <c r="X6" s="1440"/>
      <c r="Y6" s="1440"/>
      <c r="Z6" s="1440" t="s">
        <v>269</v>
      </c>
      <c r="AA6" s="1440"/>
      <c r="AB6" s="1440" t="s">
        <v>270</v>
      </c>
      <c r="AC6" s="1440"/>
      <c r="AD6" s="1440"/>
      <c r="AE6" s="1440"/>
      <c r="AF6" s="1439" t="s">
        <v>271</v>
      </c>
      <c r="AG6" s="1439"/>
      <c r="AH6" s="1439"/>
      <c r="AI6" s="1439"/>
      <c r="AJ6" s="1439" t="s">
        <v>272</v>
      </c>
      <c r="AK6" s="1439" t="s">
        <v>273</v>
      </c>
      <c r="AL6" s="1439" t="s">
        <v>274</v>
      </c>
      <c r="AM6" s="1439" t="s">
        <v>242</v>
      </c>
      <c r="AN6" s="1437"/>
      <c r="AO6" s="1439"/>
      <c r="AP6" s="1439"/>
      <c r="AQ6" s="1439"/>
    </row>
    <row r="7" spans="2:43" ht="12">
      <c r="B7" s="1439"/>
      <c r="C7" s="1439"/>
      <c r="D7" s="1439"/>
      <c r="E7" s="1439"/>
      <c r="F7" s="1439"/>
      <c r="G7" s="1439"/>
      <c r="H7" s="1437"/>
      <c r="I7" s="1437"/>
      <c r="J7" s="1439"/>
      <c r="K7" s="1437"/>
      <c r="L7" s="1445"/>
      <c r="M7" s="1439"/>
      <c r="N7" s="1437" t="s">
        <v>275</v>
      </c>
      <c r="O7" s="1444" t="s">
        <v>276</v>
      </c>
      <c r="P7" s="1440" t="s">
        <v>277</v>
      </c>
      <c r="Q7" s="1440"/>
      <c r="R7" s="1440"/>
      <c r="S7" s="1444"/>
      <c r="T7" s="1440" t="s">
        <v>278</v>
      </c>
      <c r="U7" s="1439" t="s">
        <v>279</v>
      </c>
      <c r="V7" s="1440" t="s">
        <v>280</v>
      </c>
      <c r="W7" s="1440"/>
      <c r="X7" s="1440"/>
      <c r="Y7" s="1440"/>
      <c r="Z7" s="1440" t="s">
        <v>281</v>
      </c>
      <c r="AA7" s="1439" t="s">
        <v>282</v>
      </c>
      <c r="AB7" s="1443" t="s">
        <v>283</v>
      </c>
      <c r="AC7" s="1439" t="s">
        <v>284</v>
      </c>
      <c r="AD7" s="1441" t="s">
        <v>285</v>
      </c>
      <c r="AE7" s="1439" t="s">
        <v>286</v>
      </c>
      <c r="AF7" s="1441" t="s">
        <v>285</v>
      </c>
      <c r="AG7" s="1439" t="s">
        <v>287</v>
      </c>
      <c r="AH7" s="1442" t="s">
        <v>288</v>
      </c>
      <c r="AI7" s="586"/>
      <c r="AJ7" s="1439"/>
      <c r="AK7" s="1439"/>
      <c r="AL7" s="1439"/>
      <c r="AM7" s="1439"/>
      <c r="AN7" s="1437"/>
      <c r="AO7" s="1439"/>
      <c r="AP7" s="1439"/>
      <c r="AQ7" s="1439"/>
    </row>
    <row r="8" spans="2:43" ht="24">
      <c r="B8" s="1439"/>
      <c r="C8" s="1439"/>
      <c r="D8" s="1439"/>
      <c r="E8" s="1439"/>
      <c r="F8" s="1439"/>
      <c r="G8" s="1439"/>
      <c r="H8" s="1437"/>
      <c r="I8" s="1437"/>
      <c r="J8" s="1439"/>
      <c r="K8" s="1437"/>
      <c r="L8" s="1445"/>
      <c r="M8" s="1439"/>
      <c r="N8" s="1437"/>
      <c r="O8" s="1444"/>
      <c r="P8" s="585" t="s">
        <v>289</v>
      </c>
      <c r="Q8" s="584" t="s">
        <v>290</v>
      </c>
      <c r="R8" s="1440"/>
      <c r="S8" s="1444"/>
      <c r="T8" s="1440"/>
      <c r="U8" s="1439"/>
      <c r="V8" s="585" t="s">
        <v>291</v>
      </c>
      <c r="W8" s="587" t="s">
        <v>292</v>
      </c>
      <c r="X8" s="585" t="s">
        <v>293</v>
      </c>
      <c r="Y8" s="588" t="s">
        <v>292</v>
      </c>
      <c r="Z8" s="1440"/>
      <c r="AA8" s="1439"/>
      <c r="AB8" s="1440"/>
      <c r="AC8" s="1439"/>
      <c r="AD8" s="1441"/>
      <c r="AE8" s="1439"/>
      <c r="AF8" s="1441"/>
      <c r="AG8" s="1439"/>
      <c r="AH8" s="1439"/>
      <c r="AI8" s="589" t="s">
        <v>294</v>
      </c>
      <c r="AJ8" s="1439"/>
      <c r="AK8" s="1439"/>
      <c r="AL8" s="1439"/>
      <c r="AM8" s="1439"/>
      <c r="AN8" s="1437"/>
      <c r="AO8" s="1439"/>
      <c r="AP8" s="1439"/>
      <c r="AQ8" s="1439"/>
    </row>
    <row r="9" spans="2:43" s="590" customFormat="1" ht="11.25">
      <c r="B9" s="1430" t="s">
        <v>597</v>
      </c>
      <c r="C9" s="1431"/>
      <c r="D9" s="591">
        <f aca="true" t="shared" si="0" ref="D9:K9">SUM(D12,D18,D24)</f>
        <v>14891</v>
      </c>
      <c r="E9" s="592">
        <f t="shared" si="0"/>
        <v>13372.8</v>
      </c>
      <c r="F9" s="592">
        <f t="shared" si="0"/>
        <v>456.9</v>
      </c>
      <c r="G9" s="592">
        <f t="shared" si="0"/>
        <v>136.4</v>
      </c>
      <c r="H9" s="592">
        <f t="shared" si="0"/>
        <v>12777.6</v>
      </c>
      <c r="I9" s="592">
        <f t="shared" si="0"/>
        <v>5187</v>
      </c>
      <c r="J9" s="592">
        <f t="shared" si="0"/>
        <v>7590.8</v>
      </c>
      <c r="K9" s="592">
        <f t="shared" si="0"/>
        <v>1041.1</v>
      </c>
      <c r="L9" s="592">
        <f>I9/H9*100</f>
        <v>40.59447783621337</v>
      </c>
      <c r="M9" s="592">
        <f>SUM(M12,M18,M24)</f>
        <v>7370.2</v>
      </c>
      <c r="N9" s="592">
        <f>SUM(N12,N18,N24)</f>
        <v>5407.5</v>
      </c>
      <c r="O9" s="592">
        <f>SUM(O12,O18,O24)</f>
        <v>171.6</v>
      </c>
      <c r="P9" s="592">
        <f>SUM(P12,P18,P24)</f>
        <v>1745</v>
      </c>
      <c r="Q9" s="592">
        <f>SUM(Q12,Q18,Q24)</f>
        <v>3490.8999999999996</v>
      </c>
      <c r="R9" s="592">
        <f>N9/H9*100</f>
        <v>42.320154019534186</v>
      </c>
      <c r="S9" s="592">
        <f aca="true" t="shared" si="1" ref="S9:AO9">SUM(S12,S18,S24)</f>
        <v>12649</v>
      </c>
      <c r="T9" s="593">
        <f t="shared" si="1"/>
        <v>7426</v>
      </c>
      <c r="U9" s="592">
        <f t="shared" si="1"/>
        <v>112.39999999999999</v>
      </c>
      <c r="V9" s="593">
        <f t="shared" si="1"/>
        <v>933</v>
      </c>
      <c r="W9" s="592">
        <f t="shared" si="1"/>
        <v>11</v>
      </c>
      <c r="X9" s="593">
        <f t="shared" si="1"/>
        <v>6493</v>
      </c>
      <c r="Y9" s="592">
        <f t="shared" si="1"/>
        <v>101.62</v>
      </c>
      <c r="Z9" s="593">
        <f t="shared" si="1"/>
        <v>51</v>
      </c>
      <c r="AA9" s="592">
        <f t="shared" si="1"/>
        <v>16.1</v>
      </c>
      <c r="AB9" s="592">
        <f t="shared" si="1"/>
        <v>0.5</v>
      </c>
      <c r="AC9" s="592">
        <f t="shared" si="1"/>
        <v>40.2</v>
      </c>
      <c r="AD9" s="592">
        <f t="shared" si="1"/>
        <v>3080.7000000000003</v>
      </c>
      <c r="AE9" s="592">
        <f t="shared" si="1"/>
        <v>2065.9</v>
      </c>
      <c r="AF9" s="592">
        <f t="shared" si="1"/>
        <v>232.1</v>
      </c>
      <c r="AG9" s="592">
        <f t="shared" si="1"/>
        <v>2348.7</v>
      </c>
      <c r="AH9" s="592">
        <f t="shared" si="1"/>
        <v>5010</v>
      </c>
      <c r="AI9" s="592">
        <f t="shared" si="1"/>
        <v>1041.1</v>
      </c>
      <c r="AJ9" s="593">
        <f t="shared" si="1"/>
        <v>12</v>
      </c>
      <c r="AK9" s="592">
        <f t="shared" si="1"/>
        <v>1.6</v>
      </c>
      <c r="AL9" s="593">
        <f t="shared" si="1"/>
        <v>538</v>
      </c>
      <c r="AM9" s="593">
        <f t="shared" si="1"/>
        <v>0</v>
      </c>
      <c r="AN9" s="593">
        <f t="shared" si="1"/>
        <v>74</v>
      </c>
      <c r="AO9" s="592">
        <f t="shared" si="1"/>
        <v>66256.6</v>
      </c>
      <c r="AP9" s="1430" t="s">
        <v>597</v>
      </c>
      <c r="AQ9" s="1431"/>
    </row>
    <row r="10" spans="2:43" s="594" customFormat="1" ht="11.25">
      <c r="B10" s="595"/>
      <c r="C10" s="596"/>
      <c r="D10" s="597"/>
      <c r="E10" s="598"/>
      <c r="F10" s="598"/>
      <c r="G10" s="598"/>
      <c r="H10" s="598"/>
      <c r="I10" s="598"/>
      <c r="J10" s="598"/>
      <c r="K10" s="598"/>
      <c r="L10" s="598"/>
      <c r="M10" s="598"/>
      <c r="N10" s="598"/>
      <c r="O10" s="598"/>
      <c r="P10" s="599"/>
      <c r="Q10" s="599"/>
      <c r="R10" s="599"/>
      <c r="S10" s="599"/>
      <c r="T10" s="600"/>
      <c r="U10" s="598"/>
      <c r="V10" s="600"/>
      <c r="W10" s="598"/>
      <c r="X10" s="600"/>
      <c r="Y10" s="598"/>
      <c r="Z10" s="598"/>
      <c r="AA10" s="598"/>
      <c r="AB10" s="599"/>
      <c r="AC10" s="601"/>
      <c r="AD10" s="601"/>
      <c r="AE10" s="601"/>
      <c r="AF10" s="601"/>
      <c r="AG10" s="601"/>
      <c r="AH10" s="601"/>
      <c r="AI10" s="601"/>
      <c r="AJ10" s="602"/>
      <c r="AK10" s="601"/>
      <c r="AL10" s="602"/>
      <c r="AM10" s="602"/>
      <c r="AN10" s="602"/>
      <c r="AO10" s="603"/>
      <c r="AP10" s="595"/>
      <c r="AQ10" s="596"/>
    </row>
    <row r="11" spans="2:43" s="594" customFormat="1" ht="11.25">
      <c r="B11" s="595"/>
      <c r="C11" s="596"/>
      <c r="D11" s="597"/>
      <c r="E11" s="598"/>
      <c r="F11" s="598"/>
      <c r="G11" s="598"/>
      <c r="H11" s="598"/>
      <c r="I11" s="598"/>
      <c r="J11" s="598"/>
      <c r="K11" s="598"/>
      <c r="L11" s="598"/>
      <c r="M11" s="598"/>
      <c r="N11" s="598"/>
      <c r="O11" s="598"/>
      <c r="P11" s="599"/>
      <c r="Q11" s="599"/>
      <c r="R11" s="599"/>
      <c r="S11" s="599"/>
      <c r="T11" s="600"/>
      <c r="U11" s="598"/>
      <c r="V11" s="600"/>
      <c r="W11" s="598"/>
      <c r="X11" s="600"/>
      <c r="Y11" s="598"/>
      <c r="Z11" s="598"/>
      <c r="AA11" s="598"/>
      <c r="AB11" s="599"/>
      <c r="AC11" s="601"/>
      <c r="AD11" s="601"/>
      <c r="AE11" s="601"/>
      <c r="AF11" s="601"/>
      <c r="AG11" s="601"/>
      <c r="AH11" s="601"/>
      <c r="AI11" s="601"/>
      <c r="AJ11" s="602"/>
      <c r="AK11" s="601"/>
      <c r="AL11" s="602"/>
      <c r="AM11" s="602"/>
      <c r="AN11" s="602"/>
      <c r="AO11" s="603"/>
      <c r="AP11" s="595"/>
      <c r="AQ11" s="596"/>
    </row>
    <row r="12" spans="2:43" s="590" customFormat="1" ht="11.25">
      <c r="B12" s="1432" t="s">
        <v>295</v>
      </c>
      <c r="C12" s="1433"/>
      <c r="D12" s="604">
        <f aca="true" t="shared" si="2" ref="D12:K12">SUM(D14,D16)</f>
        <v>17</v>
      </c>
      <c r="E12" s="599">
        <f t="shared" si="2"/>
        <v>945.6</v>
      </c>
      <c r="F12" s="599">
        <f t="shared" si="2"/>
        <v>66.6</v>
      </c>
      <c r="G12" s="599">
        <f t="shared" si="2"/>
        <v>0</v>
      </c>
      <c r="H12" s="599">
        <f t="shared" si="2"/>
        <v>879</v>
      </c>
      <c r="I12" s="599">
        <f t="shared" si="2"/>
        <v>771.9</v>
      </c>
      <c r="J12" s="599">
        <f t="shared" si="2"/>
        <v>107.1</v>
      </c>
      <c r="K12" s="599">
        <f t="shared" si="2"/>
        <v>0</v>
      </c>
      <c r="L12" s="599">
        <f>I12/H12*100</f>
        <v>87.81569965870307</v>
      </c>
      <c r="M12" s="599">
        <f>SUM(M14,M16)</f>
        <v>116.5</v>
      </c>
      <c r="N12" s="599">
        <f>SUM(N14,N16)</f>
        <v>762.5</v>
      </c>
      <c r="O12" s="599">
        <f>SUM(O14,O16)</f>
        <v>81.5</v>
      </c>
      <c r="P12" s="599">
        <f>SUM(P14,P16)</f>
        <v>601</v>
      </c>
      <c r="Q12" s="599">
        <f>SUM(Q14,Q16)</f>
        <v>80</v>
      </c>
      <c r="R12" s="599">
        <f>N12/H12*100</f>
        <v>86.74630261660978</v>
      </c>
      <c r="S12" s="599">
        <f aca="true" t="shared" si="3" ref="S12:AO12">SUM(S14,S16)</f>
        <v>843.3</v>
      </c>
      <c r="T12" s="600">
        <f t="shared" si="3"/>
        <v>735</v>
      </c>
      <c r="U12" s="599">
        <f t="shared" si="3"/>
        <v>24.3</v>
      </c>
      <c r="V12" s="600">
        <f t="shared" si="3"/>
        <v>0</v>
      </c>
      <c r="W12" s="599">
        <f t="shared" si="3"/>
        <v>0</v>
      </c>
      <c r="X12" s="600">
        <f t="shared" si="3"/>
        <v>735</v>
      </c>
      <c r="Y12" s="599">
        <f t="shared" si="3"/>
        <v>24.4</v>
      </c>
      <c r="Z12" s="600">
        <f t="shared" si="3"/>
        <v>25</v>
      </c>
      <c r="AA12" s="599">
        <f t="shared" si="3"/>
        <v>11.3</v>
      </c>
      <c r="AB12" s="599">
        <f t="shared" si="3"/>
        <v>0</v>
      </c>
      <c r="AC12" s="599">
        <f t="shared" si="3"/>
        <v>21.5</v>
      </c>
      <c r="AD12" s="599">
        <f t="shared" si="3"/>
        <v>683.4</v>
      </c>
      <c r="AE12" s="599">
        <f t="shared" si="3"/>
        <v>66.89999999999999</v>
      </c>
      <c r="AF12" s="599">
        <f t="shared" si="3"/>
        <v>6.8</v>
      </c>
      <c r="AG12" s="599">
        <f t="shared" si="3"/>
        <v>69.9</v>
      </c>
      <c r="AH12" s="599">
        <f t="shared" si="3"/>
        <v>30.4</v>
      </c>
      <c r="AI12" s="599">
        <f t="shared" si="3"/>
        <v>0</v>
      </c>
      <c r="AJ12" s="600">
        <f t="shared" si="3"/>
        <v>0</v>
      </c>
      <c r="AK12" s="599">
        <f t="shared" si="3"/>
        <v>0</v>
      </c>
      <c r="AL12" s="600">
        <f t="shared" si="3"/>
        <v>45</v>
      </c>
      <c r="AM12" s="600">
        <f t="shared" si="3"/>
        <v>0</v>
      </c>
      <c r="AN12" s="600">
        <f t="shared" si="3"/>
        <v>60</v>
      </c>
      <c r="AO12" s="599">
        <f t="shared" si="3"/>
        <v>9708.7</v>
      </c>
      <c r="AP12" s="1432" t="s">
        <v>295</v>
      </c>
      <c r="AQ12" s="1433"/>
    </row>
    <row r="13" spans="2:43" s="594" customFormat="1" ht="12">
      <c r="B13" s="595"/>
      <c r="C13" s="596"/>
      <c r="D13" s="597"/>
      <c r="E13" s="598"/>
      <c r="F13" s="598"/>
      <c r="G13" s="598"/>
      <c r="H13" s="598"/>
      <c r="I13" s="598"/>
      <c r="J13" s="598"/>
      <c r="K13" s="598"/>
      <c r="L13" s="605"/>
      <c r="M13" s="598"/>
      <c r="N13" s="598"/>
      <c r="O13" s="598"/>
      <c r="P13" s="599"/>
      <c r="Q13" s="599"/>
      <c r="R13" s="599"/>
      <c r="S13" s="599"/>
      <c r="T13" s="600"/>
      <c r="U13" s="598"/>
      <c r="V13" s="600"/>
      <c r="W13" s="598"/>
      <c r="X13" s="600"/>
      <c r="Y13" s="598"/>
      <c r="Z13" s="598"/>
      <c r="AA13" s="598"/>
      <c r="AB13" s="599"/>
      <c r="AC13" s="601"/>
      <c r="AD13" s="601"/>
      <c r="AE13" s="601"/>
      <c r="AF13" s="601"/>
      <c r="AG13" s="601"/>
      <c r="AH13" s="601"/>
      <c r="AI13" s="601"/>
      <c r="AJ13" s="602"/>
      <c r="AK13" s="601"/>
      <c r="AL13" s="602"/>
      <c r="AM13" s="602"/>
      <c r="AN13" s="602"/>
      <c r="AO13" s="603"/>
      <c r="AP13" s="595"/>
      <c r="AQ13" s="596"/>
    </row>
    <row r="14" spans="2:43" s="573" customFormat="1" ht="12">
      <c r="B14" s="606"/>
      <c r="C14" s="607" t="s">
        <v>296</v>
      </c>
      <c r="D14" s="608">
        <v>8</v>
      </c>
      <c r="E14" s="609">
        <v>497.1</v>
      </c>
      <c r="F14" s="609">
        <v>26.1</v>
      </c>
      <c r="G14" s="609">
        <v>0</v>
      </c>
      <c r="H14" s="609">
        <v>471</v>
      </c>
      <c r="I14" s="609">
        <v>471</v>
      </c>
      <c r="J14" s="609">
        <v>0</v>
      </c>
      <c r="K14" s="609">
        <v>0</v>
      </c>
      <c r="L14" s="609">
        <f>I14/H14*100</f>
        <v>100</v>
      </c>
      <c r="M14" s="609">
        <v>0</v>
      </c>
      <c r="N14" s="609">
        <v>471</v>
      </c>
      <c r="O14" s="609">
        <v>74.8</v>
      </c>
      <c r="P14" s="609">
        <v>396.2</v>
      </c>
      <c r="Q14" s="609">
        <v>0</v>
      </c>
      <c r="R14" s="610">
        <f>N14/H14*100</f>
        <v>100</v>
      </c>
      <c r="S14" s="609">
        <v>443.8</v>
      </c>
      <c r="T14" s="611">
        <v>420</v>
      </c>
      <c r="U14" s="609">
        <v>17.1</v>
      </c>
      <c r="V14" s="611">
        <v>0</v>
      </c>
      <c r="W14" s="609">
        <v>0</v>
      </c>
      <c r="X14" s="611">
        <v>420</v>
      </c>
      <c r="Y14" s="609">
        <v>17.2</v>
      </c>
      <c r="Z14" s="611">
        <v>18</v>
      </c>
      <c r="AA14" s="609">
        <v>10</v>
      </c>
      <c r="AB14" s="609">
        <v>0</v>
      </c>
      <c r="AC14" s="610">
        <v>19.7</v>
      </c>
      <c r="AD14" s="610">
        <v>450</v>
      </c>
      <c r="AE14" s="610">
        <v>1.1</v>
      </c>
      <c r="AF14" s="610">
        <v>0</v>
      </c>
      <c r="AG14" s="610">
        <v>0</v>
      </c>
      <c r="AH14" s="610">
        <v>0</v>
      </c>
      <c r="AI14" s="610">
        <v>0</v>
      </c>
      <c r="AJ14" s="612">
        <v>0</v>
      </c>
      <c r="AK14" s="610">
        <v>0</v>
      </c>
      <c r="AL14" s="612">
        <v>35</v>
      </c>
      <c r="AM14" s="612">
        <v>0</v>
      </c>
      <c r="AN14" s="612">
        <v>55</v>
      </c>
      <c r="AO14" s="613">
        <v>6832</v>
      </c>
      <c r="AP14" s="606"/>
      <c r="AQ14" s="607" t="s">
        <v>296</v>
      </c>
    </row>
    <row r="15" spans="2:43" s="614" customFormat="1" ht="12">
      <c r="B15" s="615"/>
      <c r="C15" s="616"/>
      <c r="D15" s="617"/>
      <c r="E15" s="605"/>
      <c r="F15" s="605"/>
      <c r="G15" s="605"/>
      <c r="H15" s="605"/>
      <c r="I15" s="605"/>
      <c r="J15" s="605"/>
      <c r="K15" s="605"/>
      <c r="L15" s="605"/>
      <c r="M15" s="605"/>
      <c r="N15" s="605"/>
      <c r="O15" s="605"/>
      <c r="P15" s="609"/>
      <c r="Q15" s="609"/>
      <c r="R15" s="609"/>
      <c r="S15" s="609"/>
      <c r="T15" s="611"/>
      <c r="U15" s="605"/>
      <c r="V15" s="611"/>
      <c r="W15" s="605"/>
      <c r="X15" s="611"/>
      <c r="Y15" s="605"/>
      <c r="Z15" s="605"/>
      <c r="AA15" s="605"/>
      <c r="AB15" s="609"/>
      <c r="AC15" s="610"/>
      <c r="AD15" s="610"/>
      <c r="AE15" s="610"/>
      <c r="AF15" s="610"/>
      <c r="AG15" s="610"/>
      <c r="AH15" s="610"/>
      <c r="AI15" s="610"/>
      <c r="AJ15" s="612"/>
      <c r="AK15" s="610"/>
      <c r="AL15" s="612"/>
      <c r="AM15" s="612"/>
      <c r="AN15" s="612"/>
      <c r="AO15" s="613"/>
      <c r="AP15" s="615"/>
      <c r="AQ15" s="616"/>
    </row>
    <row r="16" spans="2:43" s="573" customFormat="1" ht="12">
      <c r="B16" s="606"/>
      <c r="C16" s="607" t="s">
        <v>297</v>
      </c>
      <c r="D16" s="608">
        <v>9</v>
      </c>
      <c r="E16" s="609">
        <v>448.5</v>
      </c>
      <c r="F16" s="609">
        <v>40.5</v>
      </c>
      <c r="G16" s="609">
        <v>0</v>
      </c>
      <c r="H16" s="609">
        <v>408</v>
      </c>
      <c r="I16" s="609">
        <v>300.9</v>
      </c>
      <c r="J16" s="609">
        <v>107.1</v>
      </c>
      <c r="K16" s="609">
        <v>0</v>
      </c>
      <c r="L16" s="609">
        <f>I16/H16*100</f>
        <v>73.75</v>
      </c>
      <c r="M16" s="609">
        <v>116.5</v>
      </c>
      <c r="N16" s="609">
        <v>291.5</v>
      </c>
      <c r="O16" s="609">
        <v>6.7</v>
      </c>
      <c r="P16" s="609">
        <v>204.8</v>
      </c>
      <c r="Q16" s="609">
        <v>80</v>
      </c>
      <c r="R16" s="610">
        <f>N16/H16*100</f>
        <v>71.44607843137256</v>
      </c>
      <c r="S16" s="609">
        <v>399.5</v>
      </c>
      <c r="T16" s="611">
        <v>315</v>
      </c>
      <c r="U16" s="609">
        <v>7.2</v>
      </c>
      <c r="V16" s="611">
        <v>0</v>
      </c>
      <c r="W16" s="609">
        <v>0</v>
      </c>
      <c r="X16" s="611">
        <v>315</v>
      </c>
      <c r="Y16" s="609">
        <v>7.2</v>
      </c>
      <c r="Z16" s="611">
        <v>7</v>
      </c>
      <c r="AA16" s="609">
        <v>1.3</v>
      </c>
      <c r="AB16" s="609">
        <v>0</v>
      </c>
      <c r="AC16" s="610">
        <v>1.8</v>
      </c>
      <c r="AD16" s="610">
        <v>233.4</v>
      </c>
      <c r="AE16" s="610">
        <v>65.8</v>
      </c>
      <c r="AF16" s="610">
        <v>6.8</v>
      </c>
      <c r="AG16" s="610">
        <v>69.9</v>
      </c>
      <c r="AH16" s="610">
        <v>30.4</v>
      </c>
      <c r="AI16" s="610">
        <v>0</v>
      </c>
      <c r="AJ16" s="612">
        <v>0</v>
      </c>
      <c r="AK16" s="610">
        <v>0</v>
      </c>
      <c r="AL16" s="612">
        <v>10</v>
      </c>
      <c r="AM16" s="612">
        <v>0</v>
      </c>
      <c r="AN16" s="612">
        <v>5</v>
      </c>
      <c r="AO16" s="613">
        <v>2876.7</v>
      </c>
      <c r="AP16" s="606"/>
      <c r="AQ16" s="607" t="s">
        <v>297</v>
      </c>
    </row>
    <row r="17" spans="2:43" s="614" customFormat="1" ht="12">
      <c r="B17" s="615"/>
      <c r="C17" s="616"/>
      <c r="D17" s="617"/>
      <c r="E17" s="605"/>
      <c r="F17" s="605"/>
      <c r="G17" s="605"/>
      <c r="H17" s="605"/>
      <c r="I17" s="605"/>
      <c r="J17" s="605"/>
      <c r="K17" s="605"/>
      <c r="L17" s="605"/>
      <c r="M17" s="605"/>
      <c r="N17" s="605"/>
      <c r="O17" s="605"/>
      <c r="P17" s="609"/>
      <c r="Q17" s="609"/>
      <c r="R17" s="609"/>
      <c r="S17" s="609"/>
      <c r="T17" s="611"/>
      <c r="U17" s="605"/>
      <c r="V17" s="611"/>
      <c r="W17" s="605"/>
      <c r="X17" s="611"/>
      <c r="Y17" s="605"/>
      <c r="Z17" s="605"/>
      <c r="AA17" s="605"/>
      <c r="AB17" s="609"/>
      <c r="AC17" s="610"/>
      <c r="AD17" s="610"/>
      <c r="AE17" s="610"/>
      <c r="AF17" s="610"/>
      <c r="AG17" s="610"/>
      <c r="AH17" s="610"/>
      <c r="AI17" s="610"/>
      <c r="AJ17" s="612"/>
      <c r="AK17" s="610"/>
      <c r="AL17" s="612"/>
      <c r="AM17" s="612"/>
      <c r="AN17" s="612"/>
      <c r="AO17" s="613"/>
      <c r="AP17" s="615"/>
      <c r="AQ17" s="616"/>
    </row>
    <row r="18" spans="2:43" s="590" customFormat="1" ht="11.25">
      <c r="B18" s="1432" t="s">
        <v>298</v>
      </c>
      <c r="C18" s="1433"/>
      <c r="D18" s="604">
        <f aca="true" t="shared" si="4" ref="D18:K18">SUM(D20,D22)</f>
        <v>276</v>
      </c>
      <c r="E18" s="599">
        <f t="shared" si="4"/>
        <v>2717.8</v>
      </c>
      <c r="F18" s="599">
        <f t="shared" si="4"/>
        <v>213.3</v>
      </c>
      <c r="G18" s="599">
        <f t="shared" si="4"/>
        <v>71.30000000000001</v>
      </c>
      <c r="H18" s="599">
        <f t="shared" si="4"/>
        <v>2433.1</v>
      </c>
      <c r="I18" s="599">
        <f t="shared" si="4"/>
        <v>1537.1999999999998</v>
      </c>
      <c r="J18" s="599">
        <f t="shared" si="4"/>
        <v>896</v>
      </c>
      <c r="K18" s="599">
        <f t="shared" si="4"/>
        <v>22.5</v>
      </c>
      <c r="L18" s="599">
        <f>I18/H18*100</f>
        <v>63.17866096749003</v>
      </c>
      <c r="M18" s="599">
        <f>SUM(M20,M22)</f>
        <v>1026.7</v>
      </c>
      <c r="N18" s="599">
        <f>SUM(N20,N22)</f>
        <v>1406.5</v>
      </c>
      <c r="O18" s="599">
        <f>SUM(O20,O22)</f>
        <v>37.8</v>
      </c>
      <c r="P18" s="599">
        <f>SUM(P20,P22)</f>
        <v>718.9</v>
      </c>
      <c r="Q18" s="599">
        <f>SUM(Q20,Q22)</f>
        <v>649.8</v>
      </c>
      <c r="R18" s="599">
        <f>N18/H18*100</f>
        <v>57.80691299165673</v>
      </c>
      <c r="S18" s="599">
        <f aca="true" t="shared" si="5" ref="S18:AO18">SUM(S20,S22)</f>
        <v>2392.3</v>
      </c>
      <c r="T18" s="600">
        <f t="shared" si="5"/>
        <v>1575</v>
      </c>
      <c r="U18" s="599">
        <f t="shared" si="5"/>
        <v>37.099999999999994</v>
      </c>
      <c r="V18" s="600">
        <f t="shared" si="5"/>
        <v>14</v>
      </c>
      <c r="W18" s="599">
        <f t="shared" si="5"/>
        <v>0.5</v>
      </c>
      <c r="X18" s="600">
        <f t="shared" si="5"/>
        <v>1561</v>
      </c>
      <c r="Y18" s="599">
        <f t="shared" si="5"/>
        <v>36.620000000000005</v>
      </c>
      <c r="Z18" s="600">
        <f t="shared" si="5"/>
        <v>17</v>
      </c>
      <c r="AA18" s="599">
        <f t="shared" si="5"/>
        <v>3.7</v>
      </c>
      <c r="AB18" s="599">
        <f t="shared" si="5"/>
        <v>0.2</v>
      </c>
      <c r="AC18" s="599">
        <f t="shared" si="5"/>
        <v>4.2</v>
      </c>
      <c r="AD18" s="599">
        <f t="shared" si="5"/>
        <v>1296.9</v>
      </c>
      <c r="AE18" s="599">
        <f t="shared" si="5"/>
        <v>236</v>
      </c>
      <c r="AF18" s="599">
        <f t="shared" si="5"/>
        <v>40.2</v>
      </c>
      <c r="AG18" s="599">
        <f t="shared" si="5"/>
        <v>482.20000000000005</v>
      </c>
      <c r="AH18" s="599">
        <f t="shared" si="5"/>
        <v>373.6</v>
      </c>
      <c r="AI18" s="599">
        <f t="shared" si="5"/>
        <v>22.5</v>
      </c>
      <c r="AJ18" s="600">
        <f t="shared" si="5"/>
        <v>0</v>
      </c>
      <c r="AK18" s="599">
        <f t="shared" si="5"/>
        <v>0</v>
      </c>
      <c r="AL18" s="600">
        <f t="shared" si="5"/>
        <v>123</v>
      </c>
      <c r="AM18" s="600">
        <f t="shared" si="5"/>
        <v>0</v>
      </c>
      <c r="AN18" s="600">
        <f t="shared" si="5"/>
        <v>11</v>
      </c>
      <c r="AO18" s="599">
        <f t="shared" si="5"/>
        <v>15460.599999999999</v>
      </c>
      <c r="AP18" s="1432" t="s">
        <v>298</v>
      </c>
      <c r="AQ18" s="1433"/>
    </row>
    <row r="19" spans="2:43" s="594" customFormat="1" ht="12">
      <c r="B19" s="595"/>
      <c r="C19" s="596"/>
      <c r="D19" s="597"/>
      <c r="E19" s="598"/>
      <c r="F19" s="598"/>
      <c r="G19" s="598"/>
      <c r="H19" s="598"/>
      <c r="I19" s="598"/>
      <c r="J19" s="598"/>
      <c r="K19" s="598"/>
      <c r="L19" s="598"/>
      <c r="M19" s="598"/>
      <c r="N19" s="598"/>
      <c r="O19" s="598"/>
      <c r="P19" s="599"/>
      <c r="Q19" s="599"/>
      <c r="R19" s="599"/>
      <c r="S19" s="599"/>
      <c r="T19" s="600"/>
      <c r="U19" s="598"/>
      <c r="V19" s="600"/>
      <c r="W19" s="598"/>
      <c r="X19" s="600"/>
      <c r="Y19" s="598"/>
      <c r="Z19" s="605"/>
      <c r="AA19" s="598"/>
      <c r="AB19" s="599"/>
      <c r="AC19" s="601"/>
      <c r="AD19" s="601"/>
      <c r="AE19" s="601"/>
      <c r="AF19" s="601"/>
      <c r="AG19" s="601"/>
      <c r="AH19" s="601"/>
      <c r="AI19" s="601"/>
      <c r="AJ19" s="602"/>
      <c r="AK19" s="601"/>
      <c r="AL19" s="602"/>
      <c r="AM19" s="602"/>
      <c r="AN19" s="602"/>
      <c r="AO19" s="603"/>
      <c r="AP19" s="595"/>
      <c r="AQ19" s="596"/>
    </row>
    <row r="20" spans="2:43" s="573" customFormat="1" ht="12">
      <c r="B20" s="606"/>
      <c r="C20" s="607" t="s">
        <v>299</v>
      </c>
      <c r="D20" s="608">
        <v>43</v>
      </c>
      <c r="E20" s="609">
        <v>981</v>
      </c>
      <c r="F20" s="609">
        <v>49</v>
      </c>
      <c r="G20" s="609">
        <v>16.6</v>
      </c>
      <c r="H20" s="609">
        <v>915.3</v>
      </c>
      <c r="I20" s="609">
        <v>668.9</v>
      </c>
      <c r="J20" s="609">
        <v>246.5</v>
      </c>
      <c r="K20" s="609">
        <v>3.3</v>
      </c>
      <c r="L20" s="609">
        <v>73</v>
      </c>
      <c r="M20" s="609">
        <v>284.7</v>
      </c>
      <c r="N20" s="609">
        <v>630.7</v>
      </c>
      <c r="O20" s="609">
        <v>16.6</v>
      </c>
      <c r="P20" s="609">
        <v>411.9</v>
      </c>
      <c r="Q20" s="609">
        <v>202.2</v>
      </c>
      <c r="R20" s="610">
        <f>N20/H20*100</f>
        <v>68.90636949634</v>
      </c>
      <c r="S20" s="609">
        <v>897.4</v>
      </c>
      <c r="T20" s="611">
        <v>605</v>
      </c>
      <c r="U20" s="609">
        <v>16.2</v>
      </c>
      <c r="V20" s="611">
        <v>4</v>
      </c>
      <c r="W20" s="609">
        <v>0.1</v>
      </c>
      <c r="X20" s="611">
        <v>601</v>
      </c>
      <c r="Y20" s="609">
        <v>16.12</v>
      </c>
      <c r="Z20" s="611">
        <v>8</v>
      </c>
      <c r="AA20" s="609">
        <v>1.7</v>
      </c>
      <c r="AB20" s="609">
        <v>0.1</v>
      </c>
      <c r="AC20" s="610">
        <v>2.5</v>
      </c>
      <c r="AD20" s="610">
        <v>593.6</v>
      </c>
      <c r="AE20" s="610">
        <v>72.7</v>
      </c>
      <c r="AF20" s="610">
        <v>8.6</v>
      </c>
      <c r="AG20" s="610">
        <v>130.4</v>
      </c>
      <c r="AH20" s="610">
        <v>107.4</v>
      </c>
      <c r="AI20" s="610">
        <v>3.3</v>
      </c>
      <c r="AJ20" s="612">
        <v>0</v>
      </c>
      <c r="AK20" s="610">
        <v>0</v>
      </c>
      <c r="AL20" s="612">
        <v>34</v>
      </c>
      <c r="AM20" s="612">
        <v>0</v>
      </c>
      <c r="AN20" s="612">
        <v>5</v>
      </c>
      <c r="AO20" s="613">
        <v>6193.7</v>
      </c>
      <c r="AP20" s="606"/>
      <c r="AQ20" s="607" t="s">
        <v>299</v>
      </c>
    </row>
    <row r="21" spans="2:43" s="614" customFormat="1" ht="12">
      <c r="B21" s="615"/>
      <c r="C21" s="616"/>
      <c r="D21" s="617"/>
      <c r="E21" s="605"/>
      <c r="F21" s="605"/>
      <c r="G21" s="605"/>
      <c r="H21" s="605"/>
      <c r="I21" s="605"/>
      <c r="J21" s="605"/>
      <c r="K21" s="605"/>
      <c r="L21" s="605"/>
      <c r="M21" s="605"/>
      <c r="N21" s="605"/>
      <c r="O21" s="605"/>
      <c r="P21" s="609"/>
      <c r="Q21" s="609"/>
      <c r="R21" s="609"/>
      <c r="S21" s="609"/>
      <c r="T21" s="611"/>
      <c r="U21" s="605"/>
      <c r="V21" s="611"/>
      <c r="W21" s="605"/>
      <c r="X21" s="611"/>
      <c r="Y21" s="605"/>
      <c r="Z21" s="605"/>
      <c r="AA21" s="605"/>
      <c r="AB21" s="609"/>
      <c r="AC21" s="610"/>
      <c r="AD21" s="610"/>
      <c r="AE21" s="610"/>
      <c r="AF21" s="610"/>
      <c r="AG21" s="610"/>
      <c r="AH21" s="610"/>
      <c r="AI21" s="610"/>
      <c r="AJ21" s="612"/>
      <c r="AK21" s="610"/>
      <c r="AL21" s="612"/>
      <c r="AM21" s="612"/>
      <c r="AN21" s="612"/>
      <c r="AO21" s="613"/>
      <c r="AP21" s="615"/>
      <c r="AQ21" s="616"/>
    </row>
    <row r="22" spans="2:43" s="573" customFormat="1" ht="12">
      <c r="B22" s="606"/>
      <c r="C22" s="607" t="s">
        <v>300</v>
      </c>
      <c r="D22" s="608">
        <v>233</v>
      </c>
      <c r="E22" s="609">
        <v>1736.8</v>
      </c>
      <c r="F22" s="609">
        <v>164.3</v>
      </c>
      <c r="G22" s="609">
        <v>54.7</v>
      </c>
      <c r="H22" s="609">
        <v>1517.8</v>
      </c>
      <c r="I22" s="609">
        <v>868.3</v>
      </c>
      <c r="J22" s="609">
        <v>649.5</v>
      </c>
      <c r="K22" s="609">
        <v>19.2</v>
      </c>
      <c r="L22" s="609">
        <f>I22/H22*100</f>
        <v>57.207800764264064</v>
      </c>
      <c r="M22" s="609">
        <v>742</v>
      </c>
      <c r="N22" s="609">
        <v>775.8</v>
      </c>
      <c r="O22" s="609">
        <v>21.2</v>
      </c>
      <c r="P22" s="609">
        <v>307</v>
      </c>
      <c r="Q22" s="609">
        <v>447.6</v>
      </c>
      <c r="R22" s="610">
        <f>N22/H22*100</f>
        <v>51.11345368296219</v>
      </c>
      <c r="S22" s="609">
        <v>1494.9</v>
      </c>
      <c r="T22" s="611">
        <v>970</v>
      </c>
      <c r="U22" s="609">
        <v>20.9</v>
      </c>
      <c r="V22" s="611">
        <v>10</v>
      </c>
      <c r="W22" s="609">
        <v>0.4</v>
      </c>
      <c r="X22" s="611">
        <v>960</v>
      </c>
      <c r="Y22" s="609">
        <v>20.5</v>
      </c>
      <c r="Z22" s="611">
        <v>9</v>
      </c>
      <c r="AA22" s="609">
        <v>2</v>
      </c>
      <c r="AB22" s="609">
        <v>0.1</v>
      </c>
      <c r="AC22" s="610">
        <v>1.7</v>
      </c>
      <c r="AD22" s="610">
        <v>703.3</v>
      </c>
      <c r="AE22" s="610">
        <v>163.3</v>
      </c>
      <c r="AF22" s="610">
        <v>31.6</v>
      </c>
      <c r="AG22" s="610">
        <v>351.8</v>
      </c>
      <c r="AH22" s="610">
        <v>266.2</v>
      </c>
      <c r="AI22" s="610">
        <v>19.2</v>
      </c>
      <c r="AJ22" s="612">
        <v>0</v>
      </c>
      <c r="AK22" s="610">
        <v>0</v>
      </c>
      <c r="AL22" s="612">
        <v>89</v>
      </c>
      <c r="AM22" s="612">
        <v>0</v>
      </c>
      <c r="AN22" s="612">
        <v>6</v>
      </c>
      <c r="AO22" s="613">
        <v>9266.9</v>
      </c>
      <c r="AP22" s="606"/>
      <c r="AQ22" s="607" t="s">
        <v>300</v>
      </c>
    </row>
    <row r="23" spans="2:43" s="614" customFormat="1" ht="12">
      <c r="B23" s="615"/>
      <c r="C23" s="616"/>
      <c r="D23" s="617"/>
      <c r="E23" s="605"/>
      <c r="F23" s="605"/>
      <c r="G23" s="605"/>
      <c r="H23" s="605"/>
      <c r="I23" s="605"/>
      <c r="J23" s="605"/>
      <c r="K23" s="605"/>
      <c r="L23" s="605"/>
      <c r="M23" s="605"/>
      <c r="N23" s="605"/>
      <c r="O23" s="605"/>
      <c r="P23" s="609"/>
      <c r="Q23" s="609"/>
      <c r="R23" s="609"/>
      <c r="S23" s="609"/>
      <c r="T23" s="611"/>
      <c r="U23" s="605"/>
      <c r="V23" s="611"/>
      <c r="W23" s="605"/>
      <c r="X23" s="611"/>
      <c r="Y23" s="605"/>
      <c r="Z23" s="605"/>
      <c r="AA23" s="605"/>
      <c r="AB23" s="609"/>
      <c r="AC23" s="610"/>
      <c r="AD23" s="610"/>
      <c r="AE23" s="610"/>
      <c r="AF23" s="610"/>
      <c r="AG23" s="610"/>
      <c r="AH23" s="610"/>
      <c r="AI23" s="610"/>
      <c r="AJ23" s="612"/>
      <c r="AK23" s="610"/>
      <c r="AL23" s="612"/>
      <c r="AM23" s="612"/>
      <c r="AN23" s="612"/>
      <c r="AO23" s="613"/>
      <c r="AP23" s="615"/>
      <c r="AQ23" s="616"/>
    </row>
    <row r="24" spans="2:43" s="590" customFormat="1" ht="11.25">
      <c r="B24" s="1434" t="s">
        <v>301</v>
      </c>
      <c r="C24" s="1435"/>
      <c r="D24" s="618">
        <v>14598</v>
      </c>
      <c r="E24" s="619">
        <v>9709.4</v>
      </c>
      <c r="F24" s="619">
        <v>177</v>
      </c>
      <c r="G24" s="619">
        <v>65.1</v>
      </c>
      <c r="H24" s="619">
        <v>9465.5</v>
      </c>
      <c r="I24" s="619">
        <v>2877.9</v>
      </c>
      <c r="J24" s="619">
        <v>6587.7</v>
      </c>
      <c r="K24" s="619">
        <v>1018.6</v>
      </c>
      <c r="L24" s="619">
        <f>I24/H24*100</f>
        <v>30.404099096719666</v>
      </c>
      <c r="M24" s="619">
        <v>6227</v>
      </c>
      <c r="N24" s="619">
        <v>3238.5</v>
      </c>
      <c r="O24" s="619">
        <v>52.3</v>
      </c>
      <c r="P24" s="619">
        <v>425.1</v>
      </c>
      <c r="Q24" s="619">
        <v>2761.1</v>
      </c>
      <c r="R24" s="619">
        <f>N24/H24*100</f>
        <v>34.21372352226506</v>
      </c>
      <c r="S24" s="619">
        <v>9413.4</v>
      </c>
      <c r="T24" s="620">
        <v>5116</v>
      </c>
      <c r="U24" s="619">
        <v>51</v>
      </c>
      <c r="V24" s="620">
        <v>919</v>
      </c>
      <c r="W24" s="619">
        <v>10.5</v>
      </c>
      <c r="X24" s="620">
        <v>4197</v>
      </c>
      <c r="Y24" s="619">
        <v>40.6</v>
      </c>
      <c r="Z24" s="620">
        <v>9</v>
      </c>
      <c r="AA24" s="619">
        <v>1.1</v>
      </c>
      <c r="AB24" s="619">
        <v>0.3</v>
      </c>
      <c r="AC24" s="621">
        <v>14.5</v>
      </c>
      <c r="AD24" s="621">
        <v>1100.4</v>
      </c>
      <c r="AE24" s="621">
        <v>1763</v>
      </c>
      <c r="AF24" s="621">
        <v>185.1</v>
      </c>
      <c r="AG24" s="621">
        <v>1796.6</v>
      </c>
      <c r="AH24" s="621">
        <v>4606</v>
      </c>
      <c r="AI24" s="621">
        <v>1018.6</v>
      </c>
      <c r="AJ24" s="622">
        <v>12</v>
      </c>
      <c r="AK24" s="621">
        <v>1.6</v>
      </c>
      <c r="AL24" s="622">
        <v>370</v>
      </c>
      <c r="AM24" s="622">
        <v>0</v>
      </c>
      <c r="AN24" s="622">
        <v>3</v>
      </c>
      <c r="AO24" s="623">
        <v>41087.3</v>
      </c>
      <c r="AP24" s="1434" t="s">
        <v>301</v>
      </c>
      <c r="AQ24" s="1435"/>
    </row>
    <row r="25" ht="12">
      <c r="B25" s="571" t="s">
        <v>302</v>
      </c>
    </row>
  </sheetData>
  <mergeCells count="55">
    <mergeCell ref="B24:C24"/>
    <mergeCell ref="B9:C9"/>
    <mergeCell ref="B12:C12"/>
    <mergeCell ref="B18:C18"/>
    <mergeCell ref="B4:C8"/>
    <mergeCell ref="D4:D8"/>
    <mergeCell ref="E4:E8"/>
    <mergeCell ref="F4:F8"/>
    <mergeCell ref="G4:G8"/>
    <mergeCell ref="H4:H8"/>
    <mergeCell ref="I6:I8"/>
    <mergeCell ref="J6:J8"/>
    <mergeCell ref="K6:K8"/>
    <mergeCell ref="L6:L8"/>
    <mergeCell ref="M6:M8"/>
    <mergeCell ref="I5:L5"/>
    <mergeCell ref="R6:R8"/>
    <mergeCell ref="M5:R5"/>
    <mergeCell ref="S6:S8"/>
    <mergeCell ref="T7:T8"/>
    <mergeCell ref="N7:N8"/>
    <mergeCell ref="O7:O8"/>
    <mergeCell ref="P7:Q7"/>
    <mergeCell ref="N6:Q6"/>
    <mergeCell ref="U7:U8"/>
    <mergeCell ref="V7:Y7"/>
    <mergeCell ref="T6:Y6"/>
    <mergeCell ref="S5:AA5"/>
    <mergeCell ref="Z6:AA6"/>
    <mergeCell ref="Z7:Z8"/>
    <mergeCell ref="AA7:AA8"/>
    <mergeCell ref="AM6:AM8"/>
    <mergeCell ref="AB6:AE6"/>
    <mergeCell ref="AF7:AF8"/>
    <mergeCell ref="AG7:AG8"/>
    <mergeCell ref="AH7:AH8"/>
    <mergeCell ref="AF6:AI6"/>
    <mergeCell ref="AB7:AB8"/>
    <mergeCell ref="AC7:AC8"/>
    <mergeCell ref="AD7:AD8"/>
    <mergeCell ref="AE7:AE8"/>
    <mergeCell ref="AN4:AN8"/>
    <mergeCell ref="AO4:AO8"/>
    <mergeCell ref="I4:AI4"/>
    <mergeCell ref="AP4:AQ8"/>
    <mergeCell ref="AB5:AI5"/>
    <mergeCell ref="AJ4:AK5"/>
    <mergeCell ref="AL4:AM5"/>
    <mergeCell ref="AJ6:AJ8"/>
    <mergeCell ref="AK6:AK8"/>
    <mergeCell ref="AL6:AL8"/>
    <mergeCell ref="AP9:AQ9"/>
    <mergeCell ref="AP12:AQ12"/>
    <mergeCell ref="AP18:AQ18"/>
    <mergeCell ref="AP24:AQ24"/>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5.125" style="387" customWidth="1"/>
    <col min="2" max="3" width="3.625" style="387" customWidth="1"/>
    <col min="4" max="4" width="14.625" style="387" customWidth="1"/>
    <col min="5" max="7" width="13.125" style="387" customWidth="1"/>
    <col min="8" max="8" width="3.375" style="387" customWidth="1"/>
    <col min="9" max="9" width="17.75390625" style="387" customWidth="1"/>
    <col min="10" max="12" width="13.125" style="387" customWidth="1"/>
    <col min="13" max="16384" width="9.00390625" style="387" customWidth="1"/>
  </cols>
  <sheetData>
    <row r="1" ht="14.25">
      <c r="B1" s="388" t="s">
        <v>967</v>
      </c>
    </row>
    <row r="2" spans="9:12" ht="12.75" thickBot="1">
      <c r="I2" s="624"/>
      <c r="J2" s="624"/>
      <c r="L2" s="624" t="s">
        <v>943</v>
      </c>
    </row>
    <row r="3" spans="2:12" ht="24" customHeight="1" thickTop="1">
      <c r="B3" s="1455" t="s">
        <v>944</v>
      </c>
      <c r="C3" s="1456"/>
      <c r="D3" s="1457"/>
      <c r="E3" s="625" t="s">
        <v>945</v>
      </c>
      <c r="F3" s="625">
        <v>53</v>
      </c>
      <c r="G3" s="626">
        <v>54</v>
      </c>
      <c r="H3" s="1458" t="s">
        <v>944</v>
      </c>
      <c r="I3" s="1457"/>
      <c r="J3" s="625">
        <v>52</v>
      </c>
      <c r="K3" s="625">
        <v>53</v>
      </c>
      <c r="L3" s="23">
        <v>54</v>
      </c>
    </row>
    <row r="4" spans="2:12" ht="16.5" customHeight="1">
      <c r="B4" s="1459"/>
      <c r="C4" s="1460"/>
      <c r="D4" s="1461"/>
      <c r="E4" s="379"/>
      <c r="F4" s="627"/>
      <c r="G4" s="628"/>
      <c r="H4" s="36"/>
      <c r="I4" s="629"/>
      <c r="J4" s="379"/>
      <c r="K4" s="627"/>
      <c r="L4" s="630"/>
    </row>
    <row r="5" spans="2:12" s="631" customFormat="1" ht="15" customHeight="1">
      <c r="B5" s="1453" t="s">
        <v>597</v>
      </c>
      <c r="C5" s="1454"/>
      <c r="D5" s="1447"/>
      <c r="E5" s="632">
        <f>E7+J5</f>
        <v>3199958</v>
      </c>
      <c r="F5" s="633">
        <f>F7+K5</f>
        <v>3293342</v>
      </c>
      <c r="G5" s="633">
        <f>G7+L5</f>
        <v>3606661</v>
      </c>
      <c r="H5" s="1462" t="s">
        <v>946</v>
      </c>
      <c r="I5" s="1447"/>
      <c r="J5" s="632">
        <f>SUM(J8:J18)</f>
        <v>893695</v>
      </c>
      <c r="K5" s="633">
        <f>SUM(K8:K18)</f>
        <v>979464</v>
      </c>
      <c r="L5" s="634">
        <f>SUM(L8:L18)</f>
        <v>1016695</v>
      </c>
    </row>
    <row r="6" spans="2:12" s="631" customFormat="1" ht="15" customHeight="1">
      <c r="B6" s="1450"/>
      <c r="C6" s="1451"/>
      <c r="D6" s="1452"/>
      <c r="E6" s="632"/>
      <c r="F6" s="633"/>
      <c r="G6" s="633"/>
      <c r="H6" s="635"/>
      <c r="I6" s="636"/>
      <c r="J6" s="632"/>
      <c r="K6" s="633"/>
      <c r="L6" s="634"/>
    </row>
    <row r="7" spans="2:12" s="631" customFormat="1" ht="15" customHeight="1">
      <c r="B7" s="1453" t="s">
        <v>947</v>
      </c>
      <c r="C7" s="1454"/>
      <c r="D7" s="1447"/>
      <c r="E7" s="632">
        <v>2306263</v>
      </c>
      <c r="F7" s="633">
        <v>2313878</v>
      </c>
      <c r="G7" s="633">
        <v>2589966</v>
      </c>
      <c r="H7" s="635"/>
      <c r="I7" s="636"/>
      <c r="J7" s="632"/>
      <c r="K7" s="633"/>
      <c r="L7" s="634"/>
    </row>
    <row r="8" spans="2:12" s="637" customFormat="1" ht="15" customHeight="1">
      <c r="B8" s="30"/>
      <c r="C8" s="1446" t="s">
        <v>948</v>
      </c>
      <c r="D8" s="1447"/>
      <c r="E8" s="638">
        <v>238826</v>
      </c>
      <c r="F8" s="639">
        <v>287897</v>
      </c>
      <c r="G8" s="639">
        <v>325333</v>
      </c>
      <c r="H8" s="40"/>
      <c r="I8" s="629" t="s">
        <v>949</v>
      </c>
      <c r="J8" s="638">
        <v>3735</v>
      </c>
      <c r="K8" s="639">
        <v>3843</v>
      </c>
      <c r="L8" s="640">
        <v>3977</v>
      </c>
    </row>
    <row r="9" spans="2:12" s="637" customFormat="1" ht="15" customHeight="1">
      <c r="B9" s="30"/>
      <c r="C9" s="1446" t="s">
        <v>950</v>
      </c>
      <c r="D9" s="1447"/>
      <c r="E9" s="638">
        <v>615565</v>
      </c>
      <c r="F9" s="639">
        <v>677894</v>
      </c>
      <c r="G9" s="639">
        <v>706984</v>
      </c>
      <c r="H9" s="40"/>
      <c r="I9" s="629"/>
      <c r="J9" s="638"/>
      <c r="K9" s="639"/>
      <c r="L9" s="640"/>
    </row>
    <row r="10" spans="2:12" s="17" customFormat="1" ht="15" customHeight="1">
      <c r="B10" s="30"/>
      <c r="C10" s="20"/>
      <c r="D10" s="629" t="s">
        <v>951</v>
      </c>
      <c r="E10" s="638">
        <v>219400</v>
      </c>
      <c r="F10" s="639">
        <v>242730</v>
      </c>
      <c r="G10" s="639">
        <v>254425</v>
      </c>
      <c r="H10" s="40"/>
      <c r="I10" s="629" t="s">
        <v>952</v>
      </c>
      <c r="J10" s="638">
        <v>741235</v>
      </c>
      <c r="K10" s="639">
        <v>807027</v>
      </c>
      <c r="L10" s="640">
        <v>830205</v>
      </c>
    </row>
    <row r="11" spans="2:12" s="17" customFormat="1" ht="15" customHeight="1">
      <c r="B11" s="30"/>
      <c r="C11" s="20"/>
      <c r="D11" s="629" t="s">
        <v>953</v>
      </c>
      <c r="E11" s="638">
        <v>396165</v>
      </c>
      <c r="F11" s="639">
        <v>435164</v>
      </c>
      <c r="G11" s="639">
        <v>452559</v>
      </c>
      <c r="H11" s="40"/>
      <c r="I11" s="629"/>
      <c r="J11" s="638"/>
      <c r="K11" s="639"/>
      <c r="L11" s="640"/>
    </row>
    <row r="12" spans="2:12" s="17" customFormat="1" ht="15" customHeight="1">
      <c r="B12" s="30"/>
      <c r="C12" s="1446" t="s">
        <v>954</v>
      </c>
      <c r="D12" s="1447"/>
      <c r="E12" s="638">
        <v>1016247</v>
      </c>
      <c r="F12" s="639">
        <v>1082808</v>
      </c>
      <c r="G12" s="639">
        <v>1310782</v>
      </c>
      <c r="H12" s="40"/>
      <c r="I12" s="629" t="s">
        <v>955</v>
      </c>
      <c r="J12" s="638">
        <v>117793</v>
      </c>
      <c r="K12" s="639">
        <v>134410</v>
      </c>
      <c r="L12" s="640">
        <v>144761</v>
      </c>
    </row>
    <row r="13" spans="2:12" s="17" customFormat="1" ht="15" customHeight="1">
      <c r="B13" s="30"/>
      <c r="C13" s="20"/>
      <c r="D13" s="629" t="s">
        <v>956</v>
      </c>
      <c r="E13" s="638">
        <v>454919</v>
      </c>
      <c r="F13" s="639">
        <v>476801</v>
      </c>
      <c r="G13" s="639">
        <v>517258</v>
      </c>
      <c r="H13" s="40"/>
      <c r="I13" s="629"/>
      <c r="J13" s="638"/>
      <c r="K13" s="639"/>
      <c r="L13" s="640"/>
    </row>
    <row r="14" spans="2:12" s="17" customFormat="1" ht="15" customHeight="1">
      <c r="B14" s="30"/>
      <c r="C14" s="20"/>
      <c r="D14" s="641" t="s">
        <v>957</v>
      </c>
      <c r="E14" s="638">
        <v>561328</v>
      </c>
      <c r="F14" s="639">
        <v>606007</v>
      </c>
      <c r="G14" s="639">
        <v>793524</v>
      </c>
      <c r="H14" s="40"/>
      <c r="I14" s="629" t="s">
        <v>958</v>
      </c>
      <c r="J14" s="638">
        <v>3299</v>
      </c>
      <c r="K14" s="639">
        <v>3795</v>
      </c>
      <c r="L14" s="640">
        <v>4394</v>
      </c>
    </row>
    <row r="15" spans="2:12" s="17" customFormat="1" ht="15" customHeight="1">
      <c r="B15" s="30"/>
      <c r="C15" s="1446" t="s">
        <v>959</v>
      </c>
      <c r="D15" s="1447"/>
      <c r="E15" s="638">
        <v>207481</v>
      </c>
      <c r="F15" s="639">
        <v>19016</v>
      </c>
      <c r="G15" s="639">
        <v>8259</v>
      </c>
      <c r="H15" s="40"/>
      <c r="I15" s="629"/>
      <c r="J15" s="638"/>
      <c r="K15" s="639"/>
      <c r="L15" s="640"/>
    </row>
    <row r="16" spans="2:12" s="637" customFormat="1" ht="15" customHeight="1">
      <c r="B16" s="30"/>
      <c r="C16" s="1446" t="s">
        <v>960</v>
      </c>
      <c r="D16" s="1447"/>
      <c r="E16" s="638">
        <v>169398</v>
      </c>
      <c r="F16" s="639">
        <v>178385</v>
      </c>
      <c r="G16" s="639">
        <v>181619</v>
      </c>
      <c r="H16" s="40"/>
      <c r="I16" s="629" t="s">
        <v>961</v>
      </c>
      <c r="J16" s="638">
        <v>27633</v>
      </c>
      <c r="K16" s="639">
        <v>30389</v>
      </c>
      <c r="L16" s="640">
        <v>33358</v>
      </c>
    </row>
    <row r="17" spans="2:12" s="17" customFormat="1" ht="15" customHeight="1">
      <c r="B17" s="30"/>
      <c r="C17" s="1446" t="s">
        <v>962</v>
      </c>
      <c r="D17" s="1447"/>
      <c r="E17" s="638">
        <v>54200</v>
      </c>
      <c r="F17" s="639">
        <v>64214</v>
      </c>
      <c r="G17" s="639">
        <v>53089</v>
      </c>
      <c r="H17" s="40"/>
      <c r="I17" s="629"/>
      <c r="J17" s="638"/>
      <c r="K17" s="639"/>
      <c r="L17" s="640"/>
    </row>
    <row r="18" spans="2:12" s="17" customFormat="1" ht="15" customHeight="1">
      <c r="B18" s="30"/>
      <c r="C18" s="1446" t="s">
        <v>963</v>
      </c>
      <c r="D18" s="1447"/>
      <c r="E18" s="638">
        <v>1217</v>
      </c>
      <c r="F18" s="639">
        <v>0</v>
      </c>
      <c r="G18" s="639">
        <v>1</v>
      </c>
      <c r="H18" s="40"/>
      <c r="I18" s="629"/>
      <c r="J18" s="642"/>
      <c r="K18" s="643"/>
      <c r="L18" s="644"/>
    </row>
    <row r="19" spans="2:12" s="17" customFormat="1" ht="15" customHeight="1">
      <c r="B19" s="30"/>
      <c r="C19" s="1446" t="s">
        <v>964</v>
      </c>
      <c r="D19" s="1447"/>
      <c r="E19" s="638">
        <v>2922</v>
      </c>
      <c r="F19" s="639">
        <v>3079</v>
      </c>
      <c r="G19" s="639">
        <v>2853</v>
      </c>
      <c r="H19" s="40"/>
      <c r="I19" s="37"/>
      <c r="J19" s="30"/>
      <c r="K19" s="20"/>
      <c r="L19" s="37"/>
    </row>
    <row r="20" spans="2:12" s="17" customFormat="1" ht="15" customHeight="1">
      <c r="B20" s="43"/>
      <c r="C20" s="1448" t="s">
        <v>965</v>
      </c>
      <c r="D20" s="1449"/>
      <c r="E20" s="646">
        <v>407</v>
      </c>
      <c r="F20" s="647">
        <v>585</v>
      </c>
      <c r="G20" s="647">
        <v>1046</v>
      </c>
      <c r="H20" s="648"/>
      <c r="I20" s="47"/>
      <c r="J20" s="43"/>
      <c r="K20" s="44"/>
      <c r="L20" s="47"/>
    </row>
    <row r="21" ht="15" customHeight="1">
      <c r="B21" s="387" t="s">
        <v>966</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K77"/>
  <sheetViews>
    <sheetView workbookViewId="0" topLeftCell="A1">
      <selection activeCell="A1" sqref="A1"/>
    </sheetView>
  </sheetViews>
  <sheetFormatPr defaultColWidth="9.00390625" defaultRowHeight="13.5"/>
  <cols>
    <col min="1" max="1" width="13.375" style="649" customWidth="1"/>
    <col min="2" max="3" width="12.625" style="649" customWidth="1"/>
    <col min="4" max="4" width="7.625" style="649" customWidth="1"/>
    <col min="5" max="5" width="12.625" style="649" customWidth="1"/>
    <col min="6" max="6" width="7.625" style="649" customWidth="1"/>
    <col min="7" max="7" width="12.625" style="649" customWidth="1"/>
    <col min="8" max="8" width="7.625" style="649" customWidth="1"/>
    <col min="9" max="16384" width="9.00390625" style="649" customWidth="1"/>
  </cols>
  <sheetData>
    <row r="1" spans="1:8" ht="14.25">
      <c r="A1" s="18" t="s">
        <v>1000</v>
      </c>
      <c r="B1" s="17"/>
      <c r="C1" s="17"/>
      <c r="D1" s="17"/>
      <c r="E1" s="17"/>
      <c r="F1" s="17"/>
      <c r="G1" s="17"/>
      <c r="H1" s="17"/>
    </row>
    <row r="2" spans="2:8" ht="13.5">
      <c r="B2" s="17"/>
      <c r="C2" s="17"/>
      <c r="D2" s="17"/>
      <c r="E2" s="17"/>
      <c r="F2" s="17"/>
      <c r="G2" s="17"/>
      <c r="H2" s="17"/>
    </row>
    <row r="3" spans="1:8" ht="15" customHeight="1" thickBot="1">
      <c r="A3" s="17" t="s">
        <v>968</v>
      </c>
      <c r="B3" s="17"/>
      <c r="C3" s="17"/>
      <c r="D3" s="17"/>
      <c r="E3" s="650"/>
      <c r="F3" s="17"/>
      <c r="G3" s="650"/>
      <c r="H3" s="155" t="s">
        <v>969</v>
      </c>
    </row>
    <row r="4" spans="1:8" s="650" customFormat="1" ht="12.75" thickTop="1">
      <c r="A4" s="1463" t="s">
        <v>970</v>
      </c>
      <c r="B4" s="1376" t="s">
        <v>971</v>
      </c>
      <c r="C4" s="1376" t="s">
        <v>972</v>
      </c>
      <c r="D4" s="1376" t="s">
        <v>973</v>
      </c>
      <c r="E4" s="1466" t="s">
        <v>974</v>
      </c>
      <c r="F4" s="1376" t="s">
        <v>975</v>
      </c>
      <c r="G4" s="1466" t="s">
        <v>976</v>
      </c>
      <c r="H4" s="1376" t="s">
        <v>977</v>
      </c>
    </row>
    <row r="5" spans="1:8" s="650" customFormat="1" ht="16.5" customHeight="1">
      <c r="A5" s="1464"/>
      <c r="B5" s="1469"/>
      <c r="C5" s="1469"/>
      <c r="D5" s="1377"/>
      <c r="E5" s="1467"/>
      <c r="F5" s="1377"/>
      <c r="G5" s="1467"/>
      <c r="H5" s="1468"/>
    </row>
    <row r="6" spans="1:8" s="650" customFormat="1" ht="15.75" customHeight="1">
      <c r="A6" s="1465"/>
      <c r="B6" s="651" t="s">
        <v>978</v>
      </c>
      <c r="C6" s="651" t="s">
        <v>979</v>
      </c>
      <c r="D6" s="1378"/>
      <c r="E6" s="652" t="s">
        <v>980</v>
      </c>
      <c r="F6" s="1378"/>
      <c r="G6" s="652" t="s">
        <v>981</v>
      </c>
      <c r="H6" s="651" t="s">
        <v>982</v>
      </c>
    </row>
    <row r="7" spans="1:9" s="650" customFormat="1" ht="15" customHeight="1">
      <c r="A7" s="653" t="s">
        <v>983</v>
      </c>
      <c r="B7" s="654">
        <v>1237509</v>
      </c>
      <c r="C7" s="655">
        <v>1188402</v>
      </c>
      <c r="D7" s="656">
        <v>96</v>
      </c>
      <c r="E7" s="657">
        <v>1250532</v>
      </c>
      <c r="F7" s="658">
        <v>101.1</v>
      </c>
      <c r="G7" s="657">
        <v>1085932</v>
      </c>
      <c r="H7" s="659">
        <v>87.8</v>
      </c>
      <c r="I7" s="660"/>
    </row>
    <row r="8" spans="1:9" s="668" customFormat="1" ht="14.25" customHeight="1">
      <c r="A8" s="661">
        <v>54</v>
      </c>
      <c r="B8" s="662">
        <f>SUM(B10,B17,B24,B30,B40,B44,B48,B54,B63)</f>
        <v>1241703</v>
      </c>
      <c r="C8" s="663">
        <f>SUM(C10,C17,C24,C30,C40,C44,C48,C54,C63)</f>
        <v>1198074</v>
      </c>
      <c r="D8" s="664">
        <v>96.5</v>
      </c>
      <c r="E8" s="663">
        <f>SUM(E10,E17,E24,E30,E40,E44,E48,E54,E63)</f>
        <v>1260669</v>
      </c>
      <c r="F8" s="665">
        <v>101.5</v>
      </c>
      <c r="G8" s="663">
        <f>SUM(G10,G17,G24,G30,G40,G44,G48,G54,G63)</f>
        <v>1100284</v>
      </c>
      <c r="H8" s="666">
        <v>88.6</v>
      </c>
      <c r="I8" s="667"/>
    </row>
    <row r="9" spans="1:9" ht="15" customHeight="1">
      <c r="A9" s="669"/>
      <c r="B9" s="670"/>
      <c r="C9" s="671"/>
      <c r="D9" s="672"/>
      <c r="E9" s="673"/>
      <c r="F9" s="663"/>
      <c r="G9" s="673"/>
      <c r="H9" s="666"/>
      <c r="I9" s="674"/>
    </row>
    <row r="10" spans="1:8" s="668" customFormat="1" ht="15" customHeight="1">
      <c r="A10" s="549" t="s">
        <v>984</v>
      </c>
      <c r="B10" s="632">
        <f>SUM(B11:B15)</f>
        <v>349595</v>
      </c>
      <c r="C10" s="633">
        <f>SUM(C11:C15)</f>
        <v>346939</v>
      </c>
      <c r="D10" s="664">
        <v>99.2</v>
      </c>
      <c r="E10" s="633">
        <f>SUM(E11:E15)</f>
        <v>372088</v>
      </c>
      <c r="F10" s="665">
        <v>106.4</v>
      </c>
      <c r="G10" s="633">
        <f>SUM(G11:G15)</f>
        <v>326522</v>
      </c>
      <c r="H10" s="666">
        <v>93.4</v>
      </c>
    </row>
    <row r="11" spans="1:11" s="650" customFormat="1" ht="15" customHeight="1">
      <c r="A11" s="675" t="s">
        <v>1620</v>
      </c>
      <c r="B11" s="670">
        <v>233097</v>
      </c>
      <c r="C11" s="673">
        <v>231684</v>
      </c>
      <c r="D11" s="672">
        <v>99.4</v>
      </c>
      <c r="E11" s="673">
        <v>246212</v>
      </c>
      <c r="F11" s="676">
        <v>105.6</v>
      </c>
      <c r="G11" s="677">
        <v>225290</v>
      </c>
      <c r="H11" s="678">
        <v>96.7</v>
      </c>
      <c r="I11" s="679"/>
      <c r="J11" s="660"/>
      <c r="K11" s="660"/>
    </row>
    <row r="12" spans="1:11" s="650" customFormat="1" ht="15" customHeight="1">
      <c r="A12" s="675" t="s">
        <v>1631</v>
      </c>
      <c r="B12" s="670">
        <v>38392</v>
      </c>
      <c r="C12" s="673">
        <v>37410</v>
      </c>
      <c r="D12" s="672">
        <v>97.4</v>
      </c>
      <c r="E12" s="673">
        <v>39620</v>
      </c>
      <c r="F12" s="676">
        <v>103.2</v>
      </c>
      <c r="G12" s="677">
        <v>26962</v>
      </c>
      <c r="H12" s="678">
        <v>70.2</v>
      </c>
      <c r="I12" s="679"/>
      <c r="J12" s="679"/>
      <c r="K12" s="660"/>
    </row>
    <row r="13" spans="1:11" s="650" customFormat="1" ht="15" customHeight="1">
      <c r="A13" s="675" t="s">
        <v>1637</v>
      </c>
      <c r="B13" s="670">
        <v>52184</v>
      </c>
      <c r="C13" s="673">
        <v>52184</v>
      </c>
      <c r="D13" s="672">
        <v>100</v>
      </c>
      <c r="E13" s="673">
        <v>53680</v>
      </c>
      <c r="F13" s="676">
        <v>102.9</v>
      </c>
      <c r="G13" s="677">
        <v>49179</v>
      </c>
      <c r="H13" s="678">
        <v>94.2</v>
      </c>
      <c r="I13" s="679"/>
      <c r="J13" s="679"/>
      <c r="K13" s="660"/>
    </row>
    <row r="14" spans="1:11" s="650" customFormat="1" ht="15" customHeight="1">
      <c r="A14" s="675" t="s">
        <v>1645</v>
      </c>
      <c r="B14" s="670">
        <v>14276</v>
      </c>
      <c r="C14" s="673">
        <v>14062</v>
      </c>
      <c r="D14" s="672">
        <v>98.5</v>
      </c>
      <c r="E14" s="673">
        <v>16252</v>
      </c>
      <c r="F14" s="676">
        <v>113.8</v>
      </c>
      <c r="G14" s="677">
        <v>13527</v>
      </c>
      <c r="H14" s="678">
        <v>94.8</v>
      </c>
      <c r="I14" s="679"/>
      <c r="J14" s="679"/>
      <c r="K14" s="660"/>
    </row>
    <row r="15" spans="1:11" s="650" customFormat="1" ht="15" customHeight="1">
      <c r="A15" s="675" t="s">
        <v>1647</v>
      </c>
      <c r="B15" s="670">
        <v>11646</v>
      </c>
      <c r="C15" s="673">
        <v>11599</v>
      </c>
      <c r="D15" s="672">
        <v>99.6</v>
      </c>
      <c r="E15" s="673">
        <v>16324</v>
      </c>
      <c r="F15" s="676">
        <v>140.2</v>
      </c>
      <c r="G15" s="677">
        <v>11564</v>
      </c>
      <c r="H15" s="678">
        <v>99.3</v>
      </c>
      <c r="I15" s="679"/>
      <c r="J15" s="679"/>
      <c r="K15" s="660"/>
    </row>
    <row r="16" spans="1:8" ht="13.5">
      <c r="A16" s="680"/>
      <c r="B16" s="681"/>
      <c r="C16" s="682"/>
      <c r="D16" s="672"/>
      <c r="E16" s="682"/>
      <c r="F16" s="682"/>
      <c r="G16" s="677"/>
      <c r="H16" s="683"/>
    </row>
    <row r="17" spans="1:8" s="668" customFormat="1" ht="15" customHeight="1">
      <c r="A17" s="684" t="s">
        <v>985</v>
      </c>
      <c r="B17" s="632">
        <f>SUM(B18:B22)</f>
        <v>94428</v>
      </c>
      <c r="C17" s="633">
        <f>SUM(C18:C22)</f>
        <v>92809</v>
      </c>
      <c r="D17" s="664">
        <v>98.3</v>
      </c>
      <c r="E17" s="633">
        <f>SUM(E18:E22)</f>
        <v>100290</v>
      </c>
      <c r="F17" s="664">
        <v>106.2</v>
      </c>
      <c r="G17" s="633">
        <f>SUM(G18:G22)</f>
        <v>87416</v>
      </c>
      <c r="H17" s="685">
        <v>92.6</v>
      </c>
    </row>
    <row r="18" spans="1:8" s="650" customFormat="1" ht="15" customHeight="1">
      <c r="A18" s="686" t="s">
        <v>986</v>
      </c>
      <c r="B18" s="638">
        <v>40841</v>
      </c>
      <c r="C18" s="639">
        <v>40285</v>
      </c>
      <c r="D18" s="687">
        <v>98.6</v>
      </c>
      <c r="E18" s="639">
        <v>46020</v>
      </c>
      <c r="F18" s="687">
        <v>112.7</v>
      </c>
      <c r="G18" s="677">
        <v>37906</v>
      </c>
      <c r="H18" s="688">
        <v>92.8</v>
      </c>
    </row>
    <row r="19" spans="1:8" s="650" customFormat="1" ht="15" customHeight="1">
      <c r="A19" s="686" t="s">
        <v>987</v>
      </c>
      <c r="B19" s="638">
        <v>21887</v>
      </c>
      <c r="C19" s="639">
        <v>21887</v>
      </c>
      <c r="D19" s="672">
        <v>100</v>
      </c>
      <c r="E19" s="639">
        <v>23000</v>
      </c>
      <c r="F19" s="687">
        <v>105.1</v>
      </c>
      <c r="G19" s="677">
        <v>21680</v>
      </c>
      <c r="H19" s="688">
        <v>99.1</v>
      </c>
    </row>
    <row r="20" spans="1:8" s="650" customFormat="1" ht="15" customHeight="1">
      <c r="A20" s="686" t="s">
        <v>988</v>
      </c>
      <c r="B20" s="638">
        <v>9247</v>
      </c>
      <c r="C20" s="639">
        <v>8736</v>
      </c>
      <c r="D20" s="687">
        <v>94.5</v>
      </c>
      <c r="E20" s="639">
        <v>9316</v>
      </c>
      <c r="F20" s="687">
        <v>100.7</v>
      </c>
      <c r="G20" s="677">
        <v>8157</v>
      </c>
      <c r="H20" s="688">
        <v>88.2</v>
      </c>
    </row>
    <row r="21" spans="1:8" s="650" customFormat="1" ht="15" customHeight="1">
      <c r="A21" s="686" t="s">
        <v>989</v>
      </c>
      <c r="B21" s="638">
        <v>11189</v>
      </c>
      <c r="C21" s="639">
        <v>10865</v>
      </c>
      <c r="D21" s="687">
        <v>97.1</v>
      </c>
      <c r="E21" s="639">
        <v>10994</v>
      </c>
      <c r="F21" s="687">
        <v>98.3</v>
      </c>
      <c r="G21" s="677">
        <v>9906</v>
      </c>
      <c r="H21" s="688">
        <v>88.5</v>
      </c>
    </row>
    <row r="22" spans="1:8" s="650" customFormat="1" ht="15" customHeight="1">
      <c r="A22" s="686" t="s">
        <v>990</v>
      </c>
      <c r="B22" s="638">
        <v>11264</v>
      </c>
      <c r="C22" s="639">
        <v>11036</v>
      </c>
      <c r="D22" s="672">
        <v>98</v>
      </c>
      <c r="E22" s="639">
        <v>10960</v>
      </c>
      <c r="F22" s="687">
        <v>97.3</v>
      </c>
      <c r="G22" s="677">
        <v>9767</v>
      </c>
      <c r="H22" s="688">
        <v>86.7</v>
      </c>
    </row>
    <row r="23" spans="1:8" s="650" customFormat="1" ht="15" customHeight="1">
      <c r="A23" s="686"/>
      <c r="B23" s="638"/>
      <c r="C23" s="682"/>
      <c r="D23" s="682"/>
      <c r="E23" s="682"/>
      <c r="F23" s="689"/>
      <c r="G23" s="677"/>
      <c r="H23" s="690"/>
    </row>
    <row r="24" spans="1:8" s="408" customFormat="1" ht="15" customHeight="1">
      <c r="A24" s="168" t="s">
        <v>991</v>
      </c>
      <c r="B24" s="632">
        <f>SUM(B25:B29)</f>
        <v>108088</v>
      </c>
      <c r="C24" s="633">
        <f>SUM(C25:C29)</f>
        <v>107826</v>
      </c>
      <c r="D24" s="664">
        <v>99.8</v>
      </c>
      <c r="E24" s="633">
        <f>SUM(E25:E29)</f>
        <v>117520</v>
      </c>
      <c r="F24" s="664">
        <v>108.7</v>
      </c>
      <c r="G24" s="633">
        <f>SUM(G25:G29)</f>
        <v>97821</v>
      </c>
      <c r="H24" s="691">
        <v>90.5</v>
      </c>
    </row>
    <row r="25" spans="1:11" ht="14.25" customHeight="1">
      <c r="A25" s="675" t="s">
        <v>1632</v>
      </c>
      <c r="B25" s="692">
        <v>32358</v>
      </c>
      <c r="C25" s="523">
        <v>32324</v>
      </c>
      <c r="D25" s="693">
        <v>99.9</v>
      </c>
      <c r="E25" s="523">
        <v>37070</v>
      </c>
      <c r="F25" s="694">
        <v>114.6</v>
      </c>
      <c r="G25" s="695">
        <v>30954</v>
      </c>
      <c r="H25" s="696">
        <v>95.7</v>
      </c>
      <c r="I25" s="679"/>
      <c r="J25" s="679"/>
      <c r="K25" s="674"/>
    </row>
    <row r="26" spans="1:11" ht="15" customHeight="1">
      <c r="A26" s="675" t="s">
        <v>1639</v>
      </c>
      <c r="B26" s="692">
        <v>40201</v>
      </c>
      <c r="C26" s="523">
        <v>40201</v>
      </c>
      <c r="D26" s="693">
        <v>100</v>
      </c>
      <c r="E26" s="523">
        <v>44000</v>
      </c>
      <c r="F26" s="694">
        <v>109.5</v>
      </c>
      <c r="G26" s="695">
        <v>34129</v>
      </c>
      <c r="H26" s="696">
        <v>84.9</v>
      </c>
      <c r="I26" s="679"/>
      <c r="J26" s="679"/>
      <c r="K26" s="674"/>
    </row>
    <row r="27" spans="1:11" ht="15" customHeight="1">
      <c r="A27" s="675" t="s">
        <v>1641</v>
      </c>
      <c r="B27" s="692">
        <v>24910</v>
      </c>
      <c r="C27" s="523">
        <v>24725</v>
      </c>
      <c r="D27" s="693">
        <v>99.3</v>
      </c>
      <c r="E27" s="523">
        <v>25120</v>
      </c>
      <c r="F27" s="694">
        <v>100.8</v>
      </c>
      <c r="G27" s="695">
        <v>22606</v>
      </c>
      <c r="H27" s="696">
        <v>90.8</v>
      </c>
      <c r="I27" s="679"/>
      <c r="J27" s="679"/>
      <c r="K27" s="674"/>
    </row>
    <row r="28" spans="1:8" ht="13.5">
      <c r="A28" s="675" t="s">
        <v>992</v>
      </c>
      <c r="B28" s="692">
        <v>10619</v>
      </c>
      <c r="C28" s="523">
        <v>10576</v>
      </c>
      <c r="D28" s="693">
        <v>99.6</v>
      </c>
      <c r="E28" s="523">
        <v>11330</v>
      </c>
      <c r="F28" s="694">
        <v>106.7</v>
      </c>
      <c r="G28" s="695">
        <v>10132</v>
      </c>
      <c r="H28" s="696">
        <v>95.4</v>
      </c>
    </row>
    <row r="29" spans="1:8" ht="13.5">
      <c r="A29" s="675"/>
      <c r="B29" s="681"/>
      <c r="C29" s="682"/>
      <c r="D29" s="682"/>
      <c r="E29" s="682"/>
      <c r="F29" s="689"/>
      <c r="G29" s="677"/>
      <c r="H29" s="690"/>
    </row>
    <row r="30" spans="1:8" s="668" customFormat="1" ht="15" customHeight="1">
      <c r="A30" s="549" t="s">
        <v>993</v>
      </c>
      <c r="B30" s="697">
        <f>SUM(B31:B38)</f>
        <v>104214</v>
      </c>
      <c r="C30" s="698">
        <f>SUM(C31:C38)</f>
        <v>82217</v>
      </c>
      <c r="D30" s="664">
        <v>78.9</v>
      </c>
      <c r="E30" s="698">
        <f>SUM(E31:E38)</f>
        <v>84560</v>
      </c>
      <c r="F30" s="664">
        <v>81.1</v>
      </c>
      <c r="G30" s="698">
        <f>SUM(G31:G38)</f>
        <v>78561</v>
      </c>
      <c r="H30" s="666">
        <v>75.4</v>
      </c>
    </row>
    <row r="31" spans="1:11" ht="15" customHeight="1">
      <c r="A31" s="675" t="s">
        <v>1627</v>
      </c>
      <c r="B31" s="670">
        <v>42809</v>
      </c>
      <c r="C31" s="673">
        <v>27871</v>
      </c>
      <c r="D31" s="672">
        <v>65.1</v>
      </c>
      <c r="E31" s="673">
        <v>27000</v>
      </c>
      <c r="F31" s="687">
        <v>63.1</v>
      </c>
      <c r="G31" s="677">
        <v>27600</v>
      </c>
      <c r="H31" s="678">
        <v>64.5</v>
      </c>
      <c r="I31" s="679"/>
      <c r="J31" s="674"/>
      <c r="K31" s="674"/>
    </row>
    <row r="32" spans="1:11" ht="15" customHeight="1">
      <c r="A32" s="675" t="s">
        <v>1609</v>
      </c>
      <c r="B32" s="670">
        <v>7930</v>
      </c>
      <c r="C32" s="673">
        <v>7832</v>
      </c>
      <c r="D32" s="672">
        <v>98.8</v>
      </c>
      <c r="E32" s="673">
        <v>8000</v>
      </c>
      <c r="F32" s="687">
        <v>100.9</v>
      </c>
      <c r="G32" s="677">
        <v>7499</v>
      </c>
      <c r="H32" s="678">
        <v>94.6</v>
      </c>
      <c r="I32" s="679"/>
      <c r="J32" s="674"/>
      <c r="K32" s="674"/>
    </row>
    <row r="33" spans="1:11" ht="15" customHeight="1">
      <c r="A33" s="675" t="s">
        <v>1610</v>
      </c>
      <c r="B33" s="670">
        <v>13084</v>
      </c>
      <c r="C33" s="673">
        <v>12635</v>
      </c>
      <c r="D33" s="672">
        <v>96.6</v>
      </c>
      <c r="E33" s="673">
        <v>14200</v>
      </c>
      <c r="F33" s="687">
        <v>108.5</v>
      </c>
      <c r="G33" s="677">
        <v>12005</v>
      </c>
      <c r="H33" s="678">
        <v>91.8</v>
      </c>
      <c r="I33" s="679"/>
      <c r="J33" s="674"/>
      <c r="K33" s="674"/>
    </row>
    <row r="34" spans="1:11" ht="15" customHeight="1">
      <c r="A34" s="675" t="s">
        <v>1612</v>
      </c>
      <c r="B34" s="670">
        <v>7948</v>
      </c>
      <c r="C34" s="673">
        <v>7924</v>
      </c>
      <c r="D34" s="672">
        <v>99.7</v>
      </c>
      <c r="E34" s="673">
        <v>8220</v>
      </c>
      <c r="F34" s="687">
        <v>103.4</v>
      </c>
      <c r="G34" s="677">
        <v>7717</v>
      </c>
      <c r="H34" s="678">
        <v>97.1</v>
      </c>
      <c r="I34" s="679"/>
      <c r="J34" s="674"/>
      <c r="K34" s="674"/>
    </row>
    <row r="35" spans="1:11" ht="15" customHeight="1">
      <c r="A35" s="675" t="s">
        <v>1614</v>
      </c>
      <c r="B35" s="670">
        <v>12853</v>
      </c>
      <c r="C35" s="673">
        <v>10123</v>
      </c>
      <c r="D35" s="672">
        <v>78.8</v>
      </c>
      <c r="E35" s="673">
        <v>11080</v>
      </c>
      <c r="F35" s="687">
        <v>86.2</v>
      </c>
      <c r="G35" s="677">
        <v>8413</v>
      </c>
      <c r="H35" s="678">
        <v>65.5</v>
      </c>
      <c r="I35" s="679"/>
      <c r="J35" s="674"/>
      <c r="K35" s="674"/>
    </row>
    <row r="36" spans="1:11" ht="15" customHeight="1">
      <c r="A36" s="675" t="s">
        <v>1616</v>
      </c>
      <c r="B36" s="670">
        <v>5356</v>
      </c>
      <c r="C36" s="673">
        <v>3818</v>
      </c>
      <c r="D36" s="672">
        <v>71.3</v>
      </c>
      <c r="E36" s="673">
        <v>3900</v>
      </c>
      <c r="F36" s="687">
        <v>72.8</v>
      </c>
      <c r="G36" s="677">
        <v>3731</v>
      </c>
      <c r="H36" s="678">
        <v>69.7</v>
      </c>
      <c r="I36" s="679"/>
      <c r="J36" s="674"/>
      <c r="K36" s="674"/>
    </row>
    <row r="37" spans="1:11" ht="15" customHeight="1">
      <c r="A37" s="675" t="s">
        <v>1618</v>
      </c>
      <c r="B37" s="670">
        <v>6608</v>
      </c>
      <c r="C37" s="673">
        <v>5283</v>
      </c>
      <c r="D37" s="672">
        <v>79.9</v>
      </c>
      <c r="E37" s="673">
        <v>4900</v>
      </c>
      <c r="F37" s="687">
        <v>74.2</v>
      </c>
      <c r="G37" s="677">
        <v>4980</v>
      </c>
      <c r="H37" s="678">
        <v>75.4</v>
      </c>
      <c r="I37" s="679"/>
      <c r="J37" s="674"/>
      <c r="K37" s="674"/>
    </row>
    <row r="38" spans="1:11" ht="15" customHeight="1">
      <c r="A38" s="675" t="s">
        <v>1619</v>
      </c>
      <c r="B38" s="670">
        <v>7626</v>
      </c>
      <c r="C38" s="671">
        <v>6731</v>
      </c>
      <c r="D38" s="672">
        <v>88.3</v>
      </c>
      <c r="E38" s="673">
        <v>7260</v>
      </c>
      <c r="F38" s="687">
        <v>95.2</v>
      </c>
      <c r="G38" s="677">
        <v>6616</v>
      </c>
      <c r="H38" s="678">
        <v>86.8</v>
      </c>
      <c r="I38" s="679"/>
      <c r="J38" s="674"/>
      <c r="K38" s="674"/>
    </row>
    <row r="39" spans="1:11" ht="15" customHeight="1">
      <c r="A39" s="675"/>
      <c r="B39" s="670"/>
      <c r="C39" s="671"/>
      <c r="D39" s="672"/>
      <c r="E39" s="673"/>
      <c r="F39" s="689"/>
      <c r="G39" s="677"/>
      <c r="H39" s="678"/>
      <c r="I39" s="679"/>
      <c r="J39" s="674"/>
      <c r="K39" s="674"/>
    </row>
    <row r="40" spans="1:11" s="668" customFormat="1" ht="15" customHeight="1">
      <c r="A40" s="549" t="s">
        <v>994</v>
      </c>
      <c r="B40" s="662">
        <f>SUM(B41:B42)</f>
        <v>114735</v>
      </c>
      <c r="C40" s="663">
        <f>SUM(C41:C42)</f>
        <v>110948</v>
      </c>
      <c r="D40" s="664">
        <v>96.7</v>
      </c>
      <c r="E40" s="663">
        <f>SUM(E41:E42)</f>
        <v>91721</v>
      </c>
      <c r="F40" s="664">
        <v>79.9</v>
      </c>
      <c r="G40" s="663">
        <f>SUM(G41:G42)</f>
        <v>86605</v>
      </c>
      <c r="H40" s="666">
        <v>75.5</v>
      </c>
      <c r="I40" s="699"/>
      <c r="J40" s="667"/>
      <c r="K40" s="667"/>
    </row>
    <row r="41" spans="1:11" s="650" customFormat="1" ht="15" customHeight="1">
      <c r="A41" s="675" t="s">
        <v>1621</v>
      </c>
      <c r="B41" s="670">
        <v>92315</v>
      </c>
      <c r="C41" s="673">
        <v>88528</v>
      </c>
      <c r="D41" s="672">
        <v>95.9</v>
      </c>
      <c r="E41" s="673">
        <v>69871</v>
      </c>
      <c r="F41" s="687">
        <v>75.7</v>
      </c>
      <c r="G41" s="677">
        <v>66447</v>
      </c>
      <c r="H41" s="678">
        <v>72</v>
      </c>
      <c r="I41" s="679"/>
      <c r="J41" s="679"/>
      <c r="K41" s="660"/>
    </row>
    <row r="42" spans="1:11" s="650" customFormat="1" ht="15" customHeight="1">
      <c r="A42" s="675" t="s">
        <v>1624</v>
      </c>
      <c r="B42" s="670">
        <v>22420</v>
      </c>
      <c r="C42" s="673">
        <v>22420</v>
      </c>
      <c r="D42" s="672">
        <v>100</v>
      </c>
      <c r="E42" s="673">
        <v>21850</v>
      </c>
      <c r="F42" s="687">
        <v>97.5</v>
      </c>
      <c r="G42" s="677">
        <v>20158</v>
      </c>
      <c r="H42" s="678">
        <v>89.9</v>
      </c>
      <c r="I42" s="679"/>
      <c r="J42" s="679"/>
      <c r="K42" s="660"/>
    </row>
    <row r="43" spans="1:11" ht="15" customHeight="1">
      <c r="A43" s="675"/>
      <c r="B43" s="670"/>
      <c r="C43" s="673"/>
      <c r="D43" s="664"/>
      <c r="E43" s="673"/>
      <c r="F43" s="689"/>
      <c r="G43" s="677"/>
      <c r="H43" s="678"/>
      <c r="I43" s="679"/>
      <c r="J43" s="679"/>
      <c r="K43" s="674"/>
    </row>
    <row r="44" spans="1:11" s="668" customFormat="1" ht="15" customHeight="1">
      <c r="A44" s="549" t="s">
        <v>995</v>
      </c>
      <c r="B44" s="662">
        <f>SUM(B45:B46)</f>
        <v>63751</v>
      </c>
      <c r="C44" s="663">
        <f>SUM(C45:C46)</f>
        <v>59756</v>
      </c>
      <c r="D44" s="664">
        <v>93.7</v>
      </c>
      <c r="E44" s="663">
        <f>SUM(E45:E46)</f>
        <v>58550</v>
      </c>
      <c r="F44" s="664">
        <v>91.8</v>
      </c>
      <c r="G44" s="663">
        <f>SUM(G45:G46)</f>
        <v>48180</v>
      </c>
      <c r="H44" s="666">
        <v>75.6</v>
      </c>
      <c r="I44" s="699"/>
      <c r="J44" s="699"/>
      <c r="K44" s="667"/>
    </row>
    <row r="45" spans="1:11" s="650" customFormat="1" ht="15" customHeight="1">
      <c r="A45" s="675" t="s">
        <v>1643</v>
      </c>
      <c r="B45" s="670">
        <v>36548</v>
      </c>
      <c r="C45" s="673">
        <v>35242</v>
      </c>
      <c r="D45" s="687">
        <v>96.4</v>
      </c>
      <c r="E45" s="673">
        <v>35550</v>
      </c>
      <c r="F45" s="687">
        <v>97.3</v>
      </c>
      <c r="G45" s="677">
        <v>29058</v>
      </c>
      <c r="H45" s="678">
        <v>79.5</v>
      </c>
      <c r="I45" s="679"/>
      <c r="J45" s="679"/>
      <c r="K45" s="660"/>
    </row>
    <row r="46" spans="1:11" s="650" customFormat="1" ht="15" customHeight="1">
      <c r="A46" s="675" t="s">
        <v>1622</v>
      </c>
      <c r="B46" s="670">
        <v>27203</v>
      </c>
      <c r="C46" s="671">
        <v>24514</v>
      </c>
      <c r="D46" s="672">
        <v>90.1</v>
      </c>
      <c r="E46" s="673">
        <v>23000</v>
      </c>
      <c r="F46" s="687">
        <v>84.5</v>
      </c>
      <c r="G46" s="677">
        <v>19122</v>
      </c>
      <c r="H46" s="678">
        <v>70.3</v>
      </c>
      <c r="I46" s="679"/>
      <c r="J46" s="679"/>
      <c r="K46" s="660"/>
    </row>
    <row r="47" spans="1:11" ht="15" customHeight="1">
      <c r="A47" s="675"/>
      <c r="B47" s="670"/>
      <c r="C47" s="673"/>
      <c r="D47" s="672"/>
      <c r="E47" s="673"/>
      <c r="F47" s="664"/>
      <c r="G47" s="677"/>
      <c r="H47" s="678"/>
      <c r="I47" s="679"/>
      <c r="J47" s="679"/>
      <c r="K47" s="674"/>
    </row>
    <row r="48" spans="1:11" s="668" customFormat="1" ht="15" customHeight="1">
      <c r="A48" s="549" t="s">
        <v>996</v>
      </c>
      <c r="B48" s="662">
        <f>SUM(B49:B52)</f>
        <v>74486</v>
      </c>
      <c r="C48" s="663">
        <f>SUM(C49:C52)</f>
        <v>67156</v>
      </c>
      <c r="D48" s="664">
        <v>90.2</v>
      </c>
      <c r="E48" s="663">
        <f>SUM(E49:E52)</f>
        <v>70580</v>
      </c>
      <c r="F48" s="664">
        <v>94.8</v>
      </c>
      <c r="G48" s="663">
        <f>SUM(G49:G52)</f>
        <v>56247</v>
      </c>
      <c r="H48" s="666">
        <v>75.5</v>
      </c>
      <c r="I48" s="699"/>
      <c r="J48" s="699"/>
      <c r="K48" s="667"/>
    </row>
    <row r="49" spans="1:11" s="650" customFormat="1" ht="15" customHeight="1">
      <c r="A49" s="675" t="s">
        <v>1635</v>
      </c>
      <c r="B49" s="670">
        <v>33308</v>
      </c>
      <c r="C49" s="673">
        <v>29138</v>
      </c>
      <c r="D49" s="672">
        <v>87.5</v>
      </c>
      <c r="E49" s="673">
        <v>29780</v>
      </c>
      <c r="F49" s="687">
        <v>89.4</v>
      </c>
      <c r="G49" s="677">
        <v>24200</v>
      </c>
      <c r="H49" s="678">
        <v>72.7</v>
      </c>
      <c r="I49" s="679"/>
      <c r="J49" s="679"/>
      <c r="K49" s="660"/>
    </row>
    <row r="50" spans="1:11" s="650" customFormat="1" ht="15" customHeight="1">
      <c r="A50" s="675" t="s">
        <v>1626</v>
      </c>
      <c r="B50" s="670">
        <v>12166</v>
      </c>
      <c r="C50" s="673">
        <v>9312</v>
      </c>
      <c r="D50" s="672">
        <v>76.5</v>
      </c>
      <c r="E50" s="673">
        <v>11270</v>
      </c>
      <c r="F50" s="687">
        <v>92.6</v>
      </c>
      <c r="G50" s="677">
        <v>7231</v>
      </c>
      <c r="H50" s="678">
        <v>59.4</v>
      </c>
      <c r="I50" s="679"/>
      <c r="J50" s="660"/>
      <c r="K50" s="660"/>
    </row>
    <row r="51" spans="1:11" s="650" customFormat="1" ht="15" customHeight="1">
      <c r="A51" s="675" t="s">
        <v>1628</v>
      </c>
      <c r="B51" s="670">
        <v>18694</v>
      </c>
      <c r="C51" s="673">
        <v>18544</v>
      </c>
      <c r="D51" s="672">
        <v>99.2</v>
      </c>
      <c r="E51" s="673">
        <v>18800</v>
      </c>
      <c r="F51" s="687">
        <v>100.6</v>
      </c>
      <c r="G51" s="677">
        <v>16331</v>
      </c>
      <c r="H51" s="678">
        <v>87.4</v>
      </c>
      <c r="I51" s="679"/>
      <c r="J51" s="660"/>
      <c r="K51" s="660"/>
    </row>
    <row r="52" spans="1:11" s="650" customFormat="1" ht="15" customHeight="1">
      <c r="A52" s="675" t="s">
        <v>1630</v>
      </c>
      <c r="B52" s="670">
        <v>10318</v>
      </c>
      <c r="C52" s="673">
        <v>10162</v>
      </c>
      <c r="D52" s="672">
        <v>98.5</v>
      </c>
      <c r="E52" s="673">
        <v>10730</v>
      </c>
      <c r="F52" s="687">
        <v>104</v>
      </c>
      <c r="G52" s="677">
        <v>8485</v>
      </c>
      <c r="H52" s="678">
        <v>82.2</v>
      </c>
      <c r="I52" s="679"/>
      <c r="J52" s="660"/>
      <c r="K52" s="660"/>
    </row>
    <row r="53" spans="1:11" ht="15" customHeight="1">
      <c r="A53" s="675"/>
      <c r="B53" s="670"/>
      <c r="C53" s="673"/>
      <c r="D53" s="672"/>
      <c r="E53" s="673"/>
      <c r="F53" s="689"/>
      <c r="G53" s="677"/>
      <c r="H53" s="678"/>
      <c r="I53" s="679"/>
      <c r="J53" s="674"/>
      <c r="K53" s="674"/>
    </row>
    <row r="54" spans="1:11" s="668" customFormat="1" ht="15" customHeight="1">
      <c r="A54" s="549" t="s">
        <v>997</v>
      </c>
      <c r="B54" s="662">
        <f>SUM(B55:B61)</f>
        <v>160363</v>
      </c>
      <c r="C54" s="663">
        <f>SUM(C55:C61)</f>
        <v>158984</v>
      </c>
      <c r="D54" s="664">
        <v>99.1</v>
      </c>
      <c r="E54" s="663">
        <f>SUM(E55:E61)</f>
        <v>169335</v>
      </c>
      <c r="F54" s="664">
        <v>105.6</v>
      </c>
      <c r="G54" s="663">
        <f>SUM(G55:G61)</f>
        <v>153331</v>
      </c>
      <c r="H54" s="666">
        <v>95.6</v>
      </c>
      <c r="I54" s="699"/>
      <c r="J54" s="667"/>
      <c r="K54" s="667"/>
    </row>
    <row r="55" spans="1:11" ht="15" customHeight="1">
      <c r="A55" s="675" t="s">
        <v>1623</v>
      </c>
      <c r="B55" s="670">
        <v>98965</v>
      </c>
      <c r="C55" s="671">
        <v>98347</v>
      </c>
      <c r="D55" s="672">
        <v>99.4</v>
      </c>
      <c r="E55" s="673">
        <v>100640</v>
      </c>
      <c r="F55" s="682">
        <v>101.7</v>
      </c>
      <c r="G55" s="677">
        <v>93764</v>
      </c>
      <c r="H55" s="678">
        <v>94.7</v>
      </c>
      <c r="I55" s="679"/>
      <c r="J55" s="674"/>
      <c r="K55" s="674"/>
    </row>
    <row r="56" spans="1:11" ht="15" customHeight="1">
      <c r="A56" s="675" t="s">
        <v>1636</v>
      </c>
      <c r="B56" s="670">
        <v>13355</v>
      </c>
      <c r="C56" s="671">
        <v>13355</v>
      </c>
      <c r="D56" s="672">
        <v>100</v>
      </c>
      <c r="E56" s="673">
        <v>15200</v>
      </c>
      <c r="F56" s="700">
        <v>113.8</v>
      </c>
      <c r="G56" s="677">
        <v>13311</v>
      </c>
      <c r="H56" s="678">
        <v>99.7</v>
      </c>
      <c r="I56" s="679"/>
      <c r="J56" s="674"/>
      <c r="K56" s="674"/>
    </row>
    <row r="57" spans="1:11" ht="15" customHeight="1">
      <c r="A57" s="675" t="s">
        <v>1638</v>
      </c>
      <c r="B57" s="670">
        <v>10492</v>
      </c>
      <c r="C57" s="673">
        <v>10365</v>
      </c>
      <c r="D57" s="672">
        <v>98.8</v>
      </c>
      <c r="E57" s="673">
        <v>10690</v>
      </c>
      <c r="F57" s="682">
        <v>101.9</v>
      </c>
      <c r="G57" s="677">
        <v>10312</v>
      </c>
      <c r="H57" s="678">
        <v>98.3</v>
      </c>
      <c r="I57" s="679"/>
      <c r="J57" s="674"/>
      <c r="K57" s="674"/>
    </row>
    <row r="58" spans="1:11" ht="15" customHeight="1">
      <c r="A58" s="675" t="s">
        <v>1640</v>
      </c>
      <c r="B58" s="670">
        <v>8723</v>
      </c>
      <c r="C58" s="673">
        <v>8490</v>
      </c>
      <c r="D58" s="672">
        <v>97.3</v>
      </c>
      <c r="E58" s="673">
        <v>8780</v>
      </c>
      <c r="F58" s="682">
        <v>100.7</v>
      </c>
      <c r="G58" s="677">
        <v>8380</v>
      </c>
      <c r="H58" s="678">
        <v>96.1</v>
      </c>
      <c r="I58" s="679"/>
      <c r="J58" s="674"/>
      <c r="K58" s="674"/>
    </row>
    <row r="59" spans="1:11" ht="15" customHeight="1">
      <c r="A59" s="675" t="s">
        <v>1642</v>
      </c>
      <c r="B59" s="670">
        <v>8390</v>
      </c>
      <c r="C59" s="671">
        <v>8390</v>
      </c>
      <c r="D59" s="672">
        <v>100</v>
      </c>
      <c r="E59" s="673">
        <v>8860</v>
      </c>
      <c r="F59" s="687">
        <v>105.6</v>
      </c>
      <c r="G59" s="677">
        <v>8373</v>
      </c>
      <c r="H59" s="678">
        <v>99.8</v>
      </c>
      <c r="I59" s="679"/>
      <c r="J59" s="674"/>
      <c r="K59" s="674"/>
    </row>
    <row r="60" spans="1:11" ht="15" customHeight="1">
      <c r="A60" s="675" t="s">
        <v>1644</v>
      </c>
      <c r="B60" s="670">
        <v>6758</v>
      </c>
      <c r="C60" s="673">
        <v>6629</v>
      </c>
      <c r="D60" s="672">
        <v>98.1</v>
      </c>
      <c r="E60" s="673">
        <v>8200</v>
      </c>
      <c r="F60" s="687">
        <v>121.3</v>
      </c>
      <c r="G60" s="677">
        <v>6324</v>
      </c>
      <c r="H60" s="678">
        <v>93.6</v>
      </c>
      <c r="I60" s="679"/>
      <c r="J60" s="674"/>
      <c r="K60" s="674"/>
    </row>
    <row r="61" spans="1:11" ht="15" customHeight="1">
      <c r="A61" s="675" t="s">
        <v>1646</v>
      </c>
      <c r="B61" s="670">
        <v>13680</v>
      </c>
      <c r="C61" s="673">
        <v>13408</v>
      </c>
      <c r="D61" s="672">
        <v>98</v>
      </c>
      <c r="E61" s="673">
        <v>16965</v>
      </c>
      <c r="F61" s="687">
        <v>124</v>
      </c>
      <c r="G61" s="677">
        <v>12867</v>
      </c>
      <c r="H61" s="678">
        <v>94.1</v>
      </c>
      <c r="I61" s="679"/>
      <c r="J61" s="674"/>
      <c r="K61" s="674"/>
    </row>
    <row r="62" spans="1:11" ht="15" customHeight="1">
      <c r="A62" s="675"/>
      <c r="B62" s="701"/>
      <c r="C62" s="673"/>
      <c r="D62" s="672"/>
      <c r="E62" s="673"/>
      <c r="F62" s="689"/>
      <c r="G62" s="677"/>
      <c r="H62" s="683"/>
      <c r="I62" s="679"/>
      <c r="J62" s="674"/>
      <c r="K62" s="674"/>
    </row>
    <row r="63" spans="1:8" s="668" customFormat="1" ht="15" customHeight="1">
      <c r="A63" s="549" t="s">
        <v>998</v>
      </c>
      <c r="B63" s="697">
        <f>SUM(B64:B70)</f>
        <v>172043</v>
      </c>
      <c r="C63" s="698">
        <f>SUM(C64:C70)</f>
        <v>171439</v>
      </c>
      <c r="D63" s="664">
        <v>99.6</v>
      </c>
      <c r="E63" s="698">
        <f>SUM(E64:E70)</f>
        <v>196025</v>
      </c>
      <c r="F63" s="664">
        <v>113.9</v>
      </c>
      <c r="G63" s="698">
        <f>SUM(G64:G70)</f>
        <v>165601</v>
      </c>
      <c r="H63" s="666">
        <v>96.3</v>
      </c>
    </row>
    <row r="64" spans="1:11" s="650" customFormat="1" ht="15" customHeight="1">
      <c r="A64" s="675" t="s">
        <v>1625</v>
      </c>
      <c r="B64" s="670">
        <v>101375</v>
      </c>
      <c r="C64" s="673">
        <v>101315</v>
      </c>
      <c r="D64" s="672">
        <v>99.9</v>
      </c>
      <c r="E64" s="673">
        <v>113302</v>
      </c>
      <c r="F64" s="687">
        <v>111.8</v>
      </c>
      <c r="G64" s="677">
        <v>99196</v>
      </c>
      <c r="H64" s="678">
        <v>97.9</v>
      </c>
      <c r="I64" s="679"/>
      <c r="J64" s="660"/>
      <c r="K64" s="660"/>
    </row>
    <row r="65" spans="1:11" s="650" customFormat="1" ht="15" customHeight="1">
      <c r="A65" s="675" t="s">
        <v>1633</v>
      </c>
      <c r="B65" s="670">
        <v>8323</v>
      </c>
      <c r="C65" s="673">
        <v>8191</v>
      </c>
      <c r="D65" s="672">
        <v>98.4</v>
      </c>
      <c r="E65" s="673">
        <v>11548</v>
      </c>
      <c r="F65" s="687">
        <v>138.7</v>
      </c>
      <c r="G65" s="677">
        <v>7752</v>
      </c>
      <c r="H65" s="678">
        <v>93.1</v>
      </c>
      <c r="I65" s="679"/>
      <c r="J65" s="660"/>
      <c r="K65" s="660"/>
    </row>
    <row r="66" spans="1:11" s="650" customFormat="1" ht="15" customHeight="1">
      <c r="A66" s="675" t="s">
        <v>1634</v>
      </c>
      <c r="B66" s="670">
        <v>19302</v>
      </c>
      <c r="C66" s="673">
        <v>19302</v>
      </c>
      <c r="D66" s="672">
        <v>100</v>
      </c>
      <c r="E66" s="673">
        <v>24350</v>
      </c>
      <c r="F66" s="687">
        <v>126.2</v>
      </c>
      <c r="G66" s="677">
        <v>18730</v>
      </c>
      <c r="H66" s="678">
        <v>97</v>
      </c>
      <c r="I66" s="679"/>
      <c r="J66" s="660"/>
      <c r="K66" s="660"/>
    </row>
    <row r="67" spans="1:11" s="650" customFormat="1" ht="15" customHeight="1">
      <c r="A67" s="675" t="s">
        <v>1648</v>
      </c>
      <c r="B67" s="670">
        <v>20202</v>
      </c>
      <c r="C67" s="673">
        <v>19857</v>
      </c>
      <c r="D67" s="672">
        <v>98.3</v>
      </c>
      <c r="E67" s="673">
        <v>21486</v>
      </c>
      <c r="F67" s="687">
        <v>106.4</v>
      </c>
      <c r="G67" s="677">
        <v>17889</v>
      </c>
      <c r="H67" s="678">
        <v>88.6</v>
      </c>
      <c r="I67" s="679"/>
      <c r="J67" s="660"/>
      <c r="K67" s="660"/>
    </row>
    <row r="68" spans="1:11" s="650" customFormat="1" ht="15" customHeight="1">
      <c r="A68" s="675" t="s">
        <v>1650</v>
      </c>
      <c r="B68" s="670">
        <v>8344</v>
      </c>
      <c r="C68" s="671">
        <v>8304</v>
      </c>
      <c r="D68" s="672">
        <v>99.5</v>
      </c>
      <c r="E68" s="673">
        <v>8708</v>
      </c>
      <c r="F68" s="687">
        <v>104.4</v>
      </c>
      <c r="G68" s="677">
        <v>7873</v>
      </c>
      <c r="H68" s="678">
        <v>94.4</v>
      </c>
      <c r="I68" s="679"/>
      <c r="J68" s="660"/>
      <c r="K68" s="660"/>
    </row>
    <row r="69" spans="1:11" s="650" customFormat="1" ht="15" customHeight="1">
      <c r="A69" s="675" t="s">
        <v>1652</v>
      </c>
      <c r="B69" s="670">
        <v>6370</v>
      </c>
      <c r="C69" s="673">
        <v>6343</v>
      </c>
      <c r="D69" s="672">
        <v>99.6</v>
      </c>
      <c r="E69" s="673">
        <v>6751</v>
      </c>
      <c r="F69" s="687">
        <v>106</v>
      </c>
      <c r="G69" s="677">
        <v>6119</v>
      </c>
      <c r="H69" s="678">
        <v>96.1</v>
      </c>
      <c r="I69" s="679"/>
      <c r="J69" s="660"/>
      <c r="K69" s="660"/>
    </row>
    <row r="70" spans="1:11" s="650" customFormat="1" ht="15" customHeight="1">
      <c r="A70" s="702" t="s">
        <v>1654</v>
      </c>
      <c r="B70" s="703">
        <v>8127</v>
      </c>
      <c r="C70" s="704">
        <v>8127</v>
      </c>
      <c r="D70" s="705">
        <v>100</v>
      </c>
      <c r="E70" s="704">
        <v>9880</v>
      </c>
      <c r="F70" s="706">
        <v>121.6</v>
      </c>
      <c r="G70" s="707">
        <v>8042</v>
      </c>
      <c r="H70" s="708">
        <v>99</v>
      </c>
      <c r="I70" s="679"/>
      <c r="J70" s="660"/>
      <c r="K70" s="660"/>
    </row>
    <row r="71" spans="1:8" ht="13.5">
      <c r="A71" s="17" t="s">
        <v>999</v>
      </c>
      <c r="B71" s="17"/>
      <c r="C71" s="17"/>
      <c r="D71" s="650"/>
      <c r="E71" s="650"/>
      <c r="F71" s="650"/>
      <c r="G71" s="650"/>
      <c r="H71" s="650"/>
    </row>
    <row r="72" spans="1:8" ht="13.5">
      <c r="A72" s="650"/>
      <c r="B72" s="650"/>
      <c r="C72" s="650"/>
      <c r="D72" s="650"/>
      <c r="E72" s="650"/>
      <c r="F72" s="650"/>
      <c r="G72" s="650"/>
      <c r="H72" s="650"/>
    </row>
    <row r="73" spans="1:8" ht="13.5">
      <c r="A73" s="650"/>
      <c r="B73" s="650"/>
      <c r="C73" s="650"/>
      <c r="D73" s="650"/>
      <c r="E73" s="650"/>
      <c r="F73" s="650"/>
      <c r="G73" s="650"/>
      <c r="H73" s="650"/>
    </row>
    <row r="74" spans="1:8" ht="13.5">
      <c r="A74" s="650"/>
      <c r="B74" s="650"/>
      <c r="C74" s="650"/>
      <c r="D74" s="650"/>
      <c r="E74" s="650"/>
      <c r="F74" s="650"/>
      <c r="G74" s="650"/>
      <c r="H74" s="650"/>
    </row>
    <row r="77" spans="4:8" ht="13.5">
      <c r="D77" s="17"/>
      <c r="E77" s="17"/>
      <c r="F77" s="17"/>
      <c r="G77" s="17"/>
      <c r="H77" s="17"/>
    </row>
  </sheetData>
  <mergeCells count="8">
    <mergeCell ref="G4:G5"/>
    <mergeCell ref="H4:H5"/>
    <mergeCell ref="B4:B5"/>
    <mergeCell ref="C4:C5"/>
    <mergeCell ref="A4:A6"/>
    <mergeCell ref="D4:D6"/>
    <mergeCell ref="F4:F6"/>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9.00390625" defaultRowHeight="13.5"/>
  <cols>
    <col min="1" max="1" width="2.625" style="109" customWidth="1"/>
    <col min="2" max="2" width="4.75390625" style="109" customWidth="1"/>
    <col min="3" max="3" width="5.25390625" style="109" customWidth="1"/>
    <col min="4" max="4" width="9.625" style="109" customWidth="1"/>
    <col min="5" max="5" width="10.125" style="109" bestFit="1" customWidth="1"/>
    <col min="6" max="6" width="8.625" style="109" customWidth="1"/>
    <col min="7" max="7" width="9.625" style="109" customWidth="1"/>
    <col min="8" max="9" width="8.625" style="109" customWidth="1"/>
    <col min="10" max="10" width="10.125" style="109" bestFit="1" customWidth="1"/>
    <col min="11" max="11" width="8.625" style="109" customWidth="1"/>
    <col min="12" max="12" width="10.125" style="109" bestFit="1" customWidth="1"/>
    <col min="13" max="13" width="10.625" style="109" customWidth="1"/>
    <col min="14" max="14" width="10.125" style="109" bestFit="1" customWidth="1"/>
    <col min="15" max="22" width="9.125" style="109" bestFit="1" customWidth="1"/>
    <col min="23" max="23" width="9.875" style="109" customWidth="1"/>
    <col min="24" max="16384" width="9.00390625" style="109" customWidth="1"/>
  </cols>
  <sheetData>
    <row r="2" spans="2:5" ht="14.25">
      <c r="B2" s="709" t="s">
        <v>1033</v>
      </c>
      <c r="C2" s="710"/>
      <c r="E2" s="711"/>
    </row>
    <row r="3" spans="5:10" ht="12">
      <c r="E3" s="712"/>
      <c r="F3" s="712"/>
      <c r="G3" s="712"/>
      <c r="H3" s="712"/>
      <c r="I3" s="712"/>
      <c r="J3" s="712"/>
    </row>
    <row r="4" spans="2:23" s="713" customFormat="1" ht="12.75" thickBot="1">
      <c r="B4" s="714" t="s">
        <v>1010</v>
      </c>
      <c r="C4" s="715"/>
      <c r="D4" s="715"/>
      <c r="E4" s="716"/>
      <c r="F4" s="716"/>
      <c r="G4" s="716"/>
      <c r="H4" s="716"/>
      <c r="I4" s="716"/>
      <c r="J4" s="716"/>
      <c r="K4" s="716"/>
      <c r="L4" s="113"/>
      <c r="O4" s="717"/>
      <c r="P4" s="717"/>
      <c r="W4" s="524" t="s">
        <v>1011</v>
      </c>
    </row>
    <row r="5" spans="1:23" ht="13.5" customHeight="1" thickTop="1">
      <c r="A5" s="718"/>
      <c r="B5" s="719"/>
      <c r="C5" s="720"/>
      <c r="D5" s="721"/>
      <c r="E5" s="722" t="s">
        <v>1012</v>
      </c>
      <c r="F5" s="723"/>
      <c r="G5" s="723"/>
      <c r="H5" s="723"/>
      <c r="I5" s="723"/>
      <c r="J5" s="724"/>
      <c r="K5" s="725" t="s">
        <v>1013</v>
      </c>
      <c r="L5" s="1470" t="s">
        <v>1001</v>
      </c>
      <c r="M5" s="1471"/>
      <c r="N5" s="1471"/>
      <c r="O5" s="1472"/>
      <c r="P5" s="726" t="s">
        <v>1014</v>
      </c>
      <c r="Q5" s="727"/>
      <c r="R5" s="727"/>
      <c r="S5" s="728"/>
      <c r="T5" s="727" t="s">
        <v>1015</v>
      </c>
      <c r="U5" s="727"/>
      <c r="V5" s="728"/>
      <c r="W5" s="1489" t="s">
        <v>1016</v>
      </c>
    </row>
    <row r="6" spans="1:23" ht="13.5" customHeight="1">
      <c r="A6" s="718"/>
      <c r="B6" s="1475" t="s">
        <v>1017</v>
      </c>
      <c r="C6" s="1476"/>
      <c r="D6" s="732" t="s">
        <v>1002</v>
      </c>
      <c r="E6" s="1492" t="s">
        <v>597</v>
      </c>
      <c r="F6" s="1473" t="s">
        <v>1003</v>
      </c>
      <c r="G6" s="1487" t="s">
        <v>1004</v>
      </c>
      <c r="H6" s="1488"/>
      <c r="I6" s="1485" t="s">
        <v>1005</v>
      </c>
      <c r="J6" s="1473" t="s">
        <v>1018</v>
      </c>
      <c r="K6" s="732" t="s">
        <v>1019</v>
      </c>
      <c r="L6" s="1480" t="s">
        <v>1002</v>
      </c>
      <c r="M6" s="1480" t="s">
        <v>1003</v>
      </c>
      <c r="N6" s="1480" t="s">
        <v>1006</v>
      </c>
      <c r="O6" s="1495" t="s">
        <v>1020</v>
      </c>
      <c r="P6" s="1480" t="s">
        <v>1007</v>
      </c>
      <c r="Q6" s="1480" t="s">
        <v>1021</v>
      </c>
      <c r="R6" s="1498" t="s">
        <v>1008</v>
      </c>
      <c r="S6" s="1498" t="s">
        <v>1022</v>
      </c>
      <c r="T6" s="1494" t="s">
        <v>1002</v>
      </c>
      <c r="U6" s="1497" t="s">
        <v>1009</v>
      </c>
      <c r="V6" s="1497" t="s">
        <v>1023</v>
      </c>
      <c r="W6" s="1490"/>
    </row>
    <row r="7" spans="1:23" ht="12">
      <c r="A7" s="718"/>
      <c r="B7" s="735"/>
      <c r="C7" s="736"/>
      <c r="D7" s="737"/>
      <c r="E7" s="1493"/>
      <c r="F7" s="1474"/>
      <c r="G7" s="738" t="s">
        <v>1024</v>
      </c>
      <c r="H7" s="738" t="s">
        <v>1025</v>
      </c>
      <c r="I7" s="1486"/>
      <c r="J7" s="1474"/>
      <c r="K7" s="739" t="s">
        <v>1026</v>
      </c>
      <c r="L7" s="1474"/>
      <c r="M7" s="1474"/>
      <c r="N7" s="1474"/>
      <c r="O7" s="1496"/>
      <c r="P7" s="1474"/>
      <c r="Q7" s="1474"/>
      <c r="R7" s="1499"/>
      <c r="S7" s="1499"/>
      <c r="T7" s="1290"/>
      <c r="U7" s="1486"/>
      <c r="V7" s="1486"/>
      <c r="W7" s="1491"/>
    </row>
    <row r="8" spans="1:23" ht="13.5">
      <c r="A8" s="718"/>
      <c r="B8" s="1475"/>
      <c r="C8" s="1477"/>
      <c r="D8" s="740"/>
      <c r="E8" s="741"/>
      <c r="F8" s="742"/>
      <c r="G8" s="742"/>
      <c r="H8" s="742"/>
      <c r="I8" s="743"/>
      <c r="J8" s="742"/>
      <c r="K8" s="731"/>
      <c r="L8" s="742"/>
      <c r="M8" s="742"/>
      <c r="N8" s="742"/>
      <c r="O8" s="744"/>
      <c r="P8" s="742"/>
      <c r="Q8" s="742"/>
      <c r="R8" s="745"/>
      <c r="S8" s="745"/>
      <c r="T8" s="742"/>
      <c r="U8" s="743"/>
      <c r="V8" s="746"/>
      <c r="W8" s="734"/>
    </row>
    <row r="9" spans="1:24" ht="13.5">
      <c r="A9" s="718"/>
      <c r="B9" s="1475" t="s">
        <v>1027</v>
      </c>
      <c r="C9" s="1477"/>
      <c r="D9" s="747">
        <f>E9+L9+P9+T9+K9</f>
        <v>181327</v>
      </c>
      <c r="E9" s="748">
        <v>108798</v>
      </c>
      <c r="F9" s="748">
        <v>7935</v>
      </c>
      <c r="G9" s="748">
        <v>70105</v>
      </c>
      <c r="H9" s="748">
        <v>445</v>
      </c>
      <c r="I9" s="748">
        <v>193</v>
      </c>
      <c r="J9" s="748">
        <v>30120</v>
      </c>
      <c r="K9" s="748">
        <v>2175</v>
      </c>
      <c r="L9" s="748">
        <v>61848</v>
      </c>
      <c r="M9" s="748">
        <v>289</v>
      </c>
      <c r="N9" s="748">
        <v>49615</v>
      </c>
      <c r="O9" s="748">
        <v>11944</v>
      </c>
      <c r="P9" s="748">
        <v>3743</v>
      </c>
      <c r="Q9" s="748">
        <v>1828</v>
      </c>
      <c r="R9" s="748">
        <v>1855</v>
      </c>
      <c r="S9" s="748">
        <v>60</v>
      </c>
      <c r="T9" s="748">
        <v>4763</v>
      </c>
      <c r="U9" s="748">
        <v>840</v>
      </c>
      <c r="V9" s="749">
        <v>3923</v>
      </c>
      <c r="W9" s="730" t="s">
        <v>1027</v>
      </c>
      <c r="X9" s="750"/>
    </row>
    <row r="10" spans="1:24" ht="13.5">
      <c r="A10" s="718"/>
      <c r="B10" s="1475">
        <v>46</v>
      </c>
      <c r="C10" s="1477"/>
      <c r="D10" s="747">
        <f>E10+L10+P10+T10+K10</f>
        <v>210064</v>
      </c>
      <c r="E10" s="748">
        <v>115252</v>
      </c>
      <c r="F10" s="748">
        <v>8152</v>
      </c>
      <c r="G10" s="748">
        <v>73648</v>
      </c>
      <c r="H10" s="748">
        <v>305</v>
      </c>
      <c r="I10" s="748">
        <v>210</v>
      </c>
      <c r="J10" s="748">
        <v>32937</v>
      </c>
      <c r="K10" s="748">
        <v>2279</v>
      </c>
      <c r="L10" s="748">
        <v>83041</v>
      </c>
      <c r="M10" s="748">
        <v>294</v>
      </c>
      <c r="N10" s="748">
        <v>64474</v>
      </c>
      <c r="O10" s="748">
        <v>18273</v>
      </c>
      <c r="P10" s="748">
        <v>4276</v>
      </c>
      <c r="Q10" s="748">
        <v>2013</v>
      </c>
      <c r="R10" s="748">
        <v>2177</v>
      </c>
      <c r="S10" s="748">
        <v>86</v>
      </c>
      <c r="T10" s="748">
        <v>5216</v>
      </c>
      <c r="U10" s="748">
        <v>1363</v>
      </c>
      <c r="V10" s="749">
        <v>3853</v>
      </c>
      <c r="W10" s="730">
        <v>46</v>
      </c>
      <c r="X10" s="750"/>
    </row>
    <row r="11" spans="1:24" ht="13.5">
      <c r="A11" s="718"/>
      <c r="B11" s="1475">
        <v>47</v>
      </c>
      <c r="C11" s="1477"/>
      <c r="D11" s="747">
        <v>240114</v>
      </c>
      <c r="E11" s="748">
        <v>121364</v>
      </c>
      <c r="F11" s="748">
        <v>8890</v>
      </c>
      <c r="G11" s="748">
        <v>77736</v>
      </c>
      <c r="H11" s="748">
        <v>230</v>
      </c>
      <c r="I11" s="748">
        <v>167</v>
      </c>
      <c r="J11" s="748">
        <v>34341</v>
      </c>
      <c r="K11" s="748">
        <v>2639</v>
      </c>
      <c r="L11" s="748">
        <v>105169</v>
      </c>
      <c r="M11" s="748">
        <v>290</v>
      </c>
      <c r="N11" s="748">
        <v>81583</v>
      </c>
      <c r="O11" s="748">
        <v>23296</v>
      </c>
      <c r="P11" s="748">
        <v>4919</v>
      </c>
      <c r="Q11" s="748">
        <v>2380</v>
      </c>
      <c r="R11" s="748">
        <v>2439</v>
      </c>
      <c r="S11" s="748">
        <v>100</v>
      </c>
      <c r="T11" s="748">
        <v>6023</v>
      </c>
      <c r="U11" s="748">
        <v>2039</v>
      </c>
      <c r="V11" s="749">
        <v>3984</v>
      </c>
      <c r="W11" s="730">
        <v>47</v>
      </c>
      <c r="X11" s="750"/>
    </row>
    <row r="12" spans="1:24" ht="13.5">
      <c r="A12" s="718"/>
      <c r="B12" s="1475">
        <v>48</v>
      </c>
      <c r="C12" s="1477"/>
      <c r="D12" s="747">
        <v>273702</v>
      </c>
      <c r="E12" s="748">
        <v>128688</v>
      </c>
      <c r="F12" s="748">
        <v>9793</v>
      </c>
      <c r="G12" s="748">
        <v>82669</v>
      </c>
      <c r="H12" s="748">
        <v>178</v>
      </c>
      <c r="I12" s="748">
        <v>218</v>
      </c>
      <c r="J12" s="748">
        <v>35830</v>
      </c>
      <c r="K12" s="748">
        <v>2898</v>
      </c>
      <c r="L12" s="748">
        <v>130530</v>
      </c>
      <c r="M12" s="748">
        <v>317</v>
      </c>
      <c r="N12" s="748">
        <v>102909</v>
      </c>
      <c r="O12" s="748">
        <v>27304</v>
      </c>
      <c r="P12" s="748">
        <v>5587</v>
      </c>
      <c r="Q12" s="748">
        <v>2717</v>
      </c>
      <c r="R12" s="748">
        <v>2756</v>
      </c>
      <c r="S12" s="748">
        <v>114</v>
      </c>
      <c r="T12" s="748">
        <v>5999</v>
      </c>
      <c r="U12" s="748">
        <v>2356</v>
      </c>
      <c r="V12" s="749">
        <v>3643</v>
      </c>
      <c r="W12" s="730">
        <v>48</v>
      </c>
      <c r="X12" s="750"/>
    </row>
    <row r="13" spans="1:24" ht="13.5">
      <c r="A13" s="718"/>
      <c r="B13" s="1475">
        <v>49</v>
      </c>
      <c r="C13" s="1477"/>
      <c r="D13" s="747">
        <v>304865</v>
      </c>
      <c r="E13" s="748">
        <v>135758</v>
      </c>
      <c r="F13" s="748">
        <v>11206</v>
      </c>
      <c r="G13" s="748">
        <v>87317</v>
      </c>
      <c r="H13" s="748">
        <v>137</v>
      </c>
      <c r="I13" s="748">
        <v>258</v>
      </c>
      <c r="J13" s="748">
        <v>36840</v>
      </c>
      <c r="K13" s="748">
        <v>3158</v>
      </c>
      <c r="L13" s="748">
        <v>153570</v>
      </c>
      <c r="M13" s="748">
        <v>408</v>
      </c>
      <c r="N13" s="748">
        <v>124184</v>
      </c>
      <c r="O13" s="748">
        <v>28978</v>
      </c>
      <c r="P13" s="748">
        <v>6363</v>
      </c>
      <c r="Q13" s="748">
        <v>3158</v>
      </c>
      <c r="R13" s="748">
        <v>3077</v>
      </c>
      <c r="S13" s="748">
        <v>128</v>
      </c>
      <c r="T13" s="748">
        <v>6016</v>
      </c>
      <c r="U13" s="748">
        <v>2658</v>
      </c>
      <c r="V13" s="749">
        <v>3358</v>
      </c>
      <c r="W13" s="730">
        <v>49</v>
      </c>
      <c r="X13" s="750"/>
    </row>
    <row r="14" spans="1:24" ht="13.5">
      <c r="A14" s="718"/>
      <c r="B14" s="1475">
        <v>50</v>
      </c>
      <c r="C14" s="1477"/>
      <c r="D14" s="747">
        <v>331009</v>
      </c>
      <c r="E14" s="748">
        <v>141430</v>
      </c>
      <c r="F14" s="748">
        <v>12037</v>
      </c>
      <c r="G14" s="748">
        <v>90824</v>
      </c>
      <c r="H14" s="748">
        <v>105</v>
      </c>
      <c r="I14" s="748">
        <v>293</v>
      </c>
      <c r="J14" s="748">
        <v>38171</v>
      </c>
      <c r="K14" s="748">
        <v>3242</v>
      </c>
      <c r="L14" s="748">
        <v>173142</v>
      </c>
      <c r="M14" s="748">
        <v>520</v>
      </c>
      <c r="N14" s="748">
        <v>143700</v>
      </c>
      <c r="O14" s="748">
        <v>28922</v>
      </c>
      <c r="P14" s="748">
        <v>7099</v>
      </c>
      <c r="Q14" s="748">
        <v>3590</v>
      </c>
      <c r="R14" s="748">
        <v>3373</v>
      </c>
      <c r="S14" s="748">
        <v>136</v>
      </c>
      <c r="T14" s="748">
        <v>6096</v>
      </c>
      <c r="U14" s="748">
        <v>2899</v>
      </c>
      <c r="V14" s="749">
        <v>3197</v>
      </c>
      <c r="W14" s="730">
        <v>50</v>
      </c>
      <c r="X14" s="750"/>
    </row>
    <row r="15" spans="1:24" ht="13.5">
      <c r="A15" s="718"/>
      <c r="B15" s="1475">
        <v>51</v>
      </c>
      <c r="C15" s="1477"/>
      <c r="D15" s="747">
        <v>356289</v>
      </c>
      <c r="E15" s="748">
        <v>145819</v>
      </c>
      <c r="F15" s="748">
        <v>12594</v>
      </c>
      <c r="G15" s="748">
        <v>95241</v>
      </c>
      <c r="H15" s="748">
        <v>91</v>
      </c>
      <c r="I15" s="748">
        <v>333</v>
      </c>
      <c r="J15" s="748">
        <v>37560</v>
      </c>
      <c r="K15" s="748">
        <v>3227</v>
      </c>
      <c r="L15" s="748">
        <v>193775</v>
      </c>
      <c r="M15" s="748">
        <v>758</v>
      </c>
      <c r="N15" s="748">
        <v>165869</v>
      </c>
      <c r="O15" s="748">
        <v>27148</v>
      </c>
      <c r="P15" s="748">
        <v>7794</v>
      </c>
      <c r="Q15" s="748">
        <v>3984</v>
      </c>
      <c r="R15" s="748">
        <v>3671</v>
      </c>
      <c r="S15" s="748">
        <v>139</v>
      </c>
      <c r="T15" s="748">
        <v>5674</v>
      </c>
      <c r="U15" s="748">
        <v>2741</v>
      </c>
      <c r="V15" s="749">
        <v>2933</v>
      </c>
      <c r="W15" s="730">
        <v>51</v>
      </c>
      <c r="X15" s="750"/>
    </row>
    <row r="16" spans="1:24" ht="13.5">
      <c r="A16" s="718"/>
      <c r="B16" s="1475">
        <v>52</v>
      </c>
      <c r="C16" s="1477"/>
      <c r="D16" s="747">
        <v>385329</v>
      </c>
      <c r="E16" s="748">
        <v>155587</v>
      </c>
      <c r="F16" s="748">
        <v>12852</v>
      </c>
      <c r="G16" s="748">
        <v>99524</v>
      </c>
      <c r="H16" s="748">
        <v>73</v>
      </c>
      <c r="I16" s="748">
        <v>372</v>
      </c>
      <c r="J16" s="748">
        <v>42766</v>
      </c>
      <c r="K16" s="748">
        <v>3338</v>
      </c>
      <c r="L16" s="748">
        <v>212513</v>
      </c>
      <c r="M16" s="748">
        <v>1033</v>
      </c>
      <c r="N16" s="748">
        <v>185248</v>
      </c>
      <c r="O16" s="748">
        <v>26232</v>
      </c>
      <c r="P16" s="748">
        <v>8489</v>
      </c>
      <c r="Q16" s="748">
        <v>4366</v>
      </c>
      <c r="R16" s="748">
        <v>3972</v>
      </c>
      <c r="S16" s="748">
        <v>151</v>
      </c>
      <c r="T16" s="748">
        <v>5402</v>
      </c>
      <c r="U16" s="748">
        <v>2730</v>
      </c>
      <c r="V16" s="749">
        <v>2672</v>
      </c>
      <c r="W16" s="730">
        <v>52</v>
      </c>
      <c r="X16" s="750"/>
    </row>
    <row r="17" spans="1:24" ht="13.5">
      <c r="A17" s="718"/>
      <c r="B17" s="1475">
        <v>53</v>
      </c>
      <c r="C17" s="1477"/>
      <c r="D17" s="747">
        <v>414872</v>
      </c>
      <c r="E17" s="748">
        <v>165185</v>
      </c>
      <c r="F17" s="748">
        <v>13413</v>
      </c>
      <c r="G17" s="748">
        <v>103046</v>
      </c>
      <c r="H17" s="748">
        <v>62</v>
      </c>
      <c r="I17" s="748">
        <v>396</v>
      </c>
      <c r="J17" s="748">
        <v>48268</v>
      </c>
      <c r="K17" s="748">
        <v>3484</v>
      </c>
      <c r="L17" s="748">
        <v>231831</v>
      </c>
      <c r="M17" s="748">
        <v>1326</v>
      </c>
      <c r="N17" s="748">
        <v>204394</v>
      </c>
      <c r="O17" s="748">
        <v>26111</v>
      </c>
      <c r="P17" s="748">
        <v>9173</v>
      </c>
      <c r="Q17" s="748">
        <v>4769</v>
      </c>
      <c r="R17" s="748">
        <v>4221</v>
      </c>
      <c r="S17" s="748">
        <v>183</v>
      </c>
      <c r="T17" s="748">
        <v>5199</v>
      </c>
      <c r="U17" s="748">
        <v>2731</v>
      </c>
      <c r="V17" s="749">
        <v>2468</v>
      </c>
      <c r="W17" s="730">
        <v>53</v>
      </c>
      <c r="X17" s="750"/>
    </row>
    <row r="18" spans="1:24" ht="13.5">
      <c r="A18" s="718"/>
      <c r="B18" s="1475">
        <v>54</v>
      </c>
      <c r="C18" s="1477"/>
      <c r="D18" s="747">
        <v>445298</v>
      </c>
      <c r="E18" s="748">
        <v>174750</v>
      </c>
      <c r="F18" s="748">
        <v>14403</v>
      </c>
      <c r="G18" s="748">
        <v>106269</v>
      </c>
      <c r="H18" s="748">
        <v>53</v>
      </c>
      <c r="I18" s="748">
        <v>429</v>
      </c>
      <c r="J18" s="748">
        <v>53596</v>
      </c>
      <c r="K18" s="748">
        <v>3598</v>
      </c>
      <c r="L18" s="748">
        <v>252184</v>
      </c>
      <c r="M18" s="748">
        <v>1635</v>
      </c>
      <c r="N18" s="748">
        <v>225475</v>
      </c>
      <c r="O18" s="748">
        <v>25074</v>
      </c>
      <c r="P18" s="748">
        <v>9614</v>
      </c>
      <c r="Q18" s="748">
        <v>5129</v>
      </c>
      <c r="R18" s="748">
        <v>4280</v>
      </c>
      <c r="S18" s="748">
        <v>205</v>
      </c>
      <c r="T18" s="748">
        <v>5152</v>
      </c>
      <c r="U18" s="748">
        <v>2805</v>
      </c>
      <c r="V18" s="749">
        <v>2347</v>
      </c>
      <c r="W18" s="730">
        <v>54</v>
      </c>
      <c r="X18" s="750"/>
    </row>
    <row r="19" spans="1:24" s="756" customFormat="1" ht="11.25">
      <c r="A19" s="751"/>
      <c r="B19" s="1478">
        <v>55</v>
      </c>
      <c r="C19" s="1479"/>
      <c r="D19" s="753">
        <v>472045</v>
      </c>
      <c r="E19" s="754">
        <f aca="true" t="shared" si="0" ref="E19:V19">SUM(E21:E22)</f>
        <v>183533</v>
      </c>
      <c r="F19" s="754">
        <f t="shared" si="0"/>
        <v>15334</v>
      </c>
      <c r="G19" s="754">
        <f t="shared" si="0"/>
        <v>108071</v>
      </c>
      <c r="H19" s="754">
        <f t="shared" si="0"/>
        <v>35</v>
      </c>
      <c r="I19" s="754">
        <f t="shared" si="0"/>
        <v>467</v>
      </c>
      <c r="J19" s="754">
        <f t="shared" si="0"/>
        <v>59626</v>
      </c>
      <c r="K19" s="754">
        <f t="shared" si="0"/>
        <v>3638</v>
      </c>
      <c r="L19" s="754">
        <f t="shared" si="0"/>
        <v>269044</v>
      </c>
      <c r="M19" s="754">
        <f t="shared" si="0"/>
        <v>1904</v>
      </c>
      <c r="N19" s="754">
        <f t="shared" si="0"/>
        <v>241584</v>
      </c>
      <c r="O19" s="754">
        <f t="shared" si="0"/>
        <v>25556</v>
      </c>
      <c r="P19" s="754">
        <f t="shared" si="0"/>
        <v>10328</v>
      </c>
      <c r="Q19" s="754">
        <f t="shared" si="0"/>
        <v>5490</v>
      </c>
      <c r="R19" s="754">
        <f t="shared" si="0"/>
        <v>4609</v>
      </c>
      <c r="S19" s="754">
        <f t="shared" si="0"/>
        <v>229</v>
      </c>
      <c r="T19" s="754">
        <f t="shared" si="0"/>
        <v>5502</v>
      </c>
      <c r="U19" s="754">
        <f t="shared" si="0"/>
        <v>2985</v>
      </c>
      <c r="V19" s="754">
        <f t="shared" si="0"/>
        <v>2517</v>
      </c>
      <c r="W19" s="752">
        <v>55</v>
      </c>
      <c r="X19" s="755"/>
    </row>
    <row r="20" spans="1:23" ht="6" customHeight="1">
      <c r="A20" s="718"/>
      <c r="B20" s="730"/>
      <c r="C20" s="757"/>
      <c r="D20" s="747"/>
      <c r="E20" s="748"/>
      <c r="F20" s="748"/>
      <c r="G20" s="748"/>
      <c r="H20" s="748"/>
      <c r="I20" s="748"/>
      <c r="J20" s="748"/>
      <c r="K20" s="748"/>
      <c r="L20" s="754"/>
      <c r="M20" s="748"/>
      <c r="N20" s="748"/>
      <c r="O20" s="748"/>
      <c r="P20" s="748"/>
      <c r="Q20" s="748"/>
      <c r="R20" s="748"/>
      <c r="S20" s="748"/>
      <c r="T20" s="748"/>
      <c r="U20" s="748"/>
      <c r="V20" s="749"/>
      <c r="W20" s="758"/>
    </row>
    <row r="21" spans="1:23" ht="13.5">
      <c r="A21" s="718"/>
      <c r="B21" s="1483" t="s">
        <v>1028</v>
      </c>
      <c r="C21" s="1484"/>
      <c r="D21" s="753">
        <f>E21+L21+P21+T21+K21</f>
        <v>465377</v>
      </c>
      <c r="E21" s="748">
        <v>179921</v>
      </c>
      <c r="F21" s="748">
        <v>12284</v>
      </c>
      <c r="G21" s="748">
        <v>107827</v>
      </c>
      <c r="H21" s="748">
        <v>34</v>
      </c>
      <c r="I21" s="748">
        <v>226</v>
      </c>
      <c r="J21" s="748">
        <v>59550</v>
      </c>
      <c r="K21" s="748">
        <v>2707</v>
      </c>
      <c r="L21" s="748">
        <v>267529</v>
      </c>
      <c r="M21" s="748">
        <v>1897</v>
      </c>
      <c r="N21" s="748">
        <v>240076</v>
      </c>
      <c r="O21" s="748">
        <v>25556</v>
      </c>
      <c r="P21" s="748">
        <v>9718</v>
      </c>
      <c r="Q21" s="748">
        <v>4899</v>
      </c>
      <c r="R21" s="748">
        <v>4591</v>
      </c>
      <c r="S21" s="748">
        <v>228</v>
      </c>
      <c r="T21" s="748">
        <v>5502</v>
      </c>
      <c r="U21" s="748">
        <v>2985</v>
      </c>
      <c r="V21" s="749">
        <v>2517</v>
      </c>
      <c r="W21" s="732" t="s">
        <v>1028</v>
      </c>
    </row>
    <row r="22" spans="1:23" ht="13.5">
      <c r="A22" s="718"/>
      <c r="B22" s="1481" t="s">
        <v>1029</v>
      </c>
      <c r="C22" s="1482"/>
      <c r="D22" s="759">
        <f>E22+L22+P22+T22+K22</f>
        <v>6668</v>
      </c>
      <c r="E22" s="760">
        <v>3612</v>
      </c>
      <c r="F22" s="760">
        <v>3050</v>
      </c>
      <c r="G22" s="760">
        <v>244</v>
      </c>
      <c r="H22" s="760">
        <v>1</v>
      </c>
      <c r="I22" s="760">
        <v>241</v>
      </c>
      <c r="J22" s="760">
        <v>76</v>
      </c>
      <c r="K22" s="760">
        <v>931</v>
      </c>
      <c r="L22" s="760">
        <v>1515</v>
      </c>
      <c r="M22" s="760">
        <v>7</v>
      </c>
      <c r="N22" s="760">
        <v>1508</v>
      </c>
      <c r="O22" s="761">
        <v>0</v>
      </c>
      <c r="P22" s="760">
        <v>610</v>
      </c>
      <c r="Q22" s="760">
        <v>591</v>
      </c>
      <c r="R22" s="760">
        <v>18</v>
      </c>
      <c r="S22" s="760">
        <v>1</v>
      </c>
      <c r="T22" s="761">
        <v>0</v>
      </c>
      <c r="U22" s="761">
        <v>0</v>
      </c>
      <c r="V22" s="762">
        <v>0</v>
      </c>
      <c r="W22" s="739" t="s">
        <v>1029</v>
      </c>
    </row>
    <row r="23" spans="1:12" ht="13.5" customHeight="1">
      <c r="A23" s="140"/>
      <c r="B23" s="109" t="s">
        <v>1030</v>
      </c>
      <c r="C23" s="140"/>
      <c r="D23" s="140"/>
      <c r="E23" s="140"/>
      <c r="F23" s="140"/>
      <c r="G23" s="140"/>
      <c r="H23" s="140"/>
      <c r="I23" s="140"/>
      <c r="J23" s="140"/>
      <c r="K23" s="140"/>
      <c r="L23" s="140"/>
    </row>
    <row r="24" spans="1:12" ht="13.5" customHeight="1">
      <c r="A24" s="140"/>
      <c r="B24" s="109" t="s">
        <v>1031</v>
      </c>
      <c r="C24" s="140"/>
      <c r="D24" s="140"/>
      <c r="E24" s="140"/>
      <c r="F24" s="140"/>
      <c r="G24" s="140"/>
      <c r="H24" s="140"/>
      <c r="I24" s="140"/>
      <c r="J24" s="140"/>
      <c r="K24" s="140"/>
      <c r="L24" s="140"/>
    </row>
    <row r="25" spans="1:12" ht="12" customHeight="1">
      <c r="A25" s="140"/>
      <c r="B25" s="140" t="s">
        <v>1032</v>
      </c>
      <c r="C25" s="140"/>
      <c r="D25" s="140"/>
      <c r="E25" s="140"/>
      <c r="F25" s="140"/>
      <c r="G25" s="140"/>
      <c r="H25" s="140"/>
      <c r="I25" s="140"/>
      <c r="J25" s="140"/>
      <c r="K25" s="140"/>
      <c r="L25" s="140"/>
    </row>
    <row r="26" spans="1:12" ht="12">
      <c r="A26" s="140"/>
      <c r="B26" s="716"/>
      <c r="C26" s="140"/>
      <c r="D26" s="140"/>
      <c r="E26" s="140"/>
      <c r="F26" s="140"/>
      <c r="G26" s="140"/>
      <c r="H26" s="140"/>
      <c r="I26" s="140"/>
      <c r="J26" s="140"/>
      <c r="K26" s="140"/>
      <c r="L26" s="140"/>
    </row>
    <row r="27" spans="1:12" ht="12">
      <c r="A27" s="140"/>
      <c r="B27" s="140"/>
      <c r="C27" s="140"/>
      <c r="D27" s="140"/>
      <c r="E27" s="140"/>
      <c r="F27" s="140"/>
      <c r="G27" s="140"/>
      <c r="H27" s="140"/>
      <c r="I27" s="140"/>
      <c r="J27" s="140"/>
      <c r="K27" s="140"/>
      <c r="L27" s="140"/>
    </row>
    <row r="28" spans="1:12" ht="12">
      <c r="A28" s="140"/>
      <c r="B28" s="140"/>
      <c r="C28" s="140"/>
      <c r="D28" s="140"/>
      <c r="E28" s="140"/>
      <c r="F28" s="140"/>
      <c r="G28" s="140"/>
      <c r="H28" s="140"/>
      <c r="I28" s="140"/>
      <c r="J28" s="140"/>
      <c r="K28" s="140"/>
      <c r="L28" s="140"/>
    </row>
    <row r="29" spans="1:22" ht="12">
      <c r="A29" s="140"/>
      <c r="B29" s="140"/>
      <c r="C29" s="140"/>
      <c r="D29" s="140"/>
      <c r="E29" s="140"/>
      <c r="F29" s="140"/>
      <c r="G29" s="140"/>
      <c r="H29" s="140"/>
      <c r="I29" s="140"/>
      <c r="J29" s="140"/>
      <c r="K29" s="140"/>
      <c r="L29" s="140"/>
      <c r="V29" s="763"/>
    </row>
    <row r="30" spans="1:12" s="756" customFormat="1" ht="11.25">
      <c r="A30" s="764"/>
      <c r="B30" s="764"/>
      <c r="C30" s="764"/>
      <c r="D30" s="764"/>
      <c r="E30" s="764"/>
      <c r="F30" s="764"/>
      <c r="G30" s="764"/>
      <c r="H30" s="764"/>
      <c r="I30" s="764"/>
      <c r="J30" s="764"/>
      <c r="K30" s="764"/>
      <c r="L30" s="764"/>
    </row>
    <row r="31" spans="1:12" ht="12">
      <c r="A31" s="140"/>
      <c r="B31" s="140"/>
      <c r="C31" s="140"/>
      <c r="D31" s="140"/>
      <c r="E31" s="140"/>
      <c r="F31" s="140"/>
      <c r="G31" s="140"/>
      <c r="H31" s="140"/>
      <c r="I31" s="140"/>
      <c r="J31" s="140"/>
      <c r="K31" s="140"/>
      <c r="L31" s="140"/>
    </row>
    <row r="32" spans="1:12" ht="12">
      <c r="A32" s="140"/>
      <c r="B32" s="140"/>
      <c r="C32" s="140"/>
      <c r="D32" s="140"/>
      <c r="E32" s="140"/>
      <c r="F32" s="140"/>
      <c r="G32" s="140"/>
      <c r="H32" s="140"/>
      <c r="I32" s="140"/>
      <c r="J32" s="140"/>
      <c r="K32" s="140"/>
      <c r="L32" s="140"/>
    </row>
    <row r="33" spans="1:12" ht="15" customHeight="1">
      <c r="A33" s="140"/>
      <c r="B33" s="140"/>
      <c r="C33" s="140"/>
      <c r="D33" s="140"/>
      <c r="E33" s="140"/>
      <c r="F33" s="140"/>
      <c r="G33" s="140"/>
      <c r="H33" s="140"/>
      <c r="I33" s="140"/>
      <c r="J33" s="140"/>
      <c r="K33" s="140"/>
      <c r="L33" s="140"/>
    </row>
    <row r="36" ht="13.5" customHeight="1">
      <c r="B36" s="713"/>
    </row>
  </sheetData>
  <mergeCells count="33">
    <mergeCell ref="V6:V7"/>
    <mergeCell ref="R6:R7"/>
    <mergeCell ref="Q6:Q7"/>
    <mergeCell ref="S6:S7"/>
    <mergeCell ref="W5:W7"/>
    <mergeCell ref="L6:L7"/>
    <mergeCell ref="E6:E7"/>
    <mergeCell ref="B16:C16"/>
    <mergeCell ref="T6:T7"/>
    <mergeCell ref="B14:C14"/>
    <mergeCell ref="O6:O7"/>
    <mergeCell ref="P6:P7"/>
    <mergeCell ref="U6:U7"/>
    <mergeCell ref="B11:C11"/>
    <mergeCell ref="B22:C22"/>
    <mergeCell ref="M6:M7"/>
    <mergeCell ref="B21:C21"/>
    <mergeCell ref="I6:I7"/>
    <mergeCell ref="J6:J7"/>
    <mergeCell ref="B12:C12"/>
    <mergeCell ref="B13:C13"/>
    <mergeCell ref="B8:C8"/>
    <mergeCell ref="G6:H6"/>
    <mergeCell ref="B18:C18"/>
    <mergeCell ref="B19:C19"/>
    <mergeCell ref="N6:N7"/>
    <mergeCell ref="B15:C15"/>
    <mergeCell ref="B9:C9"/>
    <mergeCell ref="B10:C10"/>
    <mergeCell ref="L5:O5"/>
    <mergeCell ref="F6:F7"/>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M64"/>
  <sheetViews>
    <sheetView workbookViewId="0" topLeftCell="A1">
      <pane ySplit="6" topLeftCell="BM7" activePane="bottomLeft" state="frozen"/>
      <selection pane="topLeft" activeCell="A1" sqref="A1"/>
      <selection pane="bottomLeft" activeCell="A1" sqref="A1"/>
    </sheetView>
  </sheetViews>
  <sheetFormatPr defaultColWidth="9.00390625" defaultRowHeight="13.5"/>
  <cols>
    <col min="1" max="1" width="2.625" style="765" customWidth="1"/>
    <col min="2" max="2" width="10.625" style="765" customWidth="1"/>
    <col min="3" max="3" width="8.625" style="765" customWidth="1"/>
    <col min="4" max="4" width="9.625" style="765" customWidth="1"/>
    <col min="5" max="5" width="13.625" style="765" customWidth="1"/>
    <col min="6" max="6" width="8.625" style="765" customWidth="1"/>
    <col min="7" max="7" width="9.25390625" style="765" customWidth="1"/>
    <col min="8" max="8" width="13.625" style="765" customWidth="1"/>
    <col min="9" max="9" width="8.625" style="765" customWidth="1"/>
    <col min="10" max="10" width="2.125" style="765" customWidth="1"/>
    <col min="11" max="11" width="8.625" style="765" customWidth="1"/>
    <col min="12" max="12" width="2.125" style="765" customWidth="1"/>
    <col min="13" max="13" width="13.625" style="765" customWidth="1"/>
    <col min="14" max="16384" width="9.00390625" style="765" customWidth="1"/>
  </cols>
  <sheetData>
    <row r="1" ht="6.75" customHeight="1"/>
    <row r="2" spans="2:13" ht="15" customHeight="1">
      <c r="B2" s="766" t="s">
        <v>1048</v>
      </c>
      <c r="E2" s="767"/>
      <c r="F2" s="767"/>
      <c r="G2" s="767"/>
      <c r="H2" s="768"/>
      <c r="I2" s="767"/>
      <c r="J2" s="767"/>
      <c r="K2" s="767"/>
      <c r="L2" s="767"/>
      <c r="M2" s="767"/>
    </row>
    <row r="3" spans="2:13" ht="13.5" customHeight="1" thickBot="1">
      <c r="B3" s="769"/>
      <c r="C3" s="769"/>
      <c r="D3" s="769"/>
      <c r="E3" s="769"/>
      <c r="F3" s="769"/>
      <c r="G3" s="769"/>
      <c r="H3" s="769"/>
      <c r="I3" s="770"/>
      <c r="J3" s="770"/>
      <c r="K3" s="770"/>
      <c r="L3" s="770"/>
      <c r="M3" s="771" t="s">
        <v>1041</v>
      </c>
    </row>
    <row r="4" spans="1:13" s="773" customFormat="1" ht="13.5" customHeight="1" thickTop="1">
      <c r="A4" s="772"/>
      <c r="B4" s="1508" t="s">
        <v>1042</v>
      </c>
      <c r="C4" s="1517" t="s">
        <v>1034</v>
      </c>
      <c r="D4" s="1518"/>
      <c r="E4" s="1518"/>
      <c r="F4" s="1505" t="s">
        <v>1035</v>
      </c>
      <c r="G4" s="1515"/>
      <c r="H4" s="1516"/>
      <c r="I4" s="1505" t="s">
        <v>1036</v>
      </c>
      <c r="J4" s="1506"/>
      <c r="K4" s="1506"/>
      <c r="L4" s="1506"/>
      <c r="M4" s="1507"/>
    </row>
    <row r="5" spans="1:13" s="773" customFormat="1" ht="13.5" customHeight="1">
      <c r="A5" s="772"/>
      <c r="B5" s="1509"/>
      <c r="C5" s="1513" t="s">
        <v>1037</v>
      </c>
      <c r="D5" s="1513" t="s">
        <v>701</v>
      </c>
      <c r="E5" s="774" t="s">
        <v>1038</v>
      </c>
      <c r="F5" s="1513" t="s">
        <v>1037</v>
      </c>
      <c r="G5" s="1511" t="s">
        <v>701</v>
      </c>
      <c r="H5" s="775" t="s">
        <v>1038</v>
      </c>
      <c r="I5" s="1513" t="s">
        <v>1037</v>
      </c>
      <c r="J5" s="1500" t="s">
        <v>701</v>
      </c>
      <c r="K5" s="1501"/>
      <c r="L5" s="1500" t="s">
        <v>1038</v>
      </c>
      <c r="M5" s="1501"/>
    </row>
    <row r="6" spans="1:13" s="773" customFormat="1" ht="13.5" customHeight="1">
      <c r="A6" s="772"/>
      <c r="B6" s="1510"/>
      <c r="C6" s="1514"/>
      <c r="D6" s="1514"/>
      <c r="E6" s="776" t="s">
        <v>1039</v>
      </c>
      <c r="F6" s="1514"/>
      <c r="G6" s="1512"/>
      <c r="H6" s="777" t="s">
        <v>1039</v>
      </c>
      <c r="I6" s="1514"/>
      <c r="J6" s="1502"/>
      <c r="K6" s="1503"/>
      <c r="L6" s="1504" t="s">
        <v>1039</v>
      </c>
      <c r="M6" s="1503"/>
    </row>
    <row r="7" spans="1:13" s="773" customFormat="1" ht="13.5" customHeight="1">
      <c r="A7" s="772"/>
      <c r="B7" s="778" t="s">
        <v>1043</v>
      </c>
      <c r="C7" s="779">
        <v>28755</v>
      </c>
      <c r="D7" s="780">
        <v>109926</v>
      </c>
      <c r="E7" s="780">
        <v>165128703</v>
      </c>
      <c r="F7" s="781">
        <v>3251</v>
      </c>
      <c r="G7" s="781">
        <v>27586</v>
      </c>
      <c r="H7" s="781">
        <v>101144603</v>
      </c>
      <c r="I7" s="781">
        <v>20281</v>
      </c>
      <c r="J7" s="781"/>
      <c r="K7" s="781">
        <v>66205</v>
      </c>
      <c r="L7" s="781"/>
      <c r="M7" s="782">
        <v>59660542</v>
      </c>
    </row>
    <row r="8" spans="1:13" s="773" customFormat="1" ht="9.75" customHeight="1">
      <c r="A8" s="772"/>
      <c r="B8" s="778"/>
      <c r="C8" s="783"/>
      <c r="D8" s="784"/>
      <c r="E8" s="784"/>
      <c r="F8" s="784"/>
      <c r="G8" s="784"/>
      <c r="H8" s="784"/>
      <c r="I8" s="784"/>
      <c r="J8" s="784"/>
      <c r="K8" s="784"/>
      <c r="L8" s="784"/>
      <c r="M8" s="785"/>
    </row>
    <row r="9" spans="1:13" s="791" customFormat="1" ht="13.5" customHeight="1">
      <c r="A9" s="786"/>
      <c r="B9" s="787" t="s">
        <v>1044</v>
      </c>
      <c r="C9" s="788">
        <f aca="true" t="shared" si="0" ref="C9:I9">SUM(C11:C12)</f>
        <v>30170</v>
      </c>
      <c r="D9" s="789">
        <f t="shared" si="0"/>
        <v>112178</v>
      </c>
      <c r="E9" s="789">
        <f t="shared" si="0"/>
        <v>228945453</v>
      </c>
      <c r="F9" s="789">
        <f t="shared" si="0"/>
        <v>3625</v>
      </c>
      <c r="G9" s="789">
        <f t="shared" si="0"/>
        <v>30871</v>
      </c>
      <c r="H9" s="789">
        <f t="shared" si="0"/>
        <v>147178891</v>
      </c>
      <c r="I9" s="789">
        <f t="shared" si="0"/>
        <v>20817</v>
      </c>
      <c r="J9" s="789"/>
      <c r="K9" s="789">
        <f>SUM(K11:K12)</f>
        <v>70780</v>
      </c>
      <c r="L9" s="789"/>
      <c r="M9" s="790">
        <f>SUM(M11:M12)</f>
        <v>78969449</v>
      </c>
    </row>
    <row r="10" spans="1:13" s="791" customFormat="1" ht="9.75" customHeight="1">
      <c r="A10" s="786"/>
      <c r="B10" s="792"/>
      <c r="C10" s="793"/>
      <c r="D10" s="794"/>
      <c r="E10" s="794"/>
      <c r="F10" s="794"/>
      <c r="G10" s="794"/>
      <c r="H10" s="794"/>
      <c r="I10" s="794"/>
      <c r="J10" s="794"/>
      <c r="K10" s="794"/>
      <c r="L10" s="794"/>
      <c r="M10" s="795"/>
    </row>
    <row r="11" spans="1:13" s="791" customFormat="1" ht="13.5" customHeight="1">
      <c r="A11" s="786"/>
      <c r="B11" s="792" t="s">
        <v>53</v>
      </c>
      <c r="C11" s="788">
        <f>SUM(C19:C31)</f>
        <v>22958</v>
      </c>
      <c r="D11" s="789">
        <f>SUM(D19:D31)</f>
        <v>92966</v>
      </c>
      <c r="E11" s="789">
        <f>SUM(E19:E31)</f>
        <v>208501656</v>
      </c>
      <c r="F11" s="789">
        <f>SUM(F19:F31)</f>
        <v>3194</v>
      </c>
      <c r="G11" s="789">
        <v>29104</v>
      </c>
      <c r="H11" s="789">
        <f>SUM(H19:H31)</f>
        <v>142351336</v>
      </c>
      <c r="I11" s="789">
        <f>SUM(I19:I31)</f>
        <v>14850</v>
      </c>
      <c r="J11" s="789"/>
      <c r="K11" s="789">
        <f>SUM(K19:K31)</f>
        <v>55099</v>
      </c>
      <c r="L11" s="789"/>
      <c r="M11" s="790">
        <f>SUM(M19:M31)</f>
        <v>63959902</v>
      </c>
    </row>
    <row r="12" spans="1:13" s="791" customFormat="1" ht="13.5" customHeight="1">
      <c r="A12" s="786"/>
      <c r="B12" s="792" t="s">
        <v>54</v>
      </c>
      <c r="C12" s="788">
        <f>SUM(C32:C62)</f>
        <v>7212</v>
      </c>
      <c r="D12" s="789">
        <f>SUM(D32:D62)</f>
        <v>19212</v>
      </c>
      <c r="E12" s="789">
        <f>SUM(E32:E62)</f>
        <v>20443797</v>
      </c>
      <c r="F12" s="789">
        <f>SUM(F32:F62)</f>
        <v>431</v>
      </c>
      <c r="G12" s="789">
        <v>1767</v>
      </c>
      <c r="H12" s="789">
        <v>4827555</v>
      </c>
      <c r="I12" s="789">
        <f>SUM(I32:I62)</f>
        <v>5967</v>
      </c>
      <c r="J12" s="789"/>
      <c r="K12" s="789">
        <v>15681</v>
      </c>
      <c r="L12" s="789"/>
      <c r="M12" s="790">
        <v>15009547</v>
      </c>
    </row>
    <row r="13" spans="1:13" s="791" customFormat="1" ht="9.75" customHeight="1">
      <c r="A13" s="786"/>
      <c r="B13" s="792"/>
      <c r="C13" s="788"/>
      <c r="D13" s="789"/>
      <c r="E13" s="789"/>
      <c r="F13" s="789"/>
      <c r="G13" s="789"/>
      <c r="H13" s="789"/>
      <c r="I13" s="789"/>
      <c r="J13" s="789"/>
      <c r="K13" s="789"/>
      <c r="L13" s="789"/>
      <c r="M13" s="790"/>
    </row>
    <row r="14" spans="1:13" s="791" customFormat="1" ht="13.5" customHeight="1">
      <c r="A14" s="786"/>
      <c r="B14" s="792" t="s">
        <v>1611</v>
      </c>
      <c r="C14" s="788">
        <f aca="true" t="shared" si="1" ref="C14:I14">+C19+C24+C25+C26+C28+C29+C30+C32+C33+C34+C35+C36+C37+C38</f>
        <v>12999</v>
      </c>
      <c r="D14" s="789">
        <f t="shared" si="1"/>
        <v>52027</v>
      </c>
      <c r="E14" s="789">
        <f t="shared" si="1"/>
        <v>119277315</v>
      </c>
      <c r="F14" s="789">
        <f t="shared" si="1"/>
        <v>1799</v>
      </c>
      <c r="G14" s="789">
        <f t="shared" si="1"/>
        <v>17099</v>
      </c>
      <c r="H14" s="789">
        <f t="shared" si="1"/>
        <v>83559275</v>
      </c>
      <c r="I14" s="789">
        <f t="shared" si="1"/>
        <v>8902</v>
      </c>
      <c r="J14" s="789"/>
      <c r="K14" s="789">
        <f>+K19+K24+K25+K26+K28+K29+K30+K32+K33+K34+K35+K36+K37+K38</f>
        <v>30961</v>
      </c>
      <c r="L14" s="789"/>
      <c r="M14" s="790">
        <f>+M19+M24+M25+M26+M28+M29+M30+M32+M33+M34+M35+M36+M37+M38</f>
        <v>35380548</v>
      </c>
    </row>
    <row r="15" spans="1:13" s="791" customFormat="1" ht="13.5" customHeight="1">
      <c r="A15" s="786"/>
      <c r="B15" s="792" t="s">
        <v>1613</v>
      </c>
      <c r="C15" s="788">
        <f>+C23+C39+C40+C41+C42+C43+C44+C45</f>
        <v>2313</v>
      </c>
      <c r="D15" s="789">
        <f>+D23+D39+D40+D41+D42+D43+D44+D45</f>
        <v>7442</v>
      </c>
      <c r="E15" s="789">
        <f>+E23+E39+E40+E41+E42+E43+E44+E45</f>
        <v>13378461</v>
      </c>
      <c r="F15" s="789">
        <f>+F23+F39+F40+F41+F42+F43+F44+F45</f>
        <v>187</v>
      </c>
      <c r="G15" s="789">
        <v>1241</v>
      </c>
      <c r="H15" s="789">
        <v>6965315</v>
      </c>
      <c r="I15" s="789">
        <f>+I23+I39+I40+I41+I42+I43+I44+I45</f>
        <v>1728</v>
      </c>
      <c r="J15" s="789"/>
      <c r="K15" s="789">
        <v>5458</v>
      </c>
      <c r="L15" s="789"/>
      <c r="M15" s="790">
        <v>6144018</v>
      </c>
    </row>
    <row r="16" spans="1:13" s="791" customFormat="1" ht="13.5" customHeight="1">
      <c r="A16" s="786"/>
      <c r="B16" s="792" t="s">
        <v>1615</v>
      </c>
      <c r="C16" s="788">
        <f>+C20+C27+C31+C46+C47+C48+C49+C50</f>
        <v>6034</v>
      </c>
      <c r="D16" s="789">
        <f>+D20+D27+D31+D46+D47+D48+D49+D50</f>
        <v>20516</v>
      </c>
      <c r="E16" s="789">
        <f>+E20+E27+E31+E46+E47+E48+E49+E50</f>
        <v>35259461</v>
      </c>
      <c r="F16" s="789">
        <f>+F20+F27+F31+F46+F47+F48+F49+F50</f>
        <v>665</v>
      </c>
      <c r="G16" s="789">
        <v>4453</v>
      </c>
      <c r="H16" s="789">
        <f>+H20+H27+H31+H46+H47+H48+H49+H50</f>
        <v>19694722</v>
      </c>
      <c r="I16" s="789">
        <f>+I20+I27+I31+I46+I47+I48+I49+I50</f>
        <v>4209</v>
      </c>
      <c r="J16" s="789"/>
      <c r="K16" s="789">
        <f>+K20+K27+K31+K46+K47+K48+K49+K50</f>
        <v>13684</v>
      </c>
      <c r="L16" s="789"/>
      <c r="M16" s="790">
        <f>+M20+M27+M31+M46+M47+M48+M49+M50</f>
        <v>14613808</v>
      </c>
    </row>
    <row r="17" spans="1:13" s="791" customFormat="1" ht="13.5" customHeight="1">
      <c r="A17" s="786"/>
      <c r="B17" s="792" t="s">
        <v>1617</v>
      </c>
      <c r="C17" s="788">
        <f>+C21+C22+C51+C52+C53+C54+C55+C56+C57+C58+C59+C60+C61+C62</f>
        <v>8824</v>
      </c>
      <c r="D17" s="789">
        <f>+D21+D22+D51+D52+D53+D54+D55+D56+D57+D58+D59+D60+D61+D62</f>
        <v>32193</v>
      </c>
      <c r="E17" s="789">
        <f>+E21+E22+E51+E52+E53+E54+E55+E56+E57+E58+E59+E60+E61+E62</f>
        <v>61030216</v>
      </c>
      <c r="F17" s="789">
        <f>+F21+F22+F51+F52+F53+F54+F55+F56+F57+F58+F59+F60+F61+F62</f>
        <v>974</v>
      </c>
      <c r="G17" s="789">
        <v>8078</v>
      </c>
      <c r="H17" s="789">
        <v>36959579</v>
      </c>
      <c r="I17" s="789">
        <f>+I21+I22+I51+I52+I53+I54+I55+I56+I57+I58+I59+I60+I61+I62</f>
        <v>5978</v>
      </c>
      <c r="J17" s="789"/>
      <c r="K17" s="789">
        <v>20677</v>
      </c>
      <c r="L17" s="789"/>
      <c r="M17" s="790">
        <v>22831075</v>
      </c>
    </row>
    <row r="18" spans="1:13" s="773" customFormat="1" ht="9.75" customHeight="1">
      <c r="A18" s="772"/>
      <c r="B18" s="796" t="s">
        <v>1040</v>
      </c>
      <c r="C18" s="783"/>
      <c r="D18" s="784"/>
      <c r="E18" s="797"/>
      <c r="F18" s="784"/>
      <c r="G18" s="784"/>
      <c r="H18" s="784"/>
      <c r="I18" s="784"/>
      <c r="J18" s="784"/>
      <c r="K18" s="784"/>
      <c r="L18" s="784"/>
      <c r="M18" s="785"/>
    </row>
    <row r="19" spans="1:13" s="773" customFormat="1" ht="12" customHeight="1">
      <c r="A19" s="772"/>
      <c r="B19" s="778" t="s">
        <v>1620</v>
      </c>
      <c r="C19" s="798">
        <v>6288</v>
      </c>
      <c r="D19" s="799">
        <v>31480</v>
      </c>
      <c r="E19" s="799">
        <v>93050732</v>
      </c>
      <c r="F19" s="799">
        <v>1217</v>
      </c>
      <c r="G19" s="799">
        <v>14073</v>
      </c>
      <c r="H19" s="799">
        <v>73982898</v>
      </c>
      <c r="I19" s="799">
        <v>3491</v>
      </c>
      <c r="J19" s="799"/>
      <c r="K19" s="799">
        <v>14108</v>
      </c>
      <c r="L19" s="799"/>
      <c r="M19" s="800">
        <v>17757123</v>
      </c>
    </row>
    <row r="20" spans="1:13" s="773" customFormat="1" ht="12" customHeight="1">
      <c r="A20" s="772"/>
      <c r="B20" s="778" t="s">
        <v>1621</v>
      </c>
      <c r="C20" s="798">
        <v>2369</v>
      </c>
      <c r="D20" s="799">
        <v>9726</v>
      </c>
      <c r="E20" s="799">
        <v>17002600</v>
      </c>
      <c r="F20" s="799">
        <v>386</v>
      </c>
      <c r="G20" s="799">
        <v>3149</v>
      </c>
      <c r="H20" s="799">
        <v>10300343</v>
      </c>
      <c r="I20" s="799">
        <v>1502</v>
      </c>
      <c r="J20" s="799"/>
      <c r="K20" s="799">
        <v>5480</v>
      </c>
      <c r="L20" s="799"/>
      <c r="M20" s="800">
        <v>6254947</v>
      </c>
    </row>
    <row r="21" spans="1:13" s="773" customFormat="1" ht="12" customHeight="1">
      <c r="A21" s="772"/>
      <c r="B21" s="778" t="s">
        <v>1623</v>
      </c>
      <c r="C21" s="798">
        <v>2992</v>
      </c>
      <c r="D21" s="799">
        <v>11674</v>
      </c>
      <c r="E21" s="799">
        <v>22112717</v>
      </c>
      <c r="F21" s="799">
        <v>370</v>
      </c>
      <c r="G21" s="799">
        <v>2959</v>
      </c>
      <c r="H21" s="799">
        <v>13457970</v>
      </c>
      <c r="I21" s="799">
        <v>1914</v>
      </c>
      <c r="J21" s="799"/>
      <c r="K21" s="799">
        <v>7371</v>
      </c>
      <c r="L21" s="799"/>
      <c r="M21" s="800">
        <v>8139567</v>
      </c>
    </row>
    <row r="22" spans="1:13" s="773" customFormat="1" ht="12" customHeight="1">
      <c r="A22" s="772"/>
      <c r="B22" s="778" t="s">
        <v>1625</v>
      </c>
      <c r="C22" s="798">
        <v>3275</v>
      </c>
      <c r="D22" s="799">
        <v>13818</v>
      </c>
      <c r="E22" s="799">
        <v>31001910</v>
      </c>
      <c r="F22" s="799">
        <v>454</v>
      </c>
      <c r="G22" s="799">
        <v>4321</v>
      </c>
      <c r="H22" s="799">
        <v>21028096</v>
      </c>
      <c r="I22" s="799">
        <v>1972</v>
      </c>
      <c r="J22" s="799"/>
      <c r="K22" s="799">
        <v>8026</v>
      </c>
      <c r="L22" s="799"/>
      <c r="M22" s="800">
        <v>9449609</v>
      </c>
    </row>
    <row r="23" spans="1:13" s="773" customFormat="1" ht="12" customHeight="1">
      <c r="A23" s="772"/>
      <c r="B23" s="778" t="s">
        <v>1627</v>
      </c>
      <c r="C23" s="798">
        <v>1246</v>
      </c>
      <c r="D23" s="799">
        <v>4752</v>
      </c>
      <c r="E23" s="799">
        <v>10835366</v>
      </c>
      <c r="F23" s="799">
        <v>168</v>
      </c>
      <c r="G23" s="799">
        <v>1169</v>
      </c>
      <c r="H23" s="799">
        <v>6882304</v>
      </c>
      <c r="I23" s="799">
        <v>794</v>
      </c>
      <c r="J23" s="799"/>
      <c r="K23" s="799">
        <v>3103</v>
      </c>
      <c r="L23" s="799"/>
      <c r="M23" s="800">
        <v>3779409</v>
      </c>
    </row>
    <row r="24" spans="1:13" s="773" customFormat="1" ht="12" customHeight="1">
      <c r="A24" s="772"/>
      <c r="B24" s="778" t="s">
        <v>1629</v>
      </c>
      <c r="C24" s="798">
        <v>903</v>
      </c>
      <c r="D24" s="799">
        <v>3017</v>
      </c>
      <c r="E24" s="799">
        <v>4087123</v>
      </c>
      <c r="F24" s="799">
        <v>82</v>
      </c>
      <c r="G24" s="799">
        <v>441</v>
      </c>
      <c r="H24" s="799">
        <v>1269147</v>
      </c>
      <c r="I24" s="799">
        <v>679</v>
      </c>
      <c r="J24" s="799"/>
      <c r="K24" s="799">
        <v>2347</v>
      </c>
      <c r="L24" s="799"/>
      <c r="M24" s="800">
        <v>2740365</v>
      </c>
    </row>
    <row r="25" spans="1:13" s="773" customFormat="1" ht="12" customHeight="1">
      <c r="A25" s="772"/>
      <c r="B25" s="778" t="s">
        <v>1631</v>
      </c>
      <c r="C25" s="798">
        <v>799</v>
      </c>
      <c r="D25" s="799">
        <v>2300</v>
      </c>
      <c r="E25" s="799">
        <v>2468123</v>
      </c>
      <c r="F25" s="799">
        <v>58</v>
      </c>
      <c r="G25" s="799">
        <v>264</v>
      </c>
      <c r="H25" s="799">
        <v>677943</v>
      </c>
      <c r="I25" s="799">
        <v>576</v>
      </c>
      <c r="J25" s="799"/>
      <c r="K25" s="799">
        <v>1729</v>
      </c>
      <c r="L25" s="799"/>
      <c r="M25" s="800">
        <v>1681989</v>
      </c>
    </row>
    <row r="26" spans="1:13" s="773" customFormat="1" ht="12" customHeight="1">
      <c r="A26" s="772"/>
      <c r="B26" s="778" t="s">
        <v>1632</v>
      </c>
      <c r="C26" s="798">
        <v>651</v>
      </c>
      <c r="D26" s="799">
        <v>1974</v>
      </c>
      <c r="E26" s="799">
        <v>2945339</v>
      </c>
      <c r="F26" s="799">
        <v>63</v>
      </c>
      <c r="G26" s="799">
        <v>333</v>
      </c>
      <c r="H26" s="799">
        <v>1245593</v>
      </c>
      <c r="I26" s="799">
        <v>867</v>
      </c>
      <c r="J26" s="799"/>
      <c r="K26" s="799">
        <v>2910</v>
      </c>
      <c r="L26" s="799"/>
      <c r="M26" s="800">
        <v>3356915</v>
      </c>
    </row>
    <row r="27" spans="1:13" s="773" customFormat="1" ht="12" customHeight="1">
      <c r="A27" s="772"/>
      <c r="B27" s="778" t="s">
        <v>1635</v>
      </c>
      <c r="C27" s="798">
        <v>872</v>
      </c>
      <c r="D27" s="799">
        <v>3012</v>
      </c>
      <c r="E27" s="799">
        <v>3832840</v>
      </c>
      <c r="F27" s="799">
        <v>81</v>
      </c>
      <c r="G27" s="799">
        <v>415</v>
      </c>
      <c r="H27" s="799">
        <v>1219605</v>
      </c>
      <c r="I27" s="799">
        <v>594</v>
      </c>
      <c r="J27" s="799"/>
      <c r="K27" s="799">
        <v>2236</v>
      </c>
      <c r="L27" s="799"/>
      <c r="M27" s="800">
        <v>2447846</v>
      </c>
    </row>
    <row r="28" spans="1:13" s="773" customFormat="1" ht="12" customHeight="1">
      <c r="A28" s="772"/>
      <c r="B28" s="778" t="s">
        <v>1637</v>
      </c>
      <c r="C28" s="798">
        <v>1332</v>
      </c>
      <c r="D28" s="799">
        <v>4541</v>
      </c>
      <c r="E28" s="799">
        <v>7321884</v>
      </c>
      <c r="F28" s="799">
        <v>154</v>
      </c>
      <c r="G28" s="799">
        <v>1060</v>
      </c>
      <c r="H28" s="799">
        <v>3760433</v>
      </c>
      <c r="I28" s="799">
        <v>867</v>
      </c>
      <c r="J28" s="799"/>
      <c r="K28" s="799">
        <v>2910</v>
      </c>
      <c r="L28" s="799"/>
      <c r="M28" s="800">
        <v>3356915</v>
      </c>
    </row>
    <row r="29" spans="1:13" s="773" customFormat="1" ht="12" customHeight="1">
      <c r="A29" s="772"/>
      <c r="B29" s="778" t="s">
        <v>1639</v>
      </c>
      <c r="C29" s="798">
        <v>751</v>
      </c>
      <c r="D29" s="799">
        <v>2284</v>
      </c>
      <c r="E29" s="799">
        <v>2829602</v>
      </c>
      <c r="F29" s="799">
        <v>44</v>
      </c>
      <c r="G29" s="799">
        <v>342</v>
      </c>
      <c r="H29" s="799">
        <v>1041790</v>
      </c>
      <c r="I29" s="799">
        <v>526</v>
      </c>
      <c r="J29" s="799"/>
      <c r="K29" s="799">
        <v>1648</v>
      </c>
      <c r="L29" s="799"/>
      <c r="M29" s="800">
        <v>1697255</v>
      </c>
    </row>
    <row r="30" spans="1:13" s="773" customFormat="1" ht="12" customHeight="1">
      <c r="A30" s="772"/>
      <c r="B30" s="778" t="s">
        <v>1641</v>
      </c>
      <c r="C30" s="798">
        <v>476</v>
      </c>
      <c r="D30" s="799">
        <v>1360</v>
      </c>
      <c r="E30" s="799">
        <v>1271086</v>
      </c>
      <c r="F30" s="799">
        <v>18</v>
      </c>
      <c r="G30" s="799">
        <v>51</v>
      </c>
      <c r="H30" s="799">
        <v>65571</v>
      </c>
      <c r="I30" s="799">
        <v>393</v>
      </c>
      <c r="J30" s="799"/>
      <c r="K30" s="799">
        <v>1140</v>
      </c>
      <c r="L30" s="799"/>
      <c r="M30" s="800">
        <v>1134389</v>
      </c>
    </row>
    <row r="31" spans="1:13" s="773" customFormat="1" ht="12" customHeight="1">
      <c r="A31" s="772"/>
      <c r="B31" s="778" t="s">
        <v>1643</v>
      </c>
      <c r="C31" s="798">
        <v>1004</v>
      </c>
      <c r="D31" s="799">
        <v>3028</v>
      </c>
      <c r="E31" s="799">
        <v>9742334</v>
      </c>
      <c r="F31" s="799">
        <v>99</v>
      </c>
      <c r="G31" s="799">
        <v>527</v>
      </c>
      <c r="H31" s="799">
        <v>7419643</v>
      </c>
      <c r="I31" s="799">
        <v>675</v>
      </c>
      <c r="J31" s="799"/>
      <c r="K31" s="799">
        <v>2091</v>
      </c>
      <c r="L31" s="799"/>
      <c r="M31" s="800">
        <v>2163573</v>
      </c>
    </row>
    <row r="32" spans="1:13" s="773" customFormat="1" ht="12" customHeight="1">
      <c r="A32" s="772"/>
      <c r="B32" s="778" t="s">
        <v>1645</v>
      </c>
      <c r="C32" s="798">
        <v>274</v>
      </c>
      <c r="D32" s="799">
        <v>775</v>
      </c>
      <c r="E32" s="799">
        <v>1200965</v>
      </c>
      <c r="F32" s="799">
        <v>26</v>
      </c>
      <c r="G32" s="799">
        <v>77</v>
      </c>
      <c r="H32" s="799">
        <v>679940</v>
      </c>
      <c r="I32" s="799">
        <v>231</v>
      </c>
      <c r="J32" s="799"/>
      <c r="K32" s="799">
        <v>654</v>
      </c>
      <c r="L32" s="799"/>
      <c r="M32" s="800">
        <v>507064</v>
      </c>
    </row>
    <row r="33" spans="1:13" s="773" customFormat="1" ht="12" customHeight="1">
      <c r="A33" s="772"/>
      <c r="B33" s="778" t="s">
        <v>1647</v>
      </c>
      <c r="C33" s="798">
        <v>205</v>
      </c>
      <c r="D33" s="799">
        <v>576</v>
      </c>
      <c r="E33" s="799">
        <v>555738</v>
      </c>
      <c r="F33" s="799">
        <v>33</v>
      </c>
      <c r="G33" s="799">
        <v>114</v>
      </c>
      <c r="H33" s="799">
        <v>194665</v>
      </c>
      <c r="I33" s="799">
        <v>163</v>
      </c>
      <c r="J33" s="799"/>
      <c r="K33" s="799">
        <v>429</v>
      </c>
      <c r="L33" s="799"/>
      <c r="M33" s="800">
        <v>351801</v>
      </c>
    </row>
    <row r="34" spans="1:13" s="773" customFormat="1" ht="12" customHeight="1">
      <c r="A34" s="772"/>
      <c r="B34" s="778" t="s">
        <v>1649</v>
      </c>
      <c r="C34" s="798">
        <v>516</v>
      </c>
      <c r="D34" s="799">
        <v>1585</v>
      </c>
      <c r="E34" s="799">
        <v>1515462</v>
      </c>
      <c r="F34" s="799">
        <v>63</v>
      </c>
      <c r="G34" s="799">
        <v>207</v>
      </c>
      <c r="H34" s="799">
        <v>354043</v>
      </c>
      <c r="I34" s="799">
        <v>413</v>
      </c>
      <c r="J34" s="799"/>
      <c r="K34" s="799">
        <v>1268</v>
      </c>
      <c r="L34" s="799"/>
      <c r="M34" s="800">
        <v>1118357</v>
      </c>
    </row>
    <row r="35" spans="1:13" s="773" customFormat="1" ht="12" customHeight="1">
      <c r="A35" s="772"/>
      <c r="B35" s="778" t="s">
        <v>1651</v>
      </c>
      <c r="C35" s="798">
        <v>152</v>
      </c>
      <c r="D35" s="799">
        <v>409</v>
      </c>
      <c r="E35" s="799">
        <v>377559</v>
      </c>
      <c r="F35" s="799">
        <v>3</v>
      </c>
      <c r="G35" s="799">
        <v>14</v>
      </c>
      <c r="H35" s="799">
        <v>33600</v>
      </c>
      <c r="I35" s="799">
        <v>130</v>
      </c>
      <c r="J35" s="799"/>
      <c r="K35" s="799">
        <v>316</v>
      </c>
      <c r="L35" s="799"/>
      <c r="M35" s="800">
        <v>315114</v>
      </c>
    </row>
    <row r="36" spans="1:13" s="773" customFormat="1" ht="12" customHeight="1">
      <c r="A36" s="772"/>
      <c r="B36" s="778" t="s">
        <v>1653</v>
      </c>
      <c r="C36" s="798">
        <v>205</v>
      </c>
      <c r="D36" s="799">
        <v>520</v>
      </c>
      <c r="E36" s="799">
        <v>543406</v>
      </c>
      <c r="F36" s="799">
        <v>13</v>
      </c>
      <c r="G36" s="799">
        <v>28</v>
      </c>
      <c r="H36" s="799">
        <v>91611</v>
      </c>
      <c r="I36" s="799">
        <v>178</v>
      </c>
      <c r="J36" s="799"/>
      <c r="K36" s="799">
        <v>457</v>
      </c>
      <c r="L36" s="799"/>
      <c r="M36" s="800">
        <v>440418</v>
      </c>
    </row>
    <row r="37" spans="1:13" s="773" customFormat="1" ht="12" customHeight="1">
      <c r="A37" s="772"/>
      <c r="B37" s="778" t="s">
        <v>1605</v>
      </c>
      <c r="C37" s="798">
        <v>264</v>
      </c>
      <c r="D37" s="799">
        <v>718</v>
      </c>
      <c r="E37" s="799">
        <v>628725</v>
      </c>
      <c r="F37" s="799">
        <v>19</v>
      </c>
      <c r="G37" s="799">
        <v>66</v>
      </c>
      <c r="H37" s="799">
        <v>93858</v>
      </c>
      <c r="I37" s="799">
        <v>226</v>
      </c>
      <c r="J37" s="799"/>
      <c r="K37" s="799">
        <v>605</v>
      </c>
      <c r="L37" s="799"/>
      <c r="M37" s="800">
        <v>516036</v>
      </c>
    </row>
    <row r="38" spans="1:13" s="773" customFormat="1" ht="12" customHeight="1">
      <c r="A38" s="772"/>
      <c r="B38" s="778" t="s">
        <v>1606</v>
      </c>
      <c r="C38" s="798">
        <v>183</v>
      </c>
      <c r="D38" s="799">
        <v>488</v>
      </c>
      <c r="E38" s="799">
        <v>481571</v>
      </c>
      <c r="F38" s="799">
        <v>6</v>
      </c>
      <c r="G38" s="799">
        <v>29</v>
      </c>
      <c r="H38" s="799">
        <v>68183</v>
      </c>
      <c r="I38" s="799">
        <v>162</v>
      </c>
      <c r="J38" s="799"/>
      <c r="K38" s="799">
        <v>440</v>
      </c>
      <c r="L38" s="799"/>
      <c r="M38" s="800">
        <v>406807</v>
      </c>
    </row>
    <row r="39" spans="1:13" s="773" customFormat="1" ht="12" customHeight="1">
      <c r="A39" s="772"/>
      <c r="B39" s="778" t="s">
        <v>1609</v>
      </c>
      <c r="C39" s="798">
        <v>140</v>
      </c>
      <c r="D39" s="799">
        <v>359</v>
      </c>
      <c r="E39" s="799">
        <v>326362</v>
      </c>
      <c r="F39" s="799">
        <v>1</v>
      </c>
      <c r="G39" s="799">
        <v>0</v>
      </c>
      <c r="H39" s="799">
        <v>0</v>
      </c>
      <c r="I39" s="799">
        <v>123</v>
      </c>
      <c r="J39" s="801" t="s">
        <v>1045</v>
      </c>
      <c r="K39" s="799">
        <v>333</v>
      </c>
      <c r="L39" s="801" t="s">
        <v>1045</v>
      </c>
      <c r="M39" s="800">
        <v>319862</v>
      </c>
    </row>
    <row r="40" spans="1:13" s="773" customFormat="1" ht="12" customHeight="1">
      <c r="A40" s="772"/>
      <c r="B40" s="778" t="s">
        <v>1610</v>
      </c>
      <c r="C40" s="798">
        <v>275</v>
      </c>
      <c r="D40" s="799">
        <v>696</v>
      </c>
      <c r="E40" s="799">
        <v>562932</v>
      </c>
      <c r="F40" s="799">
        <v>5</v>
      </c>
      <c r="G40" s="799">
        <v>21</v>
      </c>
      <c r="H40" s="799">
        <v>4170</v>
      </c>
      <c r="I40" s="799">
        <v>233</v>
      </c>
      <c r="J40" s="799"/>
      <c r="K40" s="799">
        <v>600</v>
      </c>
      <c r="L40" s="799"/>
      <c r="M40" s="800">
        <v>541705</v>
      </c>
    </row>
    <row r="41" spans="1:13" s="773" customFormat="1" ht="12" customHeight="1">
      <c r="A41" s="772"/>
      <c r="B41" s="778" t="s">
        <v>1612</v>
      </c>
      <c r="C41" s="798">
        <v>117</v>
      </c>
      <c r="D41" s="799">
        <v>292</v>
      </c>
      <c r="E41" s="799">
        <v>320947</v>
      </c>
      <c r="F41" s="799">
        <v>4</v>
      </c>
      <c r="G41" s="799">
        <v>8</v>
      </c>
      <c r="H41" s="799">
        <v>10000</v>
      </c>
      <c r="I41" s="799">
        <v>105</v>
      </c>
      <c r="J41" s="799"/>
      <c r="K41" s="799">
        <v>269</v>
      </c>
      <c r="L41" s="799"/>
      <c r="M41" s="800">
        <v>307932</v>
      </c>
    </row>
    <row r="42" spans="1:13" s="773" customFormat="1" ht="12" customHeight="1">
      <c r="A42" s="772"/>
      <c r="B42" s="778" t="s">
        <v>1614</v>
      </c>
      <c r="C42" s="798">
        <v>222</v>
      </c>
      <c r="D42" s="799">
        <v>592</v>
      </c>
      <c r="E42" s="799">
        <v>598860</v>
      </c>
      <c r="F42" s="799">
        <v>6</v>
      </c>
      <c r="G42" s="799">
        <v>34</v>
      </c>
      <c r="H42" s="799">
        <v>58691</v>
      </c>
      <c r="I42" s="799">
        <v>190</v>
      </c>
      <c r="J42" s="801"/>
      <c r="K42" s="799">
        <v>492</v>
      </c>
      <c r="L42" s="801"/>
      <c r="M42" s="800">
        <v>519091</v>
      </c>
    </row>
    <row r="43" spans="1:13" s="773" customFormat="1" ht="12" customHeight="1">
      <c r="A43" s="772"/>
      <c r="B43" s="778" t="s">
        <v>1616</v>
      </c>
      <c r="C43" s="798">
        <v>110</v>
      </c>
      <c r="D43" s="799">
        <v>268</v>
      </c>
      <c r="E43" s="799">
        <v>242026</v>
      </c>
      <c r="F43" s="96">
        <v>0</v>
      </c>
      <c r="G43" s="96">
        <v>0</v>
      </c>
      <c r="H43" s="96">
        <v>0</v>
      </c>
      <c r="I43" s="799">
        <v>98</v>
      </c>
      <c r="J43" s="801"/>
      <c r="K43" s="799">
        <v>245</v>
      </c>
      <c r="L43" s="801"/>
      <c r="M43" s="800">
        <v>238981</v>
      </c>
    </row>
    <row r="44" spans="1:13" s="773" customFormat="1" ht="12" customHeight="1">
      <c r="A44" s="772"/>
      <c r="B44" s="778" t="s">
        <v>1618</v>
      </c>
      <c r="C44" s="798">
        <v>93</v>
      </c>
      <c r="D44" s="799">
        <v>181</v>
      </c>
      <c r="E44" s="799">
        <v>202892</v>
      </c>
      <c r="F44" s="799">
        <v>1</v>
      </c>
      <c r="G44" s="799">
        <v>0</v>
      </c>
      <c r="H44" s="801">
        <v>0</v>
      </c>
      <c r="I44" s="799">
        <v>87</v>
      </c>
      <c r="J44" s="801" t="s">
        <v>1045</v>
      </c>
      <c r="K44" s="801">
        <v>172</v>
      </c>
      <c r="L44" s="801" t="s">
        <v>1045</v>
      </c>
      <c r="M44" s="802">
        <v>200632</v>
      </c>
    </row>
    <row r="45" spans="1:13" s="773" customFormat="1" ht="12" customHeight="1">
      <c r="A45" s="772"/>
      <c r="B45" s="778" t="s">
        <v>1619</v>
      </c>
      <c r="C45" s="798">
        <v>110</v>
      </c>
      <c r="D45" s="799">
        <v>302</v>
      </c>
      <c r="E45" s="799">
        <v>289076</v>
      </c>
      <c r="F45" s="799">
        <v>2</v>
      </c>
      <c r="G45" s="799">
        <v>0</v>
      </c>
      <c r="H45" s="799">
        <v>0</v>
      </c>
      <c r="I45" s="799">
        <v>98</v>
      </c>
      <c r="J45" s="801" t="s">
        <v>1045</v>
      </c>
      <c r="K45" s="801">
        <v>253</v>
      </c>
      <c r="L45" s="801" t="s">
        <v>1045</v>
      </c>
      <c r="M45" s="802">
        <v>246556</v>
      </c>
    </row>
    <row r="46" spans="1:13" s="773" customFormat="1" ht="12" customHeight="1">
      <c r="A46" s="772"/>
      <c r="B46" s="778" t="s">
        <v>1622</v>
      </c>
      <c r="C46" s="798">
        <v>559</v>
      </c>
      <c r="D46" s="799">
        <v>1595</v>
      </c>
      <c r="E46" s="799">
        <v>1731322</v>
      </c>
      <c r="F46" s="799">
        <v>39</v>
      </c>
      <c r="G46" s="799">
        <v>148</v>
      </c>
      <c r="H46" s="799">
        <v>282851</v>
      </c>
      <c r="I46" s="799">
        <v>418</v>
      </c>
      <c r="J46" s="799"/>
      <c r="K46" s="799">
        <v>1251</v>
      </c>
      <c r="L46" s="799"/>
      <c r="M46" s="800">
        <v>1377826</v>
      </c>
    </row>
    <row r="47" spans="1:13" s="773" customFormat="1" ht="12" customHeight="1">
      <c r="A47" s="772"/>
      <c r="B47" s="778" t="s">
        <v>1624</v>
      </c>
      <c r="C47" s="798">
        <v>405</v>
      </c>
      <c r="D47" s="799">
        <v>1126</v>
      </c>
      <c r="E47" s="799">
        <v>989308</v>
      </c>
      <c r="F47" s="799">
        <v>12</v>
      </c>
      <c r="G47" s="799">
        <v>50</v>
      </c>
      <c r="H47" s="799">
        <v>60366</v>
      </c>
      <c r="I47" s="799">
        <v>347</v>
      </c>
      <c r="J47" s="799"/>
      <c r="K47" s="799">
        <v>964</v>
      </c>
      <c r="L47" s="799"/>
      <c r="M47" s="800">
        <v>892769</v>
      </c>
    </row>
    <row r="48" spans="1:13" s="773" customFormat="1" ht="12" customHeight="1">
      <c r="A48" s="772"/>
      <c r="B48" s="778" t="s">
        <v>1626</v>
      </c>
      <c r="C48" s="798">
        <v>271</v>
      </c>
      <c r="D48" s="799">
        <v>705</v>
      </c>
      <c r="E48" s="799">
        <v>647931</v>
      </c>
      <c r="F48" s="799">
        <v>10</v>
      </c>
      <c r="G48" s="799">
        <v>27</v>
      </c>
      <c r="H48" s="799">
        <v>51035</v>
      </c>
      <c r="I48" s="799">
        <v>220</v>
      </c>
      <c r="J48" s="799"/>
      <c r="K48" s="799">
        <v>588</v>
      </c>
      <c r="L48" s="799"/>
      <c r="M48" s="800">
        <v>568125</v>
      </c>
    </row>
    <row r="49" spans="1:13" s="773" customFormat="1" ht="12" customHeight="1">
      <c r="A49" s="772"/>
      <c r="B49" s="778" t="s">
        <v>1628</v>
      </c>
      <c r="C49" s="798">
        <v>366</v>
      </c>
      <c r="D49" s="799">
        <v>910</v>
      </c>
      <c r="E49" s="799">
        <v>909723</v>
      </c>
      <c r="F49" s="799">
        <v>26</v>
      </c>
      <c r="G49" s="799">
        <v>113</v>
      </c>
      <c r="H49" s="799">
        <v>261517</v>
      </c>
      <c r="I49" s="799">
        <v>292</v>
      </c>
      <c r="J49" s="799"/>
      <c r="K49" s="799">
        <v>714</v>
      </c>
      <c r="L49" s="799"/>
      <c r="M49" s="800">
        <v>616850</v>
      </c>
    </row>
    <row r="50" spans="1:13" s="773" customFormat="1" ht="12" customHeight="1">
      <c r="A50" s="772"/>
      <c r="B50" s="778" t="s">
        <v>1630</v>
      </c>
      <c r="C50" s="798">
        <v>188</v>
      </c>
      <c r="D50" s="799">
        <v>414</v>
      </c>
      <c r="E50" s="799">
        <v>403403</v>
      </c>
      <c r="F50" s="799">
        <v>12</v>
      </c>
      <c r="G50" s="799">
        <v>24</v>
      </c>
      <c r="H50" s="799">
        <v>99362</v>
      </c>
      <c r="I50" s="799">
        <v>161</v>
      </c>
      <c r="J50" s="799"/>
      <c r="K50" s="799">
        <v>360</v>
      </c>
      <c r="L50" s="799"/>
      <c r="M50" s="800">
        <v>291872</v>
      </c>
    </row>
    <row r="51" spans="1:13" s="773" customFormat="1" ht="12" customHeight="1">
      <c r="A51" s="772"/>
      <c r="B51" s="778" t="s">
        <v>1633</v>
      </c>
      <c r="C51" s="798">
        <v>155</v>
      </c>
      <c r="D51" s="799">
        <v>411</v>
      </c>
      <c r="E51" s="799">
        <v>451818</v>
      </c>
      <c r="F51" s="799">
        <v>7</v>
      </c>
      <c r="G51" s="799">
        <v>44</v>
      </c>
      <c r="H51" s="799">
        <v>93604</v>
      </c>
      <c r="I51" s="799">
        <v>128</v>
      </c>
      <c r="J51" s="799"/>
      <c r="K51" s="799">
        <v>332</v>
      </c>
      <c r="L51" s="799"/>
      <c r="M51" s="800">
        <v>350200</v>
      </c>
    </row>
    <row r="52" spans="1:13" s="773" customFormat="1" ht="12" customHeight="1">
      <c r="A52" s="772"/>
      <c r="B52" s="778" t="s">
        <v>1634</v>
      </c>
      <c r="C52" s="798">
        <v>436</v>
      </c>
      <c r="D52" s="799">
        <v>1270</v>
      </c>
      <c r="E52" s="799">
        <v>1356394</v>
      </c>
      <c r="F52" s="799">
        <v>30</v>
      </c>
      <c r="G52" s="799">
        <v>134</v>
      </c>
      <c r="H52" s="799">
        <v>210247</v>
      </c>
      <c r="I52" s="799">
        <v>345</v>
      </c>
      <c r="J52" s="799"/>
      <c r="K52" s="799">
        <v>1025</v>
      </c>
      <c r="L52" s="799"/>
      <c r="M52" s="800">
        <v>1114168</v>
      </c>
    </row>
    <row r="53" spans="1:13" s="773" customFormat="1" ht="12" customHeight="1">
      <c r="A53" s="772"/>
      <c r="B53" s="778" t="s">
        <v>1636</v>
      </c>
      <c r="C53" s="798">
        <v>213</v>
      </c>
      <c r="D53" s="799">
        <v>552</v>
      </c>
      <c r="E53" s="799">
        <v>576729</v>
      </c>
      <c r="F53" s="799">
        <v>6</v>
      </c>
      <c r="G53" s="799">
        <v>20</v>
      </c>
      <c r="H53" s="799">
        <v>16705</v>
      </c>
      <c r="I53" s="799">
        <v>184</v>
      </c>
      <c r="J53" s="799"/>
      <c r="K53" s="799">
        <v>492</v>
      </c>
      <c r="L53" s="799"/>
      <c r="M53" s="800">
        <v>545469</v>
      </c>
    </row>
    <row r="54" spans="1:13" s="773" customFormat="1" ht="12" customHeight="1">
      <c r="A54" s="772"/>
      <c r="B54" s="778" t="s">
        <v>1638</v>
      </c>
      <c r="C54" s="798">
        <v>131</v>
      </c>
      <c r="D54" s="799">
        <v>386</v>
      </c>
      <c r="E54" s="799">
        <v>366169</v>
      </c>
      <c r="F54" s="799">
        <v>4</v>
      </c>
      <c r="G54" s="799">
        <v>64</v>
      </c>
      <c r="H54" s="799">
        <v>58287</v>
      </c>
      <c r="I54" s="799">
        <v>119</v>
      </c>
      <c r="J54" s="801"/>
      <c r="K54" s="799">
        <v>308</v>
      </c>
      <c r="L54" s="801"/>
      <c r="M54" s="800">
        <v>303977</v>
      </c>
    </row>
    <row r="55" spans="1:13" s="773" customFormat="1" ht="12" customHeight="1">
      <c r="A55" s="772"/>
      <c r="B55" s="778" t="s">
        <v>1640</v>
      </c>
      <c r="C55" s="798">
        <v>134</v>
      </c>
      <c r="D55" s="799">
        <v>328</v>
      </c>
      <c r="E55" s="799">
        <v>273394</v>
      </c>
      <c r="F55" s="799">
        <v>9</v>
      </c>
      <c r="G55" s="799">
        <v>20</v>
      </c>
      <c r="H55" s="799">
        <v>33062</v>
      </c>
      <c r="I55" s="799">
        <v>116</v>
      </c>
      <c r="J55" s="799"/>
      <c r="K55" s="799">
        <v>276</v>
      </c>
      <c r="L55" s="799"/>
      <c r="M55" s="800">
        <v>225689</v>
      </c>
    </row>
    <row r="56" spans="1:13" s="773" customFormat="1" ht="12" customHeight="1">
      <c r="A56" s="772"/>
      <c r="B56" s="778" t="s">
        <v>1642</v>
      </c>
      <c r="C56" s="798">
        <v>164</v>
      </c>
      <c r="D56" s="799">
        <v>565</v>
      </c>
      <c r="E56" s="799">
        <v>1909131</v>
      </c>
      <c r="F56" s="799">
        <v>32</v>
      </c>
      <c r="G56" s="799">
        <v>254</v>
      </c>
      <c r="H56" s="799">
        <v>1652915</v>
      </c>
      <c r="I56" s="799">
        <v>106</v>
      </c>
      <c r="J56" s="799"/>
      <c r="K56" s="799">
        <v>240</v>
      </c>
      <c r="L56" s="799"/>
      <c r="M56" s="800">
        <v>230699</v>
      </c>
    </row>
    <row r="57" spans="1:13" s="773" customFormat="1" ht="12" customHeight="1">
      <c r="A57" s="772"/>
      <c r="B57" s="778" t="s">
        <v>1644</v>
      </c>
      <c r="C57" s="798">
        <v>96</v>
      </c>
      <c r="D57" s="799">
        <v>270</v>
      </c>
      <c r="E57" s="799">
        <v>250090</v>
      </c>
      <c r="F57" s="96">
        <v>1</v>
      </c>
      <c r="G57" s="799">
        <v>0</v>
      </c>
      <c r="H57" s="799">
        <v>0</v>
      </c>
      <c r="I57" s="799">
        <v>85</v>
      </c>
      <c r="J57" s="801" t="s">
        <v>1045</v>
      </c>
      <c r="K57" s="799">
        <v>244</v>
      </c>
      <c r="L57" s="801" t="s">
        <v>1045</v>
      </c>
      <c r="M57" s="800">
        <v>246726</v>
      </c>
    </row>
    <row r="58" spans="1:13" s="773" customFormat="1" ht="12" customHeight="1">
      <c r="A58" s="772"/>
      <c r="B58" s="778" t="s">
        <v>1646</v>
      </c>
      <c r="C58" s="798">
        <v>367</v>
      </c>
      <c r="D58" s="799">
        <v>867</v>
      </c>
      <c r="E58" s="799">
        <v>724851</v>
      </c>
      <c r="F58" s="799">
        <v>22</v>
      </c>
      <c r="G58" s="799">
        <v>83</v>
      </c>
      <c r="H58" s="799">
        <v>194689</v>
      </c>
      <c r="I58" s="799">
        <v>287</v>
      </c>
      <c r="J58" s="799"/>
      <c r="K58" s="799">
        <v>662</v>
      </c>
      <c r="L58" s="799"/>
      <c r="M58" s="800">
        <v>483764</v>
      </c>
    </row>
    <row r="59" spans="1:13" s="773" customFormat="1" ht="12" customHeight="1">
      <c r="A59" s="772"/>
      <c r="B59" s="778" t="s">
        <v>1648</v>
      </c>
      <c r="C59" s="798">
        <v>417</v>
      </c>
      <c r="D59" s="799">
        <v>1063</v>
      </c>
      <c r="E59" s="799">
        <v>1107066</v>
      </c>
      <c r="F59" s="799">
        <v>18</v>
      </c>
      <c r="G59" s="799">
        <v>73</v>
      </c>
      <c r="H59" s="799">
        <v>108663</v>
      </c>
      <c r="I59" s="799">
        <v>346</v>
      </c>
      <c r="J59" s="799"/>
      <c r="K59" s="799">
        <v>881</v>
      </c>
      <c r="L59" s="799"/>
      <c r="M59" s="800">
        <v>965585</v>
      </c>
    </row>
    <row r="60" spans="1:13" s="773" customFormat="1" ht="12" customHeight="1">
      <c r="A60" s="772"/>
      <c r="B60" s="778" t="s">
        <v>1650</v>
      </c>
      <c r="C60" s="798">
        <v>169</v>
      </c>
      <c r="D60" s="799">
        <v>370</v>
      </c>
      <c r="E60" s="799">
        <v>334981</v>
      </c>
      <c r="F60" s="799">
        <v>4</v>
      </c>
      <c r="G60" s="799">
        <v>8</v>
      </c>
      <c r="H60" s="799">
        <v>5330</v>
      </c>
      <c r="I60" s="799">
        <v>144</v>
      </c>
      <c r="J60" s="799"/>
      <c r="K60" s="799">
        <v>333</v>
      </c>
      <c r="L60" s="799"/>
      <c r="M60" s="800">
        <v>319363</v>
      </c>
    </row>
    <row r="61" spans="1:13" s="773" customFormat="1" ht="12" customHeight="1">
      <c r="A61" s="772"/>
      <c r="B61" s="778" t="s">
        <v>1652</v>
      </c>
      <c r="C61" s="798">
        <v>139</v>
      </c>
      <c r="D61" s="799">
        <v>356</v>
      </c>
      <c r="E61" s="799">
        <v>283237</v>
      </c>
      <c r="F61" s="799">
        <v>11</v>
      </c>
      <c r="G61" s="799">
        <v>65</v>
      </c>
      <c r="H61" s="799">
        <v>44095</v>
      </c>
      <c r="I61" s="799">
        <v>120</v>
      </c>
      <c r="J61" s="799"/>
      <c r="K61" s="799">
        <v>275</v>
      </c>
      <c r="L61" s="799"/>
      <c r="M61" s="800">
        <v>253245</v>
      </c>
    </row>
    <row r="62" spans="1:13" s="773" customFormat="1" ht="12" customHeight="1">
      <c r="A62" s="772"/>
      <c r="B62" s="803" t="s">
        <v>1654</v>
      </c>
      <c r="C62" s="804">
        <v>136</v>
      </c>
      <c r="D62" s="805">
        <v>263</v>
      </c>
      <c r="E62" s="805">
        <v>281729</v>
      </c>
      <c r="F62" s="805">
        <v>6</v>
      </c>
      <c r="G62" s="805">
        <v>0</v>
      </c>
      <c r="H62" s="805">
        <v>0</v>
      </c>
      <c r="I62" s="805">
        <v>112</v>
      </c>
      <c r="J62" s="806" t="s">
        <v>1045</v>
      </c>
      <c r="K62" s="805">
        <v>245</v>
      </c>
      <c r="L62" s="806" t="s">
        <v>1045</v>
      </c>
      <c r="M62" s="807">
        <v>276930</v>
      </c>
    </row>
    <row r="63" ht="12">
      <c r="B63" s="765" t="s">
        <v>1046</v>
      </c>
    </row>
    <row r="64" ht="12">
      <c r="B64" s="765" t="s">
        <v>1047</v>
      </c>
    </row>
  </sheetData>
  <mergeCells count="12">
    <mergeCell ref="B4:B6"/>
    <mergeCell ref="G5:G6"/>
    <mergeCell ref="I5:I6"/>
    <mergeCell ref="F4:H4"/>
    <mergeCell ref="C4:E4"/>
    <mergeCell ref="C5:C6"/>
    <mergeCell ref="D5:D6"/>
    <mergeCell ref="F5:F6"/>
    <mergeCell ref="J5:K6"/>
    <mergeCell ref="L5:M5"/>
    <mergeCell ref="L6:M6"/>
    <mergeCell ref="I4:M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1658</v>
      </c>
      <c r="C2" s="18"/>
      <c r="D2" s="18"/>
      <c r="E2" s="18"/>
      <c r="F2" s="18"/>
      <c r="G2" s="18"/>
    </row>
    <row r="4" ht="12.75" thickBot="1">
      <c r="M4" s="19"/>
    </row>
    <row r="5" spans="1:13" ht="20.25" customHeight="1" thickTop="1">
      <c r="A5" s="20"/>
      <c r="B5" s="21" t="s">
        <v>1655</v>
      </c>
      <c r="C5" s="22" t="s">
        <v>1656</v>
      </c>
      <c r="D5" s="23">
        <v>51</v>
      </c>
      <c r="E5" s="23">
        <v>52</v>
      </c>
      <c r="F5" s="23">
        <v>53</v>
      </c>
      <c r="G5" s="22">
        <v>54</v>
      </c>
      <c r="H5" s="24" t="s">
        <v>1655</v>
      </c>
      <c r="I5" s="22" t="s">
        <v>1656</v>
      </c>
      <c r="J5" s="23">
        <v>51</v>
      </c>
      <c r="K5" s="23">
        <v>52</v>
      </c>
      <c r="L5" s="23">
        <v>53</v>
      </c>
      <c r="M5" s="22">
        <v>54</v>
      </c>
    </row>
    <row r="6" spans="1:13" ht="13.5" customHeight="1">
      <c r="A6" s="20"/>
      <c r="B6" s="25" t="s">
        <v>1604</v>
      </c>
      <c r="C6" s="26">
        <f>SUM(C9:C10)</f>
        <v>1225618</v>
      </c>
      <c r="D6" s="27">
        <f>SUM(D9:D10)</f>
        <v>1226204</v>
      </c>
      <c r="E6" s="27">
        <f>SUM(E9:E10)</f>
        <v>1232168</v>
      </c>
      <c r="F6" s="28">
        <f>SUM(F9:F10)</f>
        <v>1237378</v>
      </c>
      <c r="G6" s="27">
        <f>SUM(G9:G10)</f>
        <v>1242936</v>
      </c>
      <c r="H6" s="29" t="s">
        <v>1605</v>
      </c>
      <c r="I6" s="30">
        <v>13126</v>
      </c>
      <c r="J6" s="31">
        <v>11695</v>
      </c>
      <c r="K6" s="31">
        <v>11599</v>
      </c>
      <c r="L6" s="32">
        <v>11455</v>
      </c>
      <c r="M6" s="33">
        <v>11354</v>
      </c>
    </row>
    <row r="7" spans="1:13" ht="13.5" customHeight="1">
      <c r="A7" s="20"/>
      <c r="B7" s="34"/>
      <c r="C7" s="34"/>
      <c r="D7" s="35"/>
      <c r="E7" s="35"/>
      <c r="F7" s="35"/>
      <c r="G7" s="35"/>
      <c r="H7" s="36"/>
      <c r="I7" s="30"/>
      <c r="J7" s="20"/>
      <c r="K7" s="20"/>
      <c r="L7" s="20"/>
      <c r="M7" s="37"/>
    </row>
    <row r="8" spans="1:13" ht="13.5" customHeight="1">
      <c r="A8" s="20"/>
      <c r="B8" s="30"/>
      <c r="C8" s="30"/>
      <c r="D8" s="20"/>
      <c r="E8" s="20"/>
      <c r="F8" s="20"/>
      <c r="G8" s="20"/>
      <c r="H8" s="36" t="s">
        <v>1606</v>
      </c>
      <c r="I8" s="30">
        <v>11799</v>
      </c>
      <c r="J8" s="20">
        <v>10871</v>
      </c>
      <c r="K8" s="20">
        <v>10831</v>
      </c>
      <c r="L8" s="20">
        <v>10760</v>
      </c>
      <c r="M8" s="37">
        <v>10656</v>
      </c>
    </row>
    <row r="9" spans="1:13" ht="13.5" customHeight="1">
      <c r="A9" s="20"/>
      <c r="B9" s="25" t="s">
        <v>1607</v>
      </c>
      <c r="C9" s="38">
        <f>SUM(C17:C31)</f>
        <v>822805</v>
      </c>
      <c r="D9" s="39">
        <f>SUM(D17:D31)</f>
        <v>847398</v>
      </c>
      <c r="E9" s="39">
        <f>SUM(E17:E31)</f>
        <v>854652</v>
      </c>
      <c r="F9" s="39">
        <f>SUM(F17:F31)</f>
        <v>861026</v>
      </c>
      <c r="G9" s="39">
        <f>SUM(G17:G31)</f>
        <v>867417</v>
      </c>
      <c r="H9" s="40"/>
      <c r="I9" s="30"/>
      <c r="J9" s="20"/>
      <c r="K9" s="20"/>
      <c r="L9" s="20"/>
      <c r="M9" s="37"/>
    </row>
    <row r="10" spans="1:13" ht="13.5" customHeight="1">
      <c r="A10" s="20"/>
      <c r="B10" s="25" t="s">
        <v>1608</v>
      </c>
      <c r="C10" s="38">
        <f>SUM(C33:C38,I6:I38)</f>
        <v>402813</v>
      </c>
      <c r="D10" s="39">
        <f>SUM(D33:D34,D36:D38,J6:J38)</f>
        <v>378806</v>
      </c>
      <c r="E10" s="39">
        <f>SUM(E33:E34,E36:E38,K6:K38)</f>
        <v>377516</v>
      </c>
      <c r="F10" s="39">
        <f>SUM(F33:F34,F36:F38,L6:L38)</f>
        <v>376352</v>
      </c>
      <c r="G10" s="39">
        <f>SUM(G33:G34,G36:G38,M6:M38)</f>
        <v>375519</v>
      </c>
      <c r="H10" s="36" t="s">
        <v>1609</v>
      </c>
      <c r="I10" s="30">
        <v>8430</v>
      </c>
      <c r="J10" s="20">
        <v>7980</v>
      </c>
      <c r="K10" s="20">
        <v>7966</v>
      </c>
      <c r="L10" s="20">
        <v>7962</v>
      </c>
      <c r="M10" s="37">
        <v>7939</v>
      </c>
    </row>
    <row r="11" spans="1:13" ht="13.5" customHeight="1">
      <c r="A11" s="20"/>
      <c r="B11" s="30"/>
      <c r="C11" s="38"/>
      <c r="D11" s="39"/>
      <c r="E11" s="39"/>
      <c r="F11" s="39"/>
      <c r="G11" s="39"/>
      <c r="H11" s="36" t="s">
        <v>1610</v>
      </c>
      <c r="I11" s="30">
        <v>14015</v>
      </c>
      <c r="J11" s="20">
        <v>13404</v>
      </c>
      <c r="K11" s="20">
        <v>13355</v>
      </c>
      <c r="L11" s="20">
        <v>13269</v>
      </c>
      <c r="M11" s="37">
        <v>13133</v>
      </c>
    </row>
    <row r="12" spans="1:13" ht="13.5" customHeight="1">
      <c r="A12" s="20"/>
      <c r="B12" s="25" t="s">
        <v>1611</v>
      </c>
      <c r="C12" s="38">
        <f>SUM(C17,C23:C25,C28:C30,C33:C34,C36:C38,I6,I8)</f>
        <v>523447</v>
      </c>
      <c r="D12" s="39">
        <f>SUM(D17,D23:D25,D28:D30,D33:D34,D36:D38,J6,J8)</f>
        <v>539029</v>
      </c>
      <c r="E12" s="39">
        <f>SUM(E17,E23:E25,E28:E30,E33:E34,E36:E38,K6,K8)</f>
        <v>543656</v>
      </c>
      <c r="F12" s="39">
        <f>SUM(F17,F23:F25,F28:F30,F33:F34,F36:F38,L6,L8)</f>
        <v>547893</v>
      </c>
      <c r="G12" s="39">
        <f>SUM(G17,G23:G25,G28:G30,G33:G34,G36:G38,M6,M8)</f>
        <v>551863</v>
      </c>
      <c r="H12" s="36" t="s">
        <v>1612</v>
      </c>
      <c r="I12" s="30">
        <v>8397</v>
      </c>
      <c r="J12" s="20">
        <v>8046</v>
      </c>
      <c r="K12" s="20">
        <v>8025</v>
      </c>
      <c r="L12" s="20">
        <v>7969</v>
      </c>
      <c r="M12" s="37">
        <v>7939</v>
      </c>
    </row>
    <row r="13" spans="1:13" ht="13.5" customHeight="1">
      <c r="A13" s="20"/>
      <c r="B13" s="25" t="s">
        <v>1613</v>
      </c>
      <c r="C13" s="38">
        <f>SUM(C22,I10:I16)</f>
        <v>108677</v>
      </c>
      <c r="D13" s="39">
        <f>SUM(D22,J10:J16)</f>
        <v>105020</v>
      </c>
      <c r="E13" s="39">
        <f>SUM(E22,K10:K16)</f>
        <v>104939</v>
      </c>
      <c r="F13" s="39">
        <f>SUM(F22,L10:L16)</f>
        <v>104654</v>
      </c>
      <c r="G13" s="39">
        <f>SUM(G22,M10:M16)</f>
        <v>104515</v>
      </c>
      <c r="H13" s="36" t="s">
        <v>1614</v>
      </c>
      <c r="I13" s="30">
        <v>13976</v>
      </c>
      <c r="J13" s="20">
        <v>13095</v>
      </c>
      <c r="K13" s="20">
        <v>13085</v>
      </c>
      <c r="L13" s="20">
        <v>13000</v>
      </c>
      <c r="M13" s="37">
        <v>12933</v>
      </c>
    </row>
    <row r="14" spans="1:13" ht="13.5" customHeight="1">
      <c r="A14" s="20"/>
      <c r="B14" s="25" t="s">
        <v>1615</v>
      </c>
      <c r="C14" s="38">
        <f>SUM(C18,C27,C31,I18:I19,I21:I23)</f>
        <v>261096</v>
      </c>
      <c r="D14" s="39">
        <f>SUM(D18,D27,D31,J18:J19,J21:J23)</f>
        <v>253072</v>
      </c>
      <c r="E14" s="39">
        <f>SUM(E18,E27,E31,K18:K19,K21:K23)</f>
        <v>253242</v>
      </c>
      <c r="F14" s="39">
        <f>SUM(F18,F27,F31,L18:L19,L21:L23)</f>
        <v>253203</v>
      </c>
      <c r="G14" s="39">
        <f>SUM(G18,G27,G31,M18:M19,M21:M23)</f>
        <v>253660</v>
      </c>
      <c r="H14" s="36" t="s">
        <v>1616</v>
      </c>
      <c r="I14" s="30">
        <v>6080</v>
      </c>
      <c r="J14" s="20">
        <v>5559</v>
      </c>
      <c r="K14" s="20">
        <v>5521</v>
      </c>
      <c r="L14" s="20">
        <v>5478</v>
      </c>
      <c r="M14" s="37">
        <v>5410</v>
      </c>
    </row>
    <row r="15" spans="1:13" ht="13.5" customHeight="1">
      <c r="A15" s="20"/>
      <c r="B15" s="25" t="s">
        <v>1617</v>
      </c>
      <c r="C15" s="38">
        <f>SUM(C19:C20,I25:I31,I33,I35:I38)</f>
        <v>332398</v>
      </c>
      <c r="D15" s="39">
        <f>SUM(D19:D20,J25:J31,J33,J35:J38)</f>
        <v>329083</v>
      </c>
      <c r="E15" s="39">
        <f>SUM(E19:E20,K25:K31,K33,K35:K38)</f>
        <v>330331</v>
      </c>
      <c r="F15" s="39">
        <f>SUM(F19:F20,L25:L31,L33,L35:L38)</f>
        <v>331628</v>
      </c>
      <c r="G15" s="39">
        <f>SUM(G19:G20,M25:M31,M33,M35:M38)</f>
        <v>332898</v>
      </c>
      <c r="H15" s="36" t="s">
        <v>1618</v>
      </c>
      <c r="I15" s="30">
        <v>7059</v>
      </c>
      <c r="J15" s="20">
        <v>6665</v>
      </c>
      <c r="K15" s="20">
        <v>6653</v>
      </c>
      <c r="L15" s="20">
        <v>6665</v>
      </c>
      <c r="M15" s="37">
        <v>6656</v>
      </c>
    </row>
    <row r="16" spans="1:13" ht="13.5" customHeight="1">
      <c r="A16" s="20"/>
      <c r="B16" s="30"/>
      <c r="C16" s="30"/>
      <c r="D16" s="20"/>
      <c r="E16" s="20"/>
      <c r="F16" s="20"/>
      <c r="G16" s="20"/>
      <c r="H16" s="36" t="s">
        <v>1619</v>
      </c>
      <c r="I16" s="30">
        <v>8600</v>
      </c>
      <c r="J16" s="20">
        <v>7872</v>
      </c>
      <c r="K16" s="20">
        <v>7789</v>
      </c>
      <c r="L16" s="20">
        <v>7735</v>
      </c>
      <c r="M16" s="37">
        <v>7675</v>
      </c>
    </row>
    <row r="17" spans="1:13" ht="13.5" customHeight="1">
      <c r="A17" s="20"/>
      <c r="B17" s="34" t="s">
        <v>1620</v>
      </c>
      <c r="C17" s="30">
        <v>204127</v>
      </c>
      <c r="D17" s="20">
        <v>223752</v>
      </c>
      <c r="E17" s="20">
        <v>227363</v>
      </c>
      <c r="F17" s="41">
        <v>230316</v>
      </c>
      <c r="G17" s="41">
        <v>233184</v>
      </c>
      <c r="H17" s="40"/>
      <c r="I17" s="30"/>
      <c r="J17" s="20"/>
      <c r="K17" s="20"/>
      <c r="L17" s="20"/>
      <c r="M17" s="37"/>
    </row>
    <row r="18" spans="1:13" ht="13.5" customHeight="1">
      <c r="A18" s="20"/>
      <c r="B18" s="34" t="s">
        <v>1621</v>
      </c>
      <c r="C18" s="30">
        <v>92764</v>
      </c>
      <c r="D18" s="20">
        <v>92132</v>
      </c>
      <c r="E18" s="20">
        <v>92425</v>
      </c>
      <c r="F18" s="41">
        <v>92592</v>
      </c>
      <c r="G18" s="41">
        <v>92736</v>
      </c>
      <c r="H18" s="36" t="s">
        <v>1622</v>
      </c>
      <c r="I18" s="30">
        <v>27760</v>
      </c>
      <c r="J18" s="20">
        <v>26946</v>
      </c>
      <c r="K18" s="20">
        <v>27086</v>
      </c>
      <c r="L18" s="20">
        <v>27072</v>
      </c>
      <c r="M18" s="37">
        <v>27231</v>
      </c>
    </row>
    <row r="19" spans="1:13" ht="13.5" customHeight="1">
      <c r="A19" s="20"/>
      <c r="B19" s="34" t="s">
        <v>1623</v>
      </c>
      <c r="C19" s="30">
        <v>95136</v>
      </c>
      <c r="D19" s="20">
        <v>96680</v>
      </c>
      <c r="E19" s="20">
        <v>97232</v>
      </c>
      <c r="F19" s="41">
        <v>98117</v>
      </c>
      <c r="G19" s="41">
        <v>98975</v>
      </c>
      <c r="H19" s="36" t="s">
        <v>1624</v>
      </c>
      <c r="I19" s="30">
        <v>23764</v>
      </c>
      <c r="J19" s="20">
        <v>22536</v>
      </c>
      <c r="K19" s="20">
        <v>22421</v>
      </c>
      <c r="L19" s="20">
        <v>22457</v>
      </c>
      <c r="M19" s="37">
        <v>22528</v>
      </c>
    </row>
    <row r="20" spans="1:13" ht="13.5" customHeight="1">
      <c r="A20" s="20"/>
      <c r="B20" s="34" t="s">
        <v>1625</v>
      </c>
      <c r="C20" s="30">
        <v>96072</v>
      </c>
      <c r="D20" s="20">
        <v>98973</v>
      </c>
      <c r="E20" s="20">
        <v>100123</v>
      </c>
      <c r="F20" s="41">
        <v>100853</v>
      </c>
      <c r="G20" s="41">
        <v>101454</v>
      </c>
      <c r="H20" s="40"/>
      <c r="I20" s="30"/>
      <c r="J20" s="20"/>
      <c r="K20" s="20"/>
      <c r="L20" s="20"/>
      <c r="M20" s="37"/>
    </row>
    <row r="21" spans="1:13" ht="13.5" customHeight="1">
      <c r="A21" s="20"/>
      <c r="B21" s="30"/>
      <c r="C21" s="30"/>
      <c r="D21" s="20"/>
      <c r="E21" s="20"/>
      <c r="F21" s="41"/>
      <c r="G21" s="41"/>
      <c r="H21" s="36" t="s">
        <v>1626</v>
      </c>
      <c r="I21" s="30">
        <v>13999</v>
      </c>
      <c r="J21" s="20">
        <v>12506</v>
      </c>
      <c r="K21" s="20">
        <v>12415</v>
      </c>
      <c r="L21" s="20">
        <v>12328</v>
      </c>
      <c r="M21" s="37">
        <v>12260</v>
      </c>
    </row>
    <row r="22" spans="1:13" ht="13.5" customHeight="1">
      <c r="A22" s="20"/>
      <c r="B22" s="34" t="s">
        <v>1627</v>
      </c>
      <c r="C22" s="30">
        <v>42120</v>
      </c>
      <c r="D22" s="20">
        <v>42399</v>
      </c>
      <c r="E22" s="20">
        <v>42545</v>
      </c>
      <c r="F22" s="41">
        <v>42576</v>
      </c>
      <c r="G22" s="41">
        <v>42830</v>
      </c>
      <c r="H22" s="36" t="s">
        <v>1628</v>
      </c>
      <c r="I22" s="30">
        <v>20183</v>
      </c>
      <c r="J22" s="20">
        <v>18991</v>
      </c>
      <c r="K22" s="20">
        <v>18907</v>
      </c>
      <c r="L22" s="20">
        <v>18798</v>
      </c>
      <c r="M22" s="37">
        <v>18722</v>
      </c>
    </row>
    <row r="23" spans="1:13" ht="13.5" customHeight="1">
      <c r="A23" s="20"/>
      <c r="B23" s="34" t="s">
        <v>1629</v>
      </c>
      <c r="C23" s="30">
        <v>38558</v>
      </c>
      <c r="D23" s="20">
        <v>39926</v>
      </c>
      <c r="E23" s="20">
        <v>40172</v>
      </c>
      <c r="F23" s="41">
        <v>40444</v>
      </c>
      <c r="G23" s="41">
        <v>40724</v>
      </c>
      <c r="H23" s="36" t="s">
        <v>1630</v>
      </c>
      <c r="I23" s="30">
        <v>12129</v>
      </c>
      <c r="J23" s="20">
        <v>10651</v>
      </c>
      <c r="K23" s="20">
        <v>10516</v>
      </c>
      <c r="L23" s="20">
        <v>10454</v>
      </c>
      <c r="M23" s="37">
        <v>10370</v>
      </c>
    </row>
    <row r="24" spans="1:13" ht="13.5" customHeight="1">
      <c r="A24" s="20"/>
      <c r="B24" s="34" t="s">
        <v>1631</v>
      </c>
      <c r="C24" s="30">
        <v>38357</v>
      </c>
      <c r="D24" s="20">
        <v>37912</v>
      </c>
      <c r="E24" s="20">
        <v>38079</v>
      </c>
      <c r="F24" s="41">
        <v>38213</v>
      </c>
      <c r="G24" s="41">
        <v>38261</v>
      </c>
      <c r="H24" s="40"/>
      <c r="I24" s="30"/>
      <c r="J24" s="20"/>
      <c r="K24" s="20"/>
      <c r="L24" s="20"/>
      <c r="M24" s="37"/>
    </row>
    <row r="25" spans="1:13" ht="13.5" customHeight="1">
      <c r="A25" s="20"/>
      <c r="B25" s="34" t="s">
        <v>1632</v>
      </c>
      <c r="C25" s="30">
        <v>34130</v>
      </c>
      <c r="D25" s="20">
        <v>32608</v>
      </c>
      <c r="E25" s="20">
        <v>32471</v>
      </c>
      <c r="F25" s="41">
        <v>32382</v>
      </c>
      <c r="G25" s="41">
        <v>32405</v>
      </c>
      <c r="H25" s="36" t="s">
        <v>1633</v>
      </c>
      <c r="I25" s="30">
        <v>9232</v>
      </c>
      <c r="J25" s="20">
        <v>8572</v>
      </c>
      <c r="K25" s="20">
        <v>8527</v>
      </c>
      <c r="L25" s="20">
        <v>8472</v>
      </c>
      <c r="M25" s="37">
        <v>8356</v>
      </c>
    </row>
    <row r="26" spans="1:13" ht="13.5" customHeight="1">
      <c r="A26" s="20"/>
      <c r="B26" s="30"/>
      <c r="C26" s="30"/>
      <c r="D26" s="20"/>
      <c r="E26" s="20"/>
      <c r="F26" s="41"/>
      <c r="G26" s="41"/>
      <c r="H26" s="36" t="s">
        <v>1634</v>
      </c>
      <c r="I26" s="30">
        <v>19693</v>
      </c>
      <c r="J26" s="20">
        <v>19304</v>
      </c>
      <c r="K26" s="20">
        <v>19374</v>
      </c>
      <c r="L26" s="20">
        <v>19333</v>
      </c>
      <c r="M26" s="37">
        <v>19364</v>
      </c>
    </row>
    <row r="27" spans="1:13" ht="13.5" customHeight="1">
      <c r="A27" s="20"/>
      <c r="B27" s="34" t="s">
        <v>1635</v>
      </c>
      <c r="C27" s="30">
        <v>33226</v>
      </c>
      <c r="D27" s="20">
        <v>32982</v>
      </c>
      <c r="E27" s="20">
        <v>33022</v>
      </c>
      <c r="F27" s="41">
        <v>33179</v>
      </c>
      <c r="G27" s="41">
        <v>33294</v>
      </c>
      <c r="H27" s="36" t="s">
        <v>1636</v>
      </c>
      <c r="I27" s="30">
        <v>14052</v>
      </c>
      <c r="J27" s="20">
        <v>13457</v>
      </c>
      <c r="K27" s="20">
        <v>13358</v>
      </c>
      <c r="L27" s="20">
        <v>13356</v>
      </c>
      <c r="M27" s="37">
        <v>13353</v>
      </c>
    </row>
    <row r="28" spans="1:13" ht="13.5" customHeight="1">
      <c r="A28" s="20"/>
      <c r="B28" s="34" t="s">
        <v>1637</v>
      </c>
      <c r="C28" s="30">
        <v>44758</v>
      </c>
      <c r="D28" s="20">
        <v>49169</v>
      </c>
      <c r="E28" s="20">
        <v>50171</v>
      </c>
      <c r="F28" s="41">
        <v>51149</v>
      </c>
      <c r="G28" s="41">
        <v>51955</v>
      </c>
      <c r="H28" s="36" t="s">
        <v>1638</v>
      </c>
      <c r="I28" s="30">
        <v>11251</v>
      </c>
      <c r="J28" s="20">
        <v>10544</v>
      </c>
      <c r="K28" s="20">
        <v>10494</v>
      </c>
      <c r="L28" s="20">
        <v>10518</v>
      </c>
      <c r="M28" s="37">
        <v>10513</v>
      </c>
    </row>
    <row r="29" spans="1:13" ht="13.5" customHeight="1">
      <c r="A29" s="20"/>
      <c r="B29" s="34" t="s">
        <v>1639</v>
      </c>
      <c r="C29" s="30">
        <v>39113</v>
      </c>
      <c r="D29" s="20">
        <v>39240</v>
      </c>
      <c r="E29" s="20">
        <v>39452</v>
      </c>
      <c r="F29" s="41">
        <v>39832</v>
      </c>
      <c r="G29" s="41">
        <v>40099</v>
      </c>
      <c r="H29" s="36" t="s">
        <v>1640</v>
      </c>
      <c r="I29" s="30">
        <v>9069</v>
      </c>
      <c r="J29" s="20">
        <v>8542</v>
      </c>
      <c r="K29" s="20">
        <v>8549</v>
      </c>
      <c r="L29" s="20">
        <v>8610</v>
      </c>
      <c r="M29" s="37">
        <v>8713</v>
      </c>
    </row>
    <row r="30" spans="1:13" ht="13.5" customHeight="1">
      <c r="A30" s="20"/>
      <c r="B30" s="34" t="s">
        <v>1641</v>
      </c>
      <c r="C30" s="30">
        <v>27173</v>
      </c>
      <c r="D30" s="20">
        <v>25297</v>
      </c>
      <c r="E30" s="20">
        <v>25147</v>
      </c>
      <c r="F30" s="41">
        <v>25050</v>
      </c>
      <c r="G30" s="41">
        <v>24981</v>
      </c>
      <c r="H30" s="36" t="s">
        <v>1642</v>
      </c>
      <c r="I30" s="30">
        <v>8864</v>
      </c>
      <c r="J30" s="20">
        <v>8362</v>
      </c>
      <c r="K30" s="20">
        <v>8396</v>
      </c>
      <c r="L30" s="20">
        <v>8381</v>
      </c>
      <c r="M30" s="37">
        <v>8383</v>
      </c>
    </row>
    <row r="31" spans="1:13" ht="13.5" customHeight="1">
      <c r="A31" s="20"/>
      <c r="B31" s="34" t="s">
        <v>1643</v>
      </c>
      <c r="C31" s="30">
        <v>37271</v>
      </c>
      <c r="D31" s="20">
        <v>36328</v>
      </c>
      <c r="E31" s="20">
        <v>36450</v>
      </c>
      <c r="F31" s="41">
        <v>36323</v>
      </c>
      <c r="G31" s="41">
        <v>36519</v>
      </c>
      <c r="H31" s="36" t="s">
        <v>1644</v>
      </c>
      <c r="I31" s="30">
        <v>8206</v>
      </c>
      <c r="J31" s="20">
        <v>7151</v>
      </c>
      <c r="K31" s="20">
        <v>7033</v>
      </c>
      <c r="L31" s="20">
        <v>6887</v>
      </c>
      <c r="M31" s="37">
        <v>6799</v>
      </c>
    </row>
    <row r="32" spans="1:13" ht="13.5" customHeight="1">
      <c r="A32" s="20"/>
      <c r="B32" s="30"/>
      <c r="C32" s="30"/>
      <c r="D32" s="20"/>
      <c r="E32" s="20"/>
      <c r="F32" s="41"/>
      <c r="G32" s="41"/>
      <c r="H32" s="40"/>
      <c r="I32" s="30"/>
      <c r="J32" s="20"/>
      <c r="K32" s="20"/>
      <c r="L32" s="20"/>
      <c r="M32" s="37"/>
    </row>
    <row r="33" spans="1:13" ht="13.5" customHeight="1">
      <c r="A33" s="20"/>
      <c r="B33" s="34" t="s">
        <v>1645</v>
      </c>
      <c r="C33" s="30">
        <v>14825</v>
      </c>
      <c r="D33" s="20">
        <v>14273</v>
      </c>
      <c r="E33" s="20">
        <v>14284</v>
      </c>
      <c r="F33" s="41">
        <v>14251</v>
      </c>
      <c r="G33" s="41">
        <v>14257</v>
      </c>
      <c r="H33" s="36" t="s">
        <v>1646</v>
      </c>
      <c r="I33" s="30">
        <v>15459</v>
      </c>
      <c r="J33" s="20">
        <v>14253</v>
      </c>
      <c r="K33" s="20">
        <v>14066</v>
      </c>
      <c r="L33" s="20">
        <v>13863</v>
      </c>
      <c r="M33" s="37">
        <v>13820</v>
      </c>
    </row>
    <row r="34" spans="1:13" ht="13.5" customHeight="1">
      <c r="A34" s="20"/>
      <c r="B34" s="34" t="s">
        <v>1647</v>
      </c>
      <c r="C34" s="30">
        <v>11597</v>
      </c>
      <c r="D34" s="20">
        <v>11360</v>
      </c>
      <c r="E34" s="20">
        <v>11459</v>
      </c>
      <c r="F34" s="41">
        <v>11579</v>
      </c>
      <c r="G34" s="41">
        <v>11626</v>
      </c>
      <c r="H34" s="40"/>
      <c r="I34" s="30"/>
      <c r="J34" s="20"/>
      <c r="K34" s="20"/>
      <c r="L34" s="20"/>
      <c r="M34" s="37"/>
    </row>
    <row r="35" spans="1:13" ht="13.5" customHeight="1">
      <c r="A35" s="20"/>
      <c r="B35" s="30"/>
      <c r="C35" s="30"/>
      <c r="D35" s="20"/>
      <c r="E35" s="20"/>
      <c r="F35" s="41"/>
      <c r="G35" s="20"/>
      <c r="H35" s="36" t="s">
        <v>1648</v>
      </c>
      <c r="I35" s="30">
        <v>21224</v>
      </c>
      <c r="J35" s="20">
        <v>20394</v>
      </c>
      <c r="K35" s="20">
        <v>20346</v>
      </c>
      <c r="L35" s="20">
        <v>20336</v>
      </c>
      <c r="M35" s="37">
        <v>20254</v>
      </c>
    </row>
    <row r="36" spans="1:13" ht="13.5" customHeight="1">
      <c r="A36" s="20"/>
      <c r="B36" s="34" t="s">
        <v>1649</v>
      </c>
      <c r="C36" s="30">
        <v>22643</v>
      </c>
      <c r="D36" s="20">
        <v>21840</v>
      </c>
      <c r="E36" s="20">
        <v>21799</v>
      </c>
      <c r="F36" s="41">
        <v>21807</v>
      </c>
      <c r="G36" s="20">
        <v>21850</v>
      </c>
      <c r="H36" s="36" t="s">
        <v>1650</v>
      </c>
      <c r="I36" s="30">
        <v>8878</v>
      </c>
      <c r="J36" s="20">
        <v>8344</v>
      </c>
      <c r="K36" s="20">
        <v>8323</v>
      </c>
      <c r="L36" s="20">
        <v>8358</v>
      </c>
      <c r="M36" s="37">
        <v>8371</v>
      </c>
    </row>
    <row r="37" spans="1:13" ht="13.5" customHeight="1">
      <c r="A37" s="20"/>
      <c r="B37" s="34" t="s">
        <v>1651</v>
      </c>
      <c r="C37" s="30">
        <v>10740</v>
      </c>
      <c r="D37" s="20">
        <v>9536</v>
      </c>
      <c r="E37" s="20">
        <v>9441</v>
      </c>
      <c r="F37" s="41">
        <v>9333</v>
      </c>
      <c r="G37" s="20">
        <v>9291</v>
      </c>
      <c r="H37" s="36" t="s">
        <v>1652</v>
      </c>
      <c r="I37" s="30">
        <v>6828</v>
      </c>
      <c r="J37" s="20">
        <v>6465</v>
      </c>
      <c r="K37" s="20">
        <v>6442</v>
      </c>
      <c r="L37" s="20">
        <v>6449</v>
      </c>
      <c r="M37" s="37">
        <v>6409</v>
      </c>
    </row>
    <row r="38" spans="1:13" ht="13.5" customHeight="1">
      <c r="A38" s="20"/>
      <c r="B38" s="42" t="s">
        <v>1653</v>
      </c>
      <c r="C38" s="43">
        <v>12501</v>
      </c>
      <c r="D38" s="44">
        <v>11550</v>
      </c>
      <c r="E38" s="44">
        <v>11388</v>
      </c>
      <c r="F38" s="45">
        <v>11322</v>
      </c>
      <c r="G38" s="44">
        <v>11220</v>
      </c>
      <c r="H38" s="46" t="s">
        <v>1654</v>
      </c>
      <c r="I38" s="43">
        <v>8434</v>
      </c>
      <c r="J38" s="44">
        <v>8042</v>
      </c>
      <c r="K38" s="44">
        <v>8068</v>
      </c>
      <c r="L38" s="44">
        <v>8095</v>
      </c>
      <c r="M38" s="47">
        <v>8134</v>
      </c>
    </row>
    <row r="39" spans="1:7" ht="13.5" customHeight="1">
      <c r="A39" s="20"/>
      <c r="B39" s="48" t="s">
        <v>1657</v>
      </c>
      <c r="C39" s="49"/>
      <c r="D39" s="20"/>
      <c r="E39" s="20"/>
      <c r="F39" s="20"/>
      <c r="G39" s="20"/>
    </row>
    <row r="40" ht="13.5" customHeight="1">
      <c r="A40" s="20"/>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spans="1:7" ht="12">
      <c r="A61" s="20"/>
      <c r="B61" s="49"/>
      <c r="C61" s="49"/>
      <c r="D61" s="49"/>
      <c r="E61" s="49"/>
      <c r="F61" s="49"/>
      <c r="G61" s="49"/>
    </row>
    <row r="62" spans="1:7" ht="12">
      <c r="A62" s="20"/>
      <c r="B62" s="49"/>
      <c r="C62" s="49"/>
      <c r="D62" s="49"/>
      <c r="E62" s="49"/>
      <c r="F62" s="49"/>
      <c r="G62" s="49"/>
    </row>
    <row r="63" ht="12">
      <c r="A63" s="20"/>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1:M140"/>
  <sheetViews>
    <sheetView workbookViewId="0" topLeftCell="A1">
      <selection activeCell="A1" sqref="A1"/>
    </sheetView>
  </sheetViews>
  <sheetFormatPr defaultColWidth="9.00390625" defaultRowHeight="12" customHeight="1"/>
  <cols>
    <col min="1" max="1" width="2.625" style="808" customWidth="1"/>
    <col min="2" max="2" width="3.125" style="808" customWidth="1"/>
    <col min="3" max="3" width="22.625" style="808" customWidth="1"/>
    <col min="4" max="4" width="12.625" style="808" customWidth="1"/>
    <col min="5" max="5" width="9.125" style="808" customWidth="1"/>
    <col min="6" max="6" width="12.625" style="808" customWidth="1"/>
    <col min="7" max="7" width="9.125" style="808" customWidth="1"/>
    <col min="8" max="8" width="13.625" style="808" customWidth="1"/>
    <col min="9" max="9" width="9.125" style="808" customWidth="1"/>
    <col min="10" max="16384" width="9.00390625" style="808" customWidth="1"/>
  </cols>
  <sheetData>
    <row r="1" ht="12" customHeight="1">
      <c r="B1" s="809" t="s">
        <v>1119</v>
      </c>
    </row>
    <row r="3" ht="12" customHeight="1" thickBot="1">
      <c r="I3" s="810" t="s">
        <v>1051</v>
      </c>
    </row>
    <row r="4" spans="2:13" ht="12" customHeight="1" thickTop="1">
      <c r="B4" s="1519" t="s">
        <v>1052</v>
      </c>
      <c r="C4" s="1520"/>
      <c r="D4" s="1525" t="s">
        <v>1053</v>
      </c>
      <c r="E4" s="1526"/>
      <c r="F4" s="1525">
        <v>53</v>
      </c>
      <c r="G4" s="1526"/>
      <c r="H4" s="1525" t="s">
        <v>1054</v>
      </c>
      <c r="I4" s="1526"/>
      <c r="J4" s="811"/>
      <c r="K4" s="811"/>
      <c r="L4" s="811"/>
      <c r="M4" s="811"/>
    </row>
    <row r="5" spans="2:13" ht="12" customHeight="1">
      <c r="B5" s="1521"/>
      <c r="C5" s="1522"/>
      <c r="D5" s="1527" t="s">
        <v>1055</v>
      </c>
      <c r="E5" s="1529" t="s">
        <v>1056</v>
      </c>
      <c r="F5" s="1527" t="s">
        <v>1055</v>
      </c>
      <c r="G5" s="1529" t="s">
        <v>1056</v>
      </c>
      <c r="H5" s="1527" t="s">
        <v>1055</v>
      </c>
      <c r="I5" s="1529" t="s">
        <v>1057</v>
      </c>
      <c r="J5" s="811"/>
      <c r="K5" s="811"/>
      <c r="L5" s="811"/>
      <c r="M5" s="811"/>
    </row>
    <row r="6" spans="2:13" ht="12" customHeight="1">
      <c r="B6" s="1523"/>
      <c r="C6" s="1524"/>
      <c r="D6" s="1528"/>
      <c r="E6" s="1529"/>
      <c r="F6" s="1528"/>
      <c r="G6" s="1529"/>
      <c r="H6" s="1528"/>
      <c r="I6" s="1529"/>
      <c r="J6" s="811"/>
      <c r="K6" s="811"/>
      <c r="L6" s="811"/>
      <c r="M6" s="811"/>
    </row>
    <row r="7" spans="2:9" s="812" customFormat="1" ht="12" customHeight="1">
      <c r="B7" s="1532" t="s">
        <v>1049</v>
      </c>
      <c r="C7" s="1533"/>
      <c r="D7" s="813">
        <f>SUM(D9,D15,D36,D38,D51,D56,D63,D67)</f>
        <v>43372082</v>
      </c>
      <c r="E7" s="814">
        <v>100</v>
      </c>
      <c r="F7" s="813">
        <f>SUM(F9+F15+F36+F38+F51+F56+F63+F67)</f>
        <v>38461928</v>
      </c>
      <c r="G7" s="814">
        <v>100</v>
      </c>
      <c r="H7" s="815">
        <f>D7-F7</f>
        <v>4910154</v>
      </c>
      <c r="I7" s="816">
        <v>12.8</v>
      </c>
    </row>
    <row r="8" spans="2:9" ht="12" customHeight="1">
      <c r="B8" s="817"/>
      <c r="C8" s="818"/>
      <c r="D8" s="819"/>
      <c r="E8" s="820"/>
      <c r="F8" s="821"/>
      <c r="G8" s="820"/>
      <c r="H8" s="822"/>
      <c r="I8" s="823"/>
    </row>
    <row r="9" spans="2:9" ht="12" customHeight="1">
      <c r="B9" s="1530" t="s">
        <v>1050</v>
      </c>
      <c r="C9" s="1534"/>
      <c r="D9" s="821">
        <f>SUM(D10:D11)</f>
        <v>470678</v>
      </c>
      <c r="E9" s="826">
        <f>D9/D$7*100</f>
        <v>1.0852096055706986</v>
      </c>
      <c r="F9" s="821">
        <f>SUM(F10:F13)</f>
        <v>435388</v>
      </c>
      <c r="G9" s="826">
        <f>F9/F$7*100</f>
        <v>1.1319973351309898</v>
      </c>
      <c r="H9" s="822">
        <f>D9-F9</f>
        <v>35290</v>
      </c>
      <c r="I9" s="823">
        <v>8.1</v>
      </c>
    </row>
    <row r="10" spans="2:9" ht="12" customHeight="1">
      <c r="B10" s="817"/>
      <c r="C10" s="825" t="s">
        <v>1058</v>
      </c>
      <c r="D10" s="821">
        <v>470678</v>
      </c>
      <c r="E10" s="826"/>
      <c r="F10" s="821">
        <v>399088</v>
      </c>
      <c r="G10" s="826"/>
      <c r="H10" s="822"/>
      <c r="I10" s="823"/>
    </row>
    <row r="11" spans="2:9" ht="12" customHeight="1">
      <c r="B11" s="817"/>
      <c r="C11" s="825" t="s">
        <v>1059</v>
      </c>
      <c r="D11" s="827">
        <v>0</v>
      </c>
      <c r="E11" s="826"/>
      <c r="F11" s="827">
        <v>16500</v>
      </c>
      <c r="G11" s="826"/>
      <c r="H11" s="822"/>
      <c r="I11" s="823"/>
    </row>
    <row r="12" spans="2:9" ht="12" customHeight="1">
      <c r="B12" s="817"/>
      <c r="C12" s="825" t="s">
        <v>1060</v>
      </c>
      <c r="D12" s="827">
        <v>0</v>
      </c>
      <c r="E12" s="826"/>
      <c r="F12" s="827">
        <v>0</v>
      </c>
      <c r="G12" s="826"/>
      <c r="H12" s="822"/>
      <c r="I12" s="823"/>
    </row>
    <row r="13" spans="2:9" ht="12" customHeight="1">
      <c r="B13" s="817"/>
      <c r="C13" s="825" t="s">
        <v>1061</v>
      </c>
      <c r="D13" s="827">
        <v>0</v>
      </c>
      <c r="E13" s="826"/>
      <c r="F13" s="827">
        <v>19800</v>
      </c>
      <c r="G13" s="826"/>
      <c r="H13" s="822"/>
      <c r="I13" s="823"/>
    </row>
    <row r="14" spans="2:9" ht="12" customHeight="1">
      <c r="B14" s="817"/>
      <c r="C14" s="825"/>
      <c r="D14" s="821"/>
      <c r="E14" s="826"/>
      <c r="F14" s="821"/>
      <c r="G14" s="826"/>
      <c r="H14" s="822"/>
      <c r="I14" s="823"/>
    </row>
    <row r="15" spans="2:9" ht="12" customHeight="1">
      <c r="B15" s="1530" t="s">
        <v>1062</v>
      </c>
      <c r="C15" s="1534"/>
      <c r="D15" s="821">
        <f>SUM(D16:D34)</f>
        <v>32999100</v>
      </c>
      <c r="E15" s="826">
        <f>+D15/D$7*100</f>
        <v>76.08373515479381</v>
      </c>
      <c r="F15" s="821">
        <f>SUM(F16:F34)</f>
        <v>31960375</v>
      </c>
      <c r="G15" s="826">
        <f>+F15/F$7*100</f>
        <v>83.0961334023609</v>
      </c>
      <c r="H15" s="822">
        <f>D15-F15</f>
        <v>1038725</v>
      </c>
      <c r="I15" s="823">
        <v>3.3</v>
      </c>
    </row>
    <row r="16" spans="2:9" ht="12" customHeight="1">
      <c r="B16" s="817"/>
      <c r="C16" s="825" t="s">
        <v>1063</v>
      </c>
      <c r="D16" s="821">
        <v>1833114</v>
      </c>
      <c r="E16" s="826"/>
      <c r="F16" s="821">
        <v>2925200</v>
      </c>
      <c r="G16" s="826"/>
      <c r="H16" s="822"/>
      <c r="I16" s="823"/>
    </row>
    <row r="17" spans="2:9" ht="12" customHeight="1">
      <c r="B17" s="817"/>
      <c r="C17" s="825" t="s">
        <v>1064</v>
      </c>
      <c r="D17" s="821">
        <v>220799</v>
      </c>
      <c r="E17" s="826"/>
      <c r="F17" s="821">
        <v>848472</v>
      </c>
      <c r="G17" s="826"/>
      <c r="H17" s="822"/>
      <c r="I17" s="823"/>
    </row>
    <row r="18" spans="2:9" ht="12" customHeight="1">
      <c r="B18" s="817"/>
      <c r="C18" s="825" t="s">
        <v>1065</v>
      </c>
      <c r="D18" s="821">
        <v>0</v>
      </c>
      <c r="E18" s="826"/>
      <c r="F18" s="821">
        <v>0</v>
      </c>
      <c r="G18" s="826"/>
      <c r="H18" s="822"/>
      <c r="I18" s="823"/>
    </row>
    <row r="19" spans="2:9" ht="12" customHeight="1">
      <c r="B19" s="817"/>
      <c r="C19" s="825" t="s">
        <v>1066</v>
      </c>
      <c r="D19" s="821">
        <v>8500000</v>
      </c>
      <c r="E19" s="826"/>
      <c r="F19" s="821">
        <v>8426000</v>
      </c>
      <c r="G19" s="826"/>
      <c r="H19" s="822"/>
      <c r="I19" s="823"/>
    </row>
    <row r="20" spans="2:9" ht="12" customHeight="1">
      <c r="B20" s="817"/>
      <c r="C20" s="825" t="s">
        <v>1067</v>
      </c>
      <c r="D20" s="821">
        <v>13030739</v>
      </c>
      <c r="E20" s="826"/>
      <c r="F20" s="821">
        <v>11730945</v>
      </c>
      <c r="G20" s="826"/>
      <c r="H20" s="822"/>
      <c r="I20" s="823"/>
    </row>
    <row r="21" spans="2:9" ht="12" customHeight="1">
      <c r="B21" s="817"/>
      <c r="C21" s="825" t="s">
        <v>1068</v>
      </c>
      <c r="D21" s="821">
        <v>86334</v>
      </c>
      <c r="E21" s="826"/>
      <c r="F21" s="821">
        <v>108769</v>
      </c>
      <c r="G21" s="826"/>
      <c r="H21" s="822"/>
      <c r="I21" s="823"/>
    </row>
    <row r="22" spans="2:9" ht="12" customHeight="1">
      <c r="B22" s="817"/>
      <c r="C22" s="825" t="s">
        <v>1069</v>
      </c>
      <c r="D22" s="821">
        <v>1255000</v>
      </c>
      <c r="E22" s="826"/>
      <c r="F22" s="821">
        <v>595720</v>
      </c>
      <c r="G22" s="826"/>
      <c r="H22" s="822"/>
      <c r="I22" s="823"/>
    </row>
    <row r="23" spans="2:9" ht="12" customHeight="1">
      <c r="B23" s="817"/>
      <c r="C23" s="825" t="s">
        <v>1070</v>
      </c>
      <c r="D23" s="821">
        <v>44716</v>
      </c>
      <c r="E23" s="826"/>
      <c r="F23" s="821">
        <v>122974</v>
      </c>
      <c r="G23" s="826"/>
      <c r="H23" s="822"/>
      <c r="I23" s="823"/>
    </row>
    <row r="24" spans="2:9" ht="12" customHeight="1">
      <c r="B24" s="817"/>
      <c r="C24" s="825" t="s">
        <v>1071</v>
      </c>
      <c r="D24" s="821">
        <v>100000</v>
      </c>
      <c r="E24" s="826"/>
      <c r="F24" s="821">
        <v>94111</v>
      </c>
      <c r="G24" s="826"/>
      <c r="H24" s="822"/>
      <c r="I24" s="823"/>
    </row>
    <row r="25" spans="2:9" ht="12" customHeight="1">
      <c r="B25" s="817"/>
      <c r="C25" s="825" t="s">
        <v>1072</v>
      </c>
      <c r="D25" s="821">
        <v>217084</v>
      </c>
      <c r="E25" s="826"/>
      <c r="F25" s="821">
        <v>279031</v>
      </c>
      <c r="G25" s="826"/>
      <c r="H25" s="822"/>
      <c r="I25" s="823"/>
    </row>
    <row r="26" spans="2:9" ht="12" customHeight="1">
      <c r="B26" s="817"/>
      <c r="C26" s="825" t="s">
        <v>1073</v>
      </c>
      <c r="D26" s="827">
        <v>51040</v>
      </c>
      <c r="E26" s="826"/>
      <c r="F26" s="827">
        <v>0</v>
      </c>
      <c r="G26" s="826"/>
      <c r="H26" s="822"/>
      <c r="I26" s="823"/>
    </row>
    <row r="27" spans="2:9" ht="12" customHeight="1">
      <c r="B27" s="817"/>
      <c r="C27" s="825" t="s">
        <v>1074</v>
      </c>
      <c r="D27" s="821">
        <v>994521</v>
      </c>
      <c r="E27" s="826"/>
      <c r="F27" s="821">
        <v>825989</v>
      </c>
      <c r="G27" s="826"/>
      <c r="H27" s="822"/>
      <c r="I27" s="823"/>
    </row>
    <row r="28" spans="2:9" ht="12" customHeight="1">
      <c r="B28" s="817"/>
      <c r="C28" s="825" t="s">
        <v>1075</v>
      </c>
      <c r="D28" s="821">
        <v>460862</v>
      </c>
      <c r="E28" s="826"/>
      <c r="F28" s="821">
        <v>495701</v>
      </c>
      <c r="G28" s="826"/>
      <c r="H28" s="822"/>
      <c r="I28" s="823"/>
    </row>
    <row r="29" spans="2:9" ht="12" customHeight="1">
      <c r="B29" s="817"/>
      <c r="C29" s="825" t="s">
        <v>1076</v>
      </c>
      <c r="D29" s="821">
        <v>51223</v>
      </c>
      <c r="E29" s="826"/>
      <c r="F29" s="821">
        <v>684445</v>
      </c>
      <c r="G29" s="826"/>
      <c r="H29" s="822"/>
      <c r="I29" s="823"/>
    </row>
    <row r="30" spans="2:9" ht="12" customHeight="1">
      <c r="B30" s="817"/>
      <c r="C30" s="825" t="s">
        <v>1077</v>
      </c>
      <c r="D30" s="821">
        <v>4683608</v>
      </c>
      <c r="E30" s="826"/>
      <c r="F30" s="821">
        <v>4674196</v>
      </c>
      <c r="G30" s="826"/>
      <c r="H30" s="822"/>
      <c r="I30" s="823"/>
    </row>
    <row r="31" spans="2:9" ht="12" customHeight="1">
      <c r="B31" s="817"/>
      <c r="C31" s="825" t="s">
        <v>1078</v>
      </c>
      <c r="D31" s="821">
        <v>0</v>
      </c>
      <c r="E31" s="826"/>
      <c r="F31" s="821">
        <v>0</v>
      </c>
      <c r="G31" s="826"/>
      <c r="H31" s="822"/>
      <c r="I31" s="823"/>
    </row>
    <row r="32" spans="2:9" ht="12" customHeight="1">
      <c r="B32" s="817"/>
      <c r="C32" s="825" t="s">
        <v>1079</v>
      </c>
      <c r="D32" s="827">
        <v>25155</v>
      </c>
      <c r="E32" s="826"/>
      <c r="F32" s="827">
        <v>14359</v>
      </c>
      <c r="G32" s="826"/>
      <c r="H32" s="822"/>
      <c r="I32" s="823"/>
    </row>
    <row r="33" spans="2:9" ht="12" customHeight="1">
      <c r="B33" s="817"/>
      <c r="C33" s="825" t="s">
        <v>1080</v>
      </c>
      <c r="D33" s="827">
        <v>0</v>
      </c>
      <c r="E33" s="826"/>
      <c r="F33" s="821">
        <v>2200</v>
      </c>
      <c r="G33" s="826"/>
      <c r="H33" s="822"/>
      <c r="I33" s="823"/>
    </row>
    <row r="34" spans="2:9" ht="12" customHeight="1">
      <c r="B34" s="817"/>
      <c r="C34" s="825" t="s">
        <v>1081</v>
      </c>
      <c r="D34" s="821">
        <v>1444905</v>
      </c>
      <c r="E34" s="826"/>
      <c r="F34" s="821">
        <v>132263</v>
      </c>
      <c r="G34" s="826"/>
      <c r="H34" s="822"/>
      <c r="I34" s="823"/>
    </row>
    <row r="35" spans="2:9" ht="12" customHeight="1">
      <c r="B35" s="817"/>
      <c r="C35" s="825"/>
      <c r="D35" s="821"/>
      <c r="E35" s="826"/>
      <c r="F35" s="821"/>
      <c r="G35" s="826"/>
      <c r="H35" s="822"/>
      <c r="I35" s="823"/>
    </row>
    <row r="36" spans="2:9" ht="12" customHeight="1">
      <c r="B36" s="1530" t="s">
        <v>1082</v>
      </c>
      <c r="C36" s="1531"/>
      <c r="D36" s="821">
        <v>4471161</v>
      </c>
      <c r="E36" s="826">
        <f>+D36/D$7*100</f>
        <v>10.308845676350053</v>
      </c>
      <c r="F36" s="821">
        <v>1906306</v>
      </c>
      <c r="G36" s="826">
        <f>+F36/F$7*100</f>
        <v>4.956345402133768</v>
      </c>
      <c r="H36" s="822">
        <f>D36-F36</f>
        <v>2564855</v>
      </c>
      <c r="I36" s="823">
        <v>134.5</v>
      </c>
    </row>
    <row r="37" spans="2:9" ht="12" customHeight="1">
      <c r="B37" s="817"/>
      <c r="C37" s="825"/>
      <c r="D37" s="821"/>
      <c r="E37" s="826"/>
      <c r="F37" s="821"/>
      <c r="G37" s="826"/>
      <c r="H37" s="822"/>
      <c r="I37" s="823"/>
    </row>
    <row r="38" spans="2:9" ht="12" customHeight="1">
      <c r="B38" s="1530" t="s">
        <v>1083</v>
      </c>
      <c r="C38" s="1535"/>
      <c r="D38" s="821">
        <f>SUM(D39:D49)</f>
        <v>2264841</v>
      </c>
      <c r="E38" s="826">
        <f>+D38/D$7*100</f>
        <v>5.221886742720813</v>
      </c>
      <c r="F38" s="821">
        <f>SUM(F39:F49)</f>
        <v>2008249</v>
      </c>
      <c r="G38" s="826">
        <f>+F38/F$7*100</f>
        <v>5.221394517716325</v>
      </c>
      <c r="H38" s="822">
        <f>D38-F38</f>
        <v>256592</v>
      </c>
      <c r="I38" s="823">
        <v>12.8</v>
      </c>
    </row>
    <row r="39" spans="2:9" ht="12" customHeight="1">
      <c r="B39" s="817"/>
      <c r="C39" s="825" t="s">
        <v>1084</v>
      </c>
      <c r="D39" s="827">
        <v>0</v>
      </c>
      <c r="E39" s="826"/>
      <c r="F39" s="827">
        <v>169840</v>
      </c>
      <c r="G39" s="826"/>
      <c r="H39" s="822"/>
      <c r="I39" s="823"/>
    </row>
    <row r="40" spans="2:9" ht="12" customHeight="1">
      <c r="B40" s="824"/>
      <c r="C40" s="825" t="s">
        <v>1085</v>
      </c>
      <c r="D40" s="827">
        <v>15593</v>
      </c>
      <c r="E40" s="826"/>
      <c r="F40" s="827">
        <v>92684</v>
      </c>
      <c r="G40" s="826"/>
      <c r="H40" s="822"/>
      <c r="I40" s="823"/>
    </row>
    <row r="41" spans="2:9" ht="12" customHeight="1">
      <c r="B41" s="824"/>
      <c r="C41" s="825" t="s">
        <v>1086</v>
      </c>
      <c r="D41" s="827">
        <v>155348</v>
      </c>
      <c r="E41" s="826"/>
      <c r="F41" s="827">
        <v>118528</v>
      </c>
      <c r="G41" s="826"/>
      <c r="H41" s="822"/>
      <c r="I41" s="823"/>
    </row>
    <row r="42" spans="2:9" ht="12" customHeight="1">
      <c r="B42" s="824"/>
      <c r="C42" s="825" t="s">
        <v>1087</v>
      </c>
      <c r="D42" s="827">
        <v>382833</v>
      </c>
      <c r="E42" s="826"/>
      <c r="F42" s="827">
        <v>126184</v>
      </c>
      <c r="G42" s="826"/>
      <c r="H42" s="822"/>
      <c r="I42" s="823"/>
    </row>
    <row r="43" spans="2:9" ht="12" customHeight="1">
      <c r="B43" s="824"/>
      <c r="C43" s="825" t="s">
        <v>1088</v>
      </c>
      <c r="D43" s="827">
        <v>1106809</v>
      </c>
      <c r="E43" s="826"/>
      <c r="F43" s="827">
        <v>923034</v>
      </c>
      <c r="G43" s="826"/>
      <c r="H43" s="822"/>
      <c r="I43" s="823"/>
    </row>
    <row r="44" spans="2:9" ht="12" customHeight="1">
      <c r="B44" s="824"/>
      <c r="C44" s="825" t="s">
        <v>1089</v>
      </c>
      <c r="D44" s="827">
        <v>63217</v>
      </c>
      <c r="E44" s="826"/>
      <c r="F44" s="827">
        <v>0</v>
      </c>
      <c r="G44" s="826"/>
      <c r="H44" s="822"/>
      <c r="I44" s="823"/>
    </row>
    <row r="45" spans="2:9" ht="12.75" customHeight="1">
      <c r="B45" s="824"/>
      <c r="C45" s="825" t="s">
        <v>1090</v>
      </c>
      <c r="D45" s="827">
        <v>90754</v>
      </c>
      <c r="E45" s="826"/>
      <c r="F45" s="827">
        <v>96668</v>
      </c>
      <c r="G45" s="826"/>
      <c r="H45" s="822"/>
      <c r="I45" s="823"/>
    </row>
    <row r="46" spans="2:9" ht="12" customHeight="1">
      <c r="B46" s="824"/>
      <c r="C46" s="825" t="s">
        <v>1091</v>
      </c>
      <c r="D46" s="827">
        <v>19181</v>
      </c>
      <c r="E46" s="826"/>
      <c r="F46" s="827">
        <v>12504</v>
      </c>
      <c r="G46" s="826"/>
      <c r="H46" s="822"/>
      <c r="I46" s="823"/>
    </row>
    <row r="47" spans="2:9" ht="12" customHeight="1">
      <c r="B47" s="824"/>
      <c r="C47" s="825" t="s">
        <v>1092</v>
      </c>
      <c r="D47" s="827">
        <v>83560</v>
      </c>
      <c r="E47" s="826"/>
      <c r="F47" s="827">
        <v>94022</v>
      </c>
      <c r="G47" s="826"/>
      <c r="H47" s="822"/>
      <c r="I47" s="823"/>
    </row>
    <row r="48" spans="2:9" ht="12" customHeight="1">
      <c r="B48" s="824"/>
      <c r="C48" s="825" t="s">
        <v>1093</v>
      </c>
      <c r="D48" s="827">
        <v>68206</v>
      </c>
      <c r="E48" s="826"/>
      <c r="F48" s="827">
        <v>265114</v>
      </c>
      <c r="G48" s="826"/>
      <c r="H48" s="822"/>
      <c r="I48" s="823"/>
    </row>
    <row r="49" spans="2:9" ht="12" customHeight="1">
      <c r="B49" s="824"/>
      <c r="C49" s="825" t="s">
        <v>1094</v>
      </c>
      <c r="D49" s="827">
        <v>279340</v>
      </c>
      <c r="E49" s="826"/>
      <c r="F49" s="827">
        <v>109671</v>
      </c>
      <c r="G49" s="826"/>
      <c r="H49" s="822"/>
      <c r="I49" s="823"/>
    </row>
    <row r="50" spans="2:9" ht="12" customHeight="1">
      <c r="B50" s="824"/>
      <c r="C50" s="825"/>
      <c r="D50" s="827"/>
      <c r="E50" s="826"/>
      <c r="F50" s="827"/>
      <c r="G50" s="826"/>
      <c r="H50" s="822"/>
      <c r="I50" s="823"/>
    </row>
    <row r="51" spans="2:9" ht="12" customHeight="1">
      <c r="B51" s="1530" t="s">
        <v>1095</v>
      </c>
      <c r="C51" s="1535"/>
      <c r="D51" s="827">
        <f>SUM(D52:D54)</f>
        <v>480271</v>
      </c>
      <c r="E51" s="826">
        <f>+D51/D$7*100</f>
        <v>1.1073275200392731</v>
      </c>
      <c r="F51" s="827">
        <f>SUM(F52:F54)</f>
        <v>390399</v>
      </c>
      <c r="G51" s="826">
        <f>+F51/F$7*100</f>
        <v>1.0150271198053304</v>
      </c>
      <c r="H51" s="822">
        <f>D51-F51</f>
        <v>89872</v>
      </c>
      <c r="I51" s="823">
        <v>23</v>
      </c>
    </row>
    <row r="52" spans="2:9" ht="12" customHeight="1">
      <c r="B52" s="824"/>
      <c r="C52" s="825" t="s">
        <v>1096</v>
      </c>
      <c r="D52" s="827">
        <v>28538</v>
      </c>
      <c r="E52" s="826"/>
      <c r="F52" s="827">
        <v>45673</v>
      </c>
      <c r="G52" s="826"/>
      <c r="H52" s="822"/>
      <c r="I52" s="823"/>
    </row>
    <row r="53" spans="2:9" ht="12" customHeight="1">
      <c r="B53" s="824"/>
      <c r="C53" s="825" t="s">
        <v>1097</v>
      </c>
      <c r="D53" s="827">
        <v>451733</v>
      </c>
      <c r="E53" s="826"/>
      <c r="F53" s="827">
        <v>254888</v>
      </c>
      <c r="G53" s="826"/>
      <c r="H53" s="822"/>
      <c r="I53" s="823"/>
    </row>
    <row r="54" spans="2:9" ht="12" customHeight="1">
      <c r="B54" s="824"/>
      <c r="C54" s="825" t="s">
        <v>1098</v>
      </c>
      <c r="D54" s="827">
        <v>0</v>
      </c>
      <c r="E54" s="826"/>
      <c r="F54" s="827">
        <v>89838</v>
      </c>
      <c r="G54" s="826"/>
      <c r="H54" s="822"/>
      <c r="I54" s="823"/>
    </row>
    <row r="55" spans="2:9" ht="12" customHeight="1">
      <c r="B55" s="824"/>
      <c r="C55" s="825"/>
      <c r="D55" s="827"/>
      <c r="E55" s="826"/>
      <c r="F55" s="827"/>
      <c r="G55" s="826"/>
      <c r="H55" s="822"/>
      <c r="I55" s="823"/>
    </row>
    <row r="56" spans="2:9" ht="12" customHeight="1">
      <c r="B56" s="1530" t="s">
        <v>1099</v>
      </c>
      <c r="C56" s="1535"/>
      <c r="D56" s="827">
        <f>SUM(D58:D61)</f>
        <v>17436</v>
      </c>
      <c r="E56" s="826">
        <v>0.1</v>
      </c>
      <c r="F56" s="827">
        <f>SUM(F58:F61)</f>
        <v>15142</v>
      </c>
      <c r="G56" s="826">
        <v>0</v>
      </c>
      <c r="H56" s="822">
        <f>D56-F56</f>
        <v>2294</v>
      </c>
      <c r="I56" s="823">
        <v>15.1</v>
      </c>
    </row>
    <row r="57" spans="2:9" ht="12" customHeight="1">
      <c r="B57" s="817"/>
      <c r="C57" s="825" t="s">
        <v>1100</v>
      </c>
      <c r="D57" s="827">
        <v>0</v>
      </c>
      <c r="E57" s="826"/>
      <c r="F57" s="827">
        <v>0</v>
      </c>
      <c r="G57" s="826"/>
      <c r="H57" s="822"/>
      <c r="I57" s="823"/>
    </row>
    <row r="58" spans="2:9" ht="12" customHeight="1">
      <c r="B58" s="824"/>
      <c r="C58" s="825" t="s">
        <v>1101</v>
      </c>
      <c r="D58" s="827">
        <v>3150</v>
      </c>
      <c r="E58" s="826"/>
      <c r="F58" s="827">
        <v>0</v>
      </c>
      <c r="G58" s="826"/>
      <c r="H58" s="822"/>
      <c r="I58" s="823"/>
    </row>
    <row r="59" spans="2:9" ht="12" customHeight="1">
      <c r="B59" s="824"/>
      <c r="C59" s="825" t="s">
        <v>1102</v>
      </c>
      <c r="D59" s="827">
        <v>2064</v>
      </c>
      <c r="E59" s="826"/>
      <c r="F59" s="827">
        <v>5679</v>
      </c>
      <c r="G59" s="826"/>
      <c r="H59" s="822"/>
      <c r="I59" s="823"/>
    </row>
    <row r="60" spans="2:9" ht="12" customHeight="1">
      <c r="B60" s="824"/>
      <c r="C60" s="825" t="s">
        <v>1103</v>
      </c>
      <c r="D60" s="827">
        <v>0</v>
      </c>
      <c r="E60" s="826"/>
      <c r="F60" s="827">
        <v>0</v>
      </c>
      <c r="G60" s="826"/>
      <c r="H60" s="822"/>
      <c r="I60" s="823"/>
    </row>
    <row r="61" spans="2:9" ht="12" customHeight="1">
      <c r="B61" s="817"/>
      <c r="C61" s="825" t="s">
        <v>1104</v>
      </c>
      <c r="D61" s="828">
        <v>12222</v>
      </c>
      <c r="E61" s="829"/>
      <c r="F61" s="828">
        <v>9463</v>
      </c>
      <c r="G61" s="829"/>
      <c r="H61" s="830"/>
      <c r="I61" s="831"/>
    </row>
    <row r="62" spans="2:9" ht="12" customHeight="1">
      <c r="B62" s="817"/>
      <c r="C62" s="818"/>
      <c r="D62" s="828"/>
      <c r="E62" s="829"/>
      <c r="F62" s="828"/>
      <c r="G62" s="829"/>
      <c r="H62" s="830"/>
      <c r="I62" s="831"/>
    </row>
    <row r="63" spans="2:9" ht="12" customHeight="1">
      <c r="B63" s="1530" t="s">
        <v>1105</v>
      </c>
      <c r="C63" s="1531"/>
      <c r="D63" s="828">
        <f>SUM(D64:D65)</f>
        <v>497250</v>
      </c>
      <c r="E63" s="826">
        <f>+D63/D$7*100</f>
        <v>1.1464748222139765</v>
      </c>
      <c r="F63" s="828">
        <f>SUM(F64:F65)</f>
        <v>0</v>
      </c>
      <c r="G63" s="826">
        <f>+F63/F$7*100</f>
        <v>0</v>
      </c>
      <c r="H63" s="822">
        <f>D63-F63</f>
        <v>497250</v>
      </c>
      <c r="I63" s="832">
        <v>0</v>
      </c>
    </row>
    <row r="64" spans="2:9" ht="12" customHeight="1">
      <c r="B64" s="817"/>
      <c r="C64" s="833" t="s">
        <v>1106</v>
      </c>
      <c r="D64" s="828">
        <v>497250</v>
      </c>
      <c r="E64" s="826"/>
      <c r="F64" s="828">
        <v>0</v>
      </c>
      <c r="G64" s="826"/>
      <c r="H64" s="822"/>
      <c r="I64" s="823"/>
    </row>
    <row r="65" spans="2:9" ht="12" customHeight="1">
      <c r="B65" s="817"/>
      <c r="C65" s="825" t="s">
        <v>1107</v>
      </c>
      <c r="D65" s="828">
        <v>0</v>
      </c>
      <c r="E65" s="826"/>
      <c r="F65" s="828">
        <v>0</v>
      </c>
      <c r="G65" s="826"/>
      <c r="H65" s="822"/>
      <c r="I65" s="823"/>
    </row>
    <row r="66" spans="2:9" ht="12" customHeight="1">
      <c r="B66" s="817"/>
      <c r="C66" s="825"/>
      <c r="D66" s="828"/>
      <c r="E66" s="829"/>
      <c r="F66" s="828"/>
      <c r="G66" s="829"/>
      <c r="H66" s="830"/>
      <c r="I66" s="831"/>
    </row>
    <row r="67" spans="2:9" ht="12" customHeight="1">
      <c r="B67" s="1530" t="s">
        <v>1108</v>
      </c>
      <c r="C67" s="1531"/>
      <c r="D67" s="828">
        <f>SUM(D68:D76)</f>
        <v>2171345</v>
      </c>
      <c r="E67" s="826">
        <f>+D67/D$7*100</f>
        <v>5.006319502946619</v>
      </c>
      <c r="F67" s="828">
        <f>SUM(F68:F76)</f>
        <v>1746069</v>
      </c>
      <c r="G67" s="826">
        <v>4.6</v>
      </c>
      <c r="H67" s="822">
        <f>D67-F67</f>
        <v>425276</v>
      </c>
      <c r="I67" s="823">
        <v>24.4</v>
      </c>
    </row>
    <row r="68" spans="2:9" ht="12" customHeight="1">
      <c r="B68" s="817"/>
      <c r="C68" s="825" t="s">
        <v>1109</v>
      </c>
      <c r="D68" s="828">
        <v>3717</v>
      </c>
      <c r="E68" s="826"/>
      <c r="F68" s="828">
        <v>43860</v>
      </c>
      <c r="G68" s="826"/>
      <c r="H68" s="822"/>
      <c r="I68" s="823"/>
    </row>
    <row r="69" spans="2:9" ht="12" customHeight="1">
      <c r="B69" s="824"/>
      <c r="C69" s="825" t="s">
        <v>1110</v>
      </c>
      <c r="D69" s="828">
        <v>22868</v>
      </c>
      <c r="E69" s="829"/>
      <c r="F69" s="828">
        <v>17508</v>
      </c>
      <c r="G69" s="829"/>
      <c r="H69" s="830"/>
      <c r="I69" s="831"/>
    </row>
    <row r="70" spans="2:9" ht="12" customHeight="1">
      <c r="B70" s="824"/>
      <c r="C70" s="825" t="s">
        <v>1111</v>
      </c>
      <c r="D70" s="828">
        <v>0</v>
      </c>
      <c r="E70" s="829"/>
      <c r="F70" s="828">
        <v>0</v>
      </c>
      <c r="G70" s="829"/>
      <c r="H70" s="830"/>
      <c r="I70" s="831"/>
    </row>
    <row r="71" spans="2:9" ht="12" customHeight="1">
      <c r="B71" s="824"/>
      <c r="C71" s="825" t="s">
        <v>1112</v>
      </c>
      <c r="D71" s="828">
        <v>2016802</v>
      </c>
      <c r="E71" s="829"/>
      <c r="F71" s="828">
        <v>1417210</v>
      </c>
      <c r="G71" s="829"/>
      <c r="H71" s="830"/>
      <c r="I71" s="831"/>
    </row>
    <row r="72" spans="2:9" ht="12" customHeight="1">
      <c r="B72" s="824"/>
      <c r="C72" s="825" t="s">
        <v>1113</v>
      </c>
      <c r="D72" s="828">
        <v>126911</v>
      </c>
      <c r="E72" s="829"/>
      <c r="F72" s="828">
        <v>266678</v>
      </c>
      <c r="G72" s="829"/>
      <c r="H72" s="830"/>
      <c r="I72" s="831"/>
    </row>
    <row r="73" spans="2:9" ht="12" customHeight="1">
      <c r="B73" s="824"/>
      <c r="C73" s="834" t="s">
        <v>1114</v>
      </c>
      <c r="D73" s="828">
        <v>0</v>
      </c>
      <c r="E73" s="829"/>
      <c r="F73" s="828">
        <v>0</v>
      </c>
      <c r="G73" s="829"/>
      <c r="H73" s="830"/>
      <c r="I73" s="831"/>
    </row>
    <row r="74" spans="2:9" ht="12" customHeight="1">
      <c r="B74" s="824"/>
      <c r="C74" s="834" t="s">
        <v>1115</v>
      </c>
      <c r="D74" s="828">
        <v>0</v>
      </c>
      <c r="E74" s="829"/>
      <c r="F74" s="828">
        <v>0</v>
      </c>
      <c r="G74" s="829"/>
      <c r="H74" s="830"/>
      <c r="I74" s="831"/>
    </row>
    <row r="75" spans="2:9" ht="12" customHeight="1">
      <c r="B75" s="824"/>
      <c r="C75" s="834" t="s">
        <v>1116</v>
      </c>
      <c r="D75" s="828">
        <v>0</v>
      </c>
      <c r="E75" s="829"/>
      <c r="F75" s="828">
        <v>0</v>
      </c>
      <c r="G75" s="829"/>
      <c r="H75" s="830"/>
      <c r="I75" s="831"/>
    </row>
    <row r="76" spans="2:9" ht="12" customHeight="1">
      <c r="B76" s="835"/>
      <c r="C76" s="836" t="s">
        <v>1117</v>
      </c>
      <c r="D76" s="837">
        <v>1047</v>
      </c>
      <c r="E76" s="838"/>
      <c r="F76" s="837">
        <v>813</v>
      </c>
      <c r="G76" s="838"/>
      <c r="H76" s="839"/>
      <c r="I76" s="840"/>
    </row>
    <row r="77" spans="2:9" ht="12" customHeight="1">
      <c r="B77" s="808" t="s">
        <v>1118</v>
      </c>
      <c r="D77" s="811"/>
      <c r="E77" s="811"/>
      <c r="F77" s="811"/>
      <c r="G77" s="820"/>
      <c r="H77" s="811"/>
      <c r="I77" s="811"/>
    </row>
    <row r="78" spans="4:9" ht="12" customHeight="1">
      <c r="D78" s="811"/>
      <c r="E78" s="811"/>
      <c r="F78" s="811"/>
      <c r="G78" s="820"/>
      <c r="H78" s="811"/>
      <c r="I78" s="811"/>
    </row>
    <row r="79" spans="4:9" ht="12" customHeight="1">
      <c r="D79" s="811"/>
      <c r="E79" s="811"/>
      <c r="F79" s="811"/>
      <c r="G79" s="820"/>
      <c r="H79" s="811"/>
      <c r="I79" s="811"/>
    </row>
    <row r="80" spans="7:8" ht="12" customHeight="1">
      <c r="G80" s="841"/>
      <c r="H80" s="811"/>
    </row>
    <row r="81" spans="7:8" ht="12" customHeight="1">
      <c r="G81" s="841"/>
      <c r="H81" s="811"/>
    </row>
    <row r="82" spans="7:8" ht="12" customHeight="1">
      <c r="G82" s="841"/>
      <c r="H82" s="811"/>
    </row>
    <row r="83" spans="7:8" ht="12" customHeight="1">
      <c r="G83" s="841"/>
      <c r="H83" s="811"/>
    </row>
    <row r="84" spans="7:8" ht="12" customHeight="1">
      <c r="G84" s="841"/>
      <c r="H84" s="811"/>
    </row>
    <row r="85" spans="7:8" ht="12" customHeight="1">
      <c r="G85" s="841"/>
      <c r="H85" s="811"/>
    </row>
    <row r="86" spans="7:8" ht="12" customHeight="1">
      <c r="G86" s="841"/>
      <c r="H86" s="811"/>
    </row>
    <row r="87" spans="7:8" ht="12" customHeight="1">
      <c r="G87" s="841"/>
      <c r="H87" s="811"/>
    </row>
    <row r="88" spans="7:8" ht="12" customHeight="1">
      <c r="G88" s="841"/>
      <c r="H88" s="811"/>
    </row>
    <row r="89" spans="7:8" ht="12" customHeight="1">
      <c r="G89" s="841"/>
      <c r="H89" s="811"/>
    </row>
    <row r="90" ht="12" customHeight="1">
      <c r="H90" s="811"/>
    </row>
    <row r="91" ht="12" customHeight="1">
      <c r="H91" s="811"/>
    </row>
    <row r="92" ht="12" customHeight="1">
      <c r="H92" s="811"/>
    </row>
    <row r="93" ht="12" customHeight="1">
      <c r="H93" s="811"/>
    </row>
    <row r="94" ht="12" customHeight="1">
      <c r="H94" s="811"/>
    </row>
    <row r="95" ht="12" customHeight="1">
      <c r="H95" s="811"/>
    </row>
    <row r="96" ht="12" customHeight="1">
      <c r="H96" s="811"/>
    </row>
    <row r="97" ht="12" customHeight="1">
      <c r="H97" s="811"/>
    </row>
    <row r="98" ht="12" customHeight="1">
      <c r="H98" s="811"/>
    </row>
    <row r="99" ht="12" customHeight="1">
      <c r="H99" s="811"/>
    </row>
    <row r="100" ht="12" customHeight="1">
      <c r="H100" s="811"/>
    </row>
    <row r="101" ht="12" customHeight="1">
      <c r="H101" s="811"/>
    </row>
    <row r="102" ht="12" customHeight="1">
      <c r="H102" s="811"/>
    </row>
    <row r="103" ht="12" customHeight="1">
      <c r="H103" s="811"/>
    </row>
    <row r="104" ht="12" customHeight="1">
      <c r="H104" s="811"/>
    </row>
    <row r="105" ht="12" customHeight="1">
      <c r="H105" s="811"/>
    </row>
    <row r="106" ht="12" customHeight="1">
      <c r="H106" s="811"/>
    </row>
    <row r="107" ht="12" customHeight="1">
      <c r="H107" s="811"/>
    </row>
    <row r="108" ht="12" customHeight="1">
      <c r="H108" s="811"/>
    </row>
    <row r="109" ht="12" customHeight="1">
      <c r="H109" s="811"/>
    </row>
    <row r="110" ht="12" customHeight="1">
      <c r="H110" s="811"/>
    </row>
    <row r="111" ht="12" customHeight="1">
      <c r="H111" s="811"/>
    </row>
    <row r="112" ht="12" customHeight="1">
      <c r="H112" s="811"/>
    </row>
    <row r="113" ht="12" customHeight="1">
      <c r="H113" s="811"/>
    </row>
    <row r="114" ht="12" customHeight="1">
      <c r="H114" s="811"/>
    </row>
    <row r="115" ht="12" customHeight="1">
      <c r="H115" s="811"/>
    </row>
    <row r="116" ht="12" customHeight="1">
      <c r="H116" s="811"/>
    </row>
    <row r="117" ht="12" customHeight="1">
      <c r="H117" s="811"/>
    </row>
    <row r="118" ht="12" customHeight="1">
      <c r="H118" s="811"/>
    </row>
    <row r="119" ht="12" customHeight="1">
      <c r="H119" s="811"/>
    </row>
    <row r="120" ht="12" customHeight="1">
      <c r="H120" s="811"/>
    </row>
    <row r="121" ht="12" customHeight="1">
      <c r="H121" s="811"/>
    </row>
    <row r="122" ht="12" customHeight="1">
      <c r="H122" s="811"/>
    </row>
    <row r="123" ht="12" customHeight="1">
      <c r="H123" s="811"/>
    </row>
    <row r="124" ht="12" customHeight="1">
      <c r="H124" s="811"/>
    </row>
    <row r="125" ht="12" customHeight="1">
      <c r="H125" s="811"/>
    </row>
    <row r="126" ht="12" customHeight="1">
      <c r="H126" s="811"/>
    </row>
    <row r="127" ht="12" customHeight="1">
      <c r="H127" s="811"/>
    </row>
    <row r="128" ht="12" customHeight="1">
      <c r="H128" s="811"/>
    </row>
    <row r="129" ht="12" customHeight="1">
      <c r="H129" s="811"/>
    </row>
    <row r="130" ht="12" customHeight="1">
      <c r="H130" s="811"/>
    </row>
    <row r="131" ht="12" customHeight="1">
      <c r="H131" s="811"/>
    </row>
    <row r="132" ht="12" customHeight="1">
      <c r="H132" s="811"/>
    </row>
    <row r="133" ht="12" customHeight="1">
      <c r="H133" s="811"/>
    </row>
    <row r="134" ht="12" customHeight="1">
      <c r="H134" s="811"/>
    </row>
    <row r="135" ht="12" customHeight="1">
      <c r="H135" s="811"/>
    </row>
    <row r="136" ht="12" customHeight="1">
      <c r="H136" s="811"/>
    </row>
    <row r="137" ht="12" customHeight="1">
      <c r="H137" s="811"/>
    </row>
    <row r="138" ht="12" customHeight="1">
      <c r="H138" s="811"/>
    </row>
    <row r="139" ht="12" customHeight="1">
      <c r="H139" s="811"/>
    </row>
    <row r="140" ht="12" customHeight="1">
      <c r="H140" s="811"/>
    </row>
  </sheetData>
  <mergeCells count="19">
    <mergeCell ref="B63:C63"/>
    <mergeCell ref="B67:C67"/>
    <mergeCell ref="B7:C7"/>
    <mergeCell ref="B9:C9"/>
    <mergeCell ref="B15:C15"/>
    <mergeCell ref="B38:C38"/>
    <mergeCell ref="B51:C51"/>
    <mergeCell ref="B56:C56"/>
    <mergeCell ref="B36:C36"/>
    <mergeCell ref="B4:C6"/>
    <mergeCell ref="H4:I4"/>
    <mergeCell ref="H5:H6"/>
    <mergeCell ref="I5:I6"/>
    <mergeCell ref="F4:G4"/>
    <mergeCell ref="D4:E4"/>
    <mergeCell ref="D5:D6"/>
    <mergeCell ref="E5:E6"/>
    <mergeCell ref="F5:F6"/>
    <mergeCell ref="G5:G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9.00390625" defaultRowHeight="13.5"/>
  <cols>
    <col min="1" max="1" width="2.625" style="842" customWidth="1"/>
    <col min="2" max="2" width="9.625" style="842" customWidth="1"/>
    <col min="3" max="4" width="5.625" style="842" customWidth="1"/>
    <col min="5" max="5" width="3.25390625" style="842" customWidth="1"/>
    <col min="6" max="12" width="5.625" style="842" customWidth="1"/>
    <col min="13" max="14" width="4.125" style="842" bestFit="1" customWidth="1"/>
    <col min="15" max="15" width="5.625" style="842" customWidth="1"/>
    <col min="16" max="17" width="4.125" style="842" bestFit="1" customWidth="1"/>
    <col min="18" max="24" width="5.625" style="842" customWidth="1"/>
    <col min="25" max="25" width="4.125" style="842" bestFit="1" customWidth="1"/>
    <col min="26" max="26" width="4.125" style="842" customWidth="1"/>
    <col min="27" max="16384" width="9.00390625" style="842" customWidth="1"/>
  </cols>
  <sheetData>
    <row r="2" spans="2:23" ht="14.25">
      <c r="B2" s="843" t="s">
        <v>1166</v>
      </c>
      <c r="I2" s="844"/>
      <c r="J2" s="844"/>
      <c r="K2" s="844"/>
      <c r="L2" s="844"/>
      <c r="O2" s="844"/>
      <c r="P2" s="844"/>
      <c r="Q2" s="844"/>
      <c r="R2" s="844"/>
      <c r="S2" s="844"/>
      <c r="T2" s="844"/>
      <c r="U2" s="844"/>
      <c r="V2" s="844"/>
      <c r="W2" s="844"/>
    </row>
    <row r="3" spans="3:26" ht="12.75" thickBot="1">
      <c r="C3" s="845"/>
      <c r="D3" s="845"/>
      <c r="E3" s="845"/>
      <c r="F3" s="846"/>
      <c r="G3" s="844"/>
      <c r="H3" s="844"/>
      <c r="I3" s="844"/>
      <c r="J3" s="844"/>
      <c r="K3" s="844"/>
      <c r="L3" s="844"/>
      <c r="M3" s="844"/>
      <c r="N3" s="844"/>
      <c r="O3" s="844"/>
      <c r="P3" s="844"/>
      <c r="Q3" s="844"/>
      <c r="R3" s="844"/>
      <c r="S3" s="844"/>
      <c r="T3" s="844"/>
      <c r="U3" s="844"/>
      <c r="V3" s="844"/>
      <c r="W3" s="844"/>
      <c r="Z3" s="847" t="s">
        <v>1137</v>
      </c>
    </row>
    <row r="4" spans="1:26" ht="14.25" customHeight="1" thickTop="1">
      <c r="A4" s="848"/>
      <c r="B4" s="849"/>
      <c r="C4" s="1543" t="s">
        <v>1138</v>
      </c>
      <c r="D4" s="1544"/>
      <c r="E4" s="1544"/>
      <c r="F4" s="1545"/>
      <c r="G4" s="850" t="s">
        <v>1120</v>
      </c>
      <c r="H4" s="850"/>
      <c r="I4" s="850"/>
      <c r="J4" s="850"/>
      <c r="K4" s="850"/>
      <c r="L4" s="850"/>
      <c r="M4" s="850"/>
      <c r="N4" s="850"/>
      <c r="O4" s="850"/>
      <c r="P4" s="850"/>
      <c r="Q4" s="851"/>
      <c r="R4" s="850" t="s">
        <v>1139</v>
      </c>
      <c r="S4" s="850"/>
      <c r="T4" s="850"/>
      <c r="U4" s="851"/>
      <c r="V4" s="1562" t="s">
        <v>1121</v>
      </c>
      <c r="W4" s="852" t="s">
        <v>1140</v>
      </c>
      <c r="X4" s="852" t="s">
        <v>1141</v>
      </c>
      <c r="Y4" s="1555" t="s">
        <v>1142</v>
      </c>
      <c r="Z4" s="1556"/>
    </row>
    <row r="5" spans="1:26" ht="13.5" customHeight="1">
      <c r="A5" s="848"/>
      <c r="B5" s="1536" t="s">
        <v>1122</v>
      </c>
      <c r="C5" s="853" t="s">
        <v>1123</v>
      </c>
      <c r="D5" s="1537" t="s">
        <v>1143</v>
      </c>
      <c r="E5" s="1541"/>
      <c r="F5" s="1538"/>
      <c r="G5" s="1537" t="s">
        <v>1144</v>
      </c>
      <c r="H5" s="1538"/>
      <c r="I5" s="1537" t="s">
        <v>1145</v>
      </c>
      <c r="J5" s="1538"/>
      <c r="K5" s="1537" t="s">
        <v>1146</v>
      </c>
      <c r="L5" s="1538"/>
      <c r="M5" s="1546" t="s">
        <v>1147</v>
      </c>
      <c r="N5" s="1547"/>
      <c r="O5" s="1537" t="s">
        <v>1148</v>
      </c>
      <c r="P5" s="1541"/>
      <c r="Q5" s="1538"/>
      <c r="R5" s="1557" t="s">
        <v>1149</v>
      </c>
      <c r="S5" s="1559" t="s">
        <v>1150</v>
      </c>
      <c r="T5" s="854" t="s">
        <v>1151</v>
      </c>
      <c r="U5" s="855" t="s">
        <v>1152</v>
      </c>
      <c r="V5" s="1536"/>
      <c r="W5" s="853" t="s">
        <v>1153</v>
      </c>
      <c r="X5" s="853" t="s">
        <v>1124</v>
      </c>
      <c r="Y5" s="1548"/>
      <c r="Z5" s="1549"/>
    </row>
    <row r="6" spans="1:26" ht="13.5" customHeight="1">
      <c r="A6" s="848"/>
      <c r="B6" s="1536"/>
      <c r="C6" s="856" t="s">
        <v>1125</v>
      </c>
      <c r="D6" s="1539"/>
      <c r="E6" s="1542"/>
      <c r="F6" s="1540"/>
      <c r="G6" s="1539"/>
      <c r="H6" s="1540"/>
      <c r="I6" s="1539"/>
      <c r="J6" s="1540"/>
      <c r="K6" s="1539"/>
      <c r="L6" s="1540"/>
      <c r="M6" s="1548"/>
      <c r="N6" s="1549"/>
      <c r="O6" s="1552"/>
      <c r="P6" s="1553"/>
      <c r="Q6" s="1554"/>
      <c r="R6" s="1536"/>
      <c r="S6" s="1560"/>
      <c r="T6" s="853" t="s">
        <v>1154</v>
      </c>
      <c r="U6" s="855" t="s">
        <v>1154</v>
      </c>
      <c r="V6" s="1536"/>
      <c r="W6" s="853" t="s">
        <v>1155</v>
      </c>
      <c r="X6" s="856" t="s">
        <v>1126</v>
      </c>
      <c r="Y6" s="1550"/>
      <c r="Z6" s="1551"/>
    </row>
    <row r="7" spans="1:26" ht="12">
      <c r="A7" s="848"/>
      <c r="B7" s="858"/>
      <c r="C7" s="856" t="s">
        <v>1156</v>
      </c>
      <c r="D7" s="856" t="s">
        <v>1157</v>
      </c>
      <c r="E7" s="859" t="s">
        <v>1156</v>
      </c>
      <c r="F7" s="844"/>
      <c r="G7" s="860" t="s">
        <v>1157</v>
      </c>
      <c r="H7" s="857" t="s">
        <v>1156</v>
      </c>
      <c r="I7" s="860" t="s">
        <v>1157</v>
      </c>
      <c r="J7" s="857" t="s">
        <v>1156</v>
      </c>
      <c r="K7" s="860" t="s">
        <v>1157</v>
      </c>
      <c r="L7" s="857" t="s">
        <v>1156</v>
      </c>
      <c r="M7" s="1550"/>
      <c r="N7" s="1551"/>
      <c r="O7" s="860" t="s">
        <v>1157</v>
      </c>
      <c r="P7" s="861" t="s">
        <v>1156</v>
      </c>
      <c r="Q7" s="862"/>
      <c r="R7" s="1558"/>
      <c r="S7" s="1561"/>
      <c r="T7" s="856" t="s">
        <v>1158</v>
      </c>
      <c r="U7" s="857" t="s">
        <v>1158</v>
      </c>
      <c r="V7" s="1558"/>
      <c r="W7" s="856" t="s">
        <v>1159</v>
      </c>
      <c r="X7" s="863" t="s">
        <v>1160</v>
      </c>
      <c r="Y7" s="859" t="s">
        <v>1161</v>
      </c>
      <c r="Z7" s="864"/>
    </row>
    <row r="8" spans="1:26" s="871" customFormat="1" ht="18.75" customHeight="1">
      <c r="A8" s="865"/>
      <c r="B8" s="866" t="s">
        <v>1162</v>
      </c>
      <c r="C8" s="867">
        <f aca="true" t="shared" si="0" ref="C8:V8">SUM(C9:C21,C23:C31)</f>
        <v>2</v>
      </c>
      <c r="D8" s="868">
        <f t="shared" si="0"/>
        <v>2</v>
      </c>
      <c r="E8" s="869">
        <f t="shared" si="0"/>
        <v>7</v>
      </c>
      <c r="F8" s="868">
        <f t="shared" si="0"/>
        <v>102</v>
      </c>
      <c r="G8" s="868">
        <f t="shared" si="0"/>
        <v>2</v>
      </c>
      <c r="H8" s="868">
        <f t="shared" si="0"/>
        <v>81</v>
      </c>
      <c r="I8" s="868">
        <f t="shared" si="0"/>
        <v>5</v>
      </c>
      <c r="J8" s="868">
        <f t="shared" si="0"/>
        <v>33</v>
      </c>
      <c r="K8" s="868">
        <f t="shared" si="0"/>
        <v>8</v>
      </c>
      <c r="L8" s="868">
        <f t="shared" si="0"/>
        <v>23</v>
      </c>
      <c r="M8" s="869">
        <f t="shared" si="0"/>
        <v>1</v>
      </c>
      <c r="N8" s="868">
        <f t="shared" si="0"/>
        <v>2</v>
      </c>
      <c r="O8" s="868">
        <f t="shared" si="0"/>
        <v>1</v>
      </c>
      <c r="P8" s="869">
        <f t="shared" si="0"/>
        <v>1</v>
      </c>
      <c r="Q8" s="868">
        <f t="shared" si="0"/>
        <v>9</v>
      </c>
      <c r="R8" s="868">
        <f t="shared" si="0"/>
        <v>1</v>
      </c>
      <c r="S8" s="868">
        <f t="shared" si="0"/>
        <v>6</v>
      </c>
      <c r="T8" s="868">
        <f t="shared" si="0"/>
        <v>272</v>
      </c>
      <c r="U8" s="868">
        <f t="shared" si="0"/>
        <v>9</v>
      </c>
      <c r="V8" s="868">
        <f t="shared" si="0"/>
        <v>393</v>
      </c>
      <c r="W8" s="868">
        <v>1</v>
      </c>
      <c r="X8" s="868">
        <f>SUM(X9:X21,X23:X31)</f>
        <v>3</v>
      </c>
      <c r="Y8" s="869">
        <f>SUM(Y9:Y21,Y23:Y31)</f>
        <v>1</v>
      </c>
      <c r="Z8" s="870">
        <f>SUM(Z9:Z21,Z23:Z31)</f>
        <v>18</v>
      </c>
    </row>
    <row r="9" spans="1:26" ht="13.5" customHeight="1">
      <c r="A9" s="848"/>
      <c r="B9" s="872" t="s">
        <v>1620</v>
      </c>
      <c r="C9" s="873">
        <v>2</v>
      </c>
      <c r="D9" s="873">
        <v>1</v>
      </c>
      <c r="E9" s="874">
        <v>1</v>
      </c>
      <c r="F9" s="873">
        <v>31</v>
      </c>
      <c r="G9" s="875">
        <v>2</v>
      </c>
      <c r="H9" s="873">
        <v>23</v>
      </c>
      <c r="I9" s="873">
        <v>1</v>
      </c>
      <c r="J9" s="873">
        <v>6</v>
      </c>
      <c r="K9" s="873">
        <v>4</v>
      </c>
      <c r="L9" s="873">
        <v>6</v>
      </c>
      <c r="M9" s="874"/>
      <c r="N9" s="873">
        <v>1</v>
      </c>
      <c r="O9" s="873">
        <v>1</v>
      </c>
      <c r="P9" s="874"/>
      <c r="Q9" s="873">
        <v>1</v>
      </c>
      <c r="R9" s="873">
        <v>1</v>
      </c>
      <c r="S9" s="873">
        <v>2</v>
      </c>
      <c r="T9" s="873">
        <v>29</v>
      </c>
      <c r="U9" s="875">
        <v>0</v>
      </c>
      <c r="V9" s="873">
        <v>52</v>
      </c>
      <c r="W9" s="873">
        <v>1</v>
      </c>
      <c r="X9" s="873">
        <v>1</v>
      </c>
      <c r="Y9" s="874">
        <v>1</v>
      </c>
      <c r="Z9" s="876">
        <v>18</v>
      </c>
    </row>
    <row r="10" spans="1:26" ht="13.5" customHeight="1">
      <c r="A10" s="848"/>
      <c r="B10" s="872" t="s">
        <v>1621</v>
      </c>
      <c r="C10" s="875">
        <v>0</v>
      </c>
      <c r="D10" s="875">
        <v>0</v>
      </c>
      <c r="E10" s="877">
        <v>1</v>
      </c>
      <c r="F10" s="875">
        <v>6</v>
      </c>
      <c r="G10" s="875">
        <v>0</v>
      </c>
      <c r="H10" s="875">
        <v>2</v>
      </c>
      <c r="I10" s="873">
        <v>1</v>
      </c>
      <c r="J10" s="873">
        <v>4</v>
      </c>
      <c r="K10" s="875">
        <v>1</v>
      </c>
      <c r="L10" s="875">
        <v>1</v>
      </c>
      <c r="M10" s="877"/>
      <c r="N10" s="875">
        <v>0</v>
      </c>
      <c r="O10" s="875">
        <v>0</v>
      </c>
      <c r="P10" s="877"/>
      <c r="Q10" s="873">
        <v>1</v>
      </c>
      <c r="R10" s="875">
        <v>0</v>
      </c>
      <c r="S10" s="875">
        <v>0</v>
      </c>
      <c r="T10" s="873">
        <v>10</v>
      </c>
      <c r="U10" s="875">
        <v>0</v>
      </c>
      <c r="V10" s="873">
        <v>23</v>
      </c>
      <c r="W10" s="875">
        <v>0</v>
      </c>
      <c r="X10" s="875">
        <v>1</v>
      </c>
      <c r="Y10" s="875"/>
      <c r="Z10" s="878" t="s">
        <v>1127</v>
      </c>
    </row>
    <row r="11" spans="1:26" ht="13.5" customHeight="1">
      <c r="A11" s="848"/>
      <c r="B11" s="872" t="s">
        <v>1623</v>
      </c>
      <c r="C11" s="875">
        <v>0</v>
      </c>
      <c r="D11" s="875">
        <v>1</v>
      </c>
      <c r="E11" s="877">
        <v>1</v>
      </c>
      <c r="F11" s="873">
        <v>10</v>
      </c>
      <c r="G11" s="875">
        <v>0</v>
      </c>
      <c r="H11" s="875">
        <v>7</v>
      </c>
      <c r="I11" s="873">
        <v>1</v>
      </c>
      <c r="J11" s="875">
        <v>7</v>
      </c>
      <c r="K11" s="875">
        <v>0</v>
      </c>
      <c r="L11" s="875">
        <v>0</v>
      </c>
      <c r="M11" s="877"/>
      <c r="N11" s="875">
        <v>0</v>
      </c>
      <c r="O11" s="875">
        <v>0</v>
      </c>
      <c r="P11" s="877"/>
      <c r="Q11" s="873">
        <v>1</v>
      </c>
      <c r="R11" s="875">
        <v>0</v>
      </c>
      <c r="S11" s="875">
        <v>1</v>
      </c>
      <c r="T11" s="873">
        <v>13</v>
      </c>
      <c r="U11" s="873">
        <v>3</v>
      </c>
      <c r="V11" s="873">
        <v>28</v>
      </c>
      <c r="W11" s="875">
        <v>0</v>
      </c>
      <c r="X11" s="875">
        <v>0</v>
      </c>
      <c r="Y11" s="875"/>
      <c r="Z11" s="878" t="s">
        <v>1127</v>
      </c>
    </row>
    <row r="12" spans="1:26" ht="13.5" customHeight="1">
      <c r="A12" s="848"/>
      <c r="B12" s="872" t="s">
        <v>1625</v>
      </c>
      <c r="C12" s="875">
        <v>0</v>
      </c>
      <c r="D12" s="875">
        <v>0</v>
      </c>
      <c r="E12" s="877">
        <v>2</v>
      </c>
      <c r="F12" s="875">
        <v>11</v>
      </c>
      <c r="G12" s="875">
        <v>0</v>
      </c>
      <c r="H12" s="873">
        <v>8</v>
      </c>
      <c r="I12" s="873">
        <v>1</v>
      </c>
      <c r="J12" s="873">
        <v>5</v>
      </c>
      <c r="K12" s="875">
        <v>0</v>
      </c>
      <c r="L12" s="875">
        <v>0</v>
      </c>
      <c r="M12" s="877">
        <v>1</v>
      </c>
      <c r="N12" s="875">
        <v>1</v>
      </c>
      <c r="O12" s="875">
        <v>0</v>
      </c>
      <c r="P12" s="877"/>
      <c r="Q12" s="873">
        <v>1</v>
      </c>
      <c r="R12" s="875">
        <v>0</v>
      </c>
      <c r="S12" s="875">
        <v>1</v>
      </c>
      <c r="T12" s="873">
        <v>17</v>
      </c>
      <c r="U12" s="873">
        <v>2</v>
      </c>
      <c r="V12" s="873">
        <v>29</v>
      </c>
      <c r="W12" s="875">
        <v>0</v>
      </c>
      <c r="X12" s="875">
        <v>1</v>
      </c>
      <c r="Y12" s="875"/>
      <c r="Z12" s="878" t="s">
        <v>1127</v>
      </c>
    </row>
    <row r="13" spans="1:26" ht="13.5" customHeight="1">
      <c r="A13" s="848"/>
      <c r="B13" s="872" t="s">
        <v>1627</v>
      </c>
      <c r="C13" s="875">
        <v>0</v>
      </c>
      <c r="D13" s="875">
        <v>0</v>
      </c>
      <c r="E13" s="877"/>
      <c r="F13" s="875">
        <v>2</v>
      </c>
      <c r="G13" s="875">
        <v>0</v>
      </c>
      <c r="H13" s="875">
        <v>2</v>
      </c>
      <c r="I13" s="873">
        <v>1</v>
      </c>
      <c r="J13" s="873">
        <v>2</v>
      </c>
      <c r="K13" s="875">
        <v>0</v>
      </c>
      <c r="L13" s="875">
        <v>1</v>
      </c>
      <c r="M13" s="877"/>
      <c r="N13" s="875">
        <v>0</v>
      </c>
      <c r="O13" s="875">
        <v>0</v>
      </c>
      <c r="P13" s="877"/>
      <c r="Q13" s="873">
        <v>1</v>
      </c>
      <c r="R13" s="875">
        <v>0</v>
      </c>
      <c r="S13" s="875">
        <v>1</v>
      </c>
      <c r="T13" s="873">
        <v>8</v>
      </c>
      <c r="U13" s="875">
        <v>0</v>
      </c>
      <c r="V13" s="873">
        <v>12</v>
      </c>
      <c r="W13" s="875">
        <v>0</v>
      </c>
      <c r="X13" s="875">
        <v>0</v>
      </c>
      <c r="Y13" s="875"/>
      <c r="Z13" s="878" t="s">
        <v>1127</v>
      </c>
    </row>
    <row r="14" spans="1:26" ht="13.5" customHeight="1">
      <c r="A14" s="848"/>
      <c r="B14" s="872" t="s">
        <v>1629</v>
      </c>
      <c r="C14" s="875">
        <v>0</v>
      </c>
      <c r="D14" s="875">
        <v>0</v>
      </c>
      <c r="E14" s="877"/>
      <c r="F14" s="875">
        <v>2</v>
      </c>
      <c r="G14" s="875">
        <v>0</v>
      </c>
      <c r="H14" s="875">
        <v>3</v>
      </c>
      <c r="I14" s="875">
        <v>0</v>
      </c>
      <c r="J14" s="873">
        <v>1</v>
      </c>
      <c r="K14" s="875">
        <v>0</v>
      </c>
      <c r="L14" s="875">
        <v>1</v>
      </c>
      <c r="M14" s="877"/>
      <c r="N14" s="875">
        <v>0</v>
      </c>
      <c r="O14" s="875">
        <v>0</v>
      </c>
      <c r="P14" s="877"/>
      <c r="Q14" s="873">
        <v>0</v>
      </c>
      <c r="R14" s="875">
        <v>0</v>
      </c>
      <c r="S14" s="875">
        <v>0</v>
      </c>
      <c r="T14" s="873">
        <v>10</v>
      </c>
      <c r="U14" s="875">
        <v>0</v>
      </c>
      <c r="V14" s="873">
        <v>13</v>
      </c>
      <c r="W14" s="875">
        <v>0</v>
      </c>
      <c r="X14" s="875">
        <v>0</v>
      </c>
      <c r="Y14" s="875"/>
      <c r="Z14" s="878" t="s">
        <v>1127</v>
      </c>
    </row>
    <row r="15" spans="1:26" ht="13.5" customHeight="1">
      <c r="A15" s="848"/>
      <c r="B15" s="872" t="s">
        <v>1631</v>
      </c>
      <c r="C15" s="875">
        <v>0</v>
      </c>
      <c r="D15" s="875">
        <v>0</v>
      </c>
      <c r="E15" s="877"/>
      <c r="F15" s="875">
        <v>2</v>
      </c>
      <c r="G15" s="875">
        <v>0</v>
      </c>
      <c r="H15" s="875">
        <v>2</v>
      </c>
      <c r="I15" s="875">
        <v>0</v>
      </c>
      <c r="J15" s="873">
        <v>1</v>
      </c>
      <c r="K15" s="875">
        <v>0</v>
      </c>
      <c r="L15" s="875">
        <v>1</v>
      </c>
      <c r="M15" s="877"/>
      <c r="N15" s="875">
        <v>0</v>
      </c>
      <c r="O15" s="875">
        <v>0</v>
      </c>
      <c r="P15" s="877">
        <v>1</v>
      </c>
      <c r="Q15" s="873">
        <v>1</v>
      </c>
      <c r="R15" s="875">
        <v>0</v>
      </c>
      <c r="S15" s="875">
        <v>0</v>
      </c>
      <c r="T15" s="873">
        <v>10</v>
      </c>
      <c r="U15" s="875">
        <v>0</v>
      </c>
      <c r="V15" s="873">
        <v>10</v>
      </c>
      <c r="W15" s="875">
        <v>0</v>
      </c>
      <c r="X15" s="875">
        <v>0</v>
      </c>
      <c r="Y15" s="875"/>
      <c r="Z15" s="878" t="s">
        <v>1127</v>
      </c>
    </row>
    <row r="16" spans="1:26" ht="13.5" customHeight="1">
      <c r="A16" s="848"/>
      <c r="B16" s="872" t="s">
        <v>1632</v>
      </c>
      <c r="C16" s="875">
        <v>0</v>
      </c>
      <c r="D16" s="875">
        <v>0</v>
      </c>
      <c r="E16" s="877"/>
      <c r="F16" s="875">
        <v>3</v>
      </c>
      <c r="G16" s="875">
        <v>0</v>
      </c>
      <c r="H16" s="875">
        <v>2</v>
      </c>
      <c r="I16" s="875">
        <v>0</v>
      </c>
      <c r="J16" s="875">
        <v>0</v>
      </c>
      <c r="K16" s="875">
        <v>1</v>
      </c>
      <c r="L16" s="875">
        <v>0</v>
      </c>
      <c r="M16" s="877"/>
      <c r="N16" s="875">
        <v>0</v>
      </c>
      <c r="O16" s="875">
        <v>0</v>
      </c>
      <c r="P16" s="877"/>
      <c r="Q16" s="873">
        <v>1</v>
      </c>
      <c r="R16" s="875">
        <v>0</v>
      </c>
      <c r="S16" s="875">
        <v>0</v>
      </c>
      <c r="T16" s="873">
        <v>10</v>
      </c>
      <c r="U16" s="875">
        <v>0</v>
      </c>
      <c r="V16" s="873">
        <v>12</v>
      </c>
      <c r="W16" s="875">
        <v>0</v>
      </c>
      <c r="X16" s="875">
        <v>0</v>
      </c>
      <c r="Y16" s="875"/>
      <c r="Z16" s="878" t="s">
        <v>1127</v>
      </c>
    </row>
    <row r="17" spans="1:26" ht="13.5" customHeight="1">
      <c r="A17" s="848"/>
      <c r="B17" s="872" t="s">
        <v>1635</v>
      </c>
      <c r="C17" s="875">
        <v>0</v>
      </c>
      <c r="D17" s="875">
        <v>0</v>
      </c>
      <c r="E17" s="877"/>
      <c r="F17" s="875">
        <v>2</v>
      </c>
      <c r="G17" s="875">
        <v>0</v>
      </c>
      <c r="H17" s="875">
        <v>2</v>
      </c>
      <c r="I17" s="875">
        <v>0</v>
      </c>
      <c r="J17" s="873">
        <v>1</v>
      </c>
      <c r="K17" s="875">
        <v>1</v>
      </c>
      <c r="L17" s="875">
        <v>0</v>
      </c>
      <c r="M17" s="877"/>
      <c r="N17" s="875">
        <v>0</v>
      </c>
      <c r="O17" s="875">
        <v>0</v>
      </c>
      <c r="P17" s="877"/>
      <c r="Q17" s="873">
        <v>1</v>
      </c>
      <c r="R17" s="875">
        <v>0</v>
      </c>
      <c r="S17" s="875">
        <v>0</v>
      </c>
      <c r="T17" s="873">
        <v>8</v>
      </c>
      <c r="U17" s="875">
        <v>0</v>
      </c>
      <c r="V17" s="873">
        <v>9</v>
      </c>
      <c r="W17" s="875">
        <v>0</v>
      </c>
      <c r="X17" s="875">
        <v>0</v>
      </c>
      <c r="Y17" s="875"/>
      <c r="Z17" s="878" t="s">
        <v>1127</v>
      </c>
    </row>
    <row r="18" spans="1:26" ht="13.5" customHeight="1">
      <c r="A18" s="848"/>
      <c r="B18" s="872" t="s">
        <v>1637</v>
      </c>
      <c r="C18" s="875">
        <v>0</v>
      </c>
      <c r="D18" s="875">
        <v>0</v>
      </c>
      <c r="E18" s="877"/>
      <c r="F18" s="875">
        <v>3</v>
      </c>
      <c r="G18" s="875">
        <v>0</v>
      </c>
      <c r="H18" s="875">
        <v>3</v>
      </c>
      <c r="I18" s="875">
        <v>0</v>
      </c>
      <c r="J18" s="873">
        <v>1</v>
      </c>
      <c r="K18" s="875">
        <v>0</v>
      </c>
      <c r="L18" s="875">
        <v>1</v>
      </c>
      <c r="M18" s="877"/>
      <c r="N18" s="875">
        <v>0</v>
      </c>
      <c r="O18" s="875">
        <v>0</v>
      </c>
      <c r="P18" s="877"/>
      <c r="Q18" s="873">
        <v>1</v>
      </c>
      <c r="R18" s="875">
        <v>0</v>
      </c>
      <c r="S18" s="875">
        <v>0</v>
      </c>
      <c r="T18" s="873">
        <v>10</v>
      </c>
      <c r="U18" s="875">
        <v>1</v>
      </c>
      <c r="V18" s="873">
        <v>13</v>
      </c>
      <c r="W18" s="875">
        <v>0</v>
      </c>
      <c r="X18" s="875">
        <v>0</v>
      </c>
      <c r="Y18" s="875"/>
      <c r="Z18" s="878" t="s">
        <v>1127</v>
      </c>
    </row>
    <row r="19" spans="1:26" ht="13.5" customHeight="1">
      <c r="A19" s="848"/>
      <c r="B19" s="872" t="s">
        <v>1639</v>
      </c>
      <c r="C19" s="875">
        <v>0</v>
      </c>
      <c r="D19" s="875">
        <v>0</v>
      </c>
      <c r="E19" s="877"/>
      <c r="F19" s="875">
        <v>3</v>
      </c>
      <c r="G19" s="875">
        <v>0</v>
      </c>
      <c r="H19" s="875">
        <v>2</v>
      </c>
      <c r="I19" s="875">
        <v>0</v>
      </c>
      <c r="J19" s="875">
        <v>0</v>
      </c>
      <c r="K19" s="875">
        <v>0</v>
      </c>
      <c r="L19" s="875">
        <v>1</v>
      </c>
      <c r="M19" s="877"/>
      <c r="N19" s="875">
        <v>0</v>
      </c>
      <c r="O19" s="875">
        <v>0</v>
      </c>
      <c r="P19" s="877"/>
      <c r="Q19" s="875">
        <v>0</v>
      </c>
      <c r="R19" s="875">
        <v>0</v>
      </c>
      <c r="S19" s="875">
        <v>0</v>
      </c>
      <c r="T19" s="873">
        <v>7</v>
      </c>
      <c r="U19" s="875">
        <v>0</v>
      </c>
      <c r="V19" s="873">
        <v>9</v>
      </c>
      <c r="W19" s="875">
        <v>0</v>
      </c>
      <c r="X19" s="875">
        <v>0</v>
      </c>
      <c r="Y19" s="875"/>
      <c r="Z19" s="878" t="s">
        <v>1127</v>
      </c>
    </row>
    <row r="20" spans="1:26" ht="13.5" customHeight="1">
      <c r="A20" s="848"/>
      <c r="B20" s="872" t="s">
        <v>1641</v>
      </c>
      <c r="C20" s="875">
        <v>0</v>
      </c>
      <c r="D20" s="875">
        <v>0</v>
      </c>
      <c r="E20" s="877"/>
      <c r="F20" s="875">
        <v>1</v>
      </c>
      <c r="G20" s="875">
        <v>0</v>
      </c>
      <c r="H20" s="875">
        <v>2</v>
      </c>
      <c r="I20" s="875">
        <v>0</v>
      </c>
      <c r="J20" s="875">
        <v>0</v>
      </c>
      <c r="K20" s="875">
        <v>0</v>
      </c>
      <c r="L20" s="875">
        <v>1</v>
      </c>
      <c r="M20" s="877"/>
      <c r="N20" s="875">
        <v>0</v>
      </c>
      <c r="O20" s="875">
        <v>0</v>
      </c>
      <c r="P20" s="877"/>
      <c r="Q20" s="875">
        <v>0</v>
      </c>
      <c r="R20" s="875">
        <v>0</v>
      </c>
      <c r="S20" s="875">
        <v>0</v>
      </c>
      <c r="T20" s="873">
        <v>7</v>
      </c>
      <c r="U20" s="875">
        <v>0</v>
      </c>
      <c r="V20" s="873">
        <v>8</v>
      </c>
      <c r="W20" s="875">
        <v>0</v>
      </c>
      <c r="X20" s="875">
        <v>0</v>
      </c>
      <c r="Y20" s="875"/>
      <c r="Z20" s="878" t="s">
        <v>1127</v>
      </c>
    </row>
    <row r="21" spans="1:26" ht="13.5" customHeight="1">
      <c r="A21" s="848"/>
      <c r="B21" s="872" t="s">
        <v>1643</v>
      </c>
      <c r="C21" s="875">
        <v>0</v>
      </c>
      <c r="D21" s="875">
        <v>0</v>
      </c>
      <c r="E21" s="877"/>
      <c r="F21" s="875">
        <v>2</v>
      </c>
      <c r="G21" s="875">
        <v>0</v>
      </c>
      <c r="H21" s="875">
        <v>3</v>
      </c>
      <c r="I21" s="875">
        <v>0</v>
      </c>
      <c r="J21" s="873">
        <v>1</v>
      </c>
      <c r="K21" s="875">
        <v>0</v>
      </c>
      <c r="L21" s="875">
        <v>2</v>
      </c>
      <c r="M21" s="877"/>
      <c r="N21" s="875">
        <v>0</v>
      </c>
      <c r="O21" s="875">
        <v>0</v>
      </c>
      <c r="P21" s="877"/>
      <c r="Q21" s="873">
        <v>0</v>
      </c>
      <c r="R21" s="875">
        <v>0</v>
      </c>
      <c r="S21" s="875">
        <v>1</v>
      </c>
      <c r="T21" s="873">
        <v>11</v>
      </c>
      <c r="U21" s="875">
        <v>0</v>
      </c>
      <c r="V21" s="873">
        <v>9</v>
      </c>
      <c r="W21" s="875">
        <v>0</v>
      </c>
      <c r="X21" s="875">
        <v>0</v>
      </c>
      <c r="Y21" s="875"/>
      <c r="Z21" s="878" t="s">
        <v>1127</v>
      </c>
    </row>
    <row r="22" spans="1:26" ht="7.5" customHeight="1">
      <c r="A22" s="848"/>
      <c r="B22" s="872"/>
      <c r="C22" s="875"/>
      <c r="D22" s="875"/>
      <c r="E22" s="877"/>
      <c r="F22" s="875"/>
      <c r="G22" s="875"/>
      <c r="H22" s="873"/>
      <c r="I22" s="875"/>
      <c r="J22" s="873"/>
      <c r="K22" s="873"/>
      <c r="L22" s="875"/>
      <c r="M22" s="877"/>
      <c r="N22" s="875"/>
      <c r="O22" s="875"/>
      <c r="P22" s="877"/>
      <c r="Q22" s="873"/>
      <c r="R22" s="875"/>
      <c r="S22" s="873"/>
      <c r="T22" s="873"/>
      <c r="U22" s="873"/>
      <c r="V22" s="873"/>
      <c r="W22" s="875"/>
      <c r="X22" s="875"/>
      <c r="Y22" s="875"/>
      <c r="Z22" s="878" t="s">
        <v>1127</v>
      </c>
    </row>
    <row r="23" spans="1:26" ht="13.5" customHeight="1">
      <c r="A23" s="848"/>
      <c r="B23" s="872" t="s">
        <v>1128</v>
      </c>
      <c r="C23" s="879">
        <v>0</v>
      </c>
      <c r="D23" s="875">
        <v>0</v>
      </c>
      <c r="E23" s="877"/>
      <c r="F23" s="875">
        <v>2</v>
      </c>
      <c r="G23" s="875">
        <v>0</v>
      </c>
      <c r="H23" s="875">
        <v>3</v>
      </c>
      <c r="I23" s="875">
        <v>0</v>
      </c>
      <c r="J23" s="875">
        <v>0</v>
      </c>
      <c r="K23" s="875">
        <v>0</v>
      </c>
      <c r="L23" s="875">
        <v>0</v>
      </c>
      <c r="M23" s="877"/>
      <c r="N23" s="875">
        <v>0</v>
      </c>
      <c r="O23" s="875">
        <v>0</v>
      </c>
      <c r="P23" s="877"/>
      <c r="Q23" s="875">
        <v>0</v>
      </c>
      <c r="R23" s="875">
        <v>0</v>
      </c>
      <c r="S23" s="875">
        <v>0</v>
      </c>
      <c r="T23" s="873">
        <v>8</v>
      </c>
      <c r="U23" s="875">
        <v>0</v>
      </c>
      <c r="V23" s="873">
        <v>5</v>
      </c>
      <c r="W23" s="875">
        <v>0</v>
      </c>
      <c r="X23" s="875">
        <v>0</v>
      </c>
      <c r="Y23" s="875"/>
      <c r="Z23" s="878" t="s">
        <v>1127</v>
      </c>
    </row>
    <row r="24" spans="1:26" ht="13.5" customHeight="1">
      <c r="A24" s="848"/>
      <c r="B24" s="872" t="s">
        <v>1129</v>
      </c>
      <c r="C24" s="879">
        <v>0</v>
      </c>
      <c r="D24" s="875">
        <v>0</v>
      </c>
      <c r="E24" s="877"/>
      <c r="F24" s="875">
        <v>3</v>
      </c>
      <c r="G24" s="875">
        <v>0</v>
      </c>
      <c r="H24" s="875">
        <v>6</v>
      </c>
      <c r="I24" s="875">
        <v>0</v>
      </c>
      <c r="J24" s="873">
        <v>1</v>
      </c>
      <c r="K24" s="875">
        <v>0</v>
      </c>
      <c r="L24" s="875">
        <v>3</v>
      </c>
      <c r="M24" s="877"/>
      <c r="N24" s="875">
        <v>0</v>
      </c>
      <c r="O24" s="875">
        <v>0</v>
      </c>
      <c r="P24" s="877"/>
      <c r="Q24" s="875">
        <v>0</v>
      </c>
      <c r="R24" s="875">
        <v>0</v>
      </c>
      <c r="S24" s="875">
        <v>0</v>
      </c>
      <c r="T24" s="873">
        <v>13</v>
      </c>
      <c r="U24" s="875">
        <v>0</v>
      </c>
      <c r="V24" s="873">
        <v>20</v>
      </c>
      <c r="W24" s="875">
        <v>0</v>
      </c>
      <c r="X24" s="875">
        <v>0</v>
      </c>
      <c r="Y24" s="875"/>
      <c r="Z24" s="878" t="s">
        <v>1127</v>
      </c>
    </row>
    <row r="25" spans="1:26" ht="13.5" customHeight="1">
      <c r="A25" s="848"/>
      <c r="B25" s="872" t="s">
        <v>1130</v>
      </c>
      <c r="C25" s="879">
        <v>0</v>
      </c>
      <c r="D25" s="875">
        <v>0</v>
      </c>
      <c r="E25" s="877"/>
      <c r="F25" s="875">
        <v>1</v>
      </c>
      <c r="G25" s="875">
        <v>0</v>
      </c>
      <c r="H25" s="875">
        <v>0</v>
      </c>
      <c r="I25" s="875">
        <v>0</v>
      </c>
      <c r="J25" s="875">
        <v>1</v>
      </c>
      <c r="K25" s="875">
        <v>0</v>
      </c>
      <c r="L25" s="875">
        <v>0</v>
      </c>
      <c r="M25" s="877"/>
      <c r="N25" s="875">
        <v>0</v>
      </c>
      <c r="O25" s="875">
        <v>0</v>
      </c>
      <c r="P25" s="877"/>
      <c r="Q25" s="875">
        <v>0</v>
      </c>
      <c r="R25" s="875">
        <v>0</v>
      </c>
      <c r="S25" s="875">
        <v>0</v>
      </c>
      <c r="T25" s="873">
        <v>5</v>
      </c>
      <c r="U25" s="875">
        <v>0</v>
      </c>
      <c r="V25" s="873">
        <v>4</v>
      </c>
      <c r="W25" s="875">
        <v>0</v>
      </c>
      <c r="X25" s="875">
        <v>0</v>
      </c>
      <c r="Y25" s="875"/>
      <c r="Z25" s="878" t="s">
        <v>1127</v>
      </c>
    </row>
    <row r="26" spans="1:26" ht="13.5" customHeight="1">
      <c r="A26" s="848"/>
      <c r="B26" s="872" t="s">
        <v>1131</v>
      </c>
      <c r="C26" s="879">
        <v>0</v>
      </c>
      <c r="D26" s="875">
        <v>0</v>
      </c>
      <c r="E26" s="877"/>
      <c r="F26" s="875">
        <v>4</v>
      </c>
      <c r="G26" s="875">
        <v>0</v>
      </c>
      <c r="H26" s="875">
        <v>1</v>
      </c>
      <c r="I26" s="875">
        <v>0</v>
      </c>
      <c r="J26" s="875">
        <v>1</v>
      </c>
      <c r="K26" s="875">
        <v>0</v>
      </c>
      <c r="L26" s="875">
        <v>0</v>
      </c>
      <c r="M26" s="877"/>
      <c r="N26" s="875">
        <v>0</v>
      </c>
      <c r="O26" s="875">
        <v>0</v>
      </c>
      <c r="P26" s="877"/>
      <c r="Q26" s="875">
        <v>0</v>
      </c>
      <c r="R26" s="875">
        <v>0</v>
      </c>
      <c r="S26" s="875">
        <v>0</v>
      </c>
      <c r="T26" s="873">
        <v>18</v>
      </c>
      <c r="U26" s="875">
        <v>0</v>
      </c>
      <c r="V26" s="873">
        <v>28</v>
      </c>
      <c r="W26" s="875">
        <v>0</v>
      </c>
      <c r="X26" s="875">
        <v>0</v>
      </c>
      <c r="Y26" s="875"/>
      <c r="Z26" s="878" t="s">
        <v>1127</v>
      </c>
    </row>
    <row r="27" spans="1:26" ht="13.5" customHeight="1">
      <c r="A27" s="848"/>
      <c r="B27" s="872" t="s">
        <v>1132</v>
      </c>
      <c r="C27" s="879">
        <v>0</v>
      </c>
      <c r="D27" s="875">
        <v>0</v>
      </c>
      <c r="E27" s="877"/>
      <c r="F27" s="875">
        <v>2</v>
      </c>
      <c r="G27" s="875">
        <v>0</v>
      </c>
      <c r="H27" s="875">
        <v>2</v>
      </c>
      <c r="I27" s="875">
        <v>0</v>
      </c>
      <c r="J27" s="873">
        <v>0</v>
      </c>
      <c r="K27" s="875">
        <v>0</v>
      </c>
      <c r="L27" s="875">
        <v>2</v>
      </c>
      <c r="M27" s="877"/>
      <c r="N27" s="875">
        <v>0</v>
      </c>
      <c r="O27" s="875">
        <v>0</v>
      </c>
      <c r="P27" s="877"/>
      <c r="Q27" s="875">
        <v>0</v>
      </c>
      <c r="R27" s="875">
        <v>0</v>
      </c>
      <c r="S27" s="875">
        <v>0</v>
      </c>
      <c r="T27" s="873">
        <v>15</v>
      </c>
      <c r="U27" s="875">
        <v>0</v>
      </c>
      <c r="V27" s="873">
        <v>19</v>
      </c>
      <c r="W27" s="875">
        <v>0</v>
      </c>
      <c r="X27" s="875">
        <v>0</v>
      </c>
      <c r="Y27" s="875"/>
      <c r="Z27" s="878" t="s">
        <v>1127</v>
      </c>
    </row>
    <row r="28" spans="1:26" ht="13.5" customHeight="1">
      <c r="A28" s="848"/>
      <c r="B28" s="872" t="s">
        <v>1133</v>
      </c>
      <c r="C28" s="879">
        <v>0</v>
      </c>
      <c r="D28" s="875">
        <v>0</v>
      </c>
      <c r="E28" s="877"/>
      <c r="F28" s="875">
        <v>2</v>
      </c>
      <c r="G28" s="875">
        <v>0</v>
      </c>
      <c r="H28" s="875">
        <v>2</v>
      </c>
      <c r="I28" s="875">
        <v>0</v>
      </c>
      <c r="J28" s="875">
        <v>0</v>
      </c>
      <c r="K28" s="875">
        <v>0</v>
      </c>
      <c r="L28" s="875">
        <v>2</v>
      </c>
      <c r="M28" s="877"/>
      <c r="N28" s="875">
        <v>0</v>
      </c>
      <c r="O28" s="875">
        <v>0</v>
      </c>
      <c r="P28" s="877"/>
      <c r="Q28" s="875">
        <v>0</v>
      </c>
      <c r="R28" s="875">
        <v>0</v>
      </c>
      <c r="S28" s="875">
        <v>0</v>
      </c>
      <c r="T28" s="873">
        <v>17</v>
      </c>
      <c r="U28" s="875">
        <v>0</v>
      </c>
      <c r="V28" s="873">
        <v>22</v>
      </c>
      <c r="W28" s="875">
        <v>0</v>
      </c>
      <c r="X28" s="875">
        <v>0</v>
      </c>
      <c r="Y28" s="875"/>
      <c r="Z28" s="878" t="s">
        <v>1127</v>
      </c>
    </row>
    <row r="29" spans="1:26" ht="13.5" customHeight="1">
      <c r="A29" s="848"/>
      <c r="B29" s="872" t="s">
        <v>1134</v>
      </c>
      <c r="C29" s="879">
        <v>0</v>
      </c>
      <c r="D29" s="875">
        <v>0</v>
      </c>
      <c r="E29" s="877">
        <v>1</v>
      </c>
      <c r="F29" s="875">
        <v>6</v>
      </c>
      <c r="G29" s="875">
        <v>0</v>
      </c>
      <c r="H29" s="875">
        <v>1</v>
      </c>
      <c r="I29" s="875">
        <v>0</v>
      </c>
      <c r="J29" s="875">
        <v>0</v>
      </c>
      <c r="K29" s="875">
        <v>1</v>
      </c>
      <c r="L29" s="875">
        <v>0</v>
      </c>
      <c r="M29" s="877"/>
      <c r="N29" s="875">
        <v>0</v>
      </c>
      <c r="O29" s="875">
        <v>0</v>
      </c>
      <c r="P29" s="877"/>
      <c r="Q29" s="875">
        <v>0</v>
      </c>
      <c r="R29" s="875">
        <v>0</v>
      </c>
      <c r="S29" s="875">
        <v>0</v>
      </c>
      <c r="T29" s="873">
        <v>26</v>
      </c>
      <c r="U29" s="875">
        <v>0</v>
      </c>
      <c r="V29" s="873">
        <v>32</v>
      </c>
      <c r="W29" s="875">
        <v>0</v>
      </c>
      <c r="X29" s="875">
        <v>0</v>
      </c>
      <c r="Y29" s="875"/>
      <c r="Z29" s="878" t="s">
        <v>1127</v>
      </c>
    </row>
    <row r="30" spans="1:26" ht="13.5" customHeight="1">
      <c r="A30" s="848"/>
      <c r="B30" s="872" t="s">
        <v>1135</v>
      </c>
      <c r="C30" s="879">
        <v>0</v>
      </c>
      <c r="D30" s="875">
        <v>0</v>
      </c>
      <c r="E30" s="877">
        <v>1</v>
      </c>
      <c r="F30" s="875">
        <v>2</v>
      </c>
      <c r="G30" s="875">
        <v>0</v>
      </c>
      <c r="H30" s="875">
        <v>2</v>
      </c>
      <c r="I30" s="875">
        <v>0</v>
      </c>
      <c r="J30" s="875">
        <v>1</v>
      </c>
      <c r="K30" s="875">
        <v>0</v>
      </c>
      <c r="L30" s="875">
        <v>0</v>
      </c>
      <c r="M30" s="877"/>
      <c r="N30" s="875">
        <v>0</v>
      </c>
      <c r="O30" s="875">
        <v>0</v>
      </c>
      <c r="P30" s="877"/>
      <c r="Q30" s="875">
        <v>0</v>
      </c>
      <c r="R30" s="875">
        <v>0</v>
      </c>
      <c r="S30" s="875">
        <v>0</v>
      </c>
      <c r="T30" s="873">
        <v>4</v>
      </c>
      <c r="U30" s="873">
        <v>2</v>
      </c>
      <c r="V30" s="873">
        <v>13</v>
      </c>
      <c r="W30" s="875">
        <v>0</v>
      </c>
      <c r="X30" s="875">
        <v>0</v>
      </c>
      <c r="Y30" s="875"/>
      <c r="Z30" s="878" t="s">
        <v>1127</v>
      </c>
    </row>
    <row r="31" spans="1:26" ht="13.5" customHeight="1">
      <c r="A31" s="848"/>
      <c r="B31" s="880" t="s">
        <v>1136</v>
      </c>
      <c r="C31" s="881">
        <v>0</v>
      </c>
      <c r="D31" s="882">
        <v>0</v>
      </c>
      <c r="E31" s="883"/>
      <c r="F31" s="882">
        <v>2</v>
      </c>
      <c r="G31" s="882">
        <v>0</v>
      </c>
      <c r="H31" s="882">
        <v>3</v>
      </c>
      <c r="I31" s="882">
        <v>0</v>
      </c>
      <c r="J31" s="882">
        <v>0</v>
      </c>
      <c r="K31" s="882">
        <v>0</v>
      </c>
      <c r="L31" s="882">
        <v>1</v>
      </c>
      <c r="M31" s="883"/>
      <c r="N31" s="882">
        <v>0</v>
      </c>
      <c r="O31" s="882">
        <v>0</v>
      </c>
      <c r="P31" s="883"/>
      <c r="Q31" s="882">
        <v>0</v>
      </c>
      <c r="R31" s="882">
        <v>0</v>
      </c>
      <c r="S31" s="882">
        <v>0</v>
      </c>
      <c r="T31" s="884">
        <v>16</v>
      </c>
      <c r="U31" s="884">
        <v>1</v>
      </c>
      <c r="V31" s="884">
        <v>23</v>
      </c>
      <c r="W31" s="882">
        <v>0</v>
      </c>
      <c r="X31" s="882">
        <v>0</v>
      </c>
      <c r="Y31" s="882"/>
      <c r="Z31" s="885" t="s">
        <v>1127</v>
      </c>
    </row>
    <row r="32" ht="12">
      <c r="B32" s="842" t="s">
        <v>1163</v>
      </c>
    </row>
    <row r="33" ht="12">
      <c r="B33" s="842" t="s">
        <v>1164</v>
      </c>
    </row>
    <row r="34" ht="12">
      <c r="B34" s="842" t="s">
        <v>1165</v>
      </c>
    </row>
  </sheetData>
  <mergeCells count="12">
    <mergeCell ref="C4:F4"/>
    <mergeCell ref="M5:N7"/>
    <mergeCell ref="O5:Q6"/>
    <mergeCell ref="Y4:Z6"/>
    <mergeCell ref="R5:R7"/>
    <mergeCell ref="K5:L6"/>
    <mergeCell ref="S5:S7"/>
    <mergeCell ref="V4:V7"/>
    <mergeCell ref="B5:B6"/>
    <mergeCell ref="G5:H6"/>
    <mergeCell ref="I5:J6"/>
    <mergeCell ref="D5:F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9.00390625" defaultRowHeight="13.5"/>
  <cols>
    <col min="1" max="1" width="3.375" style="17" customWidth="1"/>
    <col min="2" max="2" width="3.125" style="17" customWidth="1"/>
    <col min="3" max="3" width="22.25390625" style="17" customWidth="1"/>
    <col min="4" max="7" width="10.625" style="17" customWidth="1"/>
    <col min="8" max="8" width="4.50390625" style="17" customWidth="1"/>
    <col min="9" max="9" width="15.125" style="17" customWidth="1"/>
    <col min="10" max="10" width="10.625" style="17" customWidth="1"/>
    <col min="11" max="13" width="10.50390625" style="17" customWidth="1"/>
    <col min="14" max="16384" width="9.00390625" style="17" customWidth="1"/>
  </cols>
  <sheetData>
    <row r="2" ht="14.25">
      <c r="B2" s="18" t="s">
        <v>1207</v>
      </c>
    </row>
    <row r="3" spans="2:13" s="20" customFormat="1" ht="12.75" thickBot="1">
      <c r="B3" s="375"/>
      <c r="C3" s="375"/>
      <c r="D3" s="375"/>
      <c r="E3" s="375"/>
      <c r="F3" s="375"/>
      <c r="G3" s="375"/>
      <c r="H3" s="375"/>
      <c r="I3" s="375"/>
      <c r="J3" s="375"/>
      <c r="K3" s="375"/>
      <c r="L3" s="375"/>
      <c r="M3" s="376" t="s">
        <v>1167</v>
      </c>
    </row>
    <row r="4" spans="2:13" s="20" customFormat="1" ht="27.75" customHeight="1" thickTop="1">
      <c r="B4" s="1373" t="s">
        <v>1168</v>
      </c>
      <c r="C4" s="1375"/>
      <c r="D4" s="886" t="s">
        <v>1169</v>
      </c>
      <c r="E4" s="22">
        <v>52</v>
      </c>
      <c r="F4" s="22">
        <v>53</v>
      </c>
      <c r="G4" s="22">
        <v>54</v>
      </c>
      <c r="H4" s="887" t="s">
        <v>1170</v>
      </c>
      <c r="I4" s="888"/>
      <c r="J4" s="886" t="s">
        <v>1169</v>
      </c>
      <c r="K4" s="22">
        <v>52</v>
      </c>
      <c r="L4" s="22">
        <v>53</v>
      </c>
      <c r="M4" s="22">
        <v>54</v>
      </c>
    </row>
    <row r="5" spans="1:13" s="159" customFormat="1" ht="12">
      <c r="A5" s="163"/>
      <c r="B5" s="1563" t="s">
        <v>1171</v>
      </c>
      <c r="C5" s="1564"/>
      <c r="D5" s="163">
        <f>SUM(D7,D25,D27,J5,J7,J9,J11,J15,J17,J19,J21,J23,J25,J27)</f>
        <v>370652</v>
      </c>
      <c r="E5" s="163">
        <f>SUM(E7,E25,E27,K5,K7,K9,K11,K15,K17,K19,K21,K23,K25,K27)</f>
        <v>423119</v>
      </c>
      <c r="F5" s="163">
        <f>SUM(F7,F25,F27,L5,L7,L9,L11,L15,L17,L19,L21,L23,L25,L27)</f>
        <v>471915</v>
      </c>
      <c r="G5" s="163">
        <f>SUM(G7,G25,G27,M5,M7,M9,M11,M15,M17,M19,M21,M23,M25,M27)</f>
        <v>512599</v>
      </c>
      <c r="H5" s="1565" t="s">
        <v>1172</v>
      </c>
      <c r="I5" s="1566"/>
      <c r="J5" s="20">
        <v>859</v>
      </c>
      <c r="K5" s="20">
        <v>755</v>
      </c>
      <c r="L5" s="31">
        <v>1067</v>
      </c>
      <c r="M5" s="33">
        <v>1066</v>
      </c>
    </row>
    <row r="6" spans="1:13" s="159" customFormat="1" ht="12">
      <c r="A6" s="163"/>
      <c r="B6" s="161"/>
      <c r="C6" s="636"/>
      <c r="D6" s="163"/>
      <c r="E6" s="163"/>
      <c r="F6" s="163"/>
      <c r="G6" s="163"/>
      <c r="H6" s="36"/>
      <c r="I6" s="629"/>
      <c r="J6" s="20"/>
      <c r="K6" s="20"/>
      <c r="L6" s="20"/>
      <c r="M6" s="37"/>
    </row>
    <row r="7" spans="1:13" ht="12">
      <c r="A7" s="20"/>
      <c r="B7" s="1567" t="s">
        <v>1173</v>
      </c>
      <c r="C7" s="1566"/>
      <c r="D7" s="889">
        <f>SUM(D8:D23)</f>
        <v>90768</v>
      </c>
      <c r="E7" s="20">
        <f>SUM(E8:E23)</f>
        <v>92660</v>
      </c>
      <c r="F7" s="20">
        <f>SUM(F8:F23)</f>
        <v>94422</v>
      </c>
      <c r="G7" s="890">
        <f>SUM(G8:G23)</f>
        <v>101290</v>
      </c>
      <c r="H7" s="1446" t="s">
        <v>1174</v>
      </c>
      <c r="I7" s="1566"/>
      <c r="J7" s="20">
        <v>2244</v>
      </c>
      <c r="K7" s="20">
        <v>2213</v>
      </c>
      <c r="L7" s="20">
        <v>2019</v>
      </c>
      <c r="M7" s="37">
        <v>1742</v>
      </c>
    </row>
    <row r="8" spans="1:13" ht="12">
      <c r="A8" s="20"/>
      <c r="B8" s="891"/>
      <c r="C8" s="892" t="s">
        <v>1099</v>
      </c>
      <c r="D8" s="893">
        <v>12669</v>
      </c>
      <c r="E8" s="20">
        <v>14018</v>
      </c>
      <c r="F8" s="20">
        <v>14484</v>
      </c>
      <c r="G8" s="20">
        <v>15592</v>
      </c>
      <c r="H8" s="40"/>
      <c r="I8" s="37"/>
      <c r="J8" s="20"/>
      <c r="K8" s="20"/>
      <c r="L8" s="20"/>
      <c r="M8" s="37"/>
    </row>
    <row r="9" spans="1:13" ht="12">
      <c r="A9" s="20"/>
      <c r="B9" s="894"/>
      <c r="C9" s="892" t="s">
        <v>1175</v>
      </c>
      <c r="D9" s="893">
        <v>16558</v>
      </c>
      <c r="E9" s="20">
        <v>15302</v>
      </c>
      <c r="F9" s="20">
        <v>14529</v>
      </c>
      <c r="G9" s="20">
        <v>14581</v>
      </c>
      <c r="H9" s="1565" t="s">
        <v>1176</v>
      </c>
      <c r="I9" s="1566"/>
      <c r="J9" s="20">
        <v>23997</v>
      </c>
      <c r="K9" s="20">
        <v>29994</v>
      </c>
      <c r="L9" s="20">
        <v>35835</v>
      </c>
      <c r="M9" s="37">
        <v>39527</v>
      </c>
    </row>
    <row r="10" spans="1:13" ht="12">
      <c r="A10" s="20"/>
      <c r="B10" s="895"/>
      <c r="C10" s="892" t="s">
        <v>1177</v>
      </c>
      <c r="D10" s="893">
        <v>14677</v>
      </c>
      <c r="E10" s="20">
        <v>14662</v>
      </c>
      <c r="F10" s="20">
        <v>13908</v>
      </c>
      <c r="G10" s="20">
        <v>16381</v>
      </c>
      <c r="H10" s="36"/>
      <c r="I10" s="37"/>
      <c r="J10" s="20"/>
      <c r="K10" s="20"/>
      <c r="L10" s="20"/>
      <c r="M10" s="37"/>
    </row>
    <row r="11" spans="1:13" ht="12">
      <c r="A11" s="20"/>
      <c r="B11" s="895"/>
      <c r="C11" s="892" t="s">
        <v>1178</v>
      </c>
      <c r="D11" s="893">
        <v>1253</v>
      </c>
      <c r="E11" s="20">
        <v>1374</v>
      </c>
      <c r="F11" s="20">
        <v>1265</v>
      </c>
      <c r="G11" s="20">
        <v>1490</v>
      </c>
      <c r="H11" s="1565" t="s">
        <v>1179</v>
      </c>
      <c r="I11" s="1566"/>
      <c r="J11" s="41">
        <f>SUM(J12:J13)</f>
        <v>107931</v>
      </c>
      <c r="K11" s="41">
        <f>SUM(K12:K13)</f>
        <v>120110</v>
      </c>
      <c r="L11" s="41">
        <f>SUM(L12:L13)</f>
        <v>131794</v>
      </c>
      <c r="M11" s="444">
        <f>SUM(M12:M13)</f>
        <v>143605</v>
      </c>
    </row>
    <row r="12" spans="1:13" ht="12">
      <c r="A12" s="20"/>
      <c r="B12" s="895"/>
      <c r="C12" s="892" t="s">
        <v>1180</v>
      </c>
      <c r="D12" s="893">
        <v>1461</v>
      </c>
      <c r="E12" s="20">
        <v>1527</v>
      </c>
      <c r="F12" s="20">
        <v>1538</v>
      </c>
      <c r="G12" s="20">
        <v>1770</v>
      </c>
      <c r="H12" s="40"/>
      <c r="I12" s="629" t="s">
        <v>1181</v>
      </c>
      <c r="J12" s="20">
        <v>52572</v>
      </c>
      <c r="K12" s="41">
        <v>57269</v>
      </c>
      <c r="L12" s="20">
        <v>59609</v>
      </c>
      <c r="M12" s="37">
        <v>65091</v>
      </c>
    </row>
    <row r="13" spans="1:13" ht="12">
      <c r="A13" s="20"/>
      <c r="B13" s="895"/>
      <c r="C13" s="892" t="s">
        <v>1182</v>
      </c>
      <c r="D13" s="893">
        <v>3977</v>
      </c>
      <c r="E13" s="20">
        <v>3937</v>
      </c>
      <c r="F13" s="20">
        <v>3781</v>
      </c>
      <c r="G13" s="20">
        <v>3751</v>
      </c>
      <c r="H13" s="40"/>
      <c r="I13" s="629" t="s">
        <v>1183</v>
      </c>
      <c r="J13" s="20">
        <v>55359</v>
      </c>
      <c r="K13" s="20">
        <v>62841</v>
      </c>
      <c r="L13" s="20">
        <v>72185</v>
      </c>
      <c r="M13" s="37">
        <v>78514</v>
      </c>
    </row>
    <row r="14" spans="1:13" ht="12">
      <c r="A14" s="20"/>
      <c r="B14" s="895"/>
      <c r="C14" s="892" t="s">
        <v>1184</v>
      </c>
      <c r="D14" s="893">
        <v>4</v>
      </c>
      <c r="E14" s="310">
        <v>0</v>
      </c>
      <c r="F14" s="20">
        <v>30</v>
      </c>
      <c r="G14" s="20">
        <v>30</v>
      </c>
      <c r="H14" s="40"/>
      <c r="I14" s="37"/>
      <c r="J14" s="20"/>
      <c r="K14" s="41"/>
      <c r="L14" s="41"/>
      <c r="M14" s="444"/>
    </row>
    <row r="15" spans="1:13" ht="12">
      <c r="A15" s="20"/>
      <c r="B15" s="895"/>
      <c r="C15" s="892" t="s">
        <v>1185</v>
      </c>
      <c r="D15" s="893">
        <v>8432</v>
      </c>
      <c r="E15" s="20">
        <v>8764</v>
      </c>
      <c r="F15" s="20">
        <v>10187</v>
      </c>
      <c r="G15" s="20">
        <v>10644</v>
      </c>
      <c r="H15" s="1565" t="s">
        <v>1186</v>
      </c>
      <c r="I15" s="1566"/>
      <c r="J15" s="20">
        <v>1658</v>
      </c>
      <c r="K15" s="20">
        <v>2983</v>
      </c>
      <c r="L15" s="20">
        <v>3632</v>
      </c>
      <c r="M15" s="37">
        <v>5037</v>
      </c>
    </row>
    <row r="16" spans="1:13" ht="12">
      <c r="A16" s="20"/>
      <c r="B16" s="895"/>
      <c r="C16" s="892" t="s">
        <v>1187</v>
      </c>
      <c r="D16" s="893">
        <v>1817</v>
      </c>
      <c r="E16" s="20">
        <v>1908</v>
      </c>
      <c r="F16" s="20">
        <v>1540</v>
      </c>
      <c r="G16" s="20">
        <v>1784</v>
      </c>
      <c r="H16" s="40"/>
      <c r="I16" s="37"/>
      <c r="J16" s="20"/>
      <c r="K16" s="20"/>
      <c r="L16" s="20"/>
      <c r="M16" s="37"/>
    </row>
    <row r="17" spans="1:13" ht="12">
      <c r="A17" s="20"/>
      <c r="B17" s="895"/>
      <c r="C17" s="892" t="s">
        <v>1188</v>
      </c>
      <c r="D17" s="893">
        <v>2290</v>
      </c>
      <c r="E17" s="20">
        <v>2429</v>
      </c>
      <c r="F17" s="20">
        <v>2796</v>
      </c>
      <c r="G17" s="20">
        <v>3033</v>
      </c>
      <c r="H17" s="1565" t="s">
        <v>1189</v>
      </c>
      <c r="I17" s="1566"/>
      <c r="J17" s="20">
        <v>20101</v>
      </c>
      <c r="K17" s="41">
        <v>23938</v>
      </c>
      <c r="L17" s="20">
        <v>27268</v>
      </c>
      <c r="M17" s="37">
        <v>26120</v>
      </c>
    </row>
    <row r="18" spans="1:13" ht="12">
      <c r="A18" s="20"/>
      <c r="B18" s="895"/>
      <c r="C18" s="892" t="s">
        <v>1190</v>
      </c>
      <c r="D18" s="893">
        <v>2944</v>
      </c>
      <c r="E18" s="20">
        <v>2902</v>
      </c>
      <c r="F18" s="20">
        <v>2867</v>
      </c>
      <c r="G18" s="20">
        <v>3202</v>
      </c>
      <c r="H18" s="40"/>
      <c r="I18" s="37"/>
      <c r="J18" s="20"/>
      <c r="K18" s="20"/>
      <c r="L18" s="20"/>
      <c r="M18" s="37"/>
    </row>
    <row r="19" spans="1:13" ht="12">
      <c r="A19" s="20"/>
      <c r="B19" s="895"/>
      <c r="C19" s="892" t="s">
        <v>1191</v>
      </c>
      <c r="D19" s="893">
        <v>5929</v>
      </c>
      <c r="E19" s="20">
        <v>6328</v>
      </c>
      <c r="F19" s="20">
        <v>6369</v>
      </c>
      <c r="G19" s="20">
        <v>6149</v>
      </c>
      <c r="H19" s="1565" t="s">
        <v>1192</v>
      </c>
      <c r="I19" s="1566"/>
      <c r="J19" s="20">
        <v>5161</v>
      </c>
      <c r="K19" s="20">
        <v>5653</v>
      </c>
      <c r="L19" s="20">
        <v>4928</v>
      </c>
      <c r="M19" s="37">
        <v>6016</v>
      </c>
    </row>
    <row r="20" spans="1:13" ht="12">
      <c r="A20" s="20"/>
      <c r="B20" s="895"/>
      <c r="C20" s="892" t="s">
        <v>1193</v>
      </c>
      <c r="D20" s="893">
        <v>8285</v>
      </c>
      <c r="E20" s="20">
        <v>8751</v>
      </c>
      <c r="F20" s="20">
        <v>10312</v>
      </c>
      <c r="G20" s="20">
        <v>11469</v>
      </c>
      <c r="H20" s="40"/>
      <c r="I20" s="37"/>
      <c r="J20" s="20"/>
      <c r="K20" s="20"/>
      <c r="L20" s="20"/>
      <c r="M20" s="37"/>
    </row>
    <row r="21" spans="1:13" ht="12">
      <c r="A21" s="20"/>
      <c r="B21" s="895"/>
      <c r="C21" s="892" t="s">
        <v>1194</v>
      </c>
      <c r="D21" s="893">
        <v>2025</v>
      </c>
      <c r="E21" s="20">
        <v>2042</v>
      </c>
      <c r="F21" s="20">
        <v>2433</v>
      </c>
      <c r="G21" s="20">
        <v>2739</v>
      </c>
      <c r="H21" s="1565" t="s">
        <v>1195</v>
      </c>
      <c r="I21" s="1566"/>
      <c r="J21" s="20">
        <v>2622</v>
      </c>
      <c r="K21" s="41">
        <v>3401</v>
      </c>
      <c r="L21" s="20">
        <v>3612</v>
      </c>
      <c r="M21" s="37">
        <v>4521</v>
      </c>
    </row>
    <row r="22" spans="1:13" ht="12">
      <c r="A22" s="20"/>
      <c r="B22" s="895"/>
      <c r="C22" s="892" t="s">
        <v>1196</v>
      </c>
      <c r="D22" s="893">
        <v>3460</v>
      </c>
      <c r="E22" s="20">
        <v>2833</v>
      </c>
      <c r="F22" s="20">
        <v>2247</v>
      </c>
      <c r="G22" s="20">
        <v>2468</v>
      </c>
      <c r="H22" s="40" t="s">
        <v>1197</v>
      </c>
      <c r="I22" s="37"/>
      <c r="J22" s="20"/>
      <c r="K22" s="41"/>
      <c r="L22" s="20"/>
      <c r="M22" s="37"/>
    </row>
    <row r="23" spans="1:13" ht="12">
      <c r="A23" s="20"/>
      <c r="B23" s="895"/>
      <c r="C23" s="892" t="s">
        <v>1198</v>
      </c>
      <c r="D23" s="893">
        <v>4987</v>
      </c>
      <c r="E23" s="20">
        <v>5883</v>
      </c>
      <c r="F23" s="20">
        <v>6136</v>
      </c>
      <c r="G23" s="20">
        <v>6207</v>
      </c>
      <c r="H23" s="1565" t="s">
        <v>1199</v>
      </c>
      <c r="I23" s="1566"/>
      <c r="J23" s="20">
        <v>30308</v>
      </c>
      <c r="K23" s="41">
        <v>35163</v>
      </c>
      <c r="L23" s="20">
        <v>40153</v>
      </c>
      <c r="M23" s="37">
        <v>43941</v>
      </c>
    </row>
    <row r="24" spans="1:13" ht="12">
      <c r="A24" s="20"/>
      <c r="B24" s="895"/>
      <c r="C24" s="892"/>
      <c r="D24" s="893"/>
      <c r="E24" s="20"/>
      <c r="F24" s="20"/>
      <c r="G24" s="20"/>
      <c r="H24" s="40"/>
      <c r="I24" s="37"/>
      <c r="J24" s="20"/>
      <c r="K24" s="41"/>
      <c r="L24" s="20"/>
      <c r="M24" s="37"/>
    </row>
    <row r="25" spans="1:13" ht="12">
      <c r="A25" s="20"/>
      <c r="B25" s="1567" t="s">
        <v>1200</v>
      </c>
      <c r="C25" s="1566"/>
      <c r="D25" s="889">
        <v>9190</v>
      </c>
      <c r="E25" s="20">
        <v>11195</v>
      </c>
      <c r="F25" s="20">
        <v>11960</v>
      </c>
      <c r="G25" s="20">
        <v>13305</v>
      </c>
      <c r="H25" s="1565" t="s">
        <v>1201</v>
      </c>
      <c r="I25" s="1566"/>
      <c r="J25" s="20">
        <v>12008</v>
      </c>
      <c r="K25" s="20">
        <v>17239</v>
      </c>
      <c r="L25" s="20">
        <v>21720</v>
      </c>
      <c r="M25" s="37">
        <v>18746</v>
      </c>
    </row>
    <row r="26" spans="1:13" ht="12">
      <c r="A26" s="20"/>
      <c r="B26" s="34"/>
      <c r="C26" s="629"/>
      <c r="D26" s="889"/>
      <c r="E26" s="20"/>
      <c r="F26" s="20"/>
      <c r="G26" s="20"/>
      <c r="H26" s="896"/>
      <c r="I26" s="897"/>
      <c r="J26" s="898"/>
      <c r="K26" s="20"/>
      <c r="L26" s="20"/>
      <c r="M26" s="37"/>
    </row>
    <row r="27" spans="1:13" ht="12">
      <c r="A27" s="20"/>
      <c r="B27" s="1567" t="s">
        <v>1202</v>
      </c>
      <c r="C27" s="1566"/>
      <c r="D27" s="889">
        <v>348</v>
      </c>
      <c r="E27" s="20">
        <v>393</v>
      </c>
      <c r="F27" s="20">
        <v>392</v>
      </c>
      <c r="G27" s="20">
        <v>501</v>
      </c>
      <c r="H27" s="36" t="s">
        <v>1203</v>
      </c>
      <c r="I27" s="899" t="s">
        <v>1204</v>
      </c>
      <c r="J27" s="898">
        <v>63457</v>
      </c>
      <c r="K27" s="20">
        <v>77422</v>
      </c>
      <c r="L27" s="20">
        <v>93113</v>
      </c>
      <c r="M27" s="37">
        <v>107182</v>
      </c>
    </row>
    <row r="28" spans="1:13" ht="12">
      <c r="A28" s="20"/>
      <c r="B28" s="1568"/>
      <c r="C28" s="1569"/>
      <c r="D28" s="645"/>
      <c r="E28" s="44"/>
      <c r="F28" s="44"/>
      <c r="G28" s="44"/>
      <c r="H28" s="648"/>
      <c r="I28" s="900" t="s">
        <v>1205</v>
      </c>
      <c r="J28" s="901"/>
      <c r="K28" s="44"/>
      <c r="L28" s="44"/>
      <c r="M28" s="47"/>
    </row>
    <row r="29" ht="12">
      <c r="B29" s="17" t="s">
        <v>1206</v>
      </c>
    </row>
    <row r="30" spans="8:10" ht="12">
      <c r="H30" s="1570"/>
      <c r="I30" s="1570"/>
      <c r="J30" s="898"/>
    </row>
  </sheetData>
  <mergeCells count="17">
    <mergeCell ref="H30:I30"/>
    <mergeCell ref="H15:I15"/>
    <mergeCell ref="H17:I17"/>
    <mergeCell ref="H19:I19"/>
    <mergeCell ref="H21:I21"/>
    <mergeCell ref="B27:C27"/>
    <mergeCell ref="B28:C28"/>
    <mergeCell ref="H5:I5"/>
    <mergeCell ref="H7:I7"/>
    <mergeCell ref="H9:I9"/>
    <mergeCell ref="B25:C25"/>
    <mergeCell ref="H23:I23"/>
    <mergeCell ref="H25:I25"/>
    <mergeCell ref="B4:C4"/>
    <mergeCell ref="B5:C5"/>
    <mergeCell ref="H11:I11"/>
    <mergeCell ref="B7:C7"/>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3.375" style="17" customWidth="1"/>
    <col min="2" max="2" width="3.125" style="17" customWidth="1"/>
    <col min="3" max="3" width="13.375" style="17" bestFit="1" customWidth="1"/>
    <col min="4" max="7" width="7.25390625" style="17" bestFit="1" customWidth="1"/>
    <col min="8" max="8" width="3.125" style="17" customWidth="1"/>
    <col min="9" max="9" width="15.75390625" style="17" customWidth="1"/>
    <col min="10" max="13" width="7.625" style="17" customWidth="1"/>
    <col min="14" max="16384" width="9.00390625" style="17" customWidth="1"/>
  </cols>
  <sheetData>
    <row r="2" ht="14.25">
      <c r="B2" s="18" t="s">
        <v>1220</v>
      </c>
    </row>
    <row r="3" spans="2:13" s="20" customFormat="1" ht="12.75" thickBot="1">
      <c r="B3" s="375"/>
      <c r="C3" s="375"/>
      <c r="D3" s="375"/>
      <c r="E3" s="375"/>
      <c r="F3" s="375"/>
      <c r="G3" s="375"/>
      <c r="H3" s="375"/>
      <c r="I3" s="375"/>
      <c r="J3" s="375"/>
      <c r="K3" s="375"/>
      <c r="L3" s="375"/>
      <c r="M3" s="376" t="s">
        <v>1208</v>
      </c>
    </row>
    <row r="4" spans="2:13" s="20" customFormat="1" ht="32.25" customHeight="1" thickTop="1">
      <c r="B4" s="1571" t="s">
        <v>1209</v>
      </c>
      <c r="C4" s="1572"/>
      <c r="D4" s="902" t="s">
        <v>1210</v>
      </c>
      <c r="E4" s="22">
        <v>52</v>
      </c>
      <c r="F4" s="22">
        <v>53</v>
      </c>
      <c r="G4" s="391">
        <v>54</v>
      </c>
      <c r="H4" s="887" t="s">
        <v>1170</v>
      </c>
      <c r="I4" s="888"/>
      <c r="J4" s="902" t="s">
        <v>1210</v>
      </c>
      <c r="K4" s="22">
        <v>52</v>
      </c>
      <c r="L4" s="22">
        <v>53</v>
      </c>
      <c r="M4" s="22">
        <v>54</v>
      </c>
    </row>
    <row r="5" spans="1:13" s="159" customFormat="1" ht="12">
      <c r="A5" s="163"/>
      <c r="B5" s="1563" t="s">
        <v>1171</v>
      </c>
      <c r="C5" s="1564"/>
      <c r="D5" s="165">
        <f>SUM(D7,D18,D20,D22,D24,D26,J5,J10,J12,J14,J16,J19,J24,J26)</f>
        <v>211998</v>
      </c>
      <c r="E5" s="165">
        <v>244017</v>
      </c>
      <c r="F5" s="165">
        <v>277417</v>
      </c>
      <c r="G5" s="903">
        <v>302618</v>
      </c>
      <c r="H5" s="1573" t="s">
        <v>1179</v>
      </c>
      <c r="I5" s="1574"/>
      <c r="J5" s="381">
        <f>SUM(J6:J7)</f>
        <v>62015</v>
      </c>
      <c r="K5" s="31">
        <v>66820</v>
      </c>
      <c r="L5" s="31">
        <v>70929</v>
      </c>
      <c r="M5" s="33">
        <v>75197</v>
      </c>
    </row>
    <row r="6" spans="1:13" s="159" customFormat="1" ht="12">
      <c r="A6" s="163"/>
      <c r="B6" s="161"/>
      <c r="C6" s="636"/>
      <c r="D6" s="163"/>
      <c r="E6" s="163"/>
      <c r="F6" s="163"/>
      <c r="G6" s="904"/>
      <c r="H6" s="20"/>
      <c r="I6" s="629" t="s">
        <v>1181</v>
      </c>
      <c r="J6" s="20">
        <v>19454</v>
      </c>
      <c r="K6" s="20">
        <v>23094</v>
      </c>
      <c r="L6" s="20">
        <v>23435</v>
      </c>
      <c r="M6" s="37">
        <v>24207</v>
      </c>
    </row>
    <row r="7" spans="1:13" ht="12">
      <c r="A7" s="20"/>
      <c r="B7" s="1567" t="s">
        <v>1173</v>
      </c>
      <c r="C7" s="1566"/>
      <c r="D7" s="20">
        <v>53823</v>
      </c>
      <c r="E7" s="20">
        <v>56451</v>
      </c>
      <c r="F7" s="20">
        <v>55838</v>
      </c>
      <c r="G7" s="890">
        <v>58384</v>
      </c>
      <c r="H7" s="20"/>
      <c r="I7" s="629" t="s">
        <v>1183</v>
      </c>
      <c r="J7" s="20">
        <v>42561</v>
      </c>
      <c r="K7" s="20">
        <v>43726</v>
      </c>
      <c r="L7" s="20">
        <v>47494</v>
      </c>
      <c r="M7" s="37">
        <v>50990</v>
      </c>
    </row>
    <row r="8" spans="1:13" ht="12">
      <c r="A8" s="20"/>
      <c r="B8" s="891"/>
      <c r="C8" s="905" t="s">
        <v>1099</v>
      </c>
      <c r="D8" s="20">
        <v>5069</v>
      </c>
      <c r="E8" s="20">
        <v>6155</v>
      </c>
      <c r="F8" s="20">
        <v>6317</v>
      </c>
      <c r="G8" s="890">
        <v>6768</v>
      </c>
      <c r="H8" s="20"/>
      <c r="I8" s="629" t="s">
        <v>1211</v>
      </c>
      <c r="J8" s="906">
        <v>3740</v>
      </c>
      <c r="K8" s="906">
        <v>4166</v>
      </c>
      <c r="L8" s="906">
        <v>4316</v>
      </c>
      <c r="M8" s="907">
        <v>5184</v>
      </c>
    </row>
    <row r="9" spans="1:13" ht="12">
      <c r="A9" s="20"/>
      <c r="B9" s="908"/>
      <c r="C9" s="905" t="s">
        <v>1175</v>
      </c>
      <c r="D9" s="20">
        <v>8356</v>
      </c>
      <c r="E9" s="20">
        <v>9096</v>
      </c>
      <c r="F9" s="20">
        <v>8271</v>
      </c>
      <c r="G9" s="890">
        <v>8561</v>
      </c>
      <c r="H9" s="20"/>
      <c r="I9" s="37"/>
      <c r="J9" s="20"/>
      <c r="K9" s="20"/>
      <c r="L9" s="20"/>
      <c r="M9" s="37"/>
    </row>
    <row r="10" spans="1:13" ht="12">
      <c r="A10" s="20"/>
      <c r="B10" s="909"/>
      <c r="C10" s="905" t="s">
        <v>1177</v>
      </c>
      <c r="D10" s="20">
        <v>10383</v>
      </c>
      <c r="E10" s="20">
        <v>9864</v>
      </c>
      <c r="F10" s="20">
        <v>9004</v>
      </c>
      <c r="G10" s="890">
        <v>9347</v>
      </c>
      <c r="H10" s="1446" t="s">
        <v>1186</v>
      </c>
      <c r="I10" s="1566"/>
      <c r="J10" s="20">
        <v>1022</v>
      </c>
      <c r="K10" s="20">
        <v>1525</v>
      </c>
      <c r="L10" s="20">
        <v>2188</v>
      </c>
      <c r="M10" s="37">
        <v>3436</v>
      </c>
    </row>
    <row r="11" spans="1:13" ht="12">
      <c r="A11" s="20"/>
      <c r="B11" s="909"/>
      <c r="C11" s="629" t="s">
        <v>1182</v>
      </c>
      <c r="D11" s="20">
        <v>3101</v>
      </c>
      <c r="E11" s="20">
        <v>2929</v>
      </c>
      <c r="F11" s="20">
        <v>2945</v>
      </c>
      <c r="G11" s="890">
        <v>3053</v>
      </c>
      <c r="H11" s="1446"/>
      <c r="I11" s="1566"/>
      <c r="J11" s="41"/>
      <c r="K11" s="41"/>
      <c r="L11" s="41"/>
      <c r="M11" s="444"/>
    </row>
    <row r="12" spans="1:13" ht="12">
      <c r="A12" s="20"/>
      <c r="B12" s="909"/>
      <c r="C12" s="905" t="s">
        <v>1190</v>
      </c>
      <c r="D12" s="20">
        <v>6659</v>
      </c>
      <c r="E12" s="20">
        <v>5735</v>
      </c>
      <c r="F12" s="20">
        <v>5804</v>
      </c>
      <c r="G12" s="890">
        <v>5913</v>
      </c>
      <c r="H12" s="1446" t="s">
        <v>1189</v>
      </c>
      <c r="I12" s="1566"/>
      <c r="J12" s="41">
        <v>2948</v>
      </c>
      <c r="K12" s="20">
        <v>4479</v>
      </c>
      <c r="L12" s="20">
        <v>4978</v>
      </c>
      <c r="M12" s="37">
        <v>6652</v>
      </c>
    </row>
    <row r="13" spans="1:13" ht="12">
      <c r="A13" s="20"/>
      <c r="B13" s="909"/>
      <c r="C13" s="905" t="s">
        <v>1185</v>
      </c>
      <c r="D13" s="20">
        <v>3367</v>
      </c>
      <c r="E13" s="20">
        <v>3696</v>
      </c>
      <c r="F13" s="20">
        <v>4250</v>
      </c>
      <c r="G13" s="890">
        <v>4200</v>
      </c>
      <c r="H13" s="20"/>
      <c r="I13" s="629"/>
      <c r="J13" s="20"/>
      <c r="K13" s="20"/>
      <c r="L13" s="20"/>
      <c r="M13" s="37"/>
    </row>
    <row r="14" spans="1:13" ht="12">
      <c r="A14" s="20"/>
      <c r="B14" s="909"/>
      <c r="C14" s="905" t="s">
        <v>1212</v>
      </c>
      <c r="D14" s="20">
        <v>2515</v>
      </c>
      <c r="E14" s="20">
        <v>3173</v>
      </c>
      <c r="F14" s="20">
        <v>2848</v>
      </c>
      <c r="G14" s="890">
        <v>2855</v>
      </c>
      <c r="H14" s="1446" t="s">
        <v>1192</v>
      </c>
      <c r="I14" s="1566"/>
      <c r="J14" s="41">
        <v>2610</v>
      </c>
      <c r="K14" s="41">
        <v>2813</v>
      </c>
      <c r="L14" s="41">
        <v>2898</v>
      </c>
      <c r="M14" s="37">
        <v>3334</v>
      </c>
    </row>
    <row r="15" spans="1:13" ht="12">
      <c r="A15" s="20"/>
      <c r="B15" s="909"/>
      <c r="C15" s="905" t="s">
        <v>1191</v>
      </c>
      <c r="D15" s="20">
        <v>3505</v>
      </c>
      <c r="E15" s="20">
        <v>3803</v>
      </c>
      <c r="F15" s="20">
        <v>3751</v>
      </c>
      <c r="G15" s="890">
        <v>3976</v>
      </c>
      <c r="H15" s="20"/>
      <c r="I15" s="37"/>
      <c r="J15" s="20"/>
      <c r="K15" s="20"/>
      <c r="L15" s="20"/>
      <c r="M15" s="37"/>
    </row>
    <row r="16" spans="1:13" ht="12">
      <c r="A16" s="20"/>
      <c r="B16" s="909"/>
      <c r="C16" s="905" t="s">
        <v>1193</v>
      </c>
      <c r="D16" s="20">
        <v>3429</v>
      </c>
      <c r="E16" s="20">
        <v>3128</v>
      </c>
      <c r="F16" s="20">
        <v>3392</v>
      </c>
      <c r="G16" s="890">
        <v>3542</v>
      </c>
      <c r="H16" s="1446" t="s">
        <v>1195</v>
      </c>
      <c r="I16" s="1566"/>
      <c r="J16" s="20">
        <v>820</v>
      </c>
      <c r="K16" s="20">
        <v>992</v>
      </c>
      <c r="L16" s="20">
        <v>1038</v>
      </c>
      <c r="M16" s="37">
        <v>1260</v>
      </c>
    </row>
    <row r="17" spans="1:13" ht="12">
      <c r="A17" s="20"/>
      <c r="B17" s="909"/>
      <c r="C17" s="905"/>
      <c r="D17" s="20"/>
      <c r="E17" s="20"/>
      <c r="F17" s="20"/>
      <c r="G17" s="890"/>
      <c r="H17" s="20" t="s">
        <v>1213</v>
      </c>
      <c r="I17" s="37"/>
      <c r="J17" s="41"/>
      <c r="K17" s="20"/>
      <c r="L17" s="20"/>
      <c r="M17" s="37"/>
    </row>
    <row r="18" spans="1:13" ht="12">
      <c r="A18" s="20"/>
      <c r="B18" s="1567" t="s">
        <v>1200</v>
      </c>
      <c r="C18" s="1566"/>
      <c r="D18" s="20">
        <v>4739</v>
      </c>
      <c r="E18" s="20">
        <v>6021</v>
      </c>
      <c r="F18" s="20">
        <v>6342</v>
      </c>
      <c r="G18" s="890">
        <v>6770</v>
      </c>
      <c r="H18" s="40"/>
      <c r="I18" s="37"/>
      <c r="J18" s="20"/>
      <c r="K18" s="20"/>
      <c r="L18" s="20"/>
      <c r="M18" s="37"/>
    </row>
    <row r="19" spans="1:13" ht="12">
      <c r="A19" s="20"/>
      <c r="B19" s="909"/>
      <c r="C19" s="629"/>
      <c r="D19" s="20"/>
      <c r="E19" s="20"/>
      <c r="F19" s="20"/>
      <c r="G19" s="890"/>
      <c r="H19" s="1565" t="s">
        <v>1199</v>
      </c>
      <c r="I19" s="1566"/>
      <c r="J19" s="20">
        <v>21415</v>
      </c>
      <c r="K19" s="20">
        <v>26090</v>
      </c>
      <c r="L19" s="20">
        <v>28532</v>
      </c>
      <c r="M19" s="37">
        <v>32424</v>
      </c>
    </row>
    <row r="20" spans="1:13" ht="12">
      <c r="A20" s="20"/>
      <c r="B20" s="1567" t="s">
        <v>1202</v>
      </c>
      <c r="C20" s="1566"/>
      <c r="D20" s="20">
        <v>316</v>
      </c>
      <c r="E20" s="20">
        <v>379</v>
      </c>
      <c r="F20" s="20">
        <v>348</v>
      </c>
      <c r="G20" s="890">
        <v>340</v>
      </c>
      <c r="H20" s="40"/>
      <c r="I20" s="629" t="s">
        <v>1214</v>
      </c>
      <c r="J20" s="20">
        <v>3985</v>
      </c>
      <c r="K20" s="20">
        <v>5447</v>
      </c>
      <c r="L20" s="20">
        <v>6020</v>
      </c>
      <c r="M20" s="37">
        <v>6894</v>
      </c>
    </row>
    <row r="21" spans="1:13" ht="12">
      <c r="A21" s="20"/>
      <c r="B21" s="909"/>
      <c r="C21" s="629"/>
      <c r="D21" s="20"/>
      <c r="E21" s="20"/>
      <c r="F21" s="20"/>
      <c r="G21" s="890"/>
      <c r="H21" s="40"/>
      <c r="I21" s="629" t="s">
        <v>1215</v>
      </c>
      <c r="J21" s="41">
        <v>1244</v>
      </c>
      <c r="K21" s="20">
        <v>1074</v>
      </c>
      <c r="L21" s="20">
        <v>949</v>
      </c>
      <c r="M21" s="37">
        <v>1537</v>
      </c>
    </row>
    <row r="22" spans="1:13" ht="12">
      <c r="A22" s="20"/>
      <c r="B22" s="1567" t="s">
        <v>1172</v>
      </c>
      <c r="C22" s="1566"/>
      <c r="D22" s="20">
        <v>271</v>
      </c>
      <c r="E22" s="20">
        <v>367</v>
      </c>
      <c r="F22" s="20">
        <v>408</v>
      </c>
      <c r="G22" s="890">
        <v>416</v>
      </c>
      <c r="H22" s="40"/>
      <c r="I22" s="629" t="s">
        <v>1216</v>
      </c>
      <c r="J22" s="41">
        <v>6242</v>
      </c>
      <c r="K22" s="20">
        <v>6834</v>
      </c>
      <c r="L22" s="20">
        <v>7164</v>
      </c>
      <c r="M22" s="37">
        <v>8544</v>
      </c>
    </row>
    <row r="23" spans="1:13" ht="12">
      <c r="A23" s="20"/>
      <c r="B23" s="909"/>
      <c r="C23" s="37"/>
      <c r="D23" s="20"/>
      <c r="E23" s="20"/>
      <c r="F23" s="20"/>
      <c r="G23" s="890"/>
      <c r="H23" s="40"/>
      <c r="I23" s="37"/>
      <c r="J23" s="41"/>
      <c r="K23" s="20"/>
      <c r="L23" s="20"/>
      <c r="M23" s="37"/>
    </row>
    <row r="24" spans="1:13" ht="12">
      <c r="A24" s="20"/>
      <c r="B24" s="1567" t="s">
        <v>1174</v>
      </c>
      <c r="C24" s="1566"/>
      <c r="D24" s="20">
        <v>1061</v>
      </c>
      <c r="E24" s="20">
        <v>505</v>
      </c>
      <c r="F24" s="20">
        <v>476</v>
      </c>
      <c r="G24" s="890">
        <v>647</v>
      </c>
      <c r="H24" s="1565" t="s">
        <v>1201</v>
      </c>
      <c r="I24" s="1566"/>
      <c r="J24" s="41">
        <v>407</v>
      </c>
      <c r="K24" s="20">
        <v>286</v>
      </c>
      <c r="L24" s="20">
        <v>302</v>
      </c>
      <c r="M24" s="37">
        <v>329</v>
      </c>
    </row>
    <row r="25" spans="1:13" ht="12" customHeight="1">
      <c r="A25" s="20"/>
      <c r="B25" s="30"/>
      <c r="C25" s="37"/>
      <c r="D25" s="20"/>
      <c r="E25" s="20"/>
      <c r="F25" s="20"/>
      <c r="G25" s="890"/>
      <c r="H25" s="40"/>
      <c r="I25" s="37"/>
      <c r="J25" s="20"/>
      <c r="K25" s="20"/>
      <c r="L25" s="20"/>
      <c r="M25" s="37"/>
    </row>
    <row r="26" spans="1:13" ht="12">
      <c r="A26" s="20"/>
      <c r="B26" s="1568" t="s">
        <v>1176</v>
      </c>
      <c r="C26" s="1569"/>
      <c r="D26" s="44">
        <v>28743</v>
      </c>
      <c r="E26" s="44">
        <v>35617</v>
      </c>
      <c r="F26" s="44">
        <v>40560</v>
      </c>
      <c r="G26" s="910">
        <v>44610</v>
      </c>
      <c r="H26" s="1575" t="s">
        <v>1217</v>
      </c>
      <c r="I26" s="1569"/>
      <c r="J26" s="44">
        <v>31808</v>
      </c>
      <c r="K26" s="44">
        <v>41672</v>
      </c>
      <c r="L26" s="44">
        <v>62580</v>
      </c>
      <c r="M26" s="47">
        <v>68819</v>
      </c>
    </row>
    <row r="27" ht="12">
      <c r="B27" s="17" t="s">
        <v>1218</v>
      </c>
    </row>
    <row r="28" ht="12">
      <c r="B28" s="17" t="s">
        <v>1219</v>
      </c>
    </row>
  </sheetData>
  <mergeCells count="17">
    <mergeCell ref="B18:C18"/>
    <mergeCell ref="B20:C20"/>
    <mergeCell ref="H10:I10"/>
    <mergeCell ref="H12:I12"/>
    <mergeCell ref="H14:I14"/>
    <mergeCell ref="H16:I16"/>
    <mergeCell ref="H19:I19"/>
    <mergeCell ref="H26:I26"/>
    <mergeCell ref="B22:C22"/>
    <mergeCell ref="B24:C24"/>
    <mergeCell ref="B26:C26"/>
    <mergeCell ref="H24:I24"/>
    <mergeCell ref="B4:C4"/>
    <mergeCell ref="B5:C5"/>
    <mergeCell ref="H11:I11"/>
    <mergeCell ref="B7:C7"/>
    <mergeCell ref="H5:I5"/>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911" customWidth="1"/>
    <col min="2" max="2" width="3.375" style="911" customWidth="1"/>
    <col min="3" max="3" width="20.625" style="911" customWidth="1"/>
    <col min="4" max="4" width="15.625" style="911" customWidth="1"/>
    <col min="5" max="5" width="8.625" style="911" customWidth="1"/>
    <col min="6" max="6" width="15.625" style="911" customWidth="1"/>
    <col min="7" max="7" width="8.625" style="911" customWidth="1"/>
    <col min="8" max="8" width="15.625" style="911" customWidth="1"/>
    <col min="9" max="9" width="8.625" style="911" customWidth="1"/>
    <col min="10" max="16384" width="9.00390625" style="911" customWidth="1"/>
  </cols>
  <sheetData>
    <row r="2" ht="14.25">
      <c r="B2" s="912" t="s">
        <v>1260</v>
      </c>
    </row>
    <row r="3" spans="2:9" ht="12.75" thickBot="1">
      <c r="B3" s="911" t="s">
        <v>1221</v>
      </c>
      <c r="I3" s="913" t="s">
        <v>1222</v>
      </c>
    </row>
    <row r="4" spans="2:9" s="914" customFormat="1" ht="15" customHeight="1" thickTop="1">
      <c r="B4" s="1580" t="s">
        <v>1254</v>
      </c>
      <c r="C4" s="1581"/>
      <c r="D4" s="915" t="s">
        <v>1255</v>
      </c>
      <c r="E4" s="916"/>
      <c r="F4" s="915">
        <v>53</v>
      </c>
      <c r="G4" s="916"/>
      <c r="H4" s="915">
        <v>54</v>
      </c>
      <c r="I4" s="916"/>
    </row>
    <row r="5" spans="2:9" s="914" customFormat="1" ht="15" customHeight="1">
      <c r="B5" s="1582"/>
      <c r="C5" s="1583"/>
      <c r="D5" s="917" t="s">
        <v>1223</v>
      </c>
      <c r="E5" s="918" t="s">
        <v>1224</v>
      </c>
      <c r="F5" s="917" t="s">
        <v>1223</v>
      </c>
      <c r="G5" s="918" t="s">
        <v>1224</v>
      </c>
      <c r="H5" s="917" t="s">
        <v>1223</v>
      </c>
      <c r="I5" s="918" t="s">
        <v>1224</v>
      </c>
    </row>
    <row r="6" spans="2:9" s="919" customFormat="1" ht="15" customHeight="1">
      <c r="B6" s="1576" t="s">
        <v>1225</v>
      </c>
      <c r="C6" s="1577"/>
      <c r="D6" s="920">
        <f>SUM(D8:D22)</f>
        <v>269637261029</v>
      </c>
      <c r="E6" s="921">
        <f>SUM(E8:E22)</f>
        <v>100.00000000000001</v>
      </c>
      <c r="F6" s="920">
        <f>SUM(F8:F22)</f>
        <v>319165293068</v>
      </c>
      <c r="G6" s="921">
        <f>SUM(G8:G22)</f>
        <v>100</v>
      </c>
      <c r="H6" s="920">
        <v>339633363742</v>
      </c>
      <c r="I6" s="922">
        <f>SUM(I8:I22)</f>
        <v>100</v>
      </c>
    </row>
    <row r="7" spans="2:9" ht="9.75" customHeight="1">
      <c r="B7" s="923"/>
      <c r="C7" s="924"/>
      <c r="D7" s="925"/>
      <c r="E7" s="926"/>
      <c r="F7" s="925"/>
      <c r="G7" s="926"/>
      <c r="H7" s="925"/>
      <c r="I7" s="927"/>
    </row>
    <row r="8" spans="2:10" s="914" customFormat="1" ht="15" customHeight="1">
      <c r="B8" s="928"/>
      <c r="C8" s="929" t="s">
        <v>1226</v>
      </c>
      <c r="D8" s="930">
        <v>38382809023</v>
      </c>
      <c r="E8" s="931">
        <v>14.2</v>
      </c>
      <c r="F8" s="930">
        <v>43632707417</v>
      </c>
      <c r="G8" s="931">
        <v>13.7</v>
      </c>
      <c r="H8" s="930">
        <v>50285707032</v>
      </c>
      <c r="I8" s="932">
        <v>14.8</v>
      </c>
      <c r="J8" s="933"/>
    </row>
    <row r="9" spans="2:10" s="914" customFormat="1" ht="15" customHeight="1">
      <c r="B9" s="928"/>
      <c r="C9" s="929" t="s">
        <v>1256</v>
      </c>
      <c r="D9" s="930">
        <v>3431381000</v>
      </c>
      <c r="E9" s="931">
        <v>1.3</v>
      </c>
      <c r="F9" s="930">
        <v>3717906000</v>
      </c>
      <c r="G9" s="931">
        <v>1.2</v>
      </c>
      <c r="H9" s="930">
        <v>3684817000</v>
      </c>
      <c r="I9" s="932">
        <v>1.1</v>
      </c>
      <c r="J9" s="934"/>
    </row>
    <row r="10" spans="2:9" s="914" customFormat="1" ht="15" customHeight="1">
      <c r="B10" s="928"/>
      <c r="C10" s="929" t="s">
        <v>1227</v>
      </c>
      <c r="D10" s="935">
        <v>71573595000</v>
      </c>
      <c r="E10" s="931">
        <v>26.6</v>
      </c>
      <c r="F10" s="935">
        <v>85352007000</v>
      </c>
      <c r="G10" s="931">
        <v>0.1</v>
      </c>
      <c r="H10" s="935">
        <v>92499816000</v>
      </c>
      <c r="I10" s="932">
        <v>27.2</v>
      </c>
    </row>
    <row r="11" spans="2:9" s="914" customFormat="1" ht="15" customHeight="1">
      <c r="B11" s="928"/>
      <c r="C11" s="929" t="s">
        <v>1228</v>
      </c>
      <c r="D11" s="930">
        <v>297152000</v>
      </c>
      <c r="E11" s="931">
        <v>0.1</v>
      </c>
      <c r="F11" s="930">
        <v>366990000</v>
      </c>
      <c r="G11" s="931">
        <v>26.7</v>
      </c>
      <c r="H11" s="930">
        <v>365572000</v>
      </c>
      <c r="I11" s="932">
        <v>0.1</v>
      </c>
    </row>
    <row r="12" spans="2:9" s="914" customFormat="1" ht="15" customHeight="1">
      <c r="B12" s="928"/>
      <c r="C12" s="929" t="s">
        <v>1229</v>
      </c>
      <c r="D12" s="930">
        <v>6822914406</v>
      </c>
      <c r="E12" s="931">
        <v>2.5</v>
      </c>
      <c r="F12" s="930">
        <v>8221773153</v>
      </c>
      <c r="G12" s="931">
        <v>2.6</v>
      </c>
      <c r="H12" s="930">
        <v>8559802222</v>
      </c>
      <c r="I12" s="932">
        <v>2.5</v>
      </c>
    </row>
    <row r="13" spans="2:9" s="914" customFormat="1" ht="15" customHeight="1">
      <c r="B13" s="928"/>
      <c r="C13" s="929"/>
      <c r="D13" s="930"/>
      <c r="E13" s="931"/>
      <c r="F13" s="930"/>
      <c r="G13" s="931"/>
      <c r="H13" s="930"/>
      <c r="I13" s="932"/>
    </row>
    <row r="14" spans="2:9" s="914" customFormat="1" ht="15" customHeight="1">
      <c r="B14" s="928"/>
      <c r="C14" s="929" t="s">
        <v>1230</v>
      </c>
      <c r="D14" s="930">
        <v>3156453802</v>
      </c>
      <c r="E14" s="931">
        <v>1.2</v>
      </c>
      <c r="F14" s="930">
        <v>3530341461</v>
      </c>
      <c r="G14" s="931">
        <v>1.1</v>
      </c>
      <c r="H14" s="930">
        <v>4198124423</v>
      </c>
      <c r="I14" s="932">
        <v>1.2</v>
      </c>
    </row>
    <row r="15" spans="2:9" s="914" customFormat="1" ht="15" customHeight="1">
      <c r="B15" s="928"/>
      <c r="C15" s="929" t="s">
        <v>1231</v>
      </c>
      <c r="D15" s="930">
        <v>92773420120</v>
      </c>
      <c r="E15" s="931">
        <v>34.4</v>
      </c>
      <c r="F15" s="930">
        <v>108569031379</v>
      </c>
      <c r="G15" s="931">
        <v>34</v>
      </c>
      <c r="H15" s="930">
        <v>113248792060</v>
      </c>
      <c r="I15" s="932">
        <v>33.3</v>
      </c>
    </row>
    <row r="16" spans="2:9" s="914" customFormat="1" ht="15" customHeight="1">
      <c r="B16" s="928"/>
      <c r="C16" s="929" t="s">
        <v>1232</v>
      </c>
      <c r="D16" s="930">
        <v>2537520992</v>
      </c>
      <c r="E16" s="931">
        <v>0.9</v>
      </c>
      <c r="F16" s="930">
        <v>2567614489</v>
      </c>
      <c r="G16" s="931">
        <v>0.8</v>
      </c>
      <c r="H16" s="930">
        <v>2870001799</v>
      </c>
      <c r="I16" s="932">
        <v>0.9</v>
      </c>
    </row>
    <row r="17" spans="2:9" s="914" customFormat="1" ht="15" customHeight="1">
      <c r="B17" s="928"/>
      <c r="C17" s="929" t="s">
        <v>1233</v>
      </c>
      <c r="D17" s="930">
        <v>116633812</v>
      </c>
      <c r="E17" s="931">
        <v>0</v>
      </c>
      <c r="F17" s="930">
        <v>19066812</v>
      </c>
      <c r="G17" s="931">
        <v>0</v>
      </c>
      <c r="H17" s="930">
        <v>22632096</v>
      </c>
      <c r="I17" s="932">
        <v>0</v>
      </c>
    </row>
    <row r="18" spans="2:9" s="914" customFormat="1" ht="15" customHeight="1">
      <c r="B18" s="928"/>
      <c r="C18" s="929"/>
      <c r="D18" s="930"/>
      <c r="E18" s="931"/>
      <c r="F18" s="930"/>
      <c r="G18" s="931"/>
      <c r="H18" s="930"/>
      <c r="I18" s="932"/>
    </row>
    <row r="19" spans="2:9" s="914" customFormat="1" ht="15" customHeight="1">
      <c r="B19" s="928"/>
      <c r="C19" s="929" t="s">
        <v>1234</v>
      </c>
      <c r="D19" s="930">
        <v>110833684</v>
      </c>
      <c r="E19" s="931">
        <v>0</v>
      </c>
      <c r="F19" s="930">
        <v>260479728</v>
      </c>
      <c r="G19" s="931">
        <v>0.1</v>
      </c>
      <c r="H19" s="930">
        <v>203338833</v>
      </c>
      <c r="I19" s="932">
        <v>0.1</v>
      </c>
    </row>
    <row r="20" spans="2:9" s="914" customFormat="1" ht="15" customHeight="1">
      <c r="B20" s="928"/>
      <c r="C20" s="929" t="s">
        <v>1235</v>
      </c>
      <c r="D20" s="930">
        <v>2376659124</v>
      </c>
      <c r="E20" s="931">
        <v>0.9</v>
      </c>
      <c r="F20" s="930">
        <v>1559150377</v>
      </c>
      <c r="G20" s="931">
        <v>0.5</v>
      </c>
      <c r="H20" s="930">
        <v>954436197</v>
      </c>
      <c r="I20" s="932">
        <v>0.3</v>
      </c>
    </row>
    <row r="21" spans="2:9" s="914" customFormat="1" ht="15" customHeight="1">
      <c r="B21" s="928"/>
      <c r="C21" s="929" t="s">
        <v>1236</v>
      </c>
      <c r="D21" s="930">
        <v>16873888066</v>
      </c>
      <c r="E21" s="931">
        <v>6.3</v>
      </c>
      <c r="F21" s="930">
        <v>20376425252</v>
      </c>
      <c r="G21" s="931">
        <v>6.4</v>
      </c>
      <c r="H21" s="930">
        <v>23679824030</v>
      </c>
      <c r="I21" s="932">
        <v>7</v>
      </c>
    </row>
    <row r="22" spans="2:9" s="914" customFormat="1" ht="15" customHeight="1">
      <c r="B22" s="928"/>
      <c r="C22" s="929" t="s">
        <v>1237</v>
      </c>
      <c r="D22" s="930">
        <v>31184000000</v>
      </c>
      <c r="E22" s="931">
        <v>11.6</v>
      </c>
      <c r="F22" s="930">
        <v>40991800000</v>
      </c>
      <c r="G22" s="931">
        <v>12.8</v>
      </c>
      <c r="H22" s="930">
        <v>39060500000</v>
      </c>
      <c r="I22" s="932">
        <v>11.5</v>
      </c>
    </row>
    <row r="23" spans="2:9" ht="9.75" customHeight="1">
      <c r="B23" s="923"/>
      <c r="C23" s="924"/>
      <c r="D23" s="925"/>
      <c r="E23" s="926"/>
      <c r="F23" s="925"/>
      <c r="G23" s="926"/>
      <c r="H23" s="925"/>
      <c r="I23" s="927"/>
    </row>
    <row r="24" spans="2:9" s="919" customFormat="1" ht="15" customHeight="1">
      <c r="B24" s="1578" t="s">
        <v>1238</v>
      </c>
      <c r="C24" s="1579"/>
      <c r="D24" s="936">
        <f>SUM(D26:D40)</f>
        <v>268078110652</v>
      </c>
      <c r="E24" s="937">
        <v>100</v>
      </c>
      <c r="F24" s="936">
        <f>SUM(F26:F40)</f>
        <v>318210856871</v>
      </c>
      <c r="G24" s="936">
        <f>SUM(G26:G40)</f>
        <v>100</v>
      </c>
      <c r="H24" s="936">
        <f>SUM(H26:H40)</f>
        <v>337796605652</v>
      </c>
      <c r="I24" s="938">
        <f>SUM(I26:I40)</f>
        <v>100</v>
      </c>
    </row>
    <row r="25" spans="2:9" ht="9.75" customHeight="1">
      <c r="B25" s="923"/>
      <c r="C25" s="924"/>
      <c r="D25" s="925"/>
      <c r="E25" s="926"/>
      <c r="F25" s="925"/>
      <c r="G25" s="926"/>
      <c r="H25" s="925"/>
      <c r="I25" s="927"/>
    </row>
    <row r="26" spans="2:9" s="914" customFormat="1" ht="15" customHeight="1">
      <c r="B26" s="928"/>
      <c r="C26" s="929" t="s">
        <v>1239</v>
      </c>
      <c r="D26" s="930">
        <v>641141461</v>
      </c>
      <c r="E26" s="931">
        <v>0.2</v>
      </c>
      <c r="F26" s="930">
        <v>683923332</v>
      </c>
      <c r="G26" s="931">
        <v>0.2</v>
      </c>
      <c r="H26" s="930">
        <v>699427750</v>
      </c>
      <c r="I26" s="932">
        <v>0.2</v>
      </c>
    </row>
    <row r="27" spans="2:9" s="914" customFormat="1" ht="15" customHeight="1">
      <c r="B27" s="928"/>
      <c r="C27" s="929" t="s">
        <v>1240</v>
      </c>
      <c r="D27" s="930">
        <v>14048446865</v>
      </c>
      <c r="E27" s="931">
        <v>5.2</v>
      </c>
      <c r="F27" s="930">
        <v>20295975248</v>
      </c>
      <c r="G27" s="931">
        <v>6.4</v>
      </c>
      <c r="H27" s="930">
        <v>23024519610</v>
      </c>
      <c r="I27" s="932">
        <v>6.8</v>
      </c>
    </row>
    <row r="28" spans="2:9" s="914" customFormat="1" ht="15" customHeight="1">
      <c r="B28" s="928"/>
      <c r="C28" s="929" t="s">
        <v>1241</v>
      </c>
      <c r="D28" s="930">
        <v>11344962028</v>
      </c>
      <c r="E28" s="931">
        <v>4.2</v>
      </c>
      <c r="F28" s="930">
        <v>12729617777</v>
      </c>
      <c r="G28" s="931">
        <v>4</v>
      </c>
      <c r="H28" s="930">
        <v>14147789797</v>
      </c>
      <c r="I28" s="932">
        <v>4.2</v>
      </c>
    </row>
    <row r="29" spans="2:9" s="914" customFormat="1" ht="15" customHeight="1">
      <c r="B29" s="928"/>
      <c r="C29" s="929" t="s">
        <v>1242</v>
      </c>
      <c r="D29" s="930">
        <v>7870919357</v>
      </c>
      <c r="E29" s="931">
        <v>3</v>
      </c>
      <c r="F29" s="930">
        <v>8328805527</v>
      </c>
      <c r="G29" s="931">
        <v>2.6</v>
      </c>
      <c r="H29" s="930">
        <v>8254960179</v>
      </c>
      <c r="I29" s="932">
        <v>2.4</v>
      </c>
    </row>
    <row r="30" spans="2:9" s="914" customFormat="1" ht="15" customHeight="1">
      <c r="B30" s="928"/>
      <c r="C30" s="929" t="s">
        <v>1243</v>
      </c>
      <c r="D30" s="930">
        <v>1510589158</v>
      </c>
      <c r="E30" s="931">
        <v>0.6</v>
      </c>
      <c r="F30" s="930">
        <v>2452315608</v>
      </c>
      <c r="G30" s="931">
        <v>0.8</v>
      </c>
      <c r="H30" s="930">
        <v>2242117064</v>
      </c>
      <c r="I30" s="932">
        <v>0.7</v>
      </c>
    </row>
    <row r="31" spans="2:9" s="914" customFormat="1" ht="15" customHeight="1">
      <c r="B31" s="928"/>
      <c r="C31" s="929"/>
      <c r="D31" s="930"/>
      <c r="E31" s="931"/>
      <c r="F31" s="930"/>
      <c r="G31" s="931"/>
      <c r="H31" s="930"/>
      <c r="I31" s="932"/>
    </row>
    <row r="32" spans="2:9" s="914" customFormat="1" ht="15" customHeight="1">
      <c r="B32" s="928"/>
      <c r="C32" s="929" t="s">
        <v>1244</v>
      </c>
      <c r="D32" s="930">
        <v>47040972544</v>
      </c>
      <c r="E32" s="931">
        <v>17.6</v>
      </c>
      <c r="F32" s="930">
        <v>58652934306</v>
      </c>
      <c r="G32" s="931">
        <v>18.4</v>
      </c>
      <c r="H32" s="930">
        <v>66212105420</v>
      </c>
      <c r="I32" s="932">
        <v>19.6</v>
      </c>
    </row>
    <row r="33" spans="2:9" s="914" customFormat="1" ht="15" customHeight="1">
      <c r="B33" s="928"/>
      <c r="C33" s="929" t="s">
        <v>1245</v>
      </c>
      <c r="D33" s="930">
        <v>11057821791</v>
      </c>
      <c r="E33" s="931">
        <v>4.1</v>
      </c>
      <c r="F33" s="930">
        <v>13728143340</v>
      </c>
      <c r="G33" s="931">
        <v>4.3</v>
      </c>
      <c r="H33" s="930">
        <v>14683494846</v>
      </c>
      <c r="I33" s="932">
        <v>4.3</v>
      </c>
    </row>
    <row r="34" spans="2:9" s="914" customFormat="1" ht="15" customHeight="1">
      <c r="B34" s="928"/>
      <c r="C34" s="929" t="s">
        <v>1246</v>
      </c>
      <c r="D34" s="930">
        <v>60663292264</v>
      </c>
      <c r="E34" s="931">
        <v>22.6</v>
      </c>
      <c r="F34" s="930">
        <v>72494309802</v>
      </c>
      <c r="G34" s="931">
        <v>22.8</v>
      </c>
      <c r="H34" s="930">
        <v>77516014363</v>
      </c>
      <c r="I34" s="932">
        <v>22.9</v>
      </c>
    </row>
    <row r="35" spans="2:9" s="914" customFormat="1" ht="15" customHeight="1">
      <c r="B35" s="928"/>
      <c r="C35" s="929" t="s">
        <v>1247</v>
      </c>
      <c r="D35" s="930">
        <v>12394385256</v>
      </c>
      <c r="E35" s="931">
        <v>4.6</v>
      </c>
      <c r="F35" s="930">
        <v>13877172799</v>
      </c>
      <c r="G35" s="931">
        <v>4.4</v>
      </c>
      <c r="H35" s="930">
        <v>15111895356</v>
      </c>
      <c r="I35" s="932">
        <v>4.5</v>
      </c>
    </row>
    <row r="36" spans="2:9" s="914" customFormat="1" ht="15" customHeight="1">
      <c r="B36" s="928"/>
      <c r="C36" s="929" t="s">
        <v>1248</v>
      </c>
      <c r="D36" s="930">
        <v>74224854731</v>
      </c>
      <c r="E36" s="931">
        <v>27.7</v>
      </c>
      <c r="F36" s="930">
        <v>88315527982</v>
      </c>
      <c r="G36" s="931">
        <v>27.8</v>
      </c>
      <c r="H36" s="930">
        <v>87345845773</v>
      </c>
      <c r="I36" s="932">
        <v>25.9</v>
      </c>
    </row>
    <row r="37" spans="2:9" s="914" customFormat="1" ht="15" customHeight="1">
      <c r="B37" s="928"/>
      <c r="C37" s="929"/>
      <c r="D37" s="930"/>
      <c r="E37" s="931"/>
      <c r="F37" s="930"/>
      <c r="G37" s="931"/>
      <c r="H37" s="930"/>
      <c r="I37" s="932"/>
    </row>
    <row r="38" spans="2:9" s="914" customFormat="1" ht="15" customHeight="1">
      <c r="B38" s="928"/>
      <c r="C38" s="929" t="s">
        <v>1249</v>
      </c>
      <c r="D38" s="930">
        <v>12740318668</v>
      </c>
      <c r="E38" s="931">
        <v>4.8</v>
      </c>
      <c r="F38" s="930">
        <v>8331054351</v>
      </c>
      <c r="G38" s="931">
        <v>2.6</v>
      </c>
      <c r="H38" s="930">
        <v>6099588080</v>
      </c>
      <c r="I38" s="932">
        <v>1.8</v>
      </c>
    </row>
    <row r="39" spans="2:9" s="914" customFormat="1" ht="15" customHeight="1">
      <c r="B39" s="928"/>
      <c r="C39" s="929" t="s">
        <v>1250</v>
      </c>
      <c r="D39" s="930">
        <v>8919190440</v>
      </c>
      <c r="E39" s="931">
        <v>3.3</v>
      </c>
      <c r="F39" s="930">
        <v>11905699057</v>
      </c>
      <c r="G39" s="931">
        <v>3.7</v>
      </c>
      <c r="H39" s="930">
        <v>15853624771</v>
      </c>
      <c r="I39" s="932">
        <v>4.7</v>
      </c>
    </row>
    <row r="40" spans="2:9" s="914" customFormat="1" ht="15" customHeight="1">
      <c r="B40" s="928"/>
      <c r="C40" s="929" t="s">
        <v>1251</v>
      </c>
      <c r="D40" s="930">
        <v>5621216089</v>
      </c>
      <c r="E40" s="931">
        <v>2.1</v>
      </c>
      <c r="F40" s="930">
        <v>6415377742</v>
      </c>
      <c r="G40" s="931">
        <v>2</v>
      </c>
      <c r="H40" s="930">
        <v>6605222643</v>
      </c>
      <c r="I40" s="932">
        <v>2</v>
      </c>
    </row>
    <row r="41" spans="2:9" s="914" customFormat="1" ht="15" customHeight="1">
      <c r="B41" s="928"/>
      <c r="C41" s="929" t="s">
        <v>1252</v>
      </c>
      <c r="D41" s="935" t="s">
        <v>652</v>
      </c>
      <c r="E41" s="939" t="s">
        <v>652</v>
      </c>
      <c r="F41" s="935" t="s">
        <v>652</v>
      </c>
      <c r="G41" s="939" t="s">
        <v>652</v>
      </c>
      <c r="H41" s="935" t="s">
        <v>652</v>
      </c>
      <c r="I41" s="940" t="s">
        <v>652</v>
      </c>
    </row>
    <row r="42" spans="2:9" s="914" customFormat="1" ht="15" customHeight="1">
      <c r="B42" s="928"/>
      <c r="C42" s="929" t="s">
        <v>1257</v>
      </c>
      <c r="D42" s="935" t="s">
        <v>1258</v>
      </c>
      <c r="E42" s="939" t="s">
        <v>1258</v>
      </c>
      <c r="F42" s="935" t="s">
        <v>1258</v>
      </c>
      <c r="G42" s="939" t="s">
        <v>1258</v>
      </c>
      <c r="H42" s="935" t="s">
        <v>1258</v>
      </c>
      <c r="I42" s="940" t="s">
        <v>1258</v>
      </c>
    </row>
    <row r="43" spans="2:9" ht="9.75" customHeight="1">
      <c r="B43" s="923"/>
      <c r="C43" s="924"/>
      <c r="D43" s="925"/>
      <c r="E43" s="926"/>
      <c r="F43" s="925"/>
      <c r="G43" s="926"/>
      <c r="H43" s="925"/>
      <c r="I43" s="927"/>
    </row>
    <row r="44" spans="2:9" s="919" customFormat="1" ht="15" customHeight="1">
      <c r="B44" s="941" t="s">
        <v>1253</v>
      </c>
      <c r="C44" s="942"/>
      <c r="D44" s="943">
        <f>SUM(D6-D24)</f>
        <v>1559150377</v>
      </c>
      <c r="E44" s="944"/>
      <c r="F44" s="943">
        <f>SUM(F6-F24)</f>
        <v>954436197</v>
      </c>
      <c r="G44" s="944"/>
      <c r="H44" s="943">
        <f>SUM(H6-H24)</f>
        <v>1836758090</v>
      </c>
      <c r="I44" s="945"/>
    </row>
    <row r="45" ht="12">
      <c r="B45" s="911" t="s">
        <v>1259</v>
      </c>
    </row>
  </sheetData>
  <mergeCells count="3">
    <mergeCell ref="B6:C6"/>
    <mergeCell ref="B24:C24"/>
    <mergeCell ref="B4:C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2:AL70"/>
  <sheetViews>
    <sheetView workbookViewId="0" topLeftCell="A1">
      <selection activeCell="A1" sqref="A1"/>
    </sheetView>
  </sheetViews>
  <sheetFormatPr defaultColWidth="9.00390625" defaultRowHeight="13.5"/>
  <cols>
    <col min="1" max="1" width="10.625" style="713" customWidth="1"/>
    <col min="2" max="2" width="12.625" style="713" customWidth="1"/>
    <col min="3" max="3" width="12.50390625" style="713" customWidth="1"/>
    <col min="4" max="4" width="11.875" style="713" customWidth="1"/>
    <col min="5" max="6" width="10.625" style="713" customWidth="1"/>
    <col min="7" max="7" width="11.50390625" style="713" customWidth="1"/>
    <col min="8" max="10" width="10.625" style="713" customWidth="1"/>
    <col min="11" max="11" width="11.625" style="713" customWidth="1"/>
    <col min="12" max="15" width="10.625" style="713" customWidth="1"/>
    <col min="16" max="16" width="11.75390625" style="713" customWidth="1"/>
    <col min="17" max="17" width="11.50390625" style="713" customWidth="1"/>
    <col min="18" max="18" width="12.125" style="713" customWidth="1"/>
    <col min="19" max="22" width="10.625" style="713" customWidth="1"/>
    <col min="23" max="23" width="12.625" style="713" customWidth="1"/>
    <col min="24" max="24" width="11.625" style="713" customWidth="1"/>
    <col min="25" max="25" width="10.625" style="713" customWidth="1"/>
    <col min="26" max="26" width="11.50390625" style="713" customWidth="1"/>
    <col min="27" max="27" width="12.00390625" style="713" customWidth="1"/>
    <col min="28" max="28" width="11.625" style="713" customWidth="1"/>
    <col min="29" max="29" width="10.625" style="713" customWidth="1"/>
    <col min="30" max="30" width="11.625" style="713" customWidth="1"/>
    <col min="31" max="31" width="10.625" style="713" customWidth="1"/>
    <col min="32" max="32" width="11.625" style="713" customWidth="1"/>
    <col min="33" max="33" width="10.625" style="713" customWidth="1"/>
    <col min="34" max="34" width="11.25390625" style="713" customWidth="1"/>
    <col min="35" max="35" width="10.625" style="713" customWidth="1"/>
    <col min="36" max="36" width="11.25390625" style="713" customWidth="1"/>
    <col min="37" max="16384" width="10.625" style="713" customWidth="1"/>
  </cols>
  <sheetData>
    <row r="2" ht="14.25">
      <c r="A2" s="946" t="s">
        <v>1308</v>
      </c>
    </row>
    <row r="3" spans="1:38" ht="12.75" thickBot="1">
      <c r="A3" s="716"/>
      <c r="B3" s="716"/>
      <c r="C3" s="716"/>
      <c r="D3" s="716"/>
      <c r="E3" s="716"/>
      <c r="F3" s="716"/>
      <c r="G3" s="716"/>
      <c r="H3" s="716"/>
      <c r="I3" s="716"/>
      <c r="J3" s="716"/>
      <c r="K3" s="716"/>
      <c r="L3" s="716"/>
      <c r="M3" s="716"/>
      <c r="N3" s="716"/>
      <c r="O3" s="716"/>
      <c r="P3" s="947"/>
      <c r="Q3" s="716"/>
      <c r="R3" s="716"/>
      <c r="T3" s="716"/>
      <c r="U3" s="716"/>
      <c r="V3" s="716"/>
      <c r="AL3" s="523" t="s">
        <v>1290</v>
      </c>
    </row>
    <row r="4" spans="1:38" s="109" customFormat="1" ht="12.75" customHeight="1" thickTop="1">
      <c r="A4" s="948"/>
      <c r="B4" s="721"/>
      <c r="C4" s="721"/>
      <c r="D4" s="948" t="s">
        <v>1261</v>
      </c>
      <c r="E4" s="949"/>
      <c r="F4" s="949"/>
      <c r="G4" s="1584" t="s">
        <v>1262</v>
      </c>
      <c r="H4" s="1585"/>
      <c r="I4" s="1585"/>
      <c r="J4" s="1585"/>
      <c r="K4" s="1585"/>
      <c r="L4" s="1585"/>
      <c r="M4" s="1585"/>
      <c r="N4" s="1585"/>
      <c r="O4" s="1585"/>
      <c r="P4" s="1585"/>
      <c r="Q4" s="1585"/>
      <c r="R4" s="1585"/>
      <c r="S4" s="1585"/>
      <c r="T4" s="1585"/>
      <c r="U4" s="1585"/>
      <c r="V4" s="1585"/>
      <c r="W4" s="1585"/>
      <c r="X4" s="1586"/>
      <c r="Y4" s="1584" t="s">
        <v>1291</v>
      </c>
      <c r="Z4" s="1585"/>
      <c r="AA4" s="1585"/>
      <c r="AB4" s="1585"/>
      <c r="AC4" s="1585"/>
      <c r="AD4" s="1585"/>
      <c r="AE4" s="1585"/>
      <c r="AF4" s="1585"/>
      <c r="AG4" s="1585"/>
      <c r="AH4" s="1585"/>
      <c r="AI4" s="1585"/>
      <c r="AJ4" s="1585"/>
      <c r="AK4" s="1585"/>
      <c r="AL4" s="1586"/>
    </row>
    <row r="5" spans="1:38" s="109" customFormat="1" ht="12.75" customHeight="1">
      <c r="A5" s="732" t="s">
        <v>58</v>
      </c>
      <c r="B5" s="732" t="s">
        <v>1263</v>
      </c>
      <c r="C5" s="732" t="s">
        <v>1264</v>
      </c>
      <c r="D5" s="732" t="s">
        <v>1265</v>
      </c>
      <c r="E5" s="732" t="s">
        <v>1266</v>
      </c>
      <c r="F5" s="732" t="s">
        <v>1292</v>
      </c>
      <c r="G5" s="950"/>
      <c r="H5" s="950"/>
      <c r="I5" s="951" t="s">
        <v>1293</v>
      </c>
      <c r="J5" s="951" t="s">
        <v>1267</v>
      </c>
      <c r="K5" s="951"/>
      <c r="L5" s="951" t="s">
        <v>1268</v>
      </c>
      <c r="M5" s="951" t="s">
        <v>1294</v>
      </c>
      <c r="N5" s="951"/>
      <c r="O5" s="951"/>
      <c r="P5" s="950"/>
      <c r="Q5" s="951" t="s">
        <v>1269</v>
      </c>
      <c r="R5" s="951"/>
      <c r="S5" s="951"/>
      <c r="T5" s="951"/>
      <c r="U5" s="951"/>
      <c r="V5" s="951"/>
      <c r="W5" s="1355" t="s">
        <v>1236</v>
      </c>
      <c r="X5" s="1355" t="s">
        <v>1270</v>
      </c>
      <c r="Y5" s="1355" t="s">
        <v>1239</v>
      </c>
      <c r="Z5" s="1355" t="s">
        <v>1240</v>
      </c>
      <c r="AA5" s="1355" t="s">
        <v>1241</v>
      </c>
      <c r="AB5" s="1355" t="s">
        <v>1271</v>
      </c>
      <c r="AC5" s="1355" t="s">
        <v>1243</v>
      </c>
      <c r="AD5" s="1589" t="s">
        <v>1244</v>
      </c>
      <c r="AE5" s="1355" t="s">
        <v>1245</v>
      </c>
      <c r="AF5" s="1355" t="s">
        <v>1246</v>
      </c>
      <c r="AG5" s="1355" t="s">
        <v>1272</v>
      </c>
      <c r="AH5" s="1355" t="s">
        <v>1248</v>
      </c>
      <c r="AI5" s="1355" t="s">
        <v>1249</v>
      </c>
      <c r="AJ5" s="1355" t="s">
        <v>1250</v>
      </c>
      <c r="AK5" s="1355" t="s">
        <v>1251</v>
      </c>
      <c r="AL5" s="1589" t="s">
        <v>1295</v>
      </c>
    </row>
    <row r="6" spans="1:38" s="109" customFormat="1" ht="12.75" customHeight="1">
      <c r="A6" s="732"/>
      <c r="B6" s="732" t="s">
        <v>1273</v>
      </c>
      <c r="C6" s="732" t="s">
        <v>1274</v>
      </c>
      <c r="D6" s="732" t="s">
        <v>1275</v>
      </c>
      <c r="E6" s="732" t="s">
        <v>1276</v>
      </c>
      <c r="F6" s="732" t="s">
        <v>1277</v>
      </c>
      <c r="G6" s="732" t="s">
        <v>1278</v>
      </c>
      <c r="H6" s="732" t="s">
        <v>1279</v>
      </c>
      <c r="I6" s="732" t="s">
        <v>1280</v>
      </c>
      <c r="J6" s="732"/>
      <c r="K6" s="732" t="s">
        <v>1296</v>
      </c>
      <c r="L6" s="732" t="s">
        <v>1281</v>
      </c>
      <c r="M6" s="732" t="s">
        <v>1297</v>
      </c>
      <c r="N6" s="732" t="s">
        <v>1298</v>
      </c>
      <c r="O6" s="732" t="s">
        <v>1282</v>
      </c>
      <c r="P6" s="732" t="s">
        <v>1231</v>
      </c>
      <c r="Q6" s="732" t="s">
        <v>1283</v>
      </c>
      <c r="R6" s="732" t="s">
        <v>1299</v>
      </c>
      <c r="S6" s="732" t="s">
        <v>1300</v>
      </c>
      <c r="T6" s="732" t="s">
        <v>1301</v>
      </c>
      <c r="U6" s="732" t="s">
        <v>1302</v>
      </c>
      <c r="V6" s="732" t="s">
        <v>1303</v>
      </c>
      <c r="W6" s="1587"/>
      <c r="X6" s="1587"/>
      <c r="Y6" s="1587"/>
      <c r="Z6" s="1587"/>
      <c r="AA6" s="1587"/>
      <c r="AB6" s="1587"/>
      <c r="AC6" s="1587"/>
      <c r="AD6" s="1587"/>
      <c r="AE6" s="1587"/>
      <c r="AF6" s="1587"/>
      <c r="AG6" s="1587"/>
      <c r="AH6" s="1587"/>
      <c r="AI6" s="1587"/>
      <c r="AJ6" s="1587"/>
      <c r="AK6" s="1587"/>
      <c r="AL6" s="1587"/>
    </row>
    <row r="7" spans="1:38" s="140" customFormat="1" ht="12.75" customHeight="1">
      <c r="A7" s="739"/>
      <c r="B7" s="737"/>
      <c r="C7" s="737"/>
      <c r="D7" s="952" t="s">
        <v>1284</v>
      </c>
      <c r="E7" s="739" t="s">
        <v>1285</v>
      </c>
      <c r="F7" s="952" t="s">
        <v>1286</v>
      </c>
      <c r="G7" s="737"/>
      <c r="H7" s="737"/>
      <c r="I7" s="739" t="s">
        <v>1287</v>
      </c>
      <c r="J7" s="739" t="s">
        <v>1288</v>
      </c>
      <c r="K7" s="739"/>
      <c r="L7" s="739" t="s">
        <v>1287</v>
      </c>
      <c r="M7" s="739" t="s">
        <v>1304</v>
      </c>
      <c r="N7" s="739"/>
      <c r="O7" s="953"/>
      <c r="P7" s="737"/>
      <c r="Q7" s="739" t="s">
        <v>1289</v>
      </c>
      <c r="R7" s="739"/>
      <c r="S7" s="739"/>
      <c r="T7" s="739"/>
      <c r="U7" s="739"/>
      <c r="V7" s="739"/>
      <c r="W7" s="1588"/>
      <c r="X7" s="1588"/>
      <c r="Y7" s="1588"/>
      <c r="Z7" s="1588"/>
      <c r="AA7" s="1588"/>
      <c r="AB7" s="1588"/>
      <c r="AC7" s="1588"/>
      <c r="AD7" s="1588"/>
      <c r="AE7" s="1588"/>
      <c r="AF7" s="1588"/>
      <c r="AG7" s="1588"/>
      <c r="AH7" s="1588"/>
      <c r="AI7" s="1588"/>
      <c r="AJ7" s="1588"/>
      <c r="AK7" s="1588"/>
      <c r="AL7" s="1588"/>
    </row>
    <row r="8" spans="1:38" s="109" customFormat="1" ht="12.75" customHeight="1">
      <c r="A8" s="675" t="s">
        <v>1305</v>
      </c>
      <c r="B8" s="954">
        <v>186315527</v>
      </c>
      <c r="C8" s="955">
        <v>183396500</v>
      </c>
      <c r="D8" s="955">
        <f>SUM(B8-C8)</f>
        <v>2919027</v>
      </c>
      <c r="E8" s="955">
        <v>98102</v>
      </c>
      <c r="F8" s="955">
        <f>SUM(D8-E8)</f>
        <v>2820925</v>
      </c>
      <c r="G8" s="955">
        <v>47577500</v>
      </c>
      <c r="H8" s="955">
        <v>1900122</v>
      </c>
      <c r="I8" s="955">
        <v>47236</v>
      </c>
      <c r="J8" s="955">
        <v>1968142</v>
      </c>
      <c r="K8" s="955">
        <v>51468755</v>
      </c>
      <c r="L8" s="955">
        <v>182794</v>
      </c>
      <c r="M8" s="955">
        <v>1655337</v>
      </c>
      <c r="N8" s="955">
        <v>2515273</v>
      </c>
      <c r="O8" s="955">
        <v>862469</v>
      </c>
      <c r="P8" s="956">
        <v>25292851</v>
      </c>
      <c r="Q8" s="955">
        <v>32303</v>
      </c>
      <c r="R8" s="955">
        <v>14982802</v>
      </c>
      <c r="S8" s="955">
        <v>2044537</v>
      </c>
      <c r="T8" s="957">
        <v>411587</v>
      </c>
      <c r="U8" s="957">
        <v>1071120</v>
      </c>
      <c r="V8" s="957">
        <v>2841682</v>
      </c>
      <c r="W8" s="957">
        <v>6373235</v>
      </c>
      <c r="X8" s="957">
        <v>25087800</v>
      </c>
      <c r="Y8" s="957">
        <v>3204990</v>
      </c>
      <c r="Z8" s="957">
        <v>26193401</v>
      </c>
      <c r="AA8" s="957">
        <v>26354508</v>
      </c>
      <c r="AB8" s="957">
        <v>12637087</v>
      </c>
      <c r="AC8" s="957">
        <v>1231187</v>
      </c>
      <c r="AD8" s="957">
        <v>19479475</v>
      </c>
      <c r="AE8" s="957">
        <v>4461470</v>
      </c>
      <c r="AF8" s="957">
        <v>29116536</v>
      </c>
      <c r="AG8" s="957">
        <v>7065629</v>
      </c>
      <c r="AH8" s="957">
        <v>38260539</v>
      </c>
      <c r="AI8" s="957">
        <v>2213304</v>
      </c>
      <c r="AJ8" s="957">
        <v>10194373</v>
      </c>
      <c r="AK8" s="957">
        <v>258508</v>
      </c>
      <c r="AL8" s="958">
        <v>2725493</v>
      </c>
    </row>
    <row r="9" spans="1:38" s="109" customFormat="1" ht="12.75" customHeight="1">
      <c r="A9" s="675"/>
      <c r="B9" s="954"/>
      <c r="C9" s="959"/>
      <c r="D9" s="959"/>
      <c r="E9" s="959"/>
      <c r="F9" s="959"/>
      <c r="G9" s="959"/>
      <c r="H9" s="959"/>
      <c r="I9" s="959"/>
      <c r="J9" s="959"/>
      <c r="K9" s="959"/>
      <c r="L9" s="959"/>
      <c r="M9" s="959"/>
      <c r="N9" s="959"/>
      <c r="O9" s="959"/>
      <c r="P9" s="143"/>
      <c r="Q9" s="959"/>
      <c r="R9" s="959"/>
      <c r="S9" s="959"/>
      <c r="T9" s="960"/>
      <c r="U9" s="960"/>
      <c r="V9" s="960"/>
      <c r="W9" s="960"/>
      <c r="X9" s="960"/>
      <c r="Y9" s="960"/>
      <c r="Z9" s="960"/>
      <c r="AA9" s="960"/>
      <c r="AB9" s="960"/>
      <c r="AC9" s="960"/>
      <c r="AD9" s="960"/>
      <c r="AE9" s="960"/>
      <c r="AF9" s="960"/>
      <c r="AG9" s="960"/>
      <c r="AH9" s="960"/>
      <c r="AI9" s="960"/>
      <c r="AJ9" s="960"/>
      <c r="AK9" s="960"/>
      <c r="AL9" s="961"/>
    </row>
    <row r="10" spans="1:38" s="756" customFormat="1" ht="12.75" customHeight="1">
      <c r="A10" s="549">
        <v>54</v>
      </c>
      <c r="B10" s="962">
        <f>SUM(B12:B14)</f>
        <v>209830528</v>
      </c>
      <c r="C10" s="963">
        <f>SUM(C12:C14)</f>
        <v>205251928</v>
      </c>
      <c r="D10" s="963">
        <f>SUM(B10-C10)</f>
        <v>4578600</v>
      </c>
      <c r="E10" s="963">
        <f>SUM(E12:E14)</f>
        <v>140803</v>
      </c>
      <c r="F10" s="963">
        <f>SUM(D10-E10)</f>
        <v>4437797</v>
      </c>
      <c r="G10" s="963">
        <f aca="true" t="shared" si="0" ref="G10:R10">SUM(G12:G14)</f>
        <v>54222198</v>
      </c>
      <c r="H10" s="963">
        <f t="shared" si="0"/>
        <v>2737681</v>
      </c>
      <c r="I10" s="963">
        <f t="shared" si="0"/>
        <v>51966</v>
      </c>
      <c r="J10" s="963">
        <f t="shared" si="0"/>
        <v>2153257</v>
      </c>
      <c r="K10" s="963">
        <f t="shared" si="0"/>
        <v>55723318</v>
      </c>
      <c r="L10" s="963">
        <f t="shared" si="0"/>
        <v>181938</v>
      </c>
      <c r="M10" s="963">
        <f t="shared" si="0"/>
        <v>1939686</v>
      </c>
      <c r="N10" s="963">
        <f t="shared" si="0"/>
        <v>2987748</v>
      </c>
      <c r="O10" s="963">
        <f t="shared" si="0"/>
        <v>865217</v>
      </c>
      <c r="P10" s="963">
        <f t="shared" si="0"/>
        <v>27017674</v>
      </c>
      <c r="Q10" s="963">
        <f t="shared" si="0"/>
        <v>37523</v>
      </c>
      <c r="R10" s="963">
        <f t="shared" si="0"/>
        <v>17957497</v>
      </c>
      <c r="S10" s="963">
        <v>2722156</v>
      </c>
      <c r="T10" s="963">
        <f aca="true" t="shared" si="1" ref="T10:AL10">SUM(T12:T14)</f>
        <v>541867</v>
      </c>
      <c r="U10" s="963">
        <f t="shared" si="1"/>
        <v>2035613</v>
      </c>
      <c r="V10" s="963">
        <f t="shared" si="1"/>
        <v>3937433</v>
      </c>
      <c r="W10" s="963">
        <f t="shared" si="1"/>
        <v>8047556</v>
      </c>
      <c r="X10" s="963">
        <f t="shared" si="1"/>
        <v>26620200</v>
      </c>
      <c r="Y10" s="963">
        <f t="shared" si="1"/>
        <v>3479303</v>
      </c>
      <c r="Z10" s="963">
        <f t="shared" si="1"/>
        <v>31391127</v>
      </c>
      <c r="AA10" s="963">
        <f t="shared" si="1"/>
        <v>29442862</v>
      </c>
      <c r="AB10" s="963">
        <f t="shared" si="1"/>
        <v>13748978</v>
      </c>
      <c r="AC10" s="963">
        <f t="shared" si="1"/>
        <v>1408527</v>
      </c>
      <c r="AD10" s="963">
        <f t="shared" si="1"/>
        <v>22804151</v>
      </c>
      <c r="AE10" s="963">
        <f t="shared" si="1"/>
        <v>5620493</v>
      </c>
      <c r="AF10" s="963">
        <f t="shared" si="1"/>
        <v>32420661</v>
      </c>
      <c r="AG10" s="963">
        <f t="shared" si="1"/>
        <v>7629885</v>
      </c>
      <c r="AH10" s="963">
        <f t="shared" si="1"/>
        <v>41450779</v>
      </c>
      <c r="AI10" s="963">
        <f t="shared" si="1"/>
        <v>1811299</v>
      </c>
      <c r="AJ10" s="963">
        <f t="shared" si="1"/>
        <v>11747756</v>
      </c>
      <c r="AK10" s="963">
        <f t="shared" si="1"/>
        <v>239625</v>
      </c>
      <c r="AL10" s="964">
        <f t="shared" si="1"/>
        <v>1456476</v>
      </c>
    </row>
    <row r="11" spans="1:38" s="109" customFormat="1" ht="12.75" customHeight="1">
      <c r="A11" s="965"/>
      <c r="B11" s="966"/>
      <c r="C11" s="967"/>
      <c r="D11" s="963"/>
      <c r="E11" s="967"/>
      <c r="F11" s="963"/>
      <c r="G11" s="967"/>
      <c r="H11" s="967"/>
      <c r="I11" s="967"/>
      <c r="J11" s="967"/>
      <c r="K11" s="967"/>
      <c r="L11" s="967"/>
      <c r="M11" s="967"/>
      <c r="N11" s="967"/>
      <c r="O11" s="967"/>
      <c r="P11" s="968"/>
      <c r="Q11" s="967"/>
      <c r="R11" s="967"/>
      <c r="S11" s="967"/>
      <c r="T11" s="960"/>
      <c r="U11" s="960"/>
      <c r="V11" s="960"/>
      <c r="W11" s="960"/>
      <c r="X11" s="960"/>
      <c r="Y11" s="960"/>
      <c r="Z11" s="960"/>
      <c r="AA11" s="960"/>
      <c r="AB11" s="960"/>
      <c r="AC11" s="960"/>
      <c r="AD11" s="960"/>
      <c r="AE11" s="960"/>
      <c r="AF11" s="960"/>
      <c r="AG11" s="960"/>
      <c r="AH11" s="960"/>
      <c r="AI11" s="960"/>
      <c r="AJ11" s="960"/>
      <c r="AK11" s="960"/>
      <c r="AL11" s="961"/>
    </row>
    <row r="12" spans="1:38" s="756" customFormat="1" ht="12.75" customHeight="1">
      <c r="A12" s="549" t="s">
        <v>53</v>
      </c>
      <c r="B12" s="962">
        <f>SUM(B16:B30)</f>
        <v>129797204</v>
      </c>
      <c r="C12" s="963">
        <f>SUM(C16:C30)</f>
        <v>127027216</v>
      </c>
      <c r="D12" s="963">
        <f>SUM(B12-C12)</f>
        <v>2769988</v>
      </c>
      <c r="E12" s="963">
        <f>SUM(E16:E30)</f>
        <v>117906</v>
      </c>
      <c r="F12" s="963">
        <f>SUM(D12-E12)</f>
        <v>2652082</v>
      </c>
      <c r="G12" s="963">
        <f aca="true" t="shared" si="2" ref="G12:AL12">SUM(G16:G30)</f>
        <v>43170352</v>
      </c>
      <c r="H12" s="963">
        <f t="shared" si="2"/>
        <v>1623556</v>
      </c>
      <c r="I12" s="963">
        <f t="shared" si="2"/>
        <v>42523</v>
      </c>
      <c r="J12" s="963">
        <f t="shared" si="2"/>
        <v>1270618</v>
      </c>
      <c r="K12" s="963">
        <f t="shared" si="2"/>
        <v>26269384</v>
      </c>
      <c r="L12" s="963">
        <f t="shared" si="2"/>
        <v>151895</v>
      </c>
      <c r="M12" s="963">
        <f t="shared" si="2"/>
        <v>960788</v>
      </c>
      <c r="N12" s="963">
        <f t="shared" si="2"/>
        <v>2034496</v>
      </c>
      <c r="O12" s="963">
        <f t="shared" si="2"/>
        <v>663063</v>
      </c>
      <c r="P12" s="963">
        <f t="shared" si="2"/>
        <v>19304433</v>
      </c>
      <c r="Q12" s="963">
        <f t="shared" si="2"/>
        <v>37523</v>
      </c>
      <c r="R12" s="963">
        <f t="shared" si="2"/>
        <v>7625291</v>
      </c>
      <c r="S12" s="963">
        <f t="shared" si="2"/>
        <v>1655328</v>
      </c>
      <c r="T12" s="969">
        <f t="shared" si="2"/>
        <v>339737</v>
      </c>
      <c r="U12" s="969">
        <f t="shared" si="2"/>
        <v>857959</v>
      </c>
      <c r="V12" s="969">
        <f t="shared" si="2"/>
        <v>2477152</v>
      </c>
      <c r="W12" s="969">
        <f t="shared" si="2"/>
        <v>6630306</v>
      </c>
      <c r="X12" s="969">
        <f t="shared" si="2"/>
        <v>14682800</v>
      </c>
      <c r="Y12" s="969">
        <f t="shared" si="2"/>
        <v>1960514</v>
      </c>
      <c r="Z12" s="969">
        <f t="shared" si="2"/>
        <v>19385126</v>
      </c>
      <c r="AA12" s="963">
        <f t="shared" si="2"/>
        <v>21300837</v>
      </c>
      <c r="AB12" s="969">
        <f t="shared" si="2"/>
        <v>9736756</v>
      </c>
      <c r="AC12" s="969">
        <f t="shared" si="2"/>
        <v>1317414</v>
      </c>
      <c r="AD12" s="963">
        <f t="shared" si="2"/>
        <v>8489412</v>
      </c>
      <c r="AE12" s="963">
        <f t="shared" si="2"/>
        <v>4329235</v>
      </c>
      <c r="AF12" s="963">
        <f t="shared" si="2"/>
        <v>19688732</v>
      </c>
      <c r="AG12" s="963">
        <f t="shared" si="2"/>
        <v>4632906</v>
      </c>
      <c r="AH12" s="963">
        <f t="shared" si="2"/>
        <v>26566726</v>
      </c>
      <c r="AI12" s="963">
        <f t="shared" si="2"/>
        <v>741842</v>
      </c>
      <c r="AJ12" s="963">
        <f t="shared" si="2"/>
        <v>6666420</v>
      </c>
      <c r="AK12" s="969">
        <f t="shared" si="2"/>
        <v>154814</v>
      </c>
      <c r="AL12" s="970">
        <f t="shared" si="2"/>
        <v>1456476</v>
      </c>
    </row>
    <row r="13" spans="1:38" s="109" customFormat="1" ht="12.75" customHeight="1">
      <c r="A13" s="965"/>
      <c r="B13" s="966"/>
      <c r="C13" s="967"/>
      <c r="D13" s="963"/>
      <c r="E13" s="967"/>
      <c r="F13" s="963"/>
      <c r="G13" s="967"/>
      <c r="H13" s="967"/>
      <c r="I13" s="967"/>
      <c r="J13" s="967"/>
      <c r="K13" s="967"/>
      <c r="L13" s="967"/>
      <c r="M13" s="967"/>
      <c r="N13" s="967"/>
      <c r="O13" s="967"/>
      <c r="P13" s="968"/>
      <c r="Q13" s="967"/>
      <c r="R13" s="967"/>
      <c r="S13" s="967"/>
      <c r="T13" s="960"/>
      <c r="U13" s="960"/>
      <c r="V13" s="960"/>
      <c r="W13" s="960"/>
      <c r="X13" s="960"/>
      <c r="Y13" s="960"/>
      <c r="Z13" s="960"/>
      <c r="AA13" s="960"/>
      <c r="AB13" s="960"/>
      <c r="AC13" s="960"/>
      <c r="AD13" s="960"/>
      <c r="AE13" s="960"/>
      <c r="AF13" s="960"/>
      <c r="AG13" s="960"/>
      <c r="AH13" s="960"/>
      <c r="AI13" s="960"/>
      <c r="AJ13" s="960"/>
      <c r="AK13" s="960"/>
      <c r="AL13" s="961"/>
    </row>
    <row r="14" spans="1:38" s="756" customFormat="1" ht="12.75" customHeight="1">
      <c r="A14" s="549" t="s">
        <v>54</v>
      </c>
      <c r="B14" s="962">
        <f>SUM(B32:B65)</f>
        <v>80033324</v>
      </c>
      <c r="C14" s="963">
        <f>SUM(C32:C65)</f>
        <v>78224712</v>
      </c>
      <c r="D14" s="963">
        <f>SUM(B14-C14)</f>
        <v>1808612</v>
      </c>
      <c r="E14" s="963">
        <f>SUM(E32:E65)</f>
        <v>22897</v>
      </c>
      <c r="F14" s="963">
        <f>SUM(D14-E14)</f>
        <v>1785715</v>
      </c>
      <c r="G14" s="963">
        <f aca="true" t="shared" si="3" ref="G14:P14">SUM(G32:G65)</f>
        <v>11051846</v>
      </c>
      <c r="H14" s="963">
        <f t="shared" si="3"/>
        <v>1114125</v>
      </c>
      <c r="I14" s="963">
        <f t="shared" si="3"/>
        <v>9443</v>
      </c>
      <c r="J14" s="963">
        <f t="shared" si="3"/>
        <v>882639</v>
      </c>
      <c r="K14" s="963">
        <f t="shared" si="3"/>
        <v>29453934</v>
      </c>
      <c r="L14" s="963">
        <f t="shared" si="3"/>
        <v>30043</v>
      </c>
      <c r="M14" s="963">
        <f t="shared" si="3"/>
        <v>978898</v>
      </c>
      <c r="N14" s="963">
        <f t="shared" si="3"/>
        <v>953252</v>
      </c>
      <c r="O14" s="963">
        <f t="shared" si="3"/>
        <v>202154</v>
      </c>
      <c r="P14" s="963">
        <f t="shared" si="3"/>
        <v>7713241</v>
      </c>
      <c r="Q14" s="959">
        <v>0</v>
      </c>
      <c r="R14" s="963">
        <f aca="true" t="shared" si="4" ref="R14:AE14">SUM(R32:R65)</f>
        <v>10332206</v>
      </c>
      <c r="S14" s="963">
        <f t="shared" si="4"/>
        <v>1116828</v>
      </c>
      <c r="T14" s="969">
        <f t="shared" si="4"/>
        <v>202130</v>
      </c>
      <c r="U14" s="969">
        <f t="shared" si="4"/>
        <v>1177654</v>
      </c>
      <c r="V14" s="969">
        <f t="shared" si="4"/>
        <v>1460281</v>
      </c>
      <c r="W14" s="969">
        <f t="shared" si="4"/>
        <v>1417250</v>
      </c>
      <c r="X14" s="969">
        <f t="shared" si="4"/>
        <v>11937400</v>
      </c>
      <c r="Y14" s="969">
        <f t="shared" si="4"/>
        <v>1518789</v>
      </c>
      <c r="Z14" s="969">
        <f t="shared" si="4"/>
        <v>12006001</v>
      </c>
      <c r="AA14" s="969">
        <f t="shared" si="4"/>
        <v>8142025</v>
      </c>
      <c r="AB14" s="969">
        <f t="shared" si="4"/>
        <v>4012222</v>
      </c>
      <c r="AC14" s="969">
        <f t="shared" si="4"/>
        <v>91113</v>
      </c>
      <c r="AD14" s="969">
        <f t="shared" si="4"/>
        <v>14314739</v>
      </c>
      <c r="AE14" s="969">
        <f t="shared" si="4"/>
        <v>1291258</v>
      </c>
      <c r="AF14" s="969">
        <v>12731929</v>
      </c>
      <c r="AG14" s="963">
        <f>SUM(AG32:AG65)</f>
        <v>2996979</v>
      </c>
      <c r="AH14" s="969">
        <f>SUM(AH32:AH65)</f>
        <v>14884053</v>
      </c>
      <c r="AI14" s="969">
        <f>SUM(AI32:AI65)</f>
        <v>1069457</v>
      </c>
      <c r="AJ14" s="969">
        <v>5081336</v>
      </c>
      <c r="AK14" s="969">
        <f>SUM(AK32:AK65)</f>
        <v>84811</v>
      </c>
      <c r="AL14" s="970" t="s">
        <v>1306</v>
      </c>
    </row>
    <row r="15" spans="1:38" s="109" customFormat="1" ht="12.75" customHeight="1">
      <c r="A15" s="675"/>
      <c r="B15" s="954"/>
      <c r="C15" s="959"/>
      <c r="D15" s="959"/>
      <c r="E15" s="959"/>
      <c r="F15" s="959"/>
      <c r="G15" s="959"/>
      <c r="H15" s="959"/>
      <c r="I15" s="959"/>
      <c r="J15" s="959"/>
      <c r="K15" s="959"/>
      <c r="L15" s="959"/>
      <c r="M15" s="959"/>
      <c r="N15" s="959"/>
      <c r="O15" s="959"/>
      <c r="P15" s="143"/>
      <c r="Q15" s="959"/>
      <c r="R15" s="959"/>
      <c r="S15" s="959"/>
      <c r="T15" s="960"/>
      <c r="U15" s="960"/>
      <c r="V15" s="960"/>
      <c r="W15" s="960"/>
      <c r="X15" s="960"/>
      <c r="Y15" s="960"/>
      <c r="Z15" s="960"/>
      <c r="AA15" s="960"/>
      <c r="AB15" s="960"/>
      <c r="AC15" s="960"/>
      <c r="AD15" s="960"/>
      <c r="AE15" s="960"/>
      <c r="AF15" s="960"/>
      <c r="AG15" s="960"/>
      <c r="AH15" s="960"/>
      <c r="AI15" s="960"/>
      <c r="AJ15" s="960"/>
      <c r="AK15" s="960"/>
      <c r="AL15" s="961"/>
    </row>
    <row r="16" spans="1:38" s="109" customFormat="1" ht="12.75" customHeight="1">
      <c r="A16" s="675" t="s">
        <v>1620</v>
      </c>
      <c r="B16" s="954">
        <v>31536515</v>
      </c>
      <c r="C16" s="959">
        <v>30475179</v>
      </c>
      <c r="D16" s="971">
        <f>SUM(B16-C16)</f>
        <v>1061336</v>
      </c>
      <c r="E16" s="959">
        <v>8140</v>
      </c>
      <c r="F16" s="959">
        <f>SUM(D16-E16)</f>
        <v>1053196</v>
      </c>
      <c r="G16" s="959">
        <v>14611971</v>
      </c>
      <c r="H16" s="959">
        <v>360452</v>
      </c>
      <c r="I16" s="959">
        <v>4935</v>
      </c>
      <c r="J16" s="959">
        <v>297573</v>
      </c>
      <c r="K16" s="959">
        <v>3010110</v>
      </c>
      <c r="L16" s="959">
        <v>40598</v>
      </c>
      <c r="M16" s="959">
        <v>109214</v>
      </c>
      <c r="N16" s="959">
        <v>526802</v>
      </c>
      <c r="O16" s="143">
        <v>160469</v>
      </c>
      <c r="P16" s="959">
        <v>4369039</v>
      </c>
      <c r="Q16" s="959">
        <v>0</v>
      </c>
      <c r="R16" s="959">
        <v>1397620</v>
      </c>
      <c r="S16" s="959">
        <v>371348</v>
      </c>
      <c r="T16" s="959">
        <v>161276</v>
      </c>
      <c r="U16" s="959">
        <v>0</v>
      </c>
      <c r="V16" s="960">
        <v>1029660</v>
      </c>
      <c r="W16" s="960">
        <v>1540548</v>
      </c>
      <c r="X16" s="960">
        <v>3544900</v>
      </c>
      <c r="Y16" s="960">
        <v>390003</v>
      </c>
      <c r="Z16" s="960">
        <v>4927712</v>
      </c>
      <c r="AA16" s="960">
        <v>4285802</v>
      </c>
      <c r="AB16" s="960">
        <v>2313779</v>
      </c>
      <c r="AC16" s="960">
        <v>434367</v>
      </c>
      <c r="AD16" s="960">
        <v>1472844</v>
      </c>
      <c r="AE16" s="960">
        <v>1684008</v>
      </c>
      <c r="AF16" s="960">
        <v>4967342</v>
      </c>
      <c r="AG16" s="960">
        <v>1000837</v>
      </c>
      <c r="AH16" s="960">
        <v>7455047</v>
      </c>
      <c r="AI16" s="960">
        <v>136825</v>
      </c>
      <c r="AJ16" s="960">
        <v>1406613</v>
      </c>
      <c r="AK16" s="960">
        <v>0</v>
      </c>
      <c r="AL16" s="961">
        <v>0</v>
      </c>
    </row>
    <row r="17" spans="1:38" s="109" customFormat="1" ht="12.75" customHeight="1">
      <c r="A17" s="675" t="s">
        <v>1621</v>
      </c>
      <c r="B17" s="954">
        <v>11935390</v>
      </c>
      <c r="C17" s="959">
        <v>12685056</v>
      </c>
      <c r="D17" s="972">
        <f>SUM(B17-C17)</f>
        <v>-749666</v>
      </c>
      <c r="E17" s="959">
        <v>12181</v>
      </c>
      <c r="F17" s="973">
        <f>SUM(D17-E17)</f>
        <v>-761847</v>
      </c>
      <c r="G17" s="959">
        <v>3915798</v>
      </c>
      <c r="H17" s="959">
        <v>160125</v>
      </c>
      <c r="I17" s="959">
        <v>0</v>
      </c>
      <c r="J17" s="959">
        <v>130408</v>
      </c>
      <c r="K17" s="959">
        <v>3414928</v>
      </c>
      <c r="L17" s="959">
        <v>22496</v>
      </c>
      <c r="M17" s="959">
        <v>95672</v>
      </c>
      <c r="N17" s="959">
        <v>200527</v>
      </c>
      <c r="O17" s="143">
        <v>47390</v>
      </c>
      <c r="P17" s="959">
        <v>2159558</v>
      </c>
      <c r="Q17" s="959">
        <v>0</v>
      </c>
      <c r="R17" s="959">
        <v>664973</v>
      </c>
      <c r="S17" s="959">
        <v>59405</v>
      </c>
      <c r="T17" s="959">
        <v>9258</v>
      </c>
      <c r="U17" s="959">
        <v>239953</v>
      </c>
      <c r="V17" s="960">
        <v>0</v>
      </c>
      <c r="W17" s="960">
        <v>236799</v>
      </c>
      <c r="X17" s="960">
        <v>578100</v>
      </c>
      <c r="Y17" s="960">
        <v>155028</v>
      </c>
      <c r="Z17" s="960">
        <v>1440181</v>
      </c>
      <c r="AA17" s="960">
        <v>2544241</v>
      </c>
      <c r="AB17" s="960">
        <v>879177</v>
      </c>
      <c r="AC17" s="960">
        <v>107351</v>
      </c>
      <c r="AD17" s="960">
        <v>595995</v>
      </c>
      <c r="AE17" s="960">
        <v>283312</v>
      </c>
      <c r="AF17" s="960">
        <v>1690868</v>
      </c>
      <c r="AG17" s="960">
        <v>512758</v>
      </c>
      <c r="AH17" s="960">
        <v>2196781</v>
      </c>
      <c r="AI17" s="960">
        <v>29779</v>
      </c>
      <c r="AJ17" s="960">
        <v>793109</v>
      </c>
      <c r="AK17" s="960">
        <v>0</v>
      </c>
      <c r="AL17" s="961">
        <v>1456476</v>
      </c>
    </row>
    <row r="18" spans="1:38" s="109" customFormat="1" ht="12.75" customHeight="1">
      <c r="A18" s="675" t="s">
        <v>1623</v>
      </c>
      <c r="B18" s="954">
        <v>14325858</v>
      </c>
      <c r="C18" s="959">
        <v>13851293</v>
      </c>
      <c r="D18" s="971">
        <f>SUM(B18-C18)</f>
        <v>474565</v>
      </c>
      <c r="E18" s="959">
        <v>11980</v>
      </c>
      <c r="F18" s="959">
        <f>SUM(D18-E18)</f>
        <v>462585</v>
      </c>
      <c r="G18" s="959">
        <v>4665888</v>
      </c>
      <c r="H18" s="959">
        <v>183991</v>
      </c>
      <c r="I18" s="959">
        <v>9336</v>
      </c>
      <c r="J18" s="959">
        <v>141405</v>
      </c>
      <c r="K18" s="959">
        <v>2792211</v>
      </c>
      <c r="L18" s="959">
        <v>17133</v>
      </c>
      <c r="M18" s="959">
        <v>102860</v>
      </c>
      <c r="N18" s="959">
        <v>182841</v>
      </c>
      <c r="O18" s="143">
        <v>78530</v>
      </c>
      <c r="P18" s="959">
        <v>2086471</v>
      </c>
      <c r="Q18" s="959">
        <v>0</v>
      </c>
      <c r="R18" s="959">
        <v>777950</v>
      </c>
      <c r="S18" s="959">
        <v>94536</v>
      </c>
      <c r="T18" s="959">
        <v>49656</v>
      </c>
      <c r="U18" s="959">
        <v>300000</v>
      </c>
      <c r="V18" s="960">
        <v>262461</v>
      </c>
      <c r="W18" s="960">
        <v>995089</v>
      </c>
      <c r="X18" s="960">
        <v>1585500</v>
      </c>
      <c r="Y18" s="960">
        <v>190130</v>
      </c>
      <c r="Z18" s="960">
        <v>2420560</v>
      </c>
      <c r="AA18" s="960">
        <v>2652781</v>
      </c>
      <c r="AB18" s="960">
        <v>1452394</v>
      </c>
      <c r="AC18" s="960">
        <v>154816</v>
      </c>
      <c r="AD18" s="960">
        <v>661448</v>
      </c>
      <c r="AE18" s="960">
        <v>401906</v>
      </c>
      <c r="AF18" s="960">
        <v>1968786</v>
      </c>
      <c r="AG18" s="960">
        <v>535532</v>
      </c>
      <c r="AH18" s="960">
        <v>2669215</v>
      </c>
      <c r="AI18" s="960">
        <v>54087</v>
      </c>
      <c r="AJ18" s="960">
        <v>689638</v>
      </c>
      <c r="AK18" s="960">
        <v>0</v>
      </c>
      <c r="AL18" s="961">
        <v>0</v>
      </c>
    </row>
    <row r="19" spans="1:38" s="109" customFormat="1" ht="12.75" customHeight="1">
      <c r="A19" s="675" t="s">
        <v>1625</v>
      </c>
      <c r="B19" s="954">
        <v>14999590</v>
      </c>
      <c r="C19" s="959">
        <v>14733387</v>
      </c>
      <c r="D19" s="971">
        <f>SUM(B19-C19)</f>
        <v>266203</v>
      </c>
      <c r="E19" s="959">
        <v>242</v>
      </c>
      <c r="F19" s="959">
        <f>SUM(D19-E19)</f>
        <v>265961</v>
      </c>
      <c r="G19" s="959">
        <v>6563849</v>
      </c>
      <c r="H19" s="959">
        <v>209084</v>
      </c>
      <c r="I19" s="959">
        <v>6576</v>
      </c>
      <c r="J19" s="959">
        <v>151306</v>
      </c>
      <c r="K19" s="959">
        <v>2253646</v>
      </c>
      <c r="L19" s="959">
        <v>19756</v>
      </c>
      <c r="M19" s="959">
        <v>154733</v>
      </c>
      <c r="N19" s="959">
        <v>194535</v>
      </c>
      <c r="O19" s="143">
        <v>214695</v>
      </c>
      <c r="P19" s="959">
        <v>2223257</v>
      </c>
      <c r="Q19" s="959">
        <v>0</v>
      </c>
      <c r="R19" s="959">
        <v>640901</v>
      </c>
      <c r="S19" s="959">
        <v>219598</v>
      </c>
      <c r="T19" s="959">
        <v>30835</v>
      </c>
      <c r="U19" s="959">
        <v>55983</v>
      </c>
      <c r="V19" s="960">
        <v>88948</v>
      </c>
      <c r="W19" s="960">
        <v>706888</v>
      </c>
      <c r="X19" s="960">
        <v>1265000</v>
      </c>
      <c r="Y19" s="960">
        <v>207504</v>
      </c>
      <c r="Z19" s="960">
        <v>2254428</v>
      </c>
      <c r="AA19" s="960">
        <v>2583266</v>
      </c>
      <c r="AB19" s="960">
        <v>1241361</v>
      </c>
      <c r="AC19" s="960">
        <v>347317</v>
      </c>
      <c r="AD19" s="960">
        <v>659916</v>
      </c>
      <c r="AE19" s="960">
        <v>447127</v>
      </c>
      <c r="AF19" s="960">
        <v>2176547</v>
      </c>
      <c r="AG19" s="960">
        <v>503252</v>
      </c>
      <c r="AH19" s="960">
        <v>3292203</v>
      </c>
      <c r="AI19" s="960">
        <v>193423</v>
      </c>
      <c r="AJ19" s="960">
        <v>678381</v>
      </c>
      <c r="AK19" s="960">
        <v>148662</v>
      </c>
      <c r="AL19" s="961">
        <v>0</v>
      </c>
    </row>
    <row r="20" spans="1:38" s="109" customFormat="1" ht="12.75" customHeight="1">
      <c r="A20" s="675"/>
      <c r="B20" s="954"/>
      <c r="C20" s="959"/>
      <c r="D20" s="971"/>
      <c r="E20" s="959"/>
      <c r="F20" s="959"/>
      <c r="G20" s="959"/>
      <c r="H20" s="959"/>
      <c r="I20" s="959"/>
      <c r="J20" s="959"/>
      <c r="K20" s="959"/>
      <c r="L20" s="959"/>
      <c r="M20" s="959"/>
      <c r="N20" s="959"/>
      <c r="O20" s="959"/>
      <c r="P20" s="143"/>
      <c r="Q20" s="959"/>
      <c r="R20" s="959"/>
      <c r="S20" s="959"/>
      <c r="T20" s="959"/>
      <c r="U20" s="959"/>
      <c r="V20" s="960"/>
      <c r="W20" s="960"/>
      <c r="X20" s="960"/>
      <c r="Y20" s="960"/>
      <c r="Z20" s="960"/>
      <c r="AA20" s="960"/>
      <c r="AB20" s="960"/>
      <c r="AC20" s="960"/>
      <c r="AD20" s="960"/>
      <c r="AE20" s="960"/>
      <c r="AF20" s="960"/>
      <c r="AG20" s="960"/>
      <c r="AH20" s="960"/>
      <c r="AI20" s="960"/>
      <c r="AJ20" s="960"/>
      <c r="AK20" s="960"/>
      <c r="AL20" s="961"/>
    </row>
    <row r="21" spans="1:38" s="109" customFormat="1" ht="12.75" customHeight="1">
      <c r="A21" s="675" t="s">
        <v>1627</v>
      </c>
      <c r="B21" s="954">
        <v>6912861</v>
      </c>
      <c r="C21" s="959">
        <v>6576885</v>
      </c>
      <c r="D21" s="971">
        <f>SUM(B21-C21)</f>
        <v>335976</v>
      </c>
      <c r="E21" s="959">
        <v>1100</v>
      </c>
      <c r="F21" s="959">
        <f>SUM(D21-E21)</f>
        <v>334876</v>
      </c>
      <c r="G21" s="959">
        <v>1761215</v>
      </c>
      <c r="H21" s="959">
        <v>72457</v>
      </c>
      <c r="I21" s="959">
        <v>0</v>
      </c>
      <c r="J21" s="959">
        <v>61386</v>
      </c>
      <c r="K21" s="959">
        <v>1683260</v>
      </c>
      <c r="L21" s="959">
        <v>6216</v>
      </c>
      <c r="M21" s="959">
        <v>13894</v>
      </c>
      <c r="N21" s="959">
        <v>109569</v>
      </c>
      <c r="O21" s="959">
        <v>29661</v>
      </c>
      <c r="P21" s="959">
        <v>1206545</v>
      </c>
      <c r="Q21" s="959">
        <v>0</v>
      </c>
      <c r="R21" s="748">
        <v>480173</v>
      </c>
      <c r="S21" s="959">
        <v>246651</v>
      </c>
      <c r="T21" s="959">
        <v>6100</v>
      </c>
      <c r="U21" s="959">
        <v>0</v>
      </c>
      <c r="V21" s="960">
        <v>173696</v>
      </c>
      <c r="W21" s="960">
        <v>169138</v>
      </c>
      <c r="X21" s="960">
        <v>892900</v>
      </c>
      <c r="Y21" s="960">
        <v>121248</v>
      </c>
      <c r="Z21" s="960">
        <v>1086296</v>
      </c>
      <c r="AA21" s="960">
        <v>1100629</v>
      </c>
      <c r="AB21" s="960">
        <v>489387</v>
      </c>
      <c r="AC21" s="960">
        <v>63780</v>
      </c>
      <c r="AD21" s="960">
        <v>565664</v>
      </c>
      <c r="AE21" s="960">
        <v>137533</v>
      </c>
      <c r="AF21" s="960">
        <v>692686</v>
      </c>
      <c r="AG21" s="960">
        <v>204255</v>
      </c>
      <c r="AH21" s="960">
        <v>1775227</v>
      </c>
      <c r="AI21" s="960">
        <v>0</v>
      </c>
      <c r="AJ21" s="960">
        <v>340180</v>
      </c>
      <c r="AK21" s="960">
        <v>0</v>
      </c>
      <c r="AL21" s="961" t="s">
        <v>1306</v>
      </c>
    </row>
    <row r="22" spans="1:38" s="109" customFormat="1" ht="12.75" customHeight="1">
      <c r="A22" s="675" t="s">
        <v>1629</v>
      </c>
      <c r="B22" s="954">
        <v>6494316</v>
      </c>
      <c r="C22" s="959">
        <v>6423324</v>
      </c>
      <c r="D22" s="971">
        <f>SUM(B22-C22)</f>
        <v>70992</v>
      </c>
      <c r="E22" s="959">
        <v>3</v>
      </c>
      <c r="F22" s="959">
        <f>SUM(D22-E22)</f>
        <v>70989</v>
      </c>
      <c r="G22" s="959">
        <v>1666760</v>
      </c>
      <c r="H22" s="959">
        <v>67012</v>
      </c>
      <c r="I22" s="959">
        <v>0</v>
      </c>
      <c r="J22" s="959">
        <v>52450</v>
      </c>
      <c r="K22" s="959">
        <v>1535767</v>
      </c>
      <c r="L22" s="959">
        <v>6171</v>
      </c>
      <c r="M22" s="959">
        <v>25770</v>
      </c>
      <c r="N22" s="959">
        <v>92748</v>
      </c>
      <c r="O22" s="959">
        <v>14674</v>
      </c>
      <c r="P22" s="959">
        <v>1028572</v>
      </c>
      <c r="Q22" s="959">
        <v>0</v>
      </c>
      <c r="R22" s="748">
        <v>329191</v>
      </c>
      <c r="S22" s="959">
        <v>180341</v>
      </c>
      <c r="T22" s="959">
        <v>4550</v>
      </c>
      <c r="U22" s="959">
        <v>63182</v>
      </c>
      <c r="V22" s="960">
        <v>0</v>
      </c>
      <c r="W22" s="960">
        <v>137928</v>
      </c>
      <c r="X22" s="960">
        <v>1289200</v>
      </c>
      <c r="Y22" s="960">
        <v>124468</v>
      </c>
      <c r="Z22" s="960">
        <v>927040</v>
      </c>
      <c r="AA22" s="960">
        <v>1007235</v>
      </c>
      <c r="AB22" s="960">
        <v>394886</v>
      </c>
      <c r="AC22" s="960">
        <v>20010</v>
      </c>
      <c r="AD22" s="960">
        <v>386199</v>
      </c>
      <c r="AE22" s="960">
        <v>120544</v>
      </c>
      <c r="AF22" s="960">
        <v>1010908</v>
      </c>
      <c r="AG22" s="960">
        <v>217471</v>
      </c>
      <c r="AH22" s="960">
        <v>1795141</v>
      </c>
      <c r="AI22" s="960">
        <v>33272</v>
      </c>
      <c r="AJ22" s="960">
        <v>386144</v>
      </c>
      <c r="AK22" s="960">
        <v>0</v>
      </c>
      <c r="AL22" s="961" t="s">
        <v>1306</v>
      </c>
    </row>
    <row r="23" spans="1:38" s="109" customFormat="1" ht="12.75" customHeight="1">
      <c r="A23" s="675" t="s">
        <v>1631</v>
      </c>
      <c r="B23" s="954">
        <v>6566719</v>
      </c>
      <c r="C23" s="959">
        <v>6536710</v>
      </c>
      <c r="D23" s="971">
        <f>SUM(B23-C23)</f>
        <v>30009</v>
      </c>
      <c r="E23" s="959">
        <v>0</v>
      </c>
      <c r="F23" s="959">
        <f>SUM(D23-E23)</f>
        <v>30009</v>
      </c>
      <c r="G23" s="959">
        <v>1440101</v>
      </c>
      <c r="H23" s="959">
        <v>67828</v>
      </c>
      <c r="I23" s="959">
        <v>10307</v>
      </c>
      <c r="J23" s="959">
        <v>55611</v>
      </c>
      <c r="K23" s="959">
        <v>1472348</v>
      </c>
      <c r="L23" s="959">
        <v>5314</v>
      </c>
      <c r="M23" s="959">
        <v>3541</v>
      </c>
      <c r="N23" s="959">
        <v>122035</v>
      </c>
      <c r="O23" s="959">
        <v>17764</v>
      </c>
      <c r="P23" s="959">
        <v>923011</v>
      </c>
      <c r="Q23" s="959">
        <v>0</v>
      </c>
      <c r="R23" s="748">
        <v>484759</v>
      </c>
      <c r="S23" s="959">
        <v>71310</v>
      </c>
      <c r="T23" s="959">
        <v>2620</v>
      </c>
      <c r="U23" s="959">
        <v>34364</v>
      </c>
      <c r="V23" s="960">
        <v>44736</v>
      </c>
      <c r="W23" s="960">
        <v>1352670</v>
      </c>
      <c r="X23" s="960">
        <v>458400</v>
      </c>
      <c r="Y23" s="960">
        <v>135685</v>
      </c>
      <c r="Z23" s="960">
        <v>780158</v>
      </c>
      <c r="AA23" s="960">
        <v>1102829</v>
      </c>
      <c r="AB23" s="960">
        <v>493402</v>
      </c>
      <c r="AC23" s="960">
        <v>29869</v>
      </c>
      <c r="AD23" s="960">
        <v>569126</v>
      </c>
      <c r="AE23" s="960">
        <v>321745</v>
      </c>
      <c r="AF23" s="960">
        <v>310833</v>
      </c>
      <c r="AG23" s="960">
        <v>332738</v>
      </c>
      <c r="AH23" s="960">
        <v>1482709</v>
      </c>
      <c r="AI23" s="960">
        <v>8374</v>
      </c>
      <c r="AJ23" s="960">
        <v>368816</v>
      </c>
      <c r="AK23" s="960">
        <v>426</v>
      </c>
      <c r="AL23" s="961" t="s">
        <v>1306</v>
      </c>
    </row>
    <row r="24" spans="1:38" s="109" customFormat="1" ht="13.5" customHeight="1">
      <c r="A24" s="675" t="s">
        <v>1632</v>
      </c>
      <c r="B24" s="954">
        <v>5301833</v>
      </c>
      <c r="C24" s="959">
        <v>5125609</v>
      </c>
      <c r="D24" s="971">
        <f>SUM(B24-C24)</f>
        <v>176224</v>
      </c>
      <c r="E24" s="959">
        <v>34840</v>
      </c>
      <c r="F24" s="959">
        <f>SUM(D24-E24)</f>
        <v>141384</v>
      </c>
      <c r="G24" s="959">
        <v>1049859</v>
      </c>
      <c r="H24" s="959">
        <v>57681</v>
      </c>
      <c r="I24" s="959">
        <v>0</v>
      </c>
      <c r="J24" s="959">
        <v>44618</v>
      </c>
      <c r="K24" s="959">
        <v>1624536</v>
      </c>
      <c r="L24" s="959">
        <v>4130</v>
      </c>
      <c r="M24" s="959">
        <v>54375</v>
      </c>
      <c r="N24" s="959">
        <v>84955</v>
      </c>
      <c r="O24" s="959">
        <v>16580</v>
      </c>
      <c r="P24" s="959">
        <v>650798</v>
      </c>
      <c r="Q24" s="959">
        <v>1159</v>
      </c>
      <c r="R24" s="143">
        <v>704391</v>
      </c>
      <c r="S24" s="959">
        <v>35961</v>
      </c>
      <c r="T24" s="959">
        <v>38572</v>
      </c>
      <c r="U24" s="959">
        <v>0</v>
      </c>
      <c r="V24" s="960">
        <v>129831</v>
      </c>
      <c r="W24" s="960">
        <v>107687</v>
      </c>
      <c r="X24" s="960">
        <v>696700</v>
      </c>
      <c r="Y24" s="960">
        <v>106630</v>
      </c>
      <c r="Z24" s="960">
        <v>875627</v>
      </c>
      <c r="AA24" s="960">
        <v>967837</v>
      </c>
      <c r="AB24" s="960">
        <v>271808</v>
      </c>
      <c r="AC24" s="960">
        <v>73400</v>
      </c>
      <c r="AD24" s="960">
        <v>815480</v>
      </c>
      <c r="AE24" s="960">
        <v>136355</v>
      </c>
      <c r="AF24" s="960">
        <v>733948</v>
      </c>
      <c r="AG24" s="960">
        <v>210959</v>
      </c>
      <c r="AH24" s="960">
        <v>486494</v>
      </c>
      <c r="AI24" s="960">
        <v>145570</v>
      </c>
      <c r="AJ24" s="960">
        <v>301501</v>
      </c>
      <c r="AK24" s="960">
        <v>0</v>
      </c>
      <c r="AL24" s="961" t="s">
        <v>1306</v>
      </c>
    </row>
    <row r="25" spans="1:38" s="109" customFormat="1" ht="13.5" customHeight="1">
      <c r="A25" s="675"/>
      <c r="B25" s="954"/>
      <c r="C25" s="959"/>
      <c r="D25" s="971"/>
      <c r="E25" s="959"/>
      <c r="F25" s="959"/>
      <c r="G25" s="959"/>
      <c r="H25" s="959"/>
      <c r="I25" s="959"/>
      <c r="J25" s="959"/>
      <c r="K25" s="959"/>
      <c r="L25" s="959"/>
      <c r="M25" s="959"/>
      <c r="N25" s="959"/>
      <c r="O25" s="959"/>
      <c r="P25" s="143"/>
      <c r="Q25" s="959"/>
      <c r="R25" s="959"/>
      <c r="S25" s="959"/>
      <c r="T25" s="959"/>
      <c r="U25" s="959"/>
      <c r="V25" s="960"/>
      <c r="W25" s="960"/>
      <c r="X25" s="960"/>
      <c r="Y25" s="960"/>
      <c r="Z25" s="960"/>
      <c r="AA25" s="960"/>
      <c r="AB25" s="960"/>
      <c r="AC25" s="960"/>
      <c r="AD25" s="960"/>
      <c r="AE25" s="960"/>
      <c r="AF25" s="960"/>
      <c r="AG25" s="960"/>
      <c r="AH25" s="960"/>
      <c r="AI25" s="960"/>
      <c r="AJ25" s="960"/>
      <c r="AK25" s="960"/>
      <c r="AL25" s="961"/>
    </row>
    <row r="26" spans="1:38" s="109" customFormat="1" ht="12.75" customHeight="1">
      <c r="A26" s="675" t="s">
        <v>1635</v>
      </c>
      <c r="B26" s="954">
        <v>6157038</v>
      </c>
      <c r="C26" s="959">
        <v>5873307</v>
      </c>
      <c r="D26" s="971">
        <f>SUM(B26-C26)</f>
        <v>283731</v>
      </c>
      <c r="E26" s="959">
        <v>0</v>
      </c>
      <c r="F26" s="959">
        <f>SUM(D26-E26)</f>
        <v>283731</v>
      </c>
      <c r="G26" s="959">
        <v>1409288</v>
      </c>
      <c r="H26" s="959">
        <v>92623</v>
      </c>
      <c r="I26" s="959">
        <v>0</v>
      </c>
      <c r="J26" s="959">
        <v>58762</v>
      </c>
      <c r="K26" s="959">
        <v>1568473</v>
      </c>
      <c r="L26" s="959">
        <v>3981</v>
      </c>
      <c r="M26" s="959">
        <v>37295</v>
      </c>
      <c r="N26" s="959">
        <v>118034</v>
      </c>
      <c r="O26" s="959">
        <v>14522</v>
      </c>
      <c r="P26" s="959">
        <v>845544</v>
      </c>
      <c r="Q26" s="748">
        <v>0</v>
      </c>
      <c r="R26" s="959">
        <v>363834</v>
      </c>
      <c r="S26" s="959">
        <v>200094</v>
      </c>
      <c r="T26" s="959">
        <v>2065</v>
      </c>
      <c r="U26" s="959">
        <v>0</v>
      </c>
      <c r="V26" s="960">
        <v>157630</v>
      </c>
      <c r="W26" s="960">
        <v>373193</v>
      </c>
      <c r="X26" s="960">
        <v>911700</v>
      </c>
      <c r="Y26" s="960">
        <v>105459</v>
      </c>
      <c r="Z26" s="960">
        <v>728303</v>
      </c>
      <c r="AA26" s="960">
        <v>1103776</v>
      </c>
      <c r="AB26" s="960">
        <v>427695</v>
      </c>
      <c r="AC26" s="960">
        <v>31569</v>
      </c>
      <c r="AD26" s="960">
        <v>489426</v>
      </c>
      <c r="AE26" s="960">
        <v>349349</v>
      </c>
      <c r="AF26" s="960">
        <v>1028897</v>
      </c>
      <c r="AG26" s="960">
        <v>196080</v>
      </c>
      <c r="AH26" s="960">
        <v>1171994</v>
      </c>
      <c r="AI26" s="960">
        <v>0</v>
      </c>
      <c r="AJ26" s="960">
        <v>239301</v>
      </c>
      <c r="AK26" s="960">
        <v>1458</v>
      </c>
      <c r="AL26" s="961" t="s">
        <v>1306</v>
      </c>
    </row>
    <row r="27" spans="1:38" s="109" customFormat="1" ht="12.75" customHeight="1">
      <c r="A27" s="675" t="s">
        <v>1637</v>
      </c>
      <c r="B27" s="954">
        <v>8168221</v>
      </c>
      <c r="C27" s="959">
        <v>7862296</v>
      </c>
      <c r="D27" s="971">
        <f>SUM(B27-C27)</f>
        <v>305925</v>
      </c>
      <c r="E27" s="959">
        <v>1100</v>
      </c>
      <c r="F27" s="959">
        <f>SUM(D27-E27)</f>
        <v>304825</v>
      </c>
      <c r="G27" s="959">
        <v>2615245</v>
      </c>
      <c r="H27" s="959">
        <v>95517</v>
      </c>
      <c r="I27" s="959">
        <v>11369</v>
      </c>
      <c r="J27" s="959">
        <v>77409</v>
      </c>
      <c r="K27" s="959">
        <v>1438951</v>
      </c>
      <c r="L27" s="959">
        <v>8200</v>
      </c>
      <c r="M27" s="959">
        <v>0</v>
      </c>
      <c r="N27" s="959">
        <v>125534</v>
      </c>
      <c r="O27" s="959">
        <v>23159</v>
      </c>
      <c r="P27" s="959">
        <v>1201209</v>
      </c>
      <c r="Q27" s="748">
        <v>0</v>
      </c>
      <c r="R27" s="959">
        <v>441012</v>
      </c>
      <c r="S27" s="959">
        <v>75002</v>
      </c>
      <c r="T27" s="959">
        <v>9589</v>
      </c>
      <c r="U27" s="959">
        <v>113591</v>
      </c>
      <c r="V27" s="960">
        <v>154340</v>
      </c>
      <c r="W27" s="960">
        <v>343494</v>
      </c>
      <c r="X27" s="960">
        <v>1434600</v>
      </c>
      <c r="Y27" s="960">
        <v>123843</v>
      </c>
      <c r="Z27" s="960">
        <v>1603147</v>
      </c>
      <c r="AA27" s="960">
        <v>1042409</v>
      </c>
      <c r="AB27" s="960">
        <v>350908</v>
      </c>
      <c r="AC27" s="960">
        <v>9237</v>
      </c>
      <c r="AD27" s="960">
        <v>561205</v>
      </c>
      <c r="AE27" s="960">
        <v>100316</v>
      </c>
      <c r="AF27" s="960">
        <v>2035339</v>
      </c>
      <c r="AG27" s="960">
        <v>271158</v>
      </c>
      <c r="AH27" s="960">
        <v>1218652</v>
      </c>
      <c r="AI27" s="960">
        <v>3290</v>
      </c>
      <c r="AJ27" s="960">
        <v>542792</v>
      </c>
      <c r="AK27" s="960">
        <v>0</v>
      </c>
      <c r="AL27" s="961" t="s">
        <v>1306</v>
      </c>
    </row>
    <row r="28" spans="1:38" s="109" customFormat="1" ht="12.75" customHeight="1">
      <c r="A28" s="675" t="s">
        <v>1639</v>
      </c>
      <c r="B28" s="954">
        <v>6357845</v>
      </c>
      <c r="C28" s="959">
        <v>6096410</v>
      </c>
      <c r="D28" s="971">
        <f>SUM(B28-C28)</f>
        <v>261435</v>
      </c>
      <c r="E28" s="959">
        <v>0</v>
      </c>
      <c r="F28" s="959">
        <f>SUM(D28-E28)</f>
        <v>261435</v>
      </c>
      <c r="G28" s="959">
        <v>1617584</v>
      </c>
      <c r="H28" s="959">
        <v>94378</v>
      </c>
      <c r="I28" s="959">
        <v>0</v>
      </c>
      <c r="J28" s="959">
        <v>69093</v>
      </c>
      <c r="K28" s="959">
        <v>1542839</v>
      </c>
      <c r="L28" s="959">
        <v>6385</v>
      </c>
      <c r="M28" s="959">
        <v>46694</v>
      </c>
      <c r="N28" s="959">
        <v>103655</v>
      </c>
      <c r="O28" s="959">
        <v>16803</v>
      </c>
      <c r="P28" s="959">
        <v>947777</v>
      </c>
      <c r="Q28" s="748">
        <v>36364</v>
      </c>
      <c r="R28" s="959">
        <v>618193</v>
      </c>
      <c r="S28" s="959">
        <v>49895</v>
      </c>
      <c r="T28" s="959">
        <v>8513</v>
      </c>
      <c r="U28" s="959">
        <v>0</v>
      </c>
      <c r="V28" s="960">
        <v>233387</v>
      </c>
      <c r="W28" s="960">
        <v>322785</v>
      </c>
      <c r="X28" s="960">
        <v>643500</v>
      </c>
      <c r="Y28" s="960">
        <v>118449</v>
      </c>
      <c r="Z28" s="960">
        <v>879886</v>
      </c>
      <c r="AA28" s="960">
        <v>870924</v>
      </c>
      <c r="AB28" s="960">
        <v>369736</v>
      </c>
      <c r="AC28" s="960">
        <v>10062</v>
      </c>
      <c r="AD28" s="960">
        <v>757756</v>
      </c>
      <c r="AE28" s="960">
        <v>88700</v>
      </c>
      <c r="AF28" s="960">
        <v>1389537</v>
      </c>
      <c r="AG28" s="960">
        <v>230093</v>
      </c>
      <c r="AH28" s="960">
        <v>1035565</v>
      </c>
      <c r="AI28" s="960">
        <v>0</v>
      </c>
      <c r="AJ28" s="960">
        <v>345702</v>
      </c>
      <c r="AK28" s="960">
        <v>0</v>
      </c>
      <c r="AL28" s="961" t="s">
        <v>1306</v>
      </c>
    </row>
    <row r="29" spans="1:38" s="109" customFormat="1" ht="12.75" customHeight="1">
      <c r="A29" s="675" t="s">
        <v>1641</v>
      </c>
      <c r="B29" s="954">
        <v>5105481</v>
      </c>
      <c r="C29" s="959">
        <v>4926995</v>
      </c>
      <c r="D29" s="971">
        <f>SUM(B29-C29)</f>
        <v>178486</v>
      </c>
      <c r="E29" s="959">
        <v>43120</v>
      </c>
      <c r="F29" s="959">
        <f>SUM(D29-E29)</f>
        <v>135366</v>
      </c>
      <c r="G29" s="959">
        <v>617683</v>
      </c>
      <c r="H29" s="959">
        <v>81243</v>
      </c>
      <c r="I29" s="959">
        <v>0</v>
      </c>
      <c r="J29" s="959">
        <v>65337</v>
      </c>
      <c r="K29" s="959">
        <v>2029153</v>
      </c>
      <c r="L29" s="959">
        <v>4404</v>
      </c>
      <c r="M29" s="959">
        <v>268127</v>
      </c>
      <c r="N29" s="959">
        <v>85878</v>
      </c>
      <c r="O29" s="959">
        <v>12787</v>
      </c>
      <c r="P29" s="959">
        <v>801213</v>
      </c>
      <c r="Q29" s="748">
        <v>0</v>
      </c>
      <c r="R29" s="959">
        <v>363656</v>
      </c>
      <c r="S29" s="959">
        <v>15382</v>
      </c>
      <c r="T29" s="959">
        <v>10216</v>
      </c>
      <c r="U29" s="959">
        <v>10082</v>
      </c>
      <c r="V29" s="960">
        <v>138490</v>
      </c>
      <c r="W29" s="960">
        <v>91530</v>
      </c>
      <c r="X29" s="960">
        <v>510300</v>
      </c>
      <c r="Y29" s="960">
        <v>85898</v>
      </c>
      <c r="Z29" s="960">
        <v>682039</v>
      </c>
      <c r="AA29" s="960">
        <v>1009247</v>
      </c>
      <c r="AB29" s="960">
        <v>347356</v>
      </c>
      <c r="AC29" s="960">
        <v>10515</v>
      </c>
      <c r="AD29" s="960">
        <v>532611</v>
      </c>
      <c r="AE29" s="960">
        <v>115921</v>
      </c>
      <c r="AF29" s="960">
        <v>836929</v>
      </c>
      <c r="AG29" s="960">
        <v>225369</v>
      </c>
      <c r="AH29" s="960">
        <v>663350</v>
      </c>
      <c r="AI29" s="960">
        <v>117594</v>
      </c>
      <c r="AJ29" s="960">
        <v>295898</v>
      </c>
      <c r="AK29" s="960">
        <v>4268</v>
      </c>
      <c r="AL29" s="961" t="s">
        <v>1306</v>
      </c>
    </row>
    <row r="30" spans="1:38" s="109" customFormat="1" ht="12.75" customHeight="1">
      <c r="A30" s="675" t="s">
        <v>1643</v>
      </c>
      <c r="B30" s="954">
        <v>5935537</v>
      </c>
      <c r="C30" s="959">
        <v>5860765</v>
      </c>
      <c r="D30" s="971">
        <f>SUM(B30-C30)</f>
        <v>74772</v>
      </c>
      <c r="E30" s="959">
        <v>5200</v>
      </c>
      <c r="F30" s="959">
        <f>SUM(D30-E30)</f>
        <v>69572</v>
      </c>
      <c r="G30" s="959">
        <v>1235111</v>
      </c>
      <c r="H30" s="959">
        <v>81165</v>
      </c>
      <c r="I30" s="959">
        <v>0</v>
      </c>
      <c r="J30" s="959">
        <v>65260</v>
      </c>
      <c r="K30" s="959">
        <v>1903162</v>
      </c>
      <c r="L30" s="959">
        <v>7111</v>
      </c>
      <c r="M30" s="959">
        <v>48613</v>
      </c>
      <c r="N30" s="959">
        <v>87383</v>
      </c>
      <c r="O30" s="959">
        <v>16029</v>
      </c>
      <c r="P30" s="959">
        <v>861439</v>
      </c>
      <c r="Q30" s="748">
        <v>0</v>
      </c>
      <c r="R30" s="959">
        <v>358638</v>
      </c>
      <c r="S30" s="959">
        <v>35805</v>
      </c>
      <c r="T30" s="959">
        <v>6487</v>
      </c>
      <c r="U30" s="959">
        <v>40804</v>
      </c>
      <c r="V30" s="960">
        <v>63973</v>
      </c>
      <c r="W30" s="960">
        <v>252557</v>
      </c>
      <c r="X30" s="960">
        <v>872000</v>
      </c>
      <c r="Y30" s="960">
        <v>96169</v>
      </c>
      <c r="Z30" s="960">
        <v>779749</v>
      </c>
      <c r="AA30" s="960">
        <v>1029861</v>
      </c>
      <c r="AB30" s="960">
        <v>704867</v>
      </c>
      <c r="AC30" s="960">
        <v>25121</v>
      </c>
      <c r="AD30" s="960">
        <v>421742</v>
      </c>
      <c r="AE30" s="960">
        <v>142419</v>
      </c>
      <c r="AF30" s="960">
        <v>846112</v>
      </c>
      <c r="AG30" s="960">
        <v>192404</v>
      </c>
      <c r="AH30" s="960">
        <v>1324348</v>
      </c>
      <c r="AI30" s="960">
        <v>19628</v>
      </c>
      <c r="AJ30" s="960">
        <v>278345</v>
      </c>
      <c r="AK30" s="960">
        <v>0</v>
      </c>
      <c r="AL30" s="961" t="s">
        <v>1306</v>
      </c>
    </row>
    <row r="31" spans="1:38" s="109" customFormat="1" ht="12.75" customHeight="1">
      <c r="A31" s="675"/>
      <c r="B31" s="954"/>
      <c r="C31" s="959"/>
      <c r="D31" s="971"/>
      <c r="E31" s="959"/>
      <c r="F31" s="959"/>
      <c r="G31" s="959"/>
      <c r="H31" s="959"/>
      <c r="I31" s="959"/>
      <c r="J31" s="959"/>
      <c r="K31" s="959"/>
      <c r="L31" s="959"/>
      <c r="M31" s="959"/>
      <c r="N31" s="959"/>
      <c r="O31" s="959"/>
      <c r="P31" s="143"/>
      <c r="Q31" s="959"/>
      <c r="R31" s="959"/>
      <c r="S31" s="959"/>
      <c r="T31" s="959"/>
      <c r="U31" s="959"/>
      <c r="V31" s="960"/>
      <c r="W31" s="960"/>
      <c r="X31" s="960"/>
      <c r="Y31" s="960"/>
      <c r="Z31" s="960"/>
      <c r="AA31" s="960"/>
      <c r="AB31" s="960"/>
      <c r="AC31" s="960"/>
      <c r="AD31" s="960"/>
      <c r="AE31" s="960"/>
      <c r="AF31" s="960"/>
      <c r="AG31" s="960"/>
      <c r="AH31" s="960"/>
      <c r="AI31" s="960"/>
      <c r="AJ31" s="960"/>
      <c r="AK31" s="960"/>
      <c r="AL31" s="961"/>
    </row>
    <row r="32" spans="1:38" s="109" customFormat="1" ht="12.75" customHeight="1">
      <c r="A32" s="675" t="s">
        <v>1645</v>
      </c>
      <c r="B32" s="954">
        <v>2543117</v>
      </c>
      <c r="C32" s="959">
        <v>2444274</v>
      </c>
      <c r="D32" s="971">
        <f aca="true" t="shared" si="5" ref="D32:D38">SUM(B32-C32)</f>
        <v>98843</v>
      </c>
      <c r="E32" s="959">
        <v>0</v>
      </c>
      <c r="F32" s="959">
        <f aca="true" t="shared" si="6" ref="F32:F38">SUM(D32-E32)</f>
        <v>98843</v>
      </c>
      <c r="G32" s="959">
        <v>396169</v>
      </c>
      <c r="H32" s="959">
        <v>29838</v>
      </c>
      <c r="I32" s="959">
        <v>0</v>
      </c>
      <c r="J32" s="959">
        <v>24981</v>
      </c>
      <c r="K32" s="959">
        <v>846179</v>
      </c>
      <c r="L32" s="959">
        <v>1590</v>
      </c>
      <c r="M32" s="959">
        <v>3874</v>
      </c>
      <c r="N32" s="959">
        <v>14441</v>
      </c>
      <c r="O32" s="959">
        <v>7182</v>
      </c>
      <c r="P32" s="959">
        <v>305620</v>
      </c>
      <c r="Q32" s="748">
        <v>0</v>
      </c>
      <c r="R32" s="959">
        <v>272824</v>
      </c>
      <c r="S32" s="959">
        <v>6584</v>
      </c>
      <c r="T32" s="959">
        <v>32444</v>
      </c>
      <c r="U32" s="959">
        <v>0</v>
      </c>
      <c r="V32" s="960">
        <v>85463</v>
      </c>
      <c r="W32" s="960">
        <v>39128</v>
      </c>
      <c r="X32" s="960">
        <v>476800</v>
      </c>
      <c r="Y32" s="960">
        <v>50241</v>
      </c>
      <c r="Z32" s="960">
        <v>404740</v>
      </c>
      <c r="AA32" s="960">
        <v>225860</v>
      </c>
      <c r="AB32" s="960">
        <v>93021</v>
      </c>
      <c r="AC32" s="960">
        <v>1445</v>
      </c>
      <c r="AD32" s="960">
        <v>406524</v>
      </c>
      <c r="AE32" s="960">
        <v>36979</v>
      </c>
      <c r="AF32" s="960">
        <v>631416</v>
      </c>
      <c r="AG32" s="960">
        <v>57893</v>
      </c>
      <c r="AH32" s="960">
        <v>312729</v>
      </c>
      <c r="AI32" s="960">
        <v>53705</v>
      </c>
      <c r="AJ32" s="960">
        <v>169721</v>
      </c>
      <c r="AK32" s="960">
        <v>0</v>
      </c>
      <c r="AL32" s="961" t="s">
        <v>1306</v>
      </c>
    </row>
    <row r="33" spans="1:38" s="109" customFormat="1" ht="12.75" customHeight="1">
      <c r="A33" s="675" t="s">
        <v>1647</v>
      </c>
      <c r="B33" s="954">
        <v>1806852</v>
      </c>
      <c r="C33" s="959">
        <v>1721807</v>
      </c>
      <c r="D33" s="971">
        <f t="shared" si="5"/>
        <v>85045</v>
      </c>
      <c r="E33" s="959">
        <v>0</v>
      </c>
      <c r="F33" s="959">
        <f t="shared" si="6"/>
        <v>85045</v>
      </c>
      <c r="G33" s="959">
        <v>316377</v>
      </c>
      <c r="H33" s="959">
        <v>17268</v>
      </c>
      <c r="I33" s="959">
        <v>0</v>
      </c>
      <c r="J33" s="959">
        <v>13951</v>
      </c>
      <c r="K33" s="959">
        <v>606587</v>
      </c>
      <c r="L33" s="959">
        <v>722</v>
      </c>
      <c r="M33" s="959">
        <v>2753</v>
      </c>
      <c r="N33" s="959">
        <v>31349</v>
      </c>
      <c r="O33" s="959">
        <v>4956</v>
      </c>
      <c r="P33" s="959">
        <v>184906</v>
      </c>
      <c r="Q33" s="748">
        <v>0</v>
      </c>
      <c r="R33" s="959">
        <v>198275</v>
      </c>
      <c r="S33" s="959">
        <v>26495</v>
      </c>
      <c r="T33" s="959">
        <v>8834</v>
      </c>
      <c r="U33" s="959">
        <v>2000</v>
      </c>
      <c r="V33" s="960">
        <v>58707</v>
      </c>
      <c r="W33" s="960">
        <v>17372</v>
      </c>
      <c r="X33" s="960">
        <v>316300</v>
      </c>
      <c r="Y33" s="960">
        <v>47272</v>
      </c>
      <c r="Z33" s="960">
        <v>207470</v>
      </c>
      <c r="AA33" s="960">
        <v>325742</v>
      </c>
      <c r="AB33" s="960">
        <v>91939</v>
      </c>
      <c r="AC33" s="960">
        <v>5534</v>
      </c>
      <c r="AD33" s="960">
        <v>231573</v>
      </c>
      <c r="AE33" s="960">
        <v>17631</v>
      </c>
      <c r="AF33" s="960">
        <v>270773</v>
      </c>
      <c r="AG33" s="960">
        <v>34783</v>
      </c>
      <c r="AH33" s="960">
        <v>358831</v>
      </c>
      <c r="AI33" s="960">
        <v>8728</v>
      </c>
      <c r="AJ33" s="960">
        <v>121531</v>
      </c>
      <c r="AK33" s="960">
        <v>0</v>
      </c>
      <c r="AL33" s="961" t="s">
        <v>1306</v>
      </c>
    </row>
    <row r="34" spans="1:38" s="109" customFormat="1" ht="12.75" customHeight="1">
      <c r="A34" s="675" t="s">
        <v>1649</v>
      </c>
      <c r="B34" s="954">
        <v>3177800</v>
      </c>
      <c r="C34" s="959">
        <v>3111492</v>
      </c>
      <c r="D34" s="971">
        <f t="shared" si="5"/>
        <v>66308</v>
      </c>
      <c r="E34" s="959">
        <v>365</v>
      </c>
      <c r="F34" s="959">
        <f t="shared" si="6"/>
        <v>65943</v>
      </c>
      <c r="G34" s="959">
        <v>720477</v>
      </c>
      <c r="H34" s="959">
        <v>38640</v>
      </c>
      <c r="I34" s="959">
        <v>0</v>
      </c>
      <c r="J34" s="959">
        <v>28684</v>
      </c>
      <c r="K34" s="959">
        <v>975887</v>
      </c>
      <c r="L34" s="959">
        <v>1590</v>
      </c>
      <c r="M34" s="959">
        <v>8778</v>
      </c>
      <c r="N34" s="959">
        <v>57900</v>
      </c>
      <c r="O34" s="959">
        <v>12934</v>
      </c>
      <c r="P34" s="959">
        <v>331755</v>
      </c>
      <c r="Q34" s="748">
        <v>0</v>
      </c>
      <c r="R34" s="959">
        <v>333307</v>
      </c>
      <c r="S34" s="959">
        <v>8507</v>
      </c>
      <c r="T34" s="959">
        <v>6636</v>
      </c>
      <c r="U34" s="959">
        <v>27696</v>
      </c>
      <c r="V34" s="960">
        <v>38589</v>
      </c>
      <c r="W34" s="960">
        <v>40220</v>
      </c>
      <c r="X34" s="960">
        <v>546200</v>
      </c>
      <c r="Y34" s="960">
        <v>74731</v>
      </c>
      <c r="Z34" s="960">
        <v>502686</v>
      </c>
      <c r="AA34" s="960">
        <v>398292</v>
      </c>
      <c r="AB34" s="960">
        <v>126724</v>
      </c>
      <c r="AC34" s="960">
        <v>1851</v>
      </c>
      <c r="AD34" s="960">
        <v>506582</v>
      </c>
      <c r="AE34" s="960">
        <v>69644</v>
      </c>
      <c r="AF34" s="960">
        <v>514978</v>
      </c>
      <c r="AG34" s="960">
        <v>150582</v>
      </c>
      <c r="AH34" s="960">
        <v>554689</v>
      </c>
      <c r="AI34" s="960">
        <v>3467</v>
      </c>
      <c r="AJ34" s="960">
        <v>207169</v>
      </c>
      <c r="AK34" s="960">
        <v>97</v>
      </c>
      <c r="AL34" s="961" t="s">
        <v>1306</v>
      </c>
    </row>
    <row r="35" spans="1:38" s="109" customFormat="1" ht="12.75" customHeight="1">
      <c r="A35" s="675" t="s">
        <v>1651</v>
      </c>
      <c r="B35" s="954">
        <v>2949869</v>
      </c>
      <c r="C35" s="959">
        <v>2907489</v>
      </c>
      <c r="D35" s="971">
        <f t="shared" si="5"/>
        <v>42380</v>
      </c>
      <c r="E35" s="959">
        <v>7038</v>
      </c>
      <c r="F35" s="959">
        <f t="shared" si="6"/>
        <v>35342</v>
      </c>
      <c r="G35" s="959">
        <v>299712</v>
      </c>
      <c r="H35" s="959">
        <v>31074</v>
      </c>
      <c r="I35" s="959">
        <v>0</v>
      </c>
      <c r="J35" s="959">
        <v>24529</v>
      </c>
      <c r="K35" s="959">
        <v>1101299</v>
      </c>
      <c r="L35" s="959">
        <v>755</v>
      </c>
      <c r="M35" s="959">
        <v>6602</v>
      </c>
      <c r="N35" s="959">
        <v>34370</v>
      </c>
      <c r="O35" s="959">
        <v>3380</v>
      </c>
      <c r="P35" s="959">
        <v>346260</v>
      </c>
      <c r="Q35" s="748">
        <v>0</v>
      </c>
      <c r="R35" s="959">
        <v>310744</v>
      </c>
      <c r="S35" s="959">
        <v>83196</v>
      </c>
      <c r="T35" s="959">
        <v>200</v>
      </c>
      <c r="U35" s="959">
        <v>61500</v>
      </c>
      <c r="V35" s="960">
        <v>22766</v>
      </c>
      <c r="W35" s="960">
        <v>84082</v>
      </c>
      <c r="X35" s="960">
        <v>539400</v>
      </c>
      <c r="Y35" s="960">
        <v>41401</v>
      </c>
      <c r="Z35" s="960">
        <v>481765</v>
      </c>
      <c r="AA35" s="960">
        <v>235607</v>
      </c>
      <c r="AB35" s="960">
        <v>292168</v>
      </c>
      <c r="AC35" s="960">
        <v>945</v>
      </c>
      <c r="AD35" s="960">
        <v>411784</v>
      </c>
      <c r="AE35" s="960">
        <v>82556</v>
      </c>
      <c r="AF35" s="960">
        <v>416218</v>
      </c>
      <c r="AG35" s="960">
        <v>107367</v>
      </c>
      <c r="AH35" s="960">
        <v>582105</v>
      </c>
      <c r="AI35" s="960">
        <v>31884</v>
      </c>
      <c r="AJ35" s="960">
        <v>223689</v>
      </c>
      <c r="AK35" s="960">
        <v>0</v>
      </c>
      <c r="AL35" s="961" t="s">
        <v>1306</v>
      </c>
    </row>
    <row r="36" spans="1:38" s="109" customFormat="1" ht="12.75" customHeight="1">
      <c r="A36" s="675" t="s">
        <v>1653</v>
      </c>
      <c r="B36" s="954">
        <v>3145774</v>
      </c>
      <c r="C36" s="959">
        <v>3088439</v>
      </c>
      <c r="D36" s="971">
        <f t="shared" si="5"/>
        <v>57335</v>
      </c>
      <c r="E36" s="959">
        <v>0</v>
      </c>
      <c r="F36" s="959">
        <f t="shared" si="6"/>
        <v>57335</v>
      </c>
      <c r="G36" s="959">
        <v>298170</v>
      </c>
      <c r="H36" s="959">
        <v>27247</v>
      </c>
      <c r="I36" s="959">
        <v>0</v>
      </c>
      <c r="J36" s="959">
        <v>23087</v>
      </c>
      <c r="K36" s="959">
        <v>1058985</v>
      </c>
      <c r="L36" s="959">
        <v>353</v>
      </c>
      <c r="M36" s="959">
        <v>125931</v>
      </c>
      <c r="N36" s="959">
        <v>34160</v>
      </c>
      <c r="O36" s="959">
        <v>6641</v>
      </c>
      <c r="P36" s="959">
        <v>304012</v>
      </c>
      <c r="Q36" s="748">
        <v>0</v>
      </c>
      <c r="R36" s="959">
        <v>621603</v>
      </c>
      <c r="S36" s="959">
        <v>39010</v>
      </c>
      <c r="T36" s="959">
        <v>1145</v>
      </c>
      <c r="U36" s="959">
        <v>0</v>
      </c>
      <c r="V36" s="960">
        <v>50589</v>
      </c>
      <c r="W36" s="960">
        <v>54941</v>
      </c>
      <c r="X36" s="960">
        <v>499900</v>
      </c>
      <c r="Y36" s="960">
        <v>51488</v>
      </c>
      <c r="Z36" s="960">
        <v>367686</v>
      </c>
      <c r="AA36" s="960">
        <v>313773</v>
      </c>
      <c r="AB36" s="960">
        <v>135750</v>
      </c>
      <c r="AC36" s="960">
        <v>1720</v>
      </c>
      <c r="AD36" s="960">
        <v>681898</v>
      </c>
      <c r="AE36" s="960">
        <v>67992</v>
      </c>
      <c r="AF36" s="960">
        <v>572503</v>
      </c>
      <c r="AG36" s="960">
        <v>106635</v>
      </c>
      <c r="AH36" s="960">
        <v>561255</v>
      </c>
      <c r="AI36" s="960">
        <v>41860</v>
      </c>
      <c r="AJ36" s="960">
        <v>185879</v>
      </c>
      <c r="AK36" s="960">
        <v>0</v>
      </c>
      <c r="AL36" s="961" t="s">
        <v>1306</v>
      </c>
    </row>
    <row r="37" spans="1:38" s="109" customFormat="1" ht="12.75" customHeight="1">
      <c r="A37" s="675" t="s">
        <v>1605</v>
      </c>
      <c r="B37" s="954">
        <v>2522044</v>
      </c>
      <c r="C37" s="959">
        <v>2452013</v>
      </c>
      <c r="D37" s="971">
        <f t="shared" si="5"/>
        <v>70031</v>
      </c>
      <c r="E37" s="959">
        <v>0</v>
      </c>
      <c r="F37" s="959">
        <f t="shared" si="6"/>
        <v>70031</v>
      </c>
      <c r="G37" s="959">
        <v>360315</v>
      </c>
      <c r="H37" s="959">
        <v>38399</v>
      </c>
      <c r="I37" s="959">
        <v>0</v>
      </c>
      <c r="J37" s="959">
        <v>31422</v>
      </c>
      <c r="K37" s="959">
        <v>1016713</v>
      </c>
      <c r="L37" s="959">
        <v>594</v>
      </c>
      <c r="M37" s="959">
        <v>18251</v>
      </c>
      <c r="N37" s="959">
        <v>27458</v>
      </c>
      <c r="O37" s="959">
        <v>4805</v>
      </c>
      <c r="P37" s="959">
        <v>170413</v>
      </c>
      <c r="Q37" s="748">
        <v>0</v>
      </c>
      <c r="R37" s="959">
        <v>404470</v>
      </c>
      <c r="S37" s="959">
        <v>27089</v>
      </c>
      <c r="T37" s="959">
        <v>883</v>
      </c>
      <c r="U37" s="959">
        <v>0</v>
      </c>
      <c r="V37" s="960">
        <v>50043</v>
      </c>
      <c r="W37" s="960">
        <v>44289</v>
      </c>
      <c r="X37" s="960">
        <v>326900</v>
      </c>
      <c r="Y37" s="960">
        <v>49816</v>
      </c>
      <c r="Z37" s="960">
        <v>376171</v>
      </c>
      <c r="AA37" s="960">
        <v>248495</v>
      </c>
      <c r="AB37" s="960">
        <v>122941</v>
      </c>
      <c r="AC37" s="960">
        <v>859</v>
      </c>
      <c r="AD37" s="960">
        <v>504982</v>
      </c>
      <c r="AE37" s="960">
        <v>39349</v>
      </c>
      <c r="AF37" s="960">
        <v>387964</v>
      </c>
      <c r="AG37" s="960">
        <v>114173</v>
      </c>
      <c r="AH37" s="960">
        <v>330142</v>
      </c>
      <c r="AI37" s="960">
        <v>44089</v>
      </c>
      <c r="AJ37" s="960">
        <v>233032</v>
      </c>
      <c r="AK37" s="960">
        <v>0</v>
      </c>
      <c r="AL37" s="961" t="s">
        <v>1306</v>
      </c>
    </row>
    <row r="38" spans="1:38" s="109" customFormat="1" ht="12.75" customHeight="1">
      <c r="A38" s="675" t="s">
        <v>1606</v>
      </c>
      <c r="B38" s="954">
        <v>2296303</v>
      </c>
      <c r="C38" s="959">
        <v>2271901</v>
      </c>
      <c r="D38" s="971">
        <f t="shared" si="5"/>
        <v>24402</v>
      </c>
      <c r="E38" s="959">
        <v>0</v>
      </c>
      <c r="F38" s="959">
        <f t="shared" si="6"/>
        <v>24402</v>
      </c>
      <c r="G38" s="959">
        <v>274356</v>
      </c>
      <c r="H38" s="959">
        <v>30105</v>
      </c>
      <c r="I38" s="959">
        <v>0</v>
      </c>
      <c r="J38" s="959">
        <v>23439</v>
      </c>
      <c r="K38" s="959">
        <v>877668</v>
      </c>
      <c r="L38" s="959">
        <v>706</v>
      </c>
      <c r="M38" s="959">
        <v>62587</v>
      </c>
      <c r="N38" s="959">
        <v>19270</v>
      </c>
      <c r="O38" s="959">
        <v>4185</v>
      </c>
      <c r="P38" s="959">
        <v>327651</v>
      </c>
      <c r="Q38" s="748">
        <v>0</v>
      </c>
      <c r="R38" s="959">
        <v>220078</v>
      </c>
      <c r="S38" s="959">
        <v>30841</v>
      </c>
      <c r="T38" s="959">
        <v>2410</v>
      </c>
      <c r="U38" s="959">
        <v>6605</v>
      </c>
      <c r="V38" s="960">
        <v>36029</v>
      </c>
      <c r="W38" s="960">
        <v>68673</v>
      </c>
      <c r="X38" s="960">
        <v>311700</v>
      </c>
      <c r="Y38" s="960">
        <v>55862</v>
      </c>
      <c r="Z38" s="960">
        <v>436358</v>
      </c>
      <c r="AA38" s="960">
        <v>289937</v>
      </c>
      <c r="AB38" s="960">
        <v>110576</v>
      </c>
      <c r="AC38" s="960">
        <v>1392</v>
      </c>
      <c r="AD38" s="960">
        <v>336251</v>
      </c>
      <c r="AE38" s="960">
        <v>12681</v>
      </c>
      <c r="AF38" s="960">
        <v>368858</v>
      </c>
      <c r="AG38" s="960">
        <v>81927</v>
      </c>
      <c r="AH38" s="960">
        <v>420618</v>
      </c>
      <c r="AI38" s="960">
        <v>79345</v>
      </c>
      <c r="AJ38" s="960">
        <v>174822</v>
      </c>
      <c r="AK38" s="960">
        <v>3274</v>
      </c>
      <c r="AL38" s="961" t="s">
        <v>1306</v>
      </c>
    </row>
    <row r="39" spans="1:38" s="109" customFormat="1" ht="12.75" customHeight="1">
      <c r="A39" s="675"/>
      <c r="B39" s="954"/>
      <c r="C39" s="959"/>
      <c r="D39" s="971"/>
      <c r="E39" s="959"/>
      <c r="F39" s="959"/>
      <c r="G39" s="959"/>
      <c r="H39" s="959"/>
      <c r="I39" s="959"/>
      <c r="J39" s="959"/>
      <c r="K39" s="959"/>
      <c r="L39" s="959"/>
      <c r="M39" s="959"/>
      <c r="N39" s="959"/>
      <c r="O39" s="959"/>
      <c r="P39" s="143"/>
      <c r="Q39" s="959"/>
      <c r="R39" s="959"/>
      <c r="S39" s="959"/>
      <c r="T39" s="959"/>
      <c r="U39" s="959"/>
      <c r="V39" s="960"/>
      <c r="W39" s="960"/>
      <c r="X39" s="960"/>
      <c r="Y39" s="960"/>
      <c r="Z39" s="960"/>
      <c r="AA39" s="960"/>
      <c r="AB39" s="960"/>
      <c r="AC39" s="960"/>
      <c r="AD39" s="960"/>
      <c r="AE39" s="960"/>
      <c r="AF39" s="960"/>
      <c r="AG39" s="960"/>
      <c r="AH39" s="960"/>
      <c r="AI39" s="960"/>
      <c r="AJ39" s="960"/>
      <c r="AK39" s="960"/>
      <c r="AL39" s="961"/>
    </row>
    <row r="40" spans="1:38" s="109" customFormat="1" ht="12.75" customHeight="1">
      <c r="A40" s="675" t="s">
        <v>1609</v>
      </c>
      <c r="B40" s="954">
        <v>2429864</v>
      </c>
      <c r="C40" s="959">
        <v>2391830</v>
      </c>
      <c r="D40" s="971">
        <f aca="true" t="shared" si="7" ref="D40:D46">SUM(B40-C40)</f>
        <v>38034</v>
      </c>
      <c r="E40" s="959">
        <v>300</v>
      </c>
      <c r="F40" s="959">
        <f aca="true" t="shared" si="8" ref="F40:F46">SUM(D40-E40)</f>
        <v>37734</v>
      </c>
      <c r="G40" s="959">
        <v>207377</v>
      </c>
      <c r="H40" s="959">
        <v>31510</v>
      </c>
      <c r="I40" s="959">
        <v>0</v>
      </c>
      <c r="J40" s="959">
        <v>23649</v>
      </c>
      <c r="K40" s="959">
        <v>827384</v>
      </c>
      <c r="L40" s="959">
        <v>514</v>
      </c>
      <c r="M40" s="959">
        <v>1875</v>
      </c>
      <c r="N40" s="959">
        <v>13560</v>
      </c>
      <c r="O40" s="959">
        <v>2442</v>
      </c>
      <c r="P40" s="143">
        <v>304188</v>
      </c>
      <c r="Q40" s="959">
        <v>0</v>
      </c>
      <c r="R40" s="959">
        <v>361175</v>
      </c>
      <c r="S40" s="959">
        <v>14007</v>
      </c>
      <c r="T40" s="959">
        <v>3990</v>
      </c>
      <c r="U40" s="959">
        <v>80000</v>
      </c>
      <c r="V40" s="960">
        <v>36365</v>
      </c>
      <c r="W40" s="960">
        <v>19028</v>
      </c>
      <c r="X40" s="960">
        <v>502800</v>
      </c>
      <c r="Y40" s="960">
        <v>38259</v>
      </c>
      <c r="Z40" s="960">
        <v>491348</v>
      </c>
      <c r="AA40" s="960">
        <v>130175</v>
      </c>
      <c r="AB40" s="960">
        <v>104237</v>
      </c>
      <c r="AC40" s="960">
        <v>1454</v>
      </c>
      <c r="AD40" s="960">
        <v>534047</v>
      </c>
      <c r="AE40" s="960">
        <v>20464</v>
      </c>
      <c r="AF40" s="960">
        <v>319692</v>
      </c>
      <c r="AG40" s="960">
        <v>71570</v>
      </c>
      <c r="AH40" s="960">
        <v>488151</v>
      </c>
      <c r="AI40" s="960">
        <v>48141</v>
      </c>
      <c r="AJ40" s="960">
        <v>144292</v>
      </c>
      <c r="AK40" s="960">
        <v>0</v>
      </c>
      <c r="AL40" s="961" t="s">
        <v>1306</v>
      </c>
    </row>
    <row r="41" spans="1:38" s="109" customFormat="1" ht="12.75" customHeight="1">
      <c r="A41" s="675" t="s">
        <v>1610</v>
      </c>
      <c r="B41" s="954">
        <v>2828255</v>
      </c>
      <c r="C41" s="959">
        <v>2770219</v>
      </c>
      <c r="D41" s="971">
        <f t="shared" si="7"/>
        <v>58036</v>
      </c>
      <c r="E41" s="959">
        <v>0</v>
      </c>
      <c r="F41" s="959">
        <f t="shared" si="8"/>
        <v>58036</v>
      </c>
      <c r="G41" s="959">
        <v>382342</v>
      </c>
      <c r="H41" s="959">
        <v>31823</v>
      </c>
      <c r="I41" s="959">
        <v>0</v>
      </c>
      <c r="J41" s="959">
        <v>27388</v>
      </c>
      <c r="K41" s="959">
        <v>1110096</v>
      </c>
      <c r="L41" s="959">
        <v>674</v>
      </c>
      <c r="M41" s="959">
        <v>98636</v>
      </c>
      <c r="N41" s="959">
        <v>34412</v>
      </c>
      <c r="O41" s="959">
        <v>4441</v>
      </c>
      <c r="P41" s="143">
        <v>198437</v>
      </c>
      <c r="Q41" s="959">
        <v>0</v>
      </c>
      <c r="R41" s="959">
        <v>564220</v>
      </c>
      <c r="S41" s="959">
        <v>40622</v>
      </c>
      <c r="T41" s="959">
        <v>5113</v>
      </c>
      <c r="U41" s="959">
        <v>0</v>
      </c>
      <c r="V41" s="960">
        <v>26804</v>
      </c>
      <c r="W41" s="960">
        <v>9947</v>
      </c>
      <c r="X41" s="960">
        <v>293300</v>
      </c>
      <c r="Y41" s="960">
        <v>54184</v>
      </c>
      <c r="Z41" s="960">
        <v>299150</v>
      </c>
      <c r="AA41" s="960">
        <v>312143</v>
      </c>
      <c r="AB41" s="960">
        <v>130217</v>
      </c>
      <c r="AC41" s="960">
        <v>2425</v>
      </c>
      <c r="AD41" s="960">
        <v>850269</v>
      </c>
      <c r="AE41" s="960">
        <v>60800</v>
      </c>
      <c r="AF41" s="960">
        <v>358402</v>
      </c>
      <c r="AG41" s="960">
        <v>104173</v>
      </c>
      <c r="AH41" s="960">
        <v>431573</v>
      </c>
      <c r="AI41" s="960">
        <v>89</v>
      </c>
      <c r="AJ41" s="960">
        <v>166794</v>
      </c>
      <c r="AK41" s="960">
        <v>0</v>
      </c>
      <c r="AL41" s="961" t="s">
        <v>1306</v>
      </c>
    </row>
    <row r="42" spans="1:38" s="109" customFormat="1" ht="12.75" customHeight="1">
      <c r="A42" s="675" t="s">
        <v>1612</v>
      </c>
      <c r="B42" s="954">
        <v>1935553</v>
      </c>
      <c r="C42" s="959">
        <v>1885364</v>
      </c>
      <c r="D42" s="971">
        <f t="shared" si="7"/>
        <v>50189</v>
      </c>
      <c r="E42" s="959">
        <v>0</v>
      </c>
      <c r="F42" s="959">
        <f t="shared" si="8"/>
        <v>50189</v>
      </c>
      <c r="G42" s="959">
        <v>204855</v>
      </c>
      <c r="H42" s="959">
        <v>23370</v>
      </c>
      <c r="I42" s="959">
        <v>0</v>
      </c>
      <c r="J42" s="959">
        <v>17525</v>
      </c>
      <c r="K42" s="959">
        <v>782292</v>
      </c>
      <c r="L42" s="959">
        <v>546</v>
      </c>
      <c r="M42" s="959">
        <v>24950</v>
      </c>
      <c r="N42" s="959">
        <v>23856</v>
      </c>
      <c r="O42" s="959">
        <v>2058</v>
      </c>
      <c r="P42" s="143">
        <v>133459</v>
      </c>
      <c r="Q42" s="959">
        <v>0</v>
      </c>
      <c r="R42" s="959">
        <v>163303</v>
      </c>
      <c r="S42" s="959">
        <v>13040</v>
      </c>
      <c r="T42" s="959">
        <v>4543</v>
      </c>
      <c r="U42" s="959">
        <v>20000</v>
      </c>
      <c r="V42" s="960">
        <v>39866</v>
      </c>
      <c r="W42" s="960">
        <v>192590</v>
      </c>
      <c r="X42" s="960">
        <v>289300</v>
      </c>
      <c r="Y42" s="960">
        <v>44056</v>
      </c>
      <c r="Z42" s="960">
        <v>293853</v>
      </c>
      <c r="AA42" s="960">
        <v>163950</v>
      </c>
      <c r="AB42" s="960">
        <v>92943</v>
      </c>
      <c r="AC42" s="960">
        <v>1400</v>
      </c>
      <c r="AD42" s="960">
        <v>244548</v>
      </c>
      <c r="AE42" s="960">
        <v>20943</v>
      </c>
      <c r="AF42" s="960">
        <v>355309</v>
      </c>
      <c r="AG42" s="960">
        <v>83808</v>
      </c>
      <c r="AH42" s="960">
        <v>273810</v>
      </c>
      <c r="AI42" s="960">
        <v>194372</v>
      </c>
      <c r="AJ42" s="960">
        <v>116372</v>
      </c>
      <c r="AK42" s="960">
        <v>0</v>
      </c>
      <c r="AL42" s="961" t="s">
        <v>1306</v>
      </c>
    </row>
    <row r="43" spans="1:38" s="109" customFormat="1" ht="12.75" customHeight="1">
      <c r="A43" s="675" t="s">
        <v>1614</v>
      </c>
      <c r="B43" s="954">
        <v>2830645</v>
      </c>
      <c r="C43" s="959">
        <v>2801422</v>
      </c>
      <c r="D43" s="971">
        <f t="shared" si="7"/>
        <v>29223</v>
      </c>
      <c r="E43" s="959">
        <v>0</v>
      </c>
      <c r="F43" s="959">
        <f t="shared" si="8"/>
        <v>29223</v>
      </c>
      <c r="G43" s="959">
        <v>352324</v>
      </c>
      <c r="H43" s="959">
        <v>33899</v>
      </c>
      <c r="I43" s="959">
        <v>0</v>
      </c>
      <c r="J43" s="959">
        <v>29649</v>
      </c>
      <c r="K43" s="959">
        <v>1138179</v>
      </c>
      <c r="L43" s="959">
        <v>626</v>
      </c>
      <c r="M43" s="959">
        <v>7687</v>
      </c>
      <c r="N43" s="959">
        <v>36352</v>
      </c>
      <c r="O43" s="959">
        <v>3806</v>
      </c>
      <c r="P43" s="143">
        <v>393812</v>
      </c>
      <c r="Q43" s="959">
        <v>0</v>
      </c>
      <c r="R43" s="959">
        <v>257085</v>
      </c>
      <c r="S43" s="959">
        <v>19016</v>
      </c>
      <c r="T43" s="959">
        <v>580</v>
      </c>
      <c r="U43" s="959">
        <v>0</v>
      </c>
      <c r="V43" s="960">
        <v>33067</v>
      </c>
      <c r="W43" s="960">
        <v>43163</v>
      </c>
      <c r="X43" s="960">
        <v>481400</v>
      </c>
      <c r="Y43" s="960">
        <v>55796</v>
      </c>
      <c r="Z43" s="960">
        <v>391649</v>
      </c>
      <c r="AA43" s="960">
        <v>262031</v>
      </c>
      <c r="AB43" s="960">
        <v>183843</v>
      </c>
      <c r="AC43" s="960">
        <v>2498</v>
      </c>
      <c r="AD43" s="960">
        <v>292918</v>
      </c>
      <c r="AE43" s="960">
        <v>50777</v>
      </c>
      <c r="AF43" s="960">
        <v>625692</v>
      </c>
      <c r="AG43" s="960">
        <v>106272</v>
      </c>
      <c r="AH43" s="960">
        <v>606425</v>
      </c>
      <c r="AI43" s="960">
        <v>68212</v>
      </c>
      <c r="AJ43" s="960">
        <v>155309</v>
      </c>
      <c r="AK43" s="960">
        <v>0</v>
      </c>
      <c r="AL43" s="961" t="s">
        <v>1306</v>
      </c>
    </row>
    <row r="44" spans="1:38" s="109" customFormat="1" ht="12.75" customHeight="1">
      <c r="A44" s="675" t="s">
        <v>1616</v>
      </c>
      <c r="B44" s="954">
        <v>1949667</v>
      </c>
      <c r="C44" s="959">
        <v>1921797</v>
      </c>
      <c r="D44" s="971">
        <f t="shared" si="7"/>
        <v>27870</v>
      </c>
      <c r="E44" s="959">
        <v>0</v>
      </c>
      <c r="F44" s="959">
        <f t="shared" si="8"/>
        <v>27870</v>
      </c>
      <c r="G44" s="959">
        <v>207644</v>
      </c>
      <c r="H44" s="959">
        <v>18355</v>
      </c>
      <c r="I44" s="959">
        <v>0</v>
      </c>
      <c r="J44" s="959">
        <v>14697</v>
      </c>
      <c r="K44" s="959">
        <v>728856</v>
      </c>
      <c r="L44" s="959">
        <v>305</v>
      </c>
      <c r="M44" s="959">
        <v>38555</v>
      </c>
      <c r="N44" s="959">
        <v>17049</v>
      </c>
      <c r="O44" s="959">
        <v>1480</v>
      </c>
      <c r="P44" s="143">
        <v>187795</v>
      </c>
      <c r="Q44" s="959">
        <v>0</v>
      </c>
      <c r="R44" s="959">
        <v>266027</v>
      </c>
      <c r="S44" s="959">
        <v>11223</v>
      </c>
      <c r="T44" s="959">
        <v>3306</v>
      </c>
      <c r="U44" s="959">
        <v>146246</v>
      </c>
      <c r="V44" s="960">
        <v>29995</v>
      </c>
      <c r="W44" s="960">
        <v>13934</v>
      </c>
      <c r="X44" s="960">
        <v>264200</v>
      </c>
      <c r="Y44" s="960">
        <v>36589</v>
      </c>
      <c r="Z44" s="960">
        <v>273745</v>
      </c>
      <c r="AA44" s="960">
        <v>104760</v>
      </c>
      <c r="AB44" s="960">
        <v>64613</v>
      </c>
      <c r="AC44" s="960">
        <v>1356</v>
      </c>
      <c r="AD44" s="960">
        <v>386454</v>
      </c>
      <c r="AE44" s="960">
        <v>10646</v>
      </c>
      <c r="AF44" s="960">
        <v>263994</v>
      </c>
      <c r="AG44" s="960">
        <v>60231</v>
      </c>
      <c r="AH44" s="960">
        <v>491631</v>
      </c>
      <c r="AI44" s="960">
        <v>55377</v>
      </c>
      <c r="AJ44" s="960">
        <v>172401</v>
      </c>
      <c r="AK44" s="960">
        <v>0</v>
      </c>
      <c r="AL44" s="961" t="s">
        <v>1306</v>
      </c>
    </row>
    <row r="45" spans="1:38" s="109" customFormat="1" ht="12.75" customHeight="1">
      <c r="A45" s="675" t="s">
        <v>1618</v>
      </c>
      <c r="B45" s="954">
        <v>1731119</v>
      </c>
      <c r="C45" s="959">
        <v>1676212</v>
      </c>
      <c r="D45" s="971">
        <f t="shared" si="7"/>
        <v>54907</v>
      </c>
      <c r="E45" s="959">
        <v>1800</v>
      </c>
      <c r="F45" s="959">
        <f t="shared" si="8"/>
        <v>53107</v>
      </c>
      <c r="G45" s="959">
        <v>154331</v>
      </c>
      <c r="H45" s="959">
        <v>16678</v>
      </c>
      <c r="I45" s="959">
        <v>0</v>
      </c>
      <c r="J45" s="959">
        <v>15530</v>
      </c>
      <c r="K45" s="959">
        <v>745776</v>
      </c>
      <c r="L45" s="959">
        <v>0</v>
      </c>
      <c r="M45" s="959">
        <v>128864</v>
      </c>
      <c r="N45" s="959">
        <v>11370</v>
      </c>
      <c r="O45" s="959">
        <v>2717</v>
      </c>
      <c r="P45" s="143">
        <v>103434</v>
      </c>
      <c r="Q45" s="959">
        <v>0</v>
      </c>
      <c r="R45" s="959">
        <v>279923</v>
      </c>
      <c r="S45" s="959">
        <v>5678</v>
      </c>
      <c r="T45" s="959">
        <v>0</v>
      </c>
      <c r="U45" s="959">
        <v>0</v>
      </c>
      <c r="V45" s="960">
        <v>54691</v>
      </c>
      <c r="W45" s="960">
        <v>37527</v>
      </c>
      <c r="X45" s="960">
        <v>174600</v>
      </c>
      <c r="Y45" s="960">
        <v>41116</v>
      </c>
      <c r="Z45" s="960">
        <v>221176</v>
      </c>
      <c r="AA45" s="960">
        <v>150064</v>
      </c>
      <c r="AB45" s="960">
        <v>80403</v>
      </c>
      <c r="AC45" s="960">
        <v>2161</v>
      </c>
      <c r="AD45" s="960">
        <v>546955</v>
      </c>
      <c r="AE45" s="960">
        <v>8192</v>
      </c>
      <c r="AF45" s="960">
        <v>204053</v>
      </c>
      <c r="AG45" s="960">
        <v>60551</v>
      </c>
      <c r="AH45" s="960">
        <v>208079</v>
      </c>
      <c r="AI45" s="960">
        <v>8670</v>
      </c>
      <c r="AJ45" s="960">
        <v>144792</v>
      </c>
      <c r="AK45" s="960">
        <v>0</v>
      </c>
      <c r="AL45" s="961" t="s">
        <v>1306</v>
      </c>
    </row>
    <row r="46" spans="1:38" s="109" customFormat="1" ht="12.75" customHeight="1">
      <c r="A46" s="675" t="s">
        <v>1619</v>
      </c>
      <c r="B46" s="954">
        <v>2016336</v>
      </c>
      <c r="C46" s="959">
        <v>1967992</v>
      </c>
      <c r="D46" s="971">
        <f t="shared" si="7"/>
        <v>48344</v>
      </c>
      <c r="E46" s="959">
        <v>0</v>
      </c>
      <c r="F46" s="959">
        <f t="shared" si="8"/>
        <v>48344</v>
      </c>
      <c r="G46" s="959">
        <v>188012</v>
      </c>
      <c r="H46" s="959">
        <v>19610</v>
      </c>
      <c r="I46" s="959">
        <v>0</v>
      </c>
      <c r="J46" s="959">
        <v>16558</v>
      </c>
      <c r="K46" s="959">
        <v>832756</v>
      </c>
      <c r="L46" s="959">
        <v>481</v>
      </c>
      <c r="M46" s="959">
        <v>29442</v>
      </c>
      <c r="N46" s="959">
        <v>5274</v>
      </c>
      <c r="O46" s="959">
        <v>2741</v>
      </c>
      <c r="P46" s="143">
        <v>236238</v>
      </c>
      <c r="Q46" s="959">
        <v>0</v>
      </c>
      <c r="R46" s="959">
        <v>244403</v>
      </c>
      <c r="S46" s="959">
        <v>10249</v>
      </c>
      <c r="T46" s="959">
        <v>5395</v>
      </c>
      <c r="U46" s="959">
        <v>74500</v>
      </c>
      <c r="V46" s="960">
        <v>38376</v>
      </c>
      <c r="W46" s="960">
        <v>14701</v>
      </c>
      <c r="X46" s="960">
        <v>297600</v>
      </c>
      <c r="Y46" s="960">
        <v>36778</v>
      </c>
      <c r="Z46" s="960">
        <v>314212</v>
      </c>
      <c r="AA46" s="960">
        <v>128822</v>
      </c>
      <c r="AB46" s="960">
        <v>80160</v>
      </c>
      <c r="AC46" s="960">
        <v>2075</v>
      </c>
      <c r="AD46" s="960">
        <v>286477</v>
      </c>
      <c r="AE46" s="960">
        <v>13070</v>
      </c>
      <c r="AF46" s="960">
        <v>384066</v>
      </c>
      <c r="AG46" s="960">
        <v>68580</v>
      </c>
      <c r="AH46" s="960">
        <v>532869</v>
      </c>
      <c r="AI46" s="960">
        <v>27633</v>
      </c>
      <c r="AJ46" s="960">
        <v>93250</v>
      </c>
      <c r="AK46" s="960">
        <v>0</v>
      </c>
      <c r="AL46" s="961" t="s">
        <v>1306</v>
      </c>
    </row>
    <row r="47" spans="1:38" s="109" customFormat="1" ht="12.75" customHeight="1">
      <c r="A47" s="675"/>
      <c r="B47" s="954"/>
      <c r="C47" s="959"/>
      <c r="D47" s="971"/>
      <c r="E47" s="959"/>
      <c r="F47" s="959"/>
      <c r="G47" s="959"/>
      <c r="H47" s="959"/>
      <c r="I47" s="959"/>
      <c r="J47" s="959"/>
      <c r="K47" s="959"/>
      <c r="L47" s="959"/>
      <c r="M47" s="959"/>
      <c r="N47" s="959"/>
      <c r="O47" s="959"/>
      <c r="P47" s="143"/>
      <c r="Q47" s="959"/>
      <c r="R47" s="959"/>
      <c r="S47" s="959"/>
      <c r="T47" s="959"/>
      <c r="U47" s="959"/>
      <c r="V47" s="960"/>
      <c r="W47" s="960"/>
      <c r="X47" s="960"/>
      <c r="Y47" s="960"/>
      <c r="Z47" s="960"/>
      <c r="AA47" s="960"/>
      <c r="AB47" s="960"/>
      <c r="AC47" s="960"/>
      <c r="AD47" s="960"/>
      <c r="AE47" s="960"/>
      <c r="AF47" s="960"/>
      <c r="AG47" s="960"/>
      <c r="AH47" s="960"/>
      <c r="AI47" s="960"/>
      <c r="AJ47" s="960"/>
      <c r="AK47" s="960"/>
      <c r="AL47" s="961"/>
    </row>
    <row r="48" spans="1:38" s="109" customFormat="1" ht="12.75" customHeight="1">
      <c r="A48" s="675" t="s">
        <v>1622</v>
      </c>
      <c r="B48" s="954">
        <v>4984536</v>
      </c>
      <c r="C48" s="959">
        <v>4892886</v>
      </c>
      <c r="D48" s="971">
        <f>SUM(B48-C48)</f>
        <v>91650</v>
      </c>
      <c r="E48" s="959">
        <v>700</v>
      </c>
      <c r="F48" s="959">
        <f>SUM(D48-E48)</f>
        <v>90950</v>
      </c>
      <c r="G48" s="959">
        <v>799236</v>
      </c>
      <c r="H48" s="959">
        <v>114322</v>
      </c>
      <c r="I48" s="959">
        <v>0</v>
      </c>
      <c r="J48" s="959">
        <v>89896</v>
      </c>
      <c r="K48" s="959">
        <v>1711303</v>
      </c>
      <c r="L48" s="959">
        <v>3623</v>
      </c>
      <c r="M48" s="959">
        <v>32938</v>
      </c>
      <c r="N48" s="959">
        <v>47045</v>
      </c>
      <c r="O48" s="959">
        <v>15117</v>
      </c>
      <c r="P48" s="143">
        <v>642964</v>
      </c>
      <c r="Q48" s="959">
        <v>0</v>
      </c>
      <c r="R48" s="959">
        <v>491267</v>
      </c>
      <c r="S48" s="959">
        <v>134759</v>
      </c>
      <c r="T48" s="959">
        <v>2500</v>
      </c>
      <c r="U48" s="959">
        <v>11257</v>
      </c>
      <c r="V48" s="960">
        <v>94465</v>
      </c>
      <c r="W48" s="960">
        <v>50944</v>
      </c>
      <c r="X48" s="960">
        <v>742900</v>
      </c>
      <c r="Y48" s="960">
        <v>74485</v>
      </c>
      <c r="Z48" s="960">
        <v>531050</v>
      </c>
      <c r="AA48" s="960">
        <v>555817</v>
      </c>
      <c r="AB48" s="960">
        <v>254061</v>
      </c>
      <c r="AC48" s="960">
        <v>1312</v>
      </c>
      <c r="AD48" s="960">
        <v>720542</v>
      </c>
      <c r="AE48" s="960">
        <v>79654</v>
      </c>
      <c r="AF48" s="960">
        <v>1084285</v>
      </c>
      <c r="AG48" s="960">
        <v>150731</v>
      </c>
      <c r="AH48" s="960">
        <v>1081569</v>
      </c>
      <c r="AI48" s="960">
        <v>15620</v>
      </c>
      <c r="AJ48" s="960">
        <v>343760</v>
      </c>
      <c r="AK48" s="960">
        <v>0</v>
      </c>
      <c r="AL48" s="961" t="s">
        <v>1306</v>
      </c>
    </row>
    <row r="49" spans="1:38" s="109" customFormat="1" ht="12.75" customHeight="1">
      <c r="A49" s="675" t="s">
        <v>1624</v>
      </c>
      <c r="B49" s="954">
        <v>3660075</v>
      </c>
      <c r="C49" s="959">
        <v>3527818</v>
      </c>
      <c r="D49" s="971">
        <f>SUM(B49-C49)</f>
        <v>132257</v>
      </c>
      <c r="E49" s="959">
        <v>0</v>
      </c>
      <c r="F49" s="959">
        <f>SUM(D49-E49)</f>
        <v>132257</v>
      </c>
      <c r="G49" s="959">
        <v>545146</v>
      </c>
      <c r="H49" s="959">
        <v>82284</v>
      </c>
      <c r="I49" s="959">
        <v>6559</v>
      </c>
      <c r="J49" s="959">
        <v>69707</v>
      </c>
      <c r="K49" s="959">
        <v>1463613</v>
      </c>
      <c r="L49" s="959">
        <v>2570</v>
      </c>
      <c r="M49" s="959">
        <v>27709</v>
      </c>
      <c r="N49" s="959">
        <v>52918</v>
      </c>
      <c r="O49" s="959">
        <v>11376</v>
      </c>
      <c r="P49" s="143">
        <v>318272</v>
      </c>
      <c r="Q49" s="959">
        <v>0</v>
      </c>
      <c r="R49" s="959">
        <v>364763</v>
      </c>
      <c r="S49" s="959">
        <v>79664</v>
      </c>
      <c r="T49" s="959">
        <v>100</v>
      </c>
      <c r="U49" s="959">
        <v>26</v>
      </c>
      <c r="V49" s="960">
        <v>145926</v>
      </c>
      <c r="W49" s="960">
        <v>57142</v>
      </c>
      <c r="X49" s="960">
        <v>432300</v>
      </c>
      <c r="Y49" s="960">
        <v>59954</v>
      </c>
      <c r="Z49" s="960">
        <v>522918</v>
      </c>
      <c r="AA49" s="960">
        <v>336738</v>
      </c>
      <c r="AB49" s="960">
        <v>224107</v>
      </c>
      <c r="AC49" s="960">
        <v>1967</v>
      </c>
      <c r="AD49" s="960">
        <v>589802</v>
      </c>
      <c r="AE49" s="960">
        <v>68639</v>
      </c>
      <c r="AF49" s="960">
        <v>782101</v>
      </c>
      <c r="AG49" s="960">
        <v>233075</v>
      </c>
      <c r="AH49" s="960">
        <v>513429</v>
      </c>
      <c r="AI49" s="960">
        <v>23309</v>
      </c>
      <c r="AJ49" s="960">
        <v>171779</v>
      </c>
      <c r="AK49" s="960">
        <v>0</v>
      </c>
      <c r="AL49" s="961" t="s">
        <v>1306</v>
      </c>
    </row>
    <row r="50" spans="1:38" s="109" customFormat="1" ht="12.75" customHeight="1">
      <c r="A50" s="675" t="s">
        <v>1626</v>
      </c>
      <c r="B50" s="954">
        <v>3670992</v>
      </c>
      <c r="C50" s="959">
        <v>3587570</v>
      </c>
      <c r="D50" s="971">
        <f>SUM(B50-C50)</f>
        <v>83422</v>
      </c>
      <c r="E50" s="959">
        <v>0</v>
      </c>
      <c r="F50" s="959">
        <f>SUM(D50-E50)</f>
        <v>83422</v>
      </c>
      <c r="G50" s="959">
        <v>412796</v>
      </c>
      <c r="H50" s="959">
        <v>54884</v>
      </c>
      <c r="I50" s="959">
        <v>0</v>
      </c>
      <c r="J50" s="959">
        <v>40824</v>
      </c>
      <c r="K50" s="959">
        <v>1396081</v>
      </c>
      <c r="L50" s="959">
        <v>2320</v>
      </c>
      <c r="M50" s="959">
        <v>132441</v>
      </c>
      <c r="N50" s="959">
        <v>71853</v>
      </c>
      <c r="O50" s="959">
        <v>8754</v>
      </c>
      <c r="P50" s="143">
        <v>312086</v>
      </c>
      <c r="Q50" s="959">
        <v>0</v>
      </c>
      <c r="R50" s="959">
        <v>510676</v>
      </c>
      <c r="S50" s="959">
        <v>98781</v>
      </c>
      <c r="T50" s="959">
        <v>2169</v>
      </c>
      <c r="U50" s="959">
        <v>44000</v>
      </c>
      <c r="V50" s="960">
        <v>72905</v>
      </c>
      <c r="W50" s="960">
        <v>23722</v>
      </c>
      <c r="X50" s="960">
        <v>486700</v>
      </c>
      <c r="Y50" s="960">
        <v>47772</v>
      </c>
      <c r="Z50" s="960">
        <v>386641</v>
      </c>
      <c r="AA50" s="960">
        <v>305811</v>
      </c>
      <c r="AB50" s="960">
        <v>330691</v>
      </c>
      <c r="AC50" s="960">
        <v>1582</v>
      </c>
      <c r="AD50" s="960">
        <v>810872</v>
      </c>
      <c r="AE50" s="960">
        <v>70762</v>
      </c>
      <c r="AF50" s="960">
        <v>468233</v>
      </c>
      <c r="AG50" s="960">
        <v>89266</v>
      </c>
      <c r="AH50" s="960">
        <v>751295</v>
      </c>
      <c r="AI50" s="960">
        <v>108137</v>
      </c>
      <c r="AJ50" s="960">
        <v>214815</v>
      </c>
      <c r="AK50" s="960">
        <v>1693</v>
      </c>
      <c r="AL50" s="961" t="s">
        <v>1306</v>
      </c>
    </row>
    <row r="51" spans="1:38" s="109" customFormat="1" ht="12.75" customHeight="1">
      <c r="A51" s="675" t="s">
        <v>1628</v>
      </c>
      <c r="B51" s="954">
        <v>3190680</v>
      </c>
      <c r="C51" s="959">
        <v>3095314</v>
      </c>
      <c r="D51" s="971">
        <f>SUM(B51-C51)</f>
        <v>95366</v>
      </c>
      <c r="E51" s="959">
        <v>0</v>
      </c>
      <c r="F51" s="959">
        <f>SUM(D51-E51)</f>
        <v>95366</v>
      </c>
      <c r="G51" s="959">
        <v>470891</v>
      </c>
      <c r="H51" s="959">
        <v>72890</v>
      </c>
      <c r="I51" s="959">
        <v>0</v>
      </c>
      <c r="J51" s="959">
        <v>57191</v>
      </c>
      <c r="K51" s="959">
        <v>1302595</v>
      </c>
      <c r="L51" s="959">
        <v>1413</v>
      </c>
      <c r="M51" s="959">
        <v>19378</v>
      </c>
      <c r="N51" s="959">
        <v>70313</v>
      </c>
      <c r="O51" s="959">
        <v>11239</v>
      </c>
      <c r="P51" s="143">
        <v>306326</v>
      </c>
      <c r="Q51" s="959">
        <v>0</v>
      </c>
      <c r="R51" s="959">
        <v>296781</v>
      </c>
      <c r="S51" s="959">
        <v>36064</v>
      </c>
      <c r="T51" s="959">
        <v>17852</v>
      </c>
      <c r="U51" s="959">
        <v>0</v>
      </c>
      <c r="V51" s="960">
        <v>67172</v>
      </c>
      <c r="W51" s="960">
        <v>42675</v>
      </c>
      <c r="X51" s="960">
        <v>417900</v>
      </c>
      <c r="Y51" s="960">
        <v>51541</v>
      </c>
      <c r="Z51" s="960">
        <v>396550</v>
      </c>
      <c r="AA51" s="960">
        <v>483443</v>
      </c>
      <c r="AB51" s="960">
        <v>160543</v>
      </c>
      <c r="AC51" s="960">
        <v>4169</v>
      </c>
      <c r="AD51" s="960">
        <v>439780</v>
      </c>
      <c r="AE51" s="960">
        <v>69938</v>
      </c>
      <c r="AF51" s="960">
        <v>594853</v>
      </c>
      <c r="AG51" s="960">
        <v>130839</v>
      </c>
      <c r="AH51" s="960">
        <v>525339</v>
      </c>
      <c r="AI51" s="960">
        <v>21939</v>
      </c>
      <c r="AJ51" s="960">
        <v>195548</v>
      </c>
      <c r="AK51" s="960">
        <v>20832</v>
      </c>
      <c r="AL51" s="961" t="s">
        <v>1306</v>
      </c>
    </row>
    <row r="52" spans="1:38" s="109" customFormat="1" ht="12.75" customHeight="1">
      <c r="A52" s="675" t="s">
        <v>1630</v>
      </c>
      <c r="B52" s="954">
        <v>3165450</v>
      </c>
      <c r="C52" s="959">
        <v>3067272</v>
      </c>
      <c r="D52" s="971">
        <f>SUM(B52-C52)</f>
        <v>98178</v>
      </c>
      <c r="E52" s="959">
        <v>0</v>
      </c>
      <c r="F52" s="959">
        <f>SUM(D52-E52)</f>
        <v>98178</v>
      </c>
      <c r="G52" s="959">
        <v>249125</v>
      </c>
      <c r="H52" s="959">
        <v>42995</v>
      </c>
      <c r="I52" s="959">
        <v>0</v>
      </c>
      <c r="J52" s="959">
        <v>32903</v>
      </c>
      <c r="K52" s="959">
        <v>1072659</v>
      </c>
      <c r="L52" s="959">
        <v>819</v>
      </c>
      <c r="M52" s="959">
        <v>8869</v>
      </c>
      <c r="N52" s="959">
        <v>23674</v>
      </c>
      <c r="O52" s="959">
        <v>6002</v>
      </c>
      <c r="P52" s="143">
        <v>249222</v>
      </c>
      <c r="Q52" s="959">
        <v>0</v>
      </c>
      <c r="R52" s="959">
        <v>500208</v>
      </c>
      <c r="S52" s="959">
        <v>18180</v>
      </c>
      <c r="T52" s="959">
        <v>2922</v>
      </c>
      <c r="U52" s="959">
        <v>226996</v>
      </c>
      <c r="V52" s="960">
        <v>120812</v>
      </c>
      <c r="W52" s="960">
        <v>62764</v>
      </c>
      <c r="X52" s="960">
        <v>547300</v>
      </c>
      <c r="Y52" s="960">
        <v>44322</v>
      </c>
      <c r="Z52" s="960">
        <v>736638</v>
      </c>
      <c r="AA52" s="960">
        <v>209193</v>
      </c>
      <c r="AB52" s="960">
        <v>94715</v>
      </c>
      <c r="AC52" s="960">
        <v>712</v>
      </c>
      <c r="AD52" s="960">
        <v>661722</v>
      </c>
      <c r="AE52" s="960">
        <v>13404</v>
      </c>
      <c r="AF52" s="960">
        <v>626171</v>
      </c>
      <c r="AG52" s="960">
        <v>81107</v>
      </c>
      <c r="AH52" s="960">
        <v>398968</v>
      </c>
      <c r="AI52" s="960">
        <v>34612</v>
      </c>
      <c r="AJ52" s="960">
        <v>165708</v>
      </c>
      <c r="AK52" s="960">
        <v>0</v>
      </c>
      <c r="AL52" s="961" t="s">
        <v>1306</v>
      </c>
    </row>
    <row r="53" spans="1:38" s="109" customFormat="1" ht="12.75" customHeight="1">
      <c r="A53" s="675"/>
      <c r="B53" s="954"/>
      <c r="C53" s="959"/>
      <c r="D53" s="971"/>
      <c r="E53" s="959"/>
      <c r="F53" s="959"/>
      <c r="G53" s="959"/>
      <c r="H53" s="959"/>
      <c r="I53" s="959"/>
      <c r="J53" s="959"/>
      <c r="K53" s="959"/>
      <c r="L53" s="959"/>
      <c r="M53" s="959"/>
      <c r="N53" s="959"/>
      <c r="O53" s="959"/>
      <c r="P53" s="143"/>
      <c r="Q53" s="959"/>
      <c r="R53" s="959"/>
      <c r="S53" s="959"/>
      <c r="T53" s="959"/>
      <c r="U53" s="959"/>
      <c r="V53" s="960"/>
      <c r="W53" s="960"/>
      <c r="X53" s="960"/>
      <c r="Y53" s="960"/>
      <c r="Z53" s="960"/>
      <c r="AA53" s="960"/>
      <c r="AB53" s="960"/>
      <c r="AC53" s="960"/>
      <c r="AD53" s="960"/>
      <c r="AE53" s="960"/>
      <c r="AF53" s="960"/>
      <c r="AG53" s="960"/>
      <c r="AH53" s="960"/>
      <c r="AI53" s="960"/>
      <c r="AJ53" s="960"/>
      <c r="AK53" s="960"/>
      <c r="AL53" s="961"/>
    </row>
    <row r="54" spans="1:38" s="109" customFormat="1" ht="12.75" customHeight="1">
      <c r="A54" s="675" t="s">
        <v>1633</v>
      </c>
      <c r="B54" s="954">
        <v>1906453</v>
      </c>
      <c r="C54" s="959">
        <v>1874369</v>
      </c>
      <c r="D54" s="971">
        <f aca="true" t="shared" si="9" ref="D54:D65">SUM(B54-C54)</f>
        <v>32084</v>
      </c>
      <c r="E54" s="959">
        <v>0</v>
      </c>
      <c r="F54" s="959">
        <f aca="true" t="shared" si="10" ref="F54:F59">SUM(D54-E54)</f>
        <v>32084</v>
      </c>
      <c r="G54" s="959">
        <v>279007</v>
      </c>
      <c r="H54" s="959">
        <v>17619</v>
      </c>
      <c r="I54" s="959">
        <v>0</v>
      </c>
      <c r="J54" s="959">
        <v>13737</v>
      </c>
      <c r="K54" s="959">
        <v>739432</v>
      </c>
      <c r="L54" s="959">
        <v>642</v>
      </c>
      <c r="M54" s="959">
        <v>20659</v>
      </c>
      <c r="N54" s="959">
        <v>17504</v>
      </c>
      <c r="O54" s="959">
        <v>3516</v>
      </c>
      <c r="P54" s="959">
        <v>86426</v>
      </c>
      <c r="Q54" s="959">
        <v>0</v>
      </c>
      <c r="R54" s="959">
        <v>162504</v>
      </c>
      <c r="S54" s="959">
        <v>84719</v>
      </c>
      <c r="T54" s="959">
        <v>1030</v>
      </c>
      <c r="U54" s="959">
        <v>133512</v>
      </c>
      <c r="V54" s="960">
        <v>47781</v>
      </c>
      <c r="W54" s="960">
        <v>59865</v>
      </c>
      <c r="X54" s="960">
        <v>238500</v>
      </c>
      <c r="Y54" s="960">
        <v>41585</v>
      </c>
      <c r="Z54" s="960">
        <v>668748</v>
      </c>
      <c r="AA54" s="960">
        <v>148552</v>
      </c>
      <c r="AB54" s="960">
        <v>62778</v>
      </c>
      <c r="AC54" s="960">
        <v>661</v>
      </c>
      <c r="AD54" s="960">
        <v>183756</v>
      </c>
      <c r="AE54" s="960">
        <v>11595</v>
      </c>
      <c r="AF54" s="960">
        <v>189461</v>
      </c>
      <c r="AG54" s="960">
        <v>75137</v>
      </c>
      <c r="AH54" s="960">
        <v>279936</v>
      </c>
      <c r="AI54" s="960">
        <v>50136</v>
      </c>
      <c r="AJ54" s="960">
        <v>162024</v>
      </c>
      <c r="AK54" s="960">
        <v>0</v>
      </c>
      <c r="AL54" s="961" t="s">
        <v>1306</v>
      </c>
    </row>
    <row r="55" spans="1:38" s="109" customFormat="1" ht="12.75" customHeight="1">
      <c r="A55" s="675" t="s">
        <v>1634</v>
      </c>
      <c r="B55" s="954">
        <v>2793136</v>
      </c>
      <c r="C55" s="959">
        <v>2702269</v>
      </c>
      <c r="D55" s="971">
        <f t="shared" si="9"/>
        <v>90867</v>
      </c>
      <c r="E55" s="959">
        <v>296</v>
      </c>
      <c r="F55" s="959">
        <f t="shared" si="10"/>
        <v>90571</v>
      </c>
      <c r="G55" s="959">
        <v>700406</v>
      </c>
      <c r="H55" s="959">
        <v>41436</v>
      </c>
      <c r="I55" s="959">
        <v>0</v>
      </c>
      <c r="J55" s="959">
        <v>35142</v>
      </c>
      <c r="K55" s="959">
        <v>887513</v>
      </c>
      <c r="L55" s="959">
        <v>1654</v>
      </c>
      <c r="M55" s="959">
        <v>1276</v>
      </c>
      <c r="N55" s="959">
        <v>38052</v>
      </c>
      <c r="O55" s="959">
        <v>29717</v>
      </c>
      <c r="P55" s="959">
        <v>192168</v>
      </c>
      <c r="Q55" s="959">
        <v>0</v>
      </c>
      <c r="R55" s="959">
        <v>421987</v>
      </c>
      <c r="S55" s="959">
        <v>22909</v>
      </c>
      <c r="T55" s="959">
        <v>8558</v>
      </c>
      <c r="U55" s="959">
        <v>0</v>
      </c>
      <c r="V55" s="960">
        <v>36672</v>
      </c>
      <c r="W55" s="960">
        <v>55546</v>
      </c>
      <c r="X55" s="960">
        <v>320100</v>
      </c>
      <c r="Y55" s="960">
        <v>58746</v>
      </c>
      <c r="Z55" s="960">
        <v>370637</v>
      </c>
      <c r="AA55" s="960">
        <v>265736</v>
      </c>
      <c r="AB55" s="960">
        <v>147105</v>
      </c>
      <c r="AC55" s="960">
        <v>18461</v>
      </c>
      <c r="AD55" s="960">
        <v>546053</v>
      </c>
      <c r="AE55" s="960">
        <v>48359</v>
      </c>
      <c r="AF55" s="960">
        <v>427568</v>
      </c>
      <c r="AG55" s="960">
        <v>132854</v>
      </c>
      <c r="AH55" s="960">
        <v>521191</v>
      </c>
      <c r="AI55" s="960">
        <v>0</v>
      </c>
      <c r="AJ55" s="960">
        <v>164804</v>
      </c>
      <c r="AK55" s="960">
        <v>755</v>
      </c>
      <c r="AL55" s="961" t="s">
        <v>1306</v>
      </c>
    </row>
    <row r="56" spans="1:38" s="109" customFormat="1" ht="12.75" customHeight="1">
      <c r="A56" s="675" t="s">
        <v>1636</v>
      </c>
      <c r="B56" s="954">
        <v>2294578</v>
      </c>
      <c r="C56" s="959">
        <v>2271131</v>
      </c>
      <c r="D56" s="971">
        <f t="shared" si="9"/>
        <v>23447</v>
      </c>
      <c r="E56" s="959">
        <v>61</v>
      </c>
      <c r="F56" s="959">
        <f t="shared" si="10"/>
        <v>23386</v>
      </c>
      <c r="G56" s="959">
        <v>405304</v>
      </c>
      <c r="H56" s="959">
        <v>37425</v>
      </c>
      <c r="I56" s="959">
        <v>0</v>
      </c>
      <c r="J56" s="959">
        <v>27265</v>
      </c>
      <c r="K56" s="959">
        <v>833897</v>
      </c>
      <c r="L56" s="959">
        <v>803</v>
      </c>
      <c r="M56" s="959">
        <v>223</v>
      </c>
      <c r="N56" s="959">
        <v>24432</v>
      </c>
      <c r="O56" s="959">
        <v>4301</v>
      </c>
      <c r="P56" s="959">
        <v>172776</v>
      </c>
      <c r="Q56" s="959">
        <v>0</v>
      </c>
      <c r="R56" s="959">
        <v>304103</v>
      </c>
      <c r="S56" s="959">
        <v>11884</v>
      </c>
      <c r="T56" s="959">
        <v>6137</v>
      </c>
      <c r="U56" s="959">
        <v>0</v>
      </c>
      <c r="V56" s="960">
        <v>30930</v>
      </c>
      <c r="W56" s="960">
        <v>91298</v>
      </c>
      <c r="X56" s="960">
        <v>343800</v>
      </c>
      <c r="Y56" s="960">
        <v>51465</v>
      </c>
      <c r="Z56" s="960">
        <v>337601</v>
      </c>
      <c r="AA56" s="960">
        <v>281108</v>
      </c>
      <c r="AB56" s="960">
        <v>82050</v>
      </c>
      <c r="AC56" s="960">
        <v>1469</v>
      </c>
      <c r="AD56" s="960">
        <v>343685</v>
      </c>
      <c r="AE56" s="960">
        <v>30447</v>
      </c>
      <c r="AF56" s="960">
        <v>385601</v>
      </c>
      <c r="AG56" s="960">
        <v>100280</v>
      </c>
      <c r="AH56" s="960">
        <v>525586</v>
      </c>
      <c r="AI56" s="960">
        <v>0</v>
      </c>
      <c r="AJ56" s="960">
        <v>131839</v>
      </c>
      <c r="AK56" s="960">
        <v>0</v>
      </c>
      <c r="AL56" s="961" t="s">
        <v>1306</v>
      </c>
    </row>
    <row r="57" spans="1:38" s="109" customFormat="1" ht="12.75" customHeight="1">
      <c r="A57" s="675" t="s">
        <v>1638</v>
      </c>
      <c r="B57" s="954">
        <v>2248959</v>
      </c>
      <c r="C57" s="959">
        <v>2190695</v>
      </c>
      <c r="D57" s="971">
        <f t="shared" si="9"/>
        <v>58264</v>
      </c>
      <c r="E57" s="959">
        <v>29</v>
      </c>
      <c r="F57" s="959">
        <f t="shared" si="10"/>
        <v>58235</v>
      </c>
      <c r="G57" s="959">
        <v>266699</v>
      </c>
      <c r="H57" s="959">
        <v>39860</v>
      </c>
      <c r="I57" s="959">
        <v>0</v>
      </c>
      <c r="J57" s="959">
        <v>31615</v>
      </c>
      <c r="K57" s="959">
        <v>933930</v>
      </c>
      <c r="L57" s="959">
        <v>1028</v>
      </c>
      <c r="M57" s="959">
        <v>0</v>
      </c>
      <c r="N57" s="959">
        <v>28008</v>
      </c>
      <c r="O57" s="959">
        <v>4500</v>
      </c>
      <c r="P57" s="959">
        <v>139158</v>
      </c>
      <c r="Q57" s="959">
        <v>0</v>
      </c>
      <c r="R57" s="959">
        <v>340131</v>
      </c>
      <c r="S57" s="959">
        <v>23924</v>
      </c>
      <c r="T57" s="959">
        <v>23499</v>
      </c>
      <c r="U57" s="959">
        <v>0</v>
      </c>
      <c r="V57" s="960">
        <v>38819</v>
      </c>
      <c r="W57" s="960">
        <v>41588</v>
      </c>
      <c r="X57" s="960">
        <v>336200</v>
      </c>
      <c r="Y57" s="960">
        <v>49573</v>
      </c>
      <c r="Z57" s="960">
        <v>291057</v>
      </c>
      <c r="AA57" s="960">
        <v>195894</v>
      </c>
      <c r="AB57" s="960">
        <v>94488</v>
      </c>
      <c r="AC57" s="960">
        <v>1272</v>
      </c>
      <c r="AD57" s="960">
        <v>559854</v>
      </c>
      <c r="AE57" s="960">
        <v>21986</v>
      </c>
      <c r="AF57" s="960">
        <v>373398</v>
      </c>
      <c r="AG57" s="960">
        <v>86307</v>
      </c>
      <c r="AH57" s="960">
        <v>376388</v>
      </c>
      <c r="AI57" s="960">
        <v>12042</v>
      </c>
      <c r="AJ57" s="960">
        <v>120430</v>
      </c>
      <c r="AK57" s="960">
        <v>0</v>
      </c>
      <c r="AL57" s="961" t="s">
        <v>1306</v>
      </c>
    </row>
    <row r="58" spans="1:38" s="109" customFormat="1" ht="12.75" customHeight="1">
      <c r="A58" s="675" t="s">
        <v>1640</v>
      </c>
      <c r="B58" s="954">
        <v>1716334</v>
      </c>
      <c r="C58" s="959">
        <v>1663605</v>
      </c>
      <c r="D58" s="971">
        <f t="shared" si="9"/>
        <v>52729</v>
      </c>
      <c r="E58" s="959">
        <v>76</v>
      </c>
      <c r="F58" s="959">
        <f t="shared" si="10"/>
        <v>52653</v>
      </c>
      <c r="G58" s="959">
        <v>253965</v>
      </c>
      <c r="H58" s="959">
        <v>23889</v>
      </c>
      <c r="I58" s="959">
        <v>0</v>
      </c>
      <c r="J58" s="959">
        <v>19545</v>
      </c>
      <c r="K58" s="959">
        <v>697767</v>
      </c>
      <c r="L58" s="959">
        <v>465</v>
      </c>
      <c r="M58" s="959">
        <v>14413</v>
      </c>
      <c r="N58" s="959">
        <v>19136</v>
      </c>
      <c r="O58" s="959">
        <v>4324</v>
      </c>
      <c r="P58" s="959">
        <v>99121</v>
      </c>
      <c r="Q58" s="959">
        <v>0</v>
      </c>
      <c r="R58" s="959">
        <v>313252</v>
      </c>
      <c r="S58" s="959">
        <v>12176</v>
      </c>
      <c r="T58" s="959">
        <v>0</v>
      </c>
      <c r="U58" s="959">
        <v>42</v>
      </c>
      <c r="V58" s="960">
        <v>33202</v>
      </c>
      <c r="W58" s="960">
        <v>32137</v>
      </c>
      <c r="X58" s="960">
        <v>192900</v>
      </c>
      <c r="Y58" s="960">
        <v>46579</v>
      </c>
      <c r="Z58" s="960">
        <v>252877</v>
      </c>
      <c r="AA58" s="960">
        <v>155858</v>
      </c>
      <c r="AB58" s="960">
        <v>68909</v>
      </c>
      <c r="AC58" s="960">
        <v>592</v>
      </c>
      <c r="AD58" s="960">
        <v>410925</v>
      </c>
      <c r="AE58" s="960">
        <v>95939</v>
      </c>
      <c r="AF58" s="960">
        <v>236507</v>
      </c>
      <c r="AG58" s="960">
        <v>73726</v>
      </c>
      <c r="AH58" s="960">
        <v>216762</v>
      </c>
      <c r="AI58" s="960">
        <v>5319</v>
      </c>
      <c r="AJ58" s="960">
        <v>99612</v>
      </c>
      <c r="AK58" s="960">
        <v>0</v>
      </c>
      <c r="AL58" s="961" t="s">
        <v>1306</v>
      </c>
    </row>
    <row r="59" spans="1:38" s="109" customFormat="1" ht="12.75" customHeight="1">
      <c r="A59" s="675" t="s">
        <v>1642</v>
      </c>
      <c r="B59" s="954">
        <v>1560549</v>
      </c>
      <c r="C59" s="959">
        <v>1539127</v>
      </c>
      <c r="D59" s="971">
        <f t="shared" si="9"/>
        <v>21422</v>
      </c>
      <c r="E59" s="959">
        <v>232</v>
      </c>
      <c r="F59" s="959">
        <f t="shared" si="10"/>
        <v>21190</v>
      </c>
      <c r="G59" s="959">
        <v>246725</v>
      </c>
      <c r="H59" s="959">
        <v>24864</v>
      </c>
      <c r="I59" s="959">
        <v>0</v>
      </c>
      <c r="J59" s="959">
        <v>19043</v>
      </c>
      <c r="K59" s="959">
        <v>585934</v>
      </c>
      <c r="L59" s="959">
        <v>755</v>
      </c>
      <c r="M59" s="959">
        <v>174</v>
      </c>
      <c r="N59" s="959">
        <v>28117</v>
      </c>
      <c r="O59" s="959">
        <v>2761</v>
      </c>
      <c r="P59" s="959">
        <v>99749</v>
      </c>
      <c r="Q59" s="959">
        <v>0</v>
      </c>
      <c r="R59" s="959">
        <v>179509</v>
      </c>
      <c r="S59" s="959">
        <v>4446</v>
      </c>
      <c r="T59" s="959">
        <v>7199</v>
      </c>
      <c r="U59" s="959">
        <v>115000</v>
      </c>
      <c r="V59" s="960">
        <v>20216</v>
      </c>
      <c r="W59" s="960">
        <v>13057</v>
      </c>
      <c r="X59" s="960">
        <v>213000</v>
      </c>
      <c r="Y59" s="960">
        <v>42895</v>
      </c>
      <c r="Z59" s="960">
        <v>385289</v>
      </c>
      <c r="AA59" s="960">
        <v>179291</v>
      </c>
      <c r="AB59" s="960">
        <v>90786</v>
      </c>
      <c r="AC59" s="960">
        <v>466</v>
      </c>
      <c r="AD59" s="960">
        <v>245098</v>
      </c>
      <c r="AE59" s="960">
        <v>10374</v>
      </c>
      <c r="AF59" s="960">
        <v>188517</v>
      </c>
      <c r="AG59" s="960">
        <v>72828</v>
      </c>
      <c r="AH59" s="960">
        <v>237979</v>
      </c>
      <c r="AI59" s="960">
        <v>3220</v>
      </c>
      <c r="AJ59" s="960">
        <v>82384</v>
      </c>
      <c r="AK59" s="960">
        <v>0</v>
      </c>
      <c r="AL59" s="961" t="s">
        <v>1306</v>
      </c>
    </row>
    <row r="60" spans="1:38" s="109" customFormat="1" ht="12.75" customHeight="1">
      <c r="A60" s="675" t="s">
        <v>1644</v>
      </c>
      <c r="B60" s="954">
        <v>2166573</v>
      </c>
      <c r="C60" s="959">
        <v>2120893</v>
      </c>
      <c r="D60" s="971">
        <f t="shared" si="9"/>
        <v>45680</v>
      </c>
      <c r="E60" s="959">
        <v>59</v>
      </c>
      <c r="F60" s="959">
        <v>57335</v>
      </c>
      <c r="G60" s="959">
        <v>300482</v>
      </c>
      <c r="H60" s="959">
        <v>28268</v>
      </c>
      <c r="I60" s="959">
        <v>0</v>
      </c>
      <c r="J60" s="959">
        <v>16885</v>
      </c>
      <c r="K60" s="959">
        <v>832934</v>
      </c>
      <c r="L60" s="959">
        <v>0</v>
      </c>
      <c r="M60" s="959">
        <v>37751</v>
      </c>
      <c r="N60" s="959">
        <v>34986</v>
      </c>
      <c r="O60" s="959">
        <v>2422</v>
      </c>
      <c r="P60" s="959">
        <v>250231</v>
      </c>
      <c r="Q60" s="959">
        <v>0</v>
      </c>
      <c r="R60" s="959">
        <v>269467</v>
      </c>
      <c r="S60" s="959">
        <v>43472</v>
      </c>
      <c r="T60" s="959">
        <v>6802</v>
      </c>
      <c r="U60" s="959">
        <v>0</v>
      </c>
      <c r="V60" s="960">
        <v>18374</v>
      </c>
      <c r="W60" s="960">
        <v>36599</v>
      </c>
      <c r="X60" s="960">
        <v>287900</v>
      </c>
      <c r="Y60" s="960">
        <v>46168</v>
      </c>
      <c r="Z60" s="960">
        <v>279732</v>
      </c>
      <c r="AA60" s="960">
        <v>278130</v>
      </c>
      <c r="AB60" s="960">
        <v>108506</v>
      </c>
      <c r="AC60" s="960">
        <v>1187</v>
      </c>
      <c r="AD60" s="960">
        <v>415727</v>
      </c>
      <c r="AE60" s="960">
        <v>27598</v>
      </c>
      <c r="AF60" s="960">
        <v>290245</v>
      </c>
      <c r="AG60" s="960">
        <v>81142</v>
      </c>
      <c r="AH60" s="960">
        <v>439558</v>
      </c>
      <c r="AI60" s="960">
        <v>18450</v>
      </c>
      <c r="AJ60" s="960">
        <v>134450</v>
      </c>
      <c r="AK60" s="960">
        <v>0</v>
      </c>
      <c r="AL60" s="961" t="s">
        <v>1306</v>
      </c>
    </row>
    <row r="61" spans="1:38" s="109" customFormat="1" ht="12.75" customHeight="1">
      <c r="A61" s="675" t="s">
        <v>1646</v>
      </c>
      <c r="B61" s="954">
        <v>2580330</v>
      </c>
      <c r="C61" s="959">
        <v>2527522</v>
      </c>
      <c r="D61" s="971">
        <f t="shared" si="9"/>
        <v>52808</v>
      </c>
      <c r="E61" s="959">
        <v>104</v>
      </c>
      <c r="F61" s="959">
        <f>SUM(D61-E61)</f>
        <v>52704</v>
      </c>
      <c r="G61" s="959">
        <v>474856</v>
      </c>
      <c r="H61" s="959">
        <v>26834</v>
      </c>
      <c r="I61" s="959">
        <v>0</v>
      </c>
      <c r="J61" s="959">
        <v>22410</v>
      </c>
      <c r="K61" s="959">
        <v>1093828</v>
      </c>
      <c r="L61" s="959">
        <v>1044</v>
      </c>
      <c r="M61" s="959">
        <v>90115</v>
      </c>
      <c r="N61" s="959">
        <v>20323</v>
      </c>
      <c r="O61" s="959">
        <v>13695</v>
      </c>
      <c r="P61" s="959">
        <v>193482</v>
      </c>
      <c r="Q61" s="959">
        <v>0</v>
      </c>
      <c r="R61" s="959">
        <v>328911</v>
      </c>
      <c r="S61" s="959">
        <v>48755</v>
      </c>
      <c r="T61" s="959">
        <v>15829</v>
      </c>
      <c r="U61" s="959">
        <v>0</v>
      </c>
      <c r="V61" s="960">
        <v>6348</v>
      </c>
      <c r="W61" s="960">
        <v>17200</v>
      </c>
      <c r="X61" s="960">
        <v>226700</v>
      </c>
      <c r="Y61" s="960">
        <v>50275</v>
      </c>
      <c r="Z61" s="960">
        <v>378933</v>
      </c>
      <c r="AA61" s="960">
        <v>367697</v>
      </c>
      <c r="AB61" s="960">
        <v>135036</v>
      </c>
      <c r="AC61" s="960">
        <v>12260</v>
      </c>
      <c r="AD61" s="960">
        <v>416385</v>
      </c>
      <c r="AE61" s="960">
        <v>44667</v>
      </c>
      <c r="AF61" s="960">
        <v>277207</v>
      </c>
      <c r="AG61" s="960">
        <v>139847</v>
      </c>
      <c r="AH61" s="960">
        <v>414570</v>
      </c>
      <c r="AI61" s="960">
        <v>50536</v>
      </c>
      <c r="AJ61" s="960">
        <v>186949</v>
      </c>
      <c r="AK61" s="960">
        <v>53160</v>
      </c>
      <c r="AL61" s="961" t="s">
        <v>1306</v>
      </c>
    </row>
    <row r="62" spans="1:38" s="109" customFormat="1" ht="12.75" customHeight="1">
      <c r="A62" s="675" t="s">
        <v>1648</v>
      </c>
      <c r="B62" s="954">
        <v>3587746</v>
      </c>
      <c r="C62" s="959">
        <v>3533394</v>
      </c>
      <c r="D62" s="971">
        <f t="shared" si="9"/>
        <v>54352</v>
      </c>
      <c r="E62" s="959">
        <v>228</v>
      </c>
      <c r="F62" s="959">
        <f>SUM(D62-E62)</f>
        <v>54124</v>
      </c>
      <c r="G62" s="959">
        <v>622710</v>
      </c>
      <c r="H62" s="959">
        <v>55082</v>
      </c>
      <c r="I62" s="959">
        <v>0</v>
      </c>
      <c r="J62" s="959">
        <v>45700</v>
      </c>
      <c r="K62" s="959">
        <v>1094855</v>
      </c>
      <c r="L62" s="959">
        <v>1734</v>
      </c>
      <c r="M62" s="959">
        <v>346</v>
      </c>
      <c r="N62" s="959">
        <v>30434</v>
      </c>
      <c r="O62" s="959">
        <v>8013</v>
      </c>
      <c r="P62" s="959">
        <v>263487</v>
      </c>
      <c r="Q62" s="959">
        <v>0</v>
      </c>
      <c r="R62" s="959">
        <v>614374</v>
      </c>
      <c r="S62" s="959">
        <v>33281</v>
      </c>
      <c r="T62" s="959">
        <v>20263</v>
      </c>
      <c r="U62" s="959">
        <v>80740</v>
      </c>
      <c r="V62" s="960">
        <v>30575</v>
      </c>
      <c r="W62" s="960">
        <v>77052</v>
      </c>
      <c r="X62" s="960">
        <v>609100</v>
      </c>
      <c r="Y62" s="960">
        <v>60874</v>
      </c>
      <c r="Z62" s="960">
        <v>496767</v>
      </c>
      <c r="AA62" s="960">
        <v>324987</v>
      </c>
      <c r="AB62" s="960">
        <v>133781</v>
      </c>
      <c r="AC62" s="960">
        <v>16465</v>
      </c>
      <c r="AD62" s="960">
        <v>750338</v>
      </c>
      <c r="AE62" s="960">
        <v>98500</v>
      </c>
      <c r="AF62" s="960">
        <v>333894</v>
      </c>
      <c r="AG62" s="960">
        <v>139411</v>
      </c>
      <c r="AH62" s="960">
        <v>982894</v>
      </c>
      <c r="AI62" s="960">
        <v>32514</v>
      </c>
      <c r="AJ62" s="960">
        <v>162969</v>
      </c>
      <c r="AK62" s="960">
        <v>0</v>
      </c>
      <c r="AL62" s="961" t="s">
        <v>1306</v>
      </c>
    </row>
    <row r="63" spans="1:38" s="109" customFormat="1" ht="12.75" customHeight="1">
      <c r="A63" s="675" t="s">
        <v>1650</v>
      </c>
      <c r="B63" s="954">
        <v>2705988</v>
      </c>
      <c r="C63" s="959">
        <v>2683465</v>
      </c>
      <c r="D63" s="971">
        <f t="shared" si="9"/>
        <v>22523</v>
      </c>
      <c r="E63" s="959">
        <v>203</v>
      </c>
      <c r="F63" s="959">
        <f>SUM(D63-E63)</f>
        <v>22320</v>
      </c>
      <c r="G63" s="959">
        <v>270921</v>
      </c>
      <c r="H63" s="959">
        <v>25819</v>
      </c>
      <c r="I63" s="959">
        <v>310</v>
      </c>
      <c r="J63" s="959">
        <v>19856</v>
      </c>
      <c r="K63" s="959">
        <v>825642</v>
      </c>
      <c r="L63" s="959">
        <v>594</v>
      </c>
      <c r="M63" s="959">
        <v>21929</v>
      </c>
      <c r="N63" s="959">
        <v>36974</v>
      </c>
      <c r="O63" s="959">
        <v>4493</v>
      </c>
      <c r="P63" s="959">
        <v>386396</v>
      </c>
      <c r="Q63" s="959">
        <v>0</v>
      </c>
      <c r="R63" s="959">
        <v>318440</v>
      </c>
      <c r="S63" s="959">
        <v>31147</v>
      </c>
      <c r="T63" s="959">
        <v>1564</v>
      </c>
      <c r="U63" s="959">
        <v>135080</v>
      </c>
      <c r="V63" s="960">
        <v>21795</v>
      </c>
      <c r="W63" s="960">
        <v>37628</v>
      </c>
      <c r="X63" s="960">
        <v>567400</v>
      </c>
      <c r="Y63" s="960">
        <v>40349</v>
      </c>
      <c r="Z63" s="960">
        <v>343086</v>
      </c>
      <c r="AA63" s="960">
        <v>226822</v>
      </c>
      <c r="AB63" s="960">
        <v>189272</v>
      </c>
      <c r="AC63" s="960">
        <v>775</v>
      </c>
      <c r="AD63" s="960">
        <v>442217</v>
      </c>
      <c r="AE63" s="960">
        <v>58902</v>
      </c>
      <c r="AF63" s="960">
        <v>455538</v>
      </c>
      <c r="AG63" s="960">
        <v>76566</v>
      </c>
      <c r="AH63" s="960">
        <v>661217</v>
      </c>
      <c r="AI63" s="960">
        <v>21907</v>
      </c>
      <c r="AJ63" s="960">
        <v>166814</v>
      </c>
      <c r="AK63" s="960">
        <v>0</v>
      </c>
      <c r="AL63" s="961" t="s">
        <v>1306</v>
      </c>
    </row>
    <row r="64" spans="1:38" s="109" customFormat="1" ht="12.75" customHeight="1">
      <c r="A64" s="675" t="s">
        <v>1652</v>
      </c>
      <c r="B64" s="954">
        <v>1692369</v>
      </c>
      <c r="C64" s="959">
        <v>1642210</v>
      </c>
      <c r="D64" s="971">
        <f t="shared" si="9"/>
        <v>50159</v>
      </c>
      <c r="E64" s="959">
        <v>11320</v>
      </c>
      <c r="F64" s="959">
        <f>SUM(D64-E64)</f>
        <v>38839</v>
      </c>
      <c r="G64" s="959">
        <v>167298</v>
      </c>
      <c r="H64" s="959">
        <v>13894</v>
      </c>
      <c r="I64" s="959">
        <v>0</v>
      </c>
      <c r="J64" s="959">
        <v>10900</v>
      </c>
      <c r="K64" s="959">
        <v>602103</v>
      </c>
      <c r="L64" s="959">
        <v>433</v>
      </c>
      <c r="M64" s="959">
        <v>11892</v>
      </c>
      <c r="N64" s="959">
        <v>28110</v>
      </c>
      <c r="O64" s="959">
        <v>3851</v>
      </c>
      <c r="P64" s="959">
        <v>328855</v>
      </c>
      <c r="Q64" s="959">
        <v>0</v>
      </c>
      <c r="R64" s="959">
        <v>118303</v>
      </c>
      <c r="S64" s="959">
        <v>77103</v>
      </c>
      <c r="T64" s="959">
        <v>510</v>
      </c>
      <c r="U64" s="959">
        <v>12454</v>
      </c>
      <c r="V64" s="960">
        <v>24866</v>
      </c>
      <c r="W64" s="960">
        <v>26497</v>
      </c>
      <c r="X64" s="960">
        <v>265300</v>
      </c>
      <c r="Y64" s="960">
        <v>33910</v>
      </c>
      <c r="Z64" s="960">
        <v>269453</v>
      </c>
      <c r="AA64" s="960">
        <v>287763</v>
      </c>
      <c r="AB64" s="960">
        <v>57741</v>
      </c>
      <c r="AC64" s="960">
        <v>334</v>
      </c>
      <c r="AD64" s="960">
        <v>155560</v>
      </c>
      <c r="AE64" s="960">
        <v>25251</v>
      </c>
      <c r="AF64" s="960">
        <v>170904</v>
      </c>
      <c r="AG64" s="960">
        <v>55470</v>
      </c>
      <c r="AH64" s="960">
        <v>457995</v>
      </c>
      <c r="AI64" s="960">
        <v>3859</v>
      </c>
      <c r="AJ64" s="960">
        <v>123970</v>
      </c>
      <c r="AK64" s="960">
        <v>0</v>
      </c>
      <c r="AL64" s="961" t="s">
        <v>1306</v>
      </c>
    </row>
    <row r="65" spans="1:38" s="109" customFormat="1" ht="12.75" customHeight="1">
      <c r="A65" s="702" t="s">
        <v>1654</v>
      </c>
      <c r="B65" s="974">
        <v>1945378</v>
      </c>
      <c r="C65" s="975">
        <v>1892921</v>
      </c>
      <c r="D65" s="976">
        <f t="shared" si="9"/>
        <v>52457</v>
      </c>
      <c r="E65" s="975">
        <v>86</v>
      </c>
      <c r="F65" s="975">
        <f>SUM(D65-E65)</f>
        <v>52371</v>
      </c>
      <c r="G65" s="975">
        <v>223818</v>
      </c>
      <c r="H65" s="975">
        <v>23944</v>
      </c>
      <c r="I65" s="975">
        <v>2574</v>
      </c>
      <c r="J65" s="975">
        <v>14931</v>
      </c>
      <c r="K65" s="975">
        <v>731191</v>
      </c>
      <c r="L65" s="975">
        <v>690</v>
      </c>
      <c r="M65" s="975">
        <v>0</v>
      </c>
      <c r="N65" s="975">
        <v>20552</v>
      </c>
      <c r="O65" s="975">
        <v>4305</v>
      </c>
      <c r="P65" s="975">
        <v>144542</v>
      </c>
      <c r="Q65" s="975">
        <v>0</v>
      </c>
      <c r="R65" s="975">
        <v>300093</v>
      </c>
      <c r="S65" s="975">
        <v>20007</v>
      </c>
      <c r="T65" s="975">
        <v>9717</v>
      </c>
      <c r="U65" s="975">
        <v>0</v>
      </c>
      <c r="V65" s="977">
        <v>48073</v>
      </c>
      <c r="W65" s="977">
        <v>11941</v>
      </c>
      <c r="X65" s="977">
        <v>389000</v>
      </c>
      <c r="Y65" s="977">
        <v>40707</v>
      </c>
      <c r="Z65" s="977">
        <v>296015</v>
      </c>
      <c r="AA65" s="977">
        <v>249534</v>
      </c>
      <c r="AB65" s="977">
        <v>68118</v>
      </c>
      <c r="AC65" s="977">
        <v>314</v>
      </c>
      <c r="AD65" s="977">
        <v>401161</v>
      </c>
      <c r="AE65" s="977">
        <v>3519</v>
      </c>
      <c r="AF65" s="977">
        <v>273528</v>
      </c>
      <c r="AG65" s="977">
        <v>69848</v>
      </c>
      <c r="AH65" s="977">
        <v>346470</v>
      </c>
      <c r="AI65" s="977">
        <v>2285</v>
      </c>
      <c r="AJ65" s="977">
        <v>136422</v>
      </c>
      <c r="AK65" s="977">
        <v>5000</v>
      </c>
      <c r="AL65" s="978" t="s">
        <v>1306</v>
      </c>
    </row>
    <row r="66" spans="1:16" ht="12">
      <c r="A66" s="109" t="s">
        <v>1307</v>
      </c>
      <c r="N66" s="716"/>
      <c r="O66" s="716"/>
      <c r="P66" s="716"/>
    </row>
    <row r="67" ht="11.25">
      <c r="P67" s="716"/>
    </row>
    <row r="68" ht="11.25">
      <c r="P68" s="716"/>
    </row>
    <row r="69" ht="11.25">
      <c r="P69" s="716"/>
    </row>
    <row r="70" ht="11.25">
      <c r="P70" s="716"/>
    </row>
  </sheetData>
  <mergeCells count="18">
    <mergeCell ref="W5:W7"/>
    <mergeCell ref="X5:X7"/>
    <mergeCell ref="Y5:Y7"/>
    <mergeCell ref="Z5:Z7"/>
    <mergeCell ref="AA5:AA7"/>
    <mergeCell ref="AB5:AB7"/>
    <mergeCell ref="AC5:AC7"/>
    <mergeCell ref="AD5:AD7"/>
    <mergeCell ref="G4:X4"/>
    <mergeCell ref="Y4:AL4"/>
    <mergeCell ref="AI5:AI7"/>
    <mergeCell ref="AJ5:AJ7"/>
    <mergeCell ref="AK5:AK7"/>
    <mergeCell ref="AL5:AL7"/>
    <mergeCell ref="AE5:AE7"/>
    <mergeCell ref="AF5:AF7"/>
    <mergeCell ref="AG5:AG7"/>
    <mergeCell ref="AH5:AH7"/>
  </mergeCells>
  <printOptions/>
  <pageMargins left="0.75" right="0.75" top="1" bottom="1" header="0.512" footer="0.512"/>
  <pageSetup orientation="portrait" paperSize="8" r:id="rId1"/>
</worksheet>
</file>

<file path=xl/worksheets/sheet26.xml><?xml version="1.0" encoding="utf-8"?>
<worksheet xmlns="http://schemas.openxmlformats.org/spreadsheetml/2006/main" xmlns:r="http://schemas.openxmlformats.org/officeDocument/2006/relationships">
  <dimension ref="A2:O71"/>
  <sheetViews>
    <sheetView workbookViewId="0" topLeftCell="A1">
      <selection activeCell="A1" sqref="A1"/>
    </sheetView>
  </sheetViews>
  <sheetFormatPr defaultColWidth="9.00390625" defaultRowHeight="17.25" customHeight="1"/>
  <cols>
    <col min="1" max="1" width="2.625" style="979" customWidth="1"/>
    <col min="2" max="2" width="1.625" style="979" customWidth="1"/>
    <col min="3" max="3" width="1.625" style="979" hidden="1" customWidth="1"/>
    <col min="4" max="4" width="0.74609375" style="979" hidden="1" customWidth="1"/>
    <col min="5" max="6" width="2.125" style="979" customWidth="1"/>
    <col min="7" max="7" width="12.00390625" style="979" customWidth="1"/>
    <col min="8" max="8" width="6.375" style="979" bestFit="1" customWidth="1"/>
    <col min="9" max="14" width="10.625" style="979" customWidth="1"/>
    <col min="15" max="15" width="11.375" style="979" customWidth="1"/>
    <col min="16" max="16384" width="9.00390625" style="979" customWidth="1"/>
  </cols>
  <sheetData>
    <row r="1" ht="12"/>
    <row r="2" spans="2:14" ht="17.25" customHeight="1">
      <c r="B2" s="980" t="s">
        <v>1376</v>
      </c>
      <c r="N2" s="981"/>
    </row>
    <row r="3" spans="2:14" ht="14.25">
      <c r="B3" s="980"/>
      <c r="N3" s="981"/>
    </row>
    <row r="4" spans="2:15" s="982" customFormat="1" ht="17.25" customHeight="1" thickBot="1">
      <c r="B4" s="983"/>
      <c r="C4" s="984"/>
      <c r="D4" s="984"/>
      <c r="E4" s="984"/>
      <c r="F4" s="984"/>
      <c r="G4" s="984"/>
      <c r="O4" s="985" t="s">
        <v>1326</v>
      </c>
    </row>
    <row r="5" spans="2:15" ht="47.25" customHeight="1" thickTop="1">
      <c r="B5" s="1616" t="s">
        <v>1327</v>
      </c>
      <c r="C5" s="1617"/>
      <c r="D5" s="1617"/>
      <c r="E5" s="1617"/>
      <c r="F5" s="1617"/>
      <c r="G5" s="1617"/>
      <c r="H5" s="1618"/>
      <c r="I5" s="986" t="s">
        <v>1309</v>
      </c>
      <c r="J5" s="986" t="s">
        <v>1310</v>
      </c>
      <c r="K5" s="986" t="s">
        <v>1311</v>
      </c>
      <c r="L5" s="986" t="s">
        <v>1312</v>
      </c>
      <c r="M5" s="986" t="s">
        <v>1620</v>
      </c>
      <c r="N5" s="986" t="s">
        <v>1313</v>
      </c>
      <c r="O5" s="987" t="s">
        <v>1328</v>
      </c>
    </row>
    <row r="6" spans="2:15" ht="17.25" customHeight="1">
      <c r="B6" s="1597" t="s">
        <v>1329</v>
      </c>
      <c r="C6" s="1598"/>
      <c r="D6" s="1598"/>
      <c r="E6" s="1598"/>
      <c r="F6" s="1598"/>
      <c r="G6" s="1598"/>
      <c r="H6" s="1599"/>
      <c r="I6" s="988">
        <v>73</v>
      </c>
      <c r="J6" s="989">
        <v>76</v>
      </c>
      <c r="K6" s="989">
        <v>67</v>
      </c>
      <c r="L6" s="989">
        <v>72</v>
      </c>
      <c r="M6" s="989">
        <v>66</v>
      </c>
      <c r="N6" s="989">
        <v>65</v>
      </c>
      <c r="O6" s="990">
        <v>4713</v>
      </c>
    </row>
    <row r="7" spans="2:15" ht="17.25" customHeight="1">
      <c r="B7" s="1600" t="s">
        <v>1330</v>
      </c>
      <c r="C7" s="1590"/>
      <c r="D7" s="1590"/>
      <c r="E7" s="1590"/>
      <c r="F7" s="1590"/>
      <c r="G7" s="1590"/>
      <c r="H7" s="1591"/>
      <c r="I7" s="993">
        <v>3.83</v>
      </c>
      <c r="J7" s="994">
        <v>3.73</v>
      </c>
      <c r="K7" s="994">
        <v>3.78</v>
      </c>
      <c r="L7" s="995">
        <v>3.71</v>
      </c>
      <c r="M7" s="995">
        <v>3.92</v>
      </c>
      <c r="N7" s="995">
        <v>3.84</v>
      </c>
      <c r="O7" s="996">
        <v>3.8</v>
      </c>
    </row>
    <row r="8" spans="2:15" ht="17.25" customHeight="1">
      <c r="B8" s="1600" t="s">
        <v>1331</v>
      </c>
      <c r="C8" s="1590"/>
      <c r="D8" s="1590"/>
      <c r="E8" s="1590"/>
      <c r="F8" s="1590"/>
      <c r="G8" s="1590"/>
      <c r="H8" s="1591"/>
      <c r="I8" s="997">
        <v>1.43</v>
      </c>
      <c r="J8" s="995">
        <v>1.4</v>
      </c>
      <c r="K8" s="995">
        <v>1.32</v>
      </c>
      <c r="L8" s="995">
        <v>1.46</v>
      </c>
      <c r="M8" s="995">
        <v>1.68</v>
      </c>
      <c r="N8" s="995">
        <v>1.39</v>
      </c>
      <c r="O8" s="998">
        <v>1.44</v>
      </c>
    </row>
    <row r="9" spans="2:15" ht="17.25" customHeight="1">
      <c r="B9" s="1601" t="s">
        <v>1314</v>
      </c>
      <c r="C9" s="1602"/>
      <c r="D9" s="1602"/>
      <c r="E9" s="1602"/>
      <c r="F9" s="1602"/>
      <c r="G9" s="1602"/>
      <c r="H9" s="1603"/>
      <c r="I9" s="999">
        <v>40.8</v>
      </c>
      <c r="J9" s="1000">
        <v>43.7</v>
      </c>
      <c r="K9" s="1000">
        <v>43.1</v>
      </c>
      <c r="L9" s="1000">
        <v>40.9</v>
      </c>
      <c r="M9" s="1000">
        <v>41.4</v>
      </c>
      <c r="N9" s="1000">
        <v>41.2</v>
      </c>
      <c r="O9" s="1001">
        <v>41</v>
      </c>
    </row>
    <row r="10" spans="2:15" ht="17.25" customHeight="1">
      <c r="B10" s="1612" t="s">
        <v>1315</v>
      </c>
      <c r="C10" s="1613"/>
      <c r="D10" s="1613"/>
      <c r="E10" s="1613"/>
      <c r="F10" s="1613"/>
      <c r="G10" s="1613"/>
      <c r="H10" s="1614"/>
      <c r="I10" s="1002">
        <v>461798</v>
      </c>
      <c r="J10" s="1003">
        <v>490706</v>
      </c>
      <c r="K10" s="1003">
        <v>548476</v>
      </c>
      <c r="L10" s="1003">
        <v>502230</v>
      </c>
      <c r="M10" s="1003">
        <v>610446</v>
      </c>
      <c r="N10" s="1003">
        <v>524868</v>
      </c>
      <c r="O10" s="1004">
        <v>527787</v>
      </c>
    </row>
    <row r="11" spans="2:15" s="1005" customFormat="1" ht="17.25" customHeight="1">
      <c r="B11" s="1594" t="s">
        <v>1316</v>
      </c>
      <c r="C11" s="1592"/>
      <c r="D11" s="1592"/>
      <c r="E11" s="1592"/>
      <c r="F11" s="1592"/>
      <c r="G11" s="1592"/>
      <c r="H11" s="1611"/>
      <c r="I11" s="1008">
        <v>302764</v>
      </c>
      <c r="J11" s="1009">
        <v>315513</v>
      </c>
      <c r="K11" s="1009">
        <v>356975</v>
      </c>
      <c r="L11" s="1009">
        <v>320367</v>
      </c>
      <c r="M11" s="1009">
        <v>383746</v>
      </c>
      <c r="N11" s="1009">
        <v>325490</v>
      </c>
      <c r="O11" s="1010">
        <v>330261</v>
      </c>
    </row>
    <row r="12" spans="2:15" s="1005" customFormat="1" ht="17.25" customHeight="1">
      <c r="B12" s="1006"/>
      <c r="C12" s="1007"/>
      <c r="D12" s="1007"/>
      <c r="E12" s="1592" t="s">
        <v>1317</v>
      </c>
      <c r="F12" s="1592"/>
      <c r="G12" s="1592"/>
      <c r="H12" s="1611"/>
      <c r="I12" s="1009">
        <v>286802</v>
      </c>
      <c r="J12" s="1009">
        <v>296966</v>
      </c>
      <c r="K12" s="1009">
        <v>340824</v>
      </c>
      <c r="L12" s="1009">
        <v>304890</v>
      </c>
      <c r="M12" s="1009">
        <v>357480</v>
      </c>
      <c r="N12" s="1009">
        <v>311633</v>
      </c>
      <c r="O12" s="1010">
        <v>311024</v>
      </c>
    </row>
    <row r="13" spans="2:15" ht="17.25" customHeight="1">
      <c r="B13" s="991"/>
      <c r="C13" s="992"/>
      <c r="D13" s="992"/>
      <c r="E13" s="992"/>
      <c r="F13" s="1590" t="s">
        <v>1318</v>
      </c>
      <c r="G13" s="1590"/>
      <c r="H13" s="1596"/>
      <c r="I13" s="1011">
        <v>249317</v>
      </c>
      <c r="J13" s="1011">
        <v>262998</v>
      </c>
      <c r="K13" s="1011">
        <v>299611</v>
      </c>
      <c r="L13" s="1011">
        <v>272813</v>
      </c>
      <c r="M13" s="1011">
        <v>290455</v>
      </c>
      <c r="N13" s="1011">
        <v>286992</v>
      </c>
      <c r="O13" s="1012">
        <v>281309</v>
      </c>
    </row>
    <row r="14" spans="2:15" ht="17.25" customHeight="1">
      <c r="B14" s="991"/>
      <c r="C14" s="992"/>
      <c r="D14" s="992"/>
      <c r="E14" s="992"/>
      <c r="F14" s="992"/>
      <c r="G14" s="1590" t="s">
        <v>1332</v>
      </c>
      <c r="H14" s="1596"/>
      <c r="I14" s="1013">
        <v>191706</v>
      </c>
      <c r="J14" s="1011">
        <v>195402</v>
      </c>
      <c r="K14" s="1011">
        <v>227889</v>
      </c>
      <c r="L14" s="1011">
        <v>201851</v>
      </c>
      <c r="M14" s="1011">
        <v>207449</v>
      </c>
      <c r="N14" s="1011">
        <v>215757</v>
      </c>
      <c r="O14" s="1012">
        <v>217879</v>
      </c>
    </row>
    <row r="15" spans="2:15" ht="17.25" customHeight="1">
      <c r="B15" s="991"/>
      <c r="C15" s="992"/>
      <c r="D15" s="992"/>
      <c r="E15" s="992"/>
      <c r="F15" s="992"/>
      <c r="G15" s="1590" t="s">
        <v>1333</v>
      </c>
      <c r="H15" s="1596"/>
      <c r="I15" s="1013">
        <v>57611</v>
      </c>
      <c r="J15" s="1011">
        <v>67596</v>
      </c>
      <c r="K15" s="1011">
        <v>71722</v>
      </c>
      <c r="L15" s="1011">
        <v>70962</v>
      </c>
      <c r="M15" s="1011">
        <v>83005</v>
      </c>
      <c r="N15" s="1011">
        <v>71234</v>
      </c>
      <c r="O15" s="1012">
        <v>63430</v>
      </c>
    </row>
    <row r="16" spans="2:15" ht="17.25" customHeight="1">
      <c r="B16" s="991"/>
      <c r="C16" s="992"/>
      <c r="D16" s="992"/>
      <c r="E16" s="992"/>
      <c r="F16" s="1590" t="s">
        <v>1334</v>
      </c>
      <c r="G16" s="1590"/>
      <c r="H16" s="1596"/>
      <c r="I16" s="1013">
        <v>37485</v>
      </c>
      <c r="J16" s="1011">
        <v>33969</v>
      </c>
      <c r="K16" s="1011">
        <v>41214</v>
      </c>
      <c r="L16" s="1011">
        <v>32078</v>
      </c>
      <c r="M16" s="1011">
        <v>67025</v>
      </c>
      <c r="N16" s="1011">
        <v>24641</v>
      </c>
      <c r="O16" s="1012">
        <v>29715</v>
      </c>
    </row>
    <row r="17" spans="2:15" s="1005" customFormat="1" ht="17.25" customHeight="1">
      <c r="B17" s="1006"/>
      <c r="C17" s="1007"/>
      <c r="D17" s="1007"/>
      <c r="E17" s="1592" t="s">
        <v>1335</v>
      </c>
      <c r="F17" s="1592"/>
      <c r="G17" s="1592"/>
      <c r="H17" s="1611"/>
      <c r="I17" s="1008">
        <v>6869</v>
      </c>
      <c r="J17" s="1009">
        <v>4641</v>
      </c>
      <c r="K17" s="1009">
        <v>3192</v>
      </c>
      <c r="L17" s="1009">
        <v>4423</v>
      </c>
      <c r="M17" s="1009">
        <v>9603</v>
      </c>
      <c r="N17" s="1009">
        <v>4706</v>
      </c>
      <c r="O17" s="1010">
        <v>6002</v>
      </c>
    </row>
    <row r="18" spans="2:15" s="1005" customFormat="1" ht="17.25" customHeight="1">
      <c r="B18" s="1006"/>
      <c r="C18" s="1007"/>
      <c r="D18" s="1007"/>
      <c r="E18" s="1592" t="s">
        <v>1336</v>
      </c>
      <c r="F18" s="1592"/>
      <c r="G18" s="1592"/>
      <c r="H18" s="1611"/>
      <c r="I18" s="1009">
        <v>9094</v>
      </c>
      <c r="J18" s="1009">
        <v>13905</v>
      </c>
      <c r="K18" s="1009">
        <v>12958</v>
      </c>
      <c r="L18" s="1009">
        <v>11054</v>
      </c>
      <c r="M18" s="1009">
        <v>16663</v>
      </c>
      <c r="N18" s="1009">
        <v>9151</v>
      </c>
      <c r="O18" s="1010">
        <v>13235</v>
      </c>
    </row>
    <row r="19" spans="2:15" ht="17.25" customHeight="1">
      <c r="B19" s="991"/>
      <c r="C19" s="992"/>
      <c r="D19" s="992"/>
      <c r="E19" s="992"/>
      <c r="F19" s="1590" t="s">
        <v>1337</v>
      </c>
      <c r="G19" s="1590"/>
      <c r="H19" s="1596"/>
      <c r="I19" s="1013">
        <v>766</v>
      </c>
      <c r="J19" s="1011">
        <v>940</v>
      </c>
      <c r="K19" s="1011">
        <v>539</v>
      </c>
      <c r="L19" s="1011">
        <v>1313</v>
      </c>
      <c r="M19" s="1011">
        <v>1719</v>
      </c>
      <c r="N19" s="1011">
        <v>396</v>
      </c>
      <c r="O19" s="1012">
        <v>1296</v>
      </c>
    </row>
    <row r="20" spans="2:15" ht="17.25" customHeight="1">
      <c r="B20" s="991"/>
      <c r="C20" s="992"/>
      <c r="D20" s="992"/>
      <c r="E20" s="992"/>
      <c r="F20" s="1590" t="s">
        <v>1338</v>
      </c>
      <c r="G20" s="1590"/>
      <c r="H20" s="1596"/>
      <c r="I20" s="1013">
        <v>2151</v>
      </c>
      <c r="J20" s="1011">
        <v>1965</v>
      </c>
      <c r="K20" s="1011">
        <v>2832</v>
      </c>
      <c r="L20" s="1011">
        <v>1063</v>
      </c>
      <c r="M20" s="1011">
        <v>4940</v>
      </c>
      <c r="N20" s="1011">
        <v>2112</v>
      </c>
      <c r="O20" s="1012">
        <v>3213</v>
      </c>
    </row>
    <row r="21" spans="2:15" ht="17.25" customHeight="1">
      <c r="B21" s="991"/>
      <c r="C21" s="992"/>
      <c r="D21" s="992"/>
      <c r="E21" s="992"/>
      <c r="F21" s="1590" t="s">
        <v>1339</v>
      </c>
      <c r="G21" s="1590"/>
      <c r="H21" s="1596"/>
      <c r="I21" s="1013">
        <v>6177</v>
      </c>
      <c r="J21" s="1011">
        <v>11000</v>
      </c>
      <c r="K21" s="1011">
        <v>9587</v>
      </c>
      <c r="L21" s="1011">
        <v>8679</v>
      </c>
      <c r="M21" s="1011">
        <v>10004</v>
      </c>
      <c r="N21" s="1011">
        <v>6643</v>
      </c>
      <c r="O21" s="1012">
        <v>8726</v>
      </c>
    </row>
    <row r="22" spans="2:15" s="1005" customFormat="1" ht="17.25" customHeight="1">
      <c r="B22" s="1594" t="s">
        <v>1340</v>
      </c>
      <c r="C22" s="1592"/>
      <c r="D22" s="1592"/>
      <c r="E22" s="1592"/>
      <c r="F22" s="1592"/>
      <c r="G22" s="1592"/>
      <c r="H22" s="1611"/>
      <c r="I22" s="1008">
        <v>89817</v>
      </c>
      <c r="J22" s="1009">
        <v>99850</v>
      </c>
      <c r="K22" s="1009">
        <v>93283</v>
      </c>
      <c r="L22" s="1009">
        <v>108350</v>
      </c>
      <c r="M22" s="1009">
        <v>140629</v>
      </c>
      <c r="N22" s="1009">
        <v>118748</v>
      </c>
      <c r="O22" s="1010">
        <v>109489</v>
      </c>
    </row>
    <row r="23" spans="2:15" ht="17.25" customHeight="1">
      <c r="B23" s="991"/>
      <c r="C23" s="992"/>
      <c r="D23" s="992"/>
      <c r="E23" s="1590" t="s">
        <v>1341</v>
      </c>
      <c r="F23" s="1590"/>
      <c r="G23" s="1590"/>
      <c r="H23" s="1596"/>
      <c r="I23" s="1013">
        <v>71740</v>
      </c>
      <c r="J23" s="1011">
        <v>88795</v>
      </c>
      <c r="K23" s="1011">
        <v>82734</v>
      </c>
      <c r="L23" s="1011">
        <v>84372</v>
      </c>
      <c r="M23" s="1011">
        <v>121088</v>
      </c>
      <c r="N23" s="1011">
        <v>92458</v>
      </c>
      <c r="O23" s="1012">
        <v>97904</v>
      </c>
    </row>
    <row r="24" spans="2:15" ht="17.25" customHeight="1">
      <c r="B24" s="991"/>
      <c r="C24" s="992"/>
      <c r="D24" s="992"/>
      <c r="E24" s="1590" t="s">
        <v>1342</v>
      </c>
      <c r="F24" s="1590"/>
      <c r="G24" s="1590"/>
      <c r="H24" s="1596"/>
      <c r="I24" s="1013">
        <v>10669</v>
      </c>
      <c r="J24" s="1011">
        <v>1176</v>
      </c>
      <c r="K24" s="1011">
        <v>957</v>
      </c>
      <c r="L24" s="1011">
        <v>11109</v>
      </c>
      <c r="M24" s="1011">
        <v>11478</v>
      </c>
      <c r="N24" s="1011">
        <v>17929</v>
      </c>
      <c r="O24" s="1012">
        <v>3777</v>
      </c>
    </row>
    <row r="25" spans="2:15" ht="17.25" customHeight="1">
      <c r="B25" s="991"/>
      <c r="C25" s="992"/>
      <c r="D25" s="992"/>
      <c r="E25" s="1590" t="s">
        <v>1343</v>
      </c>
      <c r="F25" s="1590"/>
      <c r="G25" s="1590"/>
      <c r="H25" s="1596"/>
      <c r="I25" s="1013">
        <v>7276</v>
      </c>
      <c r="J25" s="1011">
        <v>5797</v>
      </c>
      <c r="K25" s="1011">
        <v>9024</v>
      </c>
      <c r="L25" s="1011">
        <v>12752</v>
      </c>
      <c r="M25" s="1011">
        <v>7246</v>
      </c>
      <c r="N25" s="1011">
        <v>8049</v>
      </c>
      <c r="O25" s="1012">
        <v>6659</v>
      </c>
    </row>
    <row r="26" spans="2:15" ht="17.25" customHeight="1">
      <c r="B26" s="991"/>
      <c r="C26" s="992"/>
      <c r="D26" s="992"/>
      <c r="E26" s="1590" t="s">
        <v>605</v>
      </c>
      <c r="F26" s="1590"/>
      <c r="G26" s="1590"/>
      <c r="H26" s="1596"/>
      <c r="I26" s="1013">
        <v>131</v>
      </c>
      <c r="J26" s="1011">
        <v>4082</v>
      </c>
      <c r="K26" s="1011">
        <v>568</v>
      </c>
      <c r="L26" s="1011">
        <v>117</v>
      </c>
      <c r="M26" s="1011">
        <v>818</v>
      </c>
      <c r="N26" s="1011">
        <v>312</v>
      </c>
      <c r="O26" s="1012">
        <v>1148</v>
      </c>
    </row>
    <row r="27" spans="2:15" s="1005" customFormat="1" ht="17.25" customHeight="1">
      <c r="B27" s="1604" t="s">
        <v>1234</v>
      </c>
      <c r="C27" s="1605"/>
      <c r="D27" s="1605"/>
      <c r="E27" s="1605"/>
      <c r="F27" s="1605"/>
      <c r="G27" s="1605"/>
      <c r="H27" s="1606"/>
      <c r="I27" s="1014">
        <v>69217</v>
      </c>
      <c r="J27" s="1015">
        <v>75343</v>
      </c>
      <c r="K27" s="1015">
        <v>98219</v>
      </c>
      <c r="L27" s="1015">
        <v>73513</v>
      </c>
      <c r="M27" s="1015">
        <v>86071</v>
      </c>
      <c r="N27" s="1015">
        <v>80630</v>
      </c>
      <c r="O27" s="1016">
        <v>88037</v>
      </c>
    </row>
    <row r="28" spans="2:15" ht="17.25" customHeight="1">
      <c r="B28" s="1612" t="s">
        <v>1319</v>
      </c>
      <c r="C28" s="1613"/>
      <c r="D28" s="1613"/>
      <c r="E28" s="1613"/>
      <c r="F28" s="1613"/>
      <c r="G28" s="1613"/>
      <c r="H28" s="1614"/>
      <c r="I28" s="1003">
        <v>461798</v>
      </c>
      <c r="J28" s="1003">
        <v>490706</v>
      </c>
      <c r="K28" s="1003">
        <v>548476</v>
      </c>
      <c r="L28" s="1003">
        <v>502230</v>
      </c>
      <c r="M28" s="1003">
        <v>610446</v>
      </c>
      <c r="N28" s="1003">
        <v>524868</v>
      </c>
      <c r="O28" s="1004">
        <v>527787</v>
      </c>
    </row>
    <row r="29" spans="2:15" s="1005" customFormat="1" ht="17.25" customHeight="1">
      <c r="B29" s="1594" t="s">
        <v>1320</v>
      </c>
      <c r="C29" s="1592"/>
      <c r="D29" s="1592"/>
      <c r="E29" s="1592"/>
      <c r="F29" s="1592"/>
      <c r="G29" s="1592"/>
      <c r="H29" s="1611"/>
      <c r="I29" s="1009">
        <v>243717</v>
      </c>
      <c r="J29" s="1009">
        <v>259588</v>
      </c>
      <c r="K29" s="1009">
        <v>294542</v>
      </c>
      <c r="L29" s="1009">
        <v>267356</v>
      </c>
      <c r="M29" s="1009">
        <v>309995</v>
      </c>
      <c r="N29" s="1009">
        <v>259695</v>
      </c>
      <c r="O29" s="1010">
        <v>265832</v>
      </c>
    </row>
    <row r="30" spans="2:15" s="1005" customFormat="1" ht="17.25" customHeight="1">
      <c r="B30" s="1006"/>
      <c r="C30" s="1592" t="s">
        <v>1321</v>
      </c>
      <c r="D30" s="1592"/>
      <c r="E30" s="1592"/>
      <c r="F30" s="1592"/>
      <c r="G30" s="1592"/>
      <c r="H30" s="1611"/>
      <c r="I30" s="1009">
        <v>207844</v>
      </c>
      <c r="J30" s="1009">
        <v>220365</v>
      </c>
      <c r="K30" s="1009">
        <v>247815</v>
      </c>
      <c r="L30" s="1009">
        <v>228331</v>
      </c>
      <c r="M30" s="1009">
        <v>258777</v>
      </c>
      <c r="N30" s="1009">
        <v>217452</v>
      </c>
      <c r="O30" s="1010">
        <v>225842</v>
      </c>
    </row>
    <row r="31" spans="2:15" s="1005" customFormat="1" ht="17.25" customHeight="1">
      <c r="B31" s="1006"/>
      <c r="C31" s="1007"/>
      <c r="D31" s="1017"/>
      <c r="E31" s="1017"/>
      <c r="F31" s="1615" t="s">
        <v>1344</v>
      </c>
      <c r="G31" s="1615"/>
      <c r="H31" s="1611"/>
      <c r="I31" s="1009">
        <v>61038</v>
      </c>
      <c r="J31" s="1009">
        <v>60798</v>
      </c>
      <c r="K31" s="1009">
        <v>63858</v>
      </c>
      <c r="L31" s="1009">
        <v>63564</v>
      </c>
      <c r="M31" s="1009">
        <v>63774</v>
      </c>
      <c r="N31" s="1009">
        <v>57774</v>
      </c>
      <c r="O31" s="1010">
        <v>63472</v>
      </c>
    </row>
    <row r="32" spans="2:15" ht="17.25" customHeight="1">
      <c r="B32" s="991"/>
      <c r="C32" s="992"/>
      <c r="D32" s="992"/>
      <c r="E32" s="1018"/>
      <c r="F32" s="1590" t="s">
        <v>1345</v>
      </c>
      <c r="G32" s="1593"/>
      <c r="H32" s="1591"/>
      <c r="I32" s="1013">
        <v>6798</v>
      </c>
      <c r="J32" s="1011">
        <v>7490</v>
      </c>
      <c r="K32" s="1011">
        <v>7275</v>
      </c>
      <c r="L32" s="1011">
        <v>7085</v>
      </c>
      <c r="M32" s="1011">
        <v>7811</v>
      </c>
      <c r="N32" s="1011">
        <v>7532</v>
      </c>
      <c r="O32" s="1012">
        <v>8684</v>
      </c>
    </row>
    <row r="33" spans="2:15" ht="17.25" customHeight="1">
      <c r="B33" s="991"/>
      <c r="C33" s="992"/>
      <c r="D33" s="992"/>
      <c r="E33" s="992"/>
      <c r="F33" s="992"/>
      <c r="G33" s="1590" t="s">
        <v>1346</v>
      </c>
      <c r="H33" s="1596"/>
      <c r="I33" s="1013">
        <v>4293</v>
      </c>
      <c r="J33" s="1011">
        <v>4767</v>
      </c>
      <c r="K33" s="1011">
        <v>4387</v>
      </c>
      <c r="L33" s="1011">
        <v>4387</v>
      </c>
      <c r="M33" s="1011">
        <v>5250</v>
      </c>
      <c r="N33" s="1011">
        <v>4968</v>
      </c>
      <c r="O33" s="1012">
        <v>5496</v>
      </c>
    </row>
    <row r="34" spans="2:15" ht="17.25" customHeight="1">
      <c r="B34" s="991"/>
      <c r="C34" s="992"/>
      <c r="D34" s="992"/>
      <c r="E34" s="1018"/>
      <c r="F34" s="992"/>
      <c r="G34" s="1590" t="s">
        <v>1347</v>
      </c>
      <c r="H34" s="1596"/>
      <c r="I34" s="1013">
        <v>2505</v>
      </c>
      <c r="J34" s="1011">
        <v>2723</v>
      </c>
      <c r="K34" s="1011">
        <v>2888</v>
      </c>
      <c r="L34" s="1011">
        <v>2698</v>
      </c>
      <c r="M34" s="1011">
        <v>2561</v>
      </c>
      <c r="N34" s="1011">
        <v>2564</v>
      </c>
      <c r="O34" s="1012">
        <v>3187</v>
      </c>
    </row>
    <row r="35" spans="2:15" ht="17.25" customHeight="1">
      <c r="B35" s="991"/>
      <c r="C35" s="992"/>
      <c r="D35" s="992"/>
      <c r="E35" s="1018"/>
      <c r="F35" s="1590" t="s">
        <v>1348</v>
      </c>
      <c r="G35" s="1593"/>
      <c r="H35" s="1591"/>
      <c r="I35" s="1013">
        <v>32302</v>
      </c>
      <c r="J35" s="1011">
        <v>32121</v>
      </c>
      <c r="K35" s="1011">
        <v>33915</v>
      </c>
      <c r="L35" s="1011">
        <v>34091</v>
      </c>
      <c r="M35" s="1011">
        <v>33643</v>
      </c>
      <c r="N35" s="1011">
        <v>30367</v>
      </c>
      <c r="O35" s="1012">
        <v>32856</v>
      </c>
    </row>
    <row r="36" spans="2:15" ht="17.25" customHeight="1">
      <c r="B36" s="991"/>
      <c r="C36" s="992"/>
      <c r="D36" s="992"/>
      <c r="E36" s="1018"/>
      <c r="F36" s="992"/>
      <c r="G36" s="1590" t="s">
        <v>1349</v>
      </c>
      <c r="H36" s="1596"/>
      <c r="I36" s="1013">
        <v>10175</v>
      </c>
      <c r="J36" s="1011">
        <v>8517</v>
      </c>
      <c r="K36" s="1011">
        <v>8738</v>
      </c>
      <c r="L36" s="1011">
        <v>9992</v>
      </c>
      <c r="M36" s="1011">
        <v>8621</v>
      </c>
      <c r="N36" s="1011">
        <v>6863</v>
      </c>
      <c r="O36" s="1012">
        <v>7512</v>
      </c>
    </row>
    <row r="37" spans="2:15" ht="17.25" customHeight="1">
      <c r="B37" s="991"/>
      <c r="C37" s="992"/>
      <c r="D37" s="992"/>
      <c r="E37" s="1018"/>
      <c r="F37" s="992"/>
      <c r="G37" s="1590" t="s">
        <v>1350</v>
      </c>
      <c r="H37" s="1596"/>
      <c r="I37" s="1013">
        <v>8206</v>
      </c>
      <c r="J37" s="1011">
        <v>8943</v>
      </c>
      <c r="K37" s="1011">
        <v>10273</v>
      </c>
      <c r="L37" s="1011">
        <v>9732</v>
      </c>
      <c r="M37" s="1011">
        <v>10342</v>
      </c>
      <c r="N37" s="1011">
        <v>9589</v>
      </c>
      <c r="O37" s="1012">
        <v>11199</v>
      </c>
    </row>
    <row r="38" spans="2:15" ht="17.25" customHeight="1">
      <c r="B38" s="991"/>
      <c r="C38" s="992"/>
      <c r="D38" s="992"/>
      <c r="E38" s="1018"/>
      <c r="F38" s="992"/>
      <c r="G38" s="1590" t="s">
        <v>1351</v>
      </c>
      <c r="H38" s="1596"/>
      <c r="I38" s="1013">
        <v>5739</v>
      </c>
      <c r="J38" s="1011">
        <v>6303</v>
      </c>
      <c r="K38" s="1011">
        <v>6630</v>
      </c>
      <c r="L38" s="1011">
        <v>6678</v>
      </c>
      <c r="M38" s="1011">
        <v>6655</v>
      </c>
      <c r="N38" s="1011">
        <v>6440</v>
      </c>
      <c r="O38" s="1012">
        <v>5812</v>
      </c>
    </row>
    <row r="39" spans="2:15" ht="17.25" customHeight="1">
      <c r="B39" s="991"/>
      <c r="C39" s="992"/>
      <c r="D39" s="992"/>
      <c r="E39" s="1018"/>
      <c r="F39" s="992"/>
      <c r="G39" s="1590" t="s">
        <v>1352</v>
      </c>
      <c r="H39" s="1596"/>
      <c r="I39" s="1013">
        <v>5654</v>
      </c>
      <c r="J39" s="1011">
        <v>5631</v>
      </c>
      <c r="K39" s="98">
        <v>5746</v>
      </c>
      <c r="L39" s="1011">
        <v>4974</v>
      </c>
      <c r="M39" s="1011">
        <v>5498</v>
      </c>
      <c r="N39" s="1011">
        <v>5004</v>
      </c>
      <c r="O39" s="1012">
        <v>5734</v>
      </c>
    </row>
    <row r="40" spans="2:15" ht="17.25" customHeight="1">
      <c r="B40" s="991"/>
      <c r="C40" s="992"/>
      <c r="D40" s="992"/>
      <c r="E40" s="1018"/>
      <c r="F40" s="992"/>
      <c r="G40" s="1590" t="s">
        <v>1353</v>
      </c>
      <c r="H40" s="1596"/>
      <c r="I40" s="1013">
        <v>2530</v>
      </c>
      <c r="J40" s="1011">
        <v>2728</v>
      </c>
      <c r="K40" s="1011">
        <v>2530</v>
      </c>
      <c r="L40" s="1011">
        <v>2715</v>
      </c>
      <c r="M40" s="1011">
        <v>2528</v>
      </c>
      <c r="N40" s="1011">
        <v>2471</v>
      </c>
      <c r="O40" s="1012">
        <v>2599</v>
      </c>
    </row>
    <row r="41" spans="2:15" ht="17.25" customHeight="1">
      <c r="B41" s="991"/>
      <c r="C41" s="992"/>
      <c r="D41" s="992"/>
      <c r="E41" s="1018"/>
      <c r="F41" s="1590" t="s">
        <v>1354</v>
      </c>
      <c r="G41" s="1593"/>
      <c r="H41" s="1591"/>
      <c r="I41" s="1013">
        <v>13684</v>
      </c>
      <c r="J41" s="1011">
        <v>13038</v>
      </c>
      <c r="K41" s="1011">
        <v>14328</v>
      </c>
      <c r="L41" s="1011">
        <v>14471</v>
      </c>
      <c r="M41" s="1011">
        <v>13047</v>
      </c>
      <c r="N41" s="1011">
        <v>12599</v>
      </c>
      <c r="O41" s="1012">
        <v>12940</v>
      </c>
    </row>
    <row r="42" spans="2:15" ht="17.25" customHeight="1">
      <c r="B42" s="991"/>
      <c r="C42" s="992"/>
      <c r="D42" s="992"/>
      <c r="E42" s="1018"/>
      <c r="F42" s="1590" t="s">
        <v>1355</v>
      </c>
      <c r="G42" s="1593"/>
      <c r="H42" s="1591"/>
      <c r="I42" s="1013">
        <v>8253</v>
      </c>
      <c r="J42" s="1011">
        <v>8150</v>
      </c>
      <c r="K42" s="1011">
        <v>8340</v>
      </c>
      <c r="L42" s="1011">
        <v>7917</v>
      </c>
      <c r="M42" s="1011">
        <v>9272</v>
      </c>
      <c r="N42" s="1011">
        <v>7276</v>
      </c>
      <c r="O42" s="1012">
        <v>8992</v>
      </c>
    </row>
    <row r="43" spans="2:15" s="1005" customFormat="1" ht="17.25" customHeight="1">
      <c r="B43" s="1006"/>
      <c r="C43" s="1007"/>
      <c r="D43" s="1017"/>
      <c r="E43" s="1592" t="s">
        <v>1322</v>
      </c>
      <c r="F43" s="1593"/>
      <c r="G43" s="1593"/>
      <c r="H43" s="1591"/>
      <c r="I43" s="1008">
        <v>14734</v>
      </c>
      <c r="J43" s="1009">
        <v>22091</v>
      </c>
      <c r="K43" s="1009">
        <v>23021</v>
      </c>
      <c r="L43" s="1009">
        <v>18779</v>
      </c>
      <c r="M43" s="1009">
        <v>23061</v>
      </c>
      <c r="N43" s="1009">
        <v>20722</v>
      </c>
      <c r="O43" s="1010">
        <v>21869</v>
      </c>
    </row>
    <row r="44" spans="2:15" ht="17.25" customHeight="1">
      <c r="B44" s="991"/>
      <c r="C44" s="992"/>
      <c r="D44" s="1018"/>
      <c r="E44" s="1018"/>
      <c r="F44" s="992"/>
      <c r="G44" s="1590" t="s">
        <v>1323</v>
      </c>
      <c r="H44" s="1596"/>
      <c r="I44" s="1013">
        <v>5005</v>
      </c>
      <c r="J44" s="1011">
        <v>5104</v>
      </c>
      <c r="K44" s="1011">
        <v>9470</v>
      </c>
      <c r="L44" s="1011">
        <v>3485</v>
      </c>
      <c r="M44" s="1011">
        <v>4937</v>
      </c>
      <c r="N44" s="1011">
        <v>6253</v>
      </c>
      <c r="O44" s="1012">
        <v>7879</v>
      </c>
    </row>
    <row r="45" spans="2:15" ht="17.25" customHeight="1">
      <c r="B45" s="991"/>
      <c r="C45" s="992"/>
      <c r="D45" s="1018"/>
      <c r="E45" s="1018"/>
      <c r="F45" s="992"/>
      <c r="G45" s="1590" t="s">
        <v>1356</v>
      </c>
      <c r="H45" s="1596"/>
      <c r="I45" s="1013">
        <v>6385</v>
      </c>
      <c r="J45" s="1011">
        <v>12407</v>
      </c>
      <c r="K45" s="1011">
        <v>9105</v>
      </c>
      <c r="L45" s="1011">
        <v>10386</v>
      </c>
      <c r="M45" s="1011">
        <v>13066</v>
      </c>
      <c r="N45" s="1011">
        <v>9785</v>
      </c>
      <c r="O45" s="1012">
        <v>9381</v>
      </c>
    </row>
    <row r="46" spans="2:15" s="1005" customFormat="1" ht="17.25" customHeight="1">
      <c r="B46" s="1006"/>
      <c r="C46" s="1007"/>
      <c r="D46" s="1017"/>
      <c r="E46" s="1592" t="s">
        <v>1324</v>
      </c>
      <c r="F46" s="1593"/>
      <c r="G46" s="1593"/>
      <c r="H46" s="1591"/>
      <c r="I46" s="1008">
        <v>10593</v>
      </c>
      <c r="J46" s="1009">
        <v>9052</v>
      </c>
      <c r="K46" s="1009">
        <v>9652</v>
      </c>
      <c r="L46" s="1009">
        <v>9796</v>
      </c>
      <c r="M46" s="1009">
        <v>10991</v>
      </c>
      <c r="N46" s="1009">
        <v>8662</v>
      </c>
      <c r="O46" s="1010">
        <v>8425</v>
      </c>
    </row>
    <row r="47" spans="2:15" ht="17.25" customHeight="1">
      <c r="B47" s="991"/>
      <c r="C47" s="992"/>
      <c r="D47" s="1018"/>
      <c r="E47" s="1018"/>
      <c r="F47" s="992"/>
      <c r="G47" s="1590" t="s">
        <v>1357</v>
      </c>
      <c r="H47" s="1596"/>
      <c r="I47" s="1013">
        <v>3882</v>
      </c>
      <c r="J47" s="1011">
        <v>4204</v>
      </c>
      <c r="K47" s="1011">
        <v>5916</v>
      </c>
      <c r="L47" s="1011">
        <v>6083</v>
      </c>
      <c r="M47" s="1011">
        <v>5367</v>
      </c>
      <c r="N47" s="1011">
        <v>5709</v>
      </c>
      <c r="O47" s="1012">
        <v>5810</v>
      </c>
    </row>
    <row r="48" spans="2:15" ht="17.25" customHeight="1">
      <c r="B48" s="991"/>
      <c r="C48" s="992"/>
      <c r="D48" s="1018"/>
      <c r="E48" s="1018"/>
      <c r="F48" s="992"/>
      <c r="G48" s="1590" t="s">
        <v>1358</v>
      </c>
      <c r="H48" s="1596"/>
      <c r="I48" s="1013">
        <v>6711</v>
      </c>
      <c r="J48" s="1011">
        <v>4848</v>
      </c>
      <c r="K48" s="1011">
        <v>3736</v>
      </c>
      <c r="L48" s="1011">
        <v>3713</v>
      </c>
      <c r="M48" s="1011">
        <v>5623</v>
      </c>
      <c r="N48" s="1011">
        <v>2953</v>
      </c>
      <c r="O48" s="1012">
        <v>2616</v>
      </c>
    </row>
    <row r="49" spans="2:15" s="1005" customFormat="1" ht="17.25" customHeight="1">
      <c r="B49" s="1006"/>
      <c r="C49" s="1007"/>
      <c r="D49" s="1017"/>
      <c r="E49" s="1592" t="s">
        <v>1359</v>
      </c>
      <c r="F49" s="1593"/>
      <c r="G49" s="1593"/>
      <c r="H49" s="1591"/>
      <c r="I49" s="1008">
        <v>19827</v>
      </c>
      <c r="J49" s="1009">
        <v>21627</v>
      </c>
      <c r="K49" s="1009">
        <v>25571</v>
      </c>
      <c r="L49" s="1009">
        <v>22842</v>
      </c>
      <c r="M49" s="1009">
        <v>21745</v>
      </c>
      <c r="N49" s="1009">
        <v>20485</v>
      </c>
      <c r="O49" s="1010">
        <v>20920</v>
      </c>
    </row>
    <row r="50" spans="2:15" ht="17.25" customHeight="1">
      <c r="B50" s="991"/>
      <c r="C50" s="992"/>
      <c r="D50" s="1018"/>
      <c r="E50" s="1018"/>
      <c r="F50" s="992"/>
      <c r="G50" s="1590" t="s">
        <v>1360</v>
      </c>
      <c r="H50" s="1595"/>
      <c r="I50" s="1013">
        <v>14738</v>
      </c>
      <c r="J50" s="1011">
        <v>15556</v>
      </c>
      <c r="K50" s="1011">
        <v>19675</v>
      </c>
      <c r="L50" s="1011">
        <v>17621</v>
      </c>
      <c r="M50" s="1011">
        <v>15902</v>
      </c>
      <c r="N50" s="1011">
        <v>14735</v>
      </c>
      <c r="O50" s="1012">
        <v>15246</v>
      </c>
    </row>
    <row r="51" spans="2:15" ht="17.25" customHeight="1">
      <c r="B51" s="991"/>
      <c r="C51" s="992"/>
      <c r="D51" s="1018"/>
      <c r="E51" s="1018"/>
      <c r="F51" s="992"/>
      <c r="G51" s="1590" t="s">
        <v>1361</v>
      </c>
      <c r="H51" s="1595"/>
      <c r="I51" s="1013">
        <v>5089</v>
      </c>
      <c r="J51" s="1011">
        <v>6072</v>
      </c>
      <c r="K51" s="1011">
        <v>5896</v>
      </c>
      <c r="L51" s="1011">
        <v>5221</v>
      </c>
      <c r="M51" s="1011">
        <v>5842</v>
      </c>
      <c r="N51" s="1011">
        <v>5751</v>
      </c>
      <c r="O51" s="1012">
        <v>5675</v>
      </c>
    </row>
    <row r="52" spans="2:15" s="1005" customFormat="1" ht="17.25" customHeight="1">
      <c r="B52" s="1006"/>
      <c r="C52" s="1007"/>
      <c r="D52" s="1017"/>
      <c r="E52" s="1592" t="s">
        <v>1362</v>
      </c>
      <c r="F52" s="1593"/>
      <c r="G52" s="1593"/>
      <c r="H52" s="1591"/>
      <c r="I52" s="1008">
        <v>101652</v>
      </c>
      <c r="J52" s="1009">
        <v>106796</v>
      </c>
      <c r="K52" s="1009">
        <v>125714</v>
      </c>
      <c r="L52" s="1009">
        <v>113349</v>
      </c>
      <c r="M52" s="1009">
        <v>139205</v>
      </c>
      <c r="N52" s="1009">
        <v>109809</v>
      </c>
      <c r="O52" s="1010">
        <v>111156</v>
      </c>
    </row>
    <row r="53" spans="1:15" ht="17.25" customHeight="1">
      <c r="A53" s="1005"/>
      <c r="B53" s="991"/>
      <c r="C53" s="1018"/>
      <c r="D53" s="1018"/>
      <c r="E53" s="1018"/>
      <c r="F53" s="992"/>
      <c r="G53" s="1590" t="s">
        <v>1363</v>
      </c>
      <c r="H53" s="1595"/>
      <c r="I53" s="1013">
        <v>9982</v>
      </c>
      <c r="J53" s="1011">
        <v>10955</v>
      </c>
      <c r="K53" s="1011">
        <v>10501</v>
      </c>
      <c r="L53" s="1011">
        <v>10779</v>
      </c>
      <c r="M53" s="1011">
        <v>11087</v>
      </c>
      <c r="N53" s="1011">
        <v>9635</v>
      </c>
      <c r="O53" s="1012">
        <v>11236</v>
      </c>
    </row>
    <row r="54" spans="2:15" ht="17.25" customHeight="1">
      <c r="B54" s="991"/>
      <c r="C54" s="1018"/>
      <c r="D54" s="1018"/>
      <c r="E54" s="1018"/>
      <c r="F54" s="992"/>
      <c r="G54" s="1590" t="s">
        <v>1364</v>
      </c>
      <c r="H54" s="1595"/>
      <c r="I54" s="1013">
        <v>15663</v>
      </c>
      <c r="J54" s="1011">
        <v>16470</v>
      </c>
      <c r="K54" s="1011">
        <v>17597</v>
      </c>
      <c r="L54" s="1011">
        <v>19791</v>
      </c>
      <c r="M54" s="1011">
        <v>23252</v>
      </c>
      <c r="N54" s="1011">
        <v>19033</v>
      </c>
      <c r="O54" s="1012">
        <v>18182</v>
      </c>
    </row>
    <row r="55" spans="2:15" ht="17.25" customHeight="1">
      <c r="B55" s="991"/>
      <c r="C55" s="1018"/>
      <c r="D55" s="1018"/>
      <c r="E55" s="1018"/>
      <c r="F55" s="992"/>
      <c r="G55" s="1590" t="s">
        <v>1365</v>
      </c>
      <c r="H55" s="1595"/>
      <c r="I55" s="1011">
        <v>7142</v>
      </c>
      <c r="J55" s="1011">
        <v>5647</v>
      </c>
      <c r="K55" s="1011">
        <v>7275</v>
      </c>
      <c r="L55" s="1011">
        <v>7737</v>
      </c>
      <c r="M55" s="1011">
        <v>9729</v>
      </c>
      <c r="N55" s="1011">
        <v>5656</v>
      </c>
      <c r="O55" s="1012">
        <v>7299</v>
      </c>
    </row>
    <row r="56" spans="1:15" ht="17.25" customHeight="1">
      <c r="A56" s="1005"/>
      <c r="B56" s="991"/>
      <c r="C56" s="1018"/>
      <c r="D56" s="1018"/>
      <c r="E56" s="1018"/>
      <c r="F56" s="992"/>
      <c r="G56" s="1590" t="s">
        <v>1366</v>
      </c>
      <c r="H56" s="1595"/>
      <c r="I56" s="1013">
        <v>14451</v>
      </c>
      <c r="J56" s="1011">
        <v>19136</v>
      </c>
      <c r="K56" s="1011">
        <v>19874</v>
      </c>
      <c r="L56" s="1011">
        <v>15393</v>
      </c>
      <c r="M56" s="1011">
        <v>21299</v>
      </c>
      <c r="N56" s="1011">
        <v>17216</v>
      </c>
      <c r="O56" s="1012">
        <v>19757</v>
      </c>
    </row>
    <row r="57" spans="2:15" ht="17.25" customHeight="1">
      <c r="B57" s="991"/>
      <c r="C57" s="1018"/>
      <c r="D57" s="1018"/>
      <c r="E57" s="1018"/>
      <c r="F57" s="992"/>
      <c r="G57" s="1590" t="s">
        <v>1367</v>
      </c>
      <c r="H57" s="1595"/>
      <c r="I57" s="1013">
        <v>16570</v>
      </c>
      <c r="J57" s="1011">
        <v>20835</v>
      </c>
      <c r="K57" s="1011">
        <v>22856</v>
      </c>
      <c r="L57" s="1011">
        <v>17566</v>
      </c>
      <c r="M57" s="1011">
        <v>24399</v>
      </c>
      <c r="N57" s="1011">
        <v>19994</v>
      </c>
      <c r="O57" s="1012">
        <v>17501</v>
      </c>
    </row>
    <row r="58" spans="2:15" ht="16.5" customHeight="1">
      <c r="B58" s="991"/>
      <c r="C58" s="1018"/>
      <c r="D58" s="1018"/>
      <c r="E58" s="1018"/>
      <c r="F58" s="992"/>
      <c r="G58" s="1590" t="s">
        <v>1368</v>
      </c>
      <c r="H58" s="1595"/>
      <c r="I58" s="1013">
        <v>37843</v>
      </c>
      <c r="J58" s="1011">
        <v>33754</v>
      </c>
      <c r="K58" s="1011">
        <v>47613</v>
      </c>
      <c r="L58" s="1011">
        <v>42084</v>
      </c>
      <c r="M58" s="1011">
        <v>49440</v>
      </c>
      <c r="N58" s="1011">
        <v>38276</v>
      </c>
      <c r="O58" s="1012">
        <v>37182</v>
      </c>
    </row>
    <row r="59" spans="2:15" s="1005" customFormat="1" ht="16.5" customHeight="1">
      <c r="B59" s="1594" t="s">
        <v>1369</v>
      </c>
      <c r="C59" s="1593"/>
      <c r="D59" s="1593"/>
      <c r="E59" s="1593"/>
      <c r="F59" s="1593"/>
      <c r="G59" s="1593"/>
      <c r="H59" s="1591"/>
      <c r="I59" s="1008">
        <v>35873</v>
      </c>
      <c r="J59" s="1009">
        <v>39223</v>
      </c>
      <c r="K59" s="1009">
        <v>46726</v>
      </c>
      <c r="L59" s="1009">
        <v>39026</v>
      </c>
      <c r="M59" s="1009">
        <v>51219</v>
      </c>
      <c r="N59" s="1009">
        <v>42243</v>
      </c>
      <c r="O59" s="1010">
        <v>39990</v>
      </c>
    </row>
    <row r="60" spans="2:15" ht="16.5" customHeight="1">
      <c r="B60" s="991"/>
      <c r="C60" s="1018"/>
      <c r="D60" s="1018"/>
      <c r="E60" s="1018"/>
      <c r="F60" s="992"/>
      <c r="G60" s="1590" t="s">
        <v>1370</v>
      </c>
      <c r="H60" s="1591"/>
      <c r="I60" s="1013">
        <v>16845</v>
      </c>
      <c r="J60" s="1011">
        <v>21310</v>
      </c>
      <c r="K60" s="1011">
        <v>26608</v>
      </c>
      <c r="L60" s="1011">
        <v>20780</v>
      </c>
      <c r="M60" s="1011">
        <v>28536</v>
      </c>
      <c r="N60" s="1011">
        <v>22227</v>
      </c>
      <c r="O60" s="1012">
        <v>21945</v>
      </c>
    </row>
    <row r="61" spans="2:15" ht="16.5" customHeight="1">
      <c r="B61" s="991"/>
      <c r="C61" s="1018"/>
      <c r="D61" s="1018"/>
      <c r="E61" s="1018"/>
      <c r="F61" s="992"/>
      <c r="G61" s="1590" t="s">
        <v>1371</v>
      </c>
      <c r="H61" s="1591"/>
      <c r="I61" s="1013">
        <v>18842</v>
      </c>
      <c r="J61" s="1011">
        <v>17763</v>
      </c>
      <c r="K61" s="1011">
        <v>19756</v>
      </c>
      <c r="L61" s="1011">
        <v>17944</v>
      </c>
      <c r="M61" s="1011">
        <v>22052</v>
      </c>
      <c r="N61" s="1011">
        <v>19865</v>
      </c>
      <c r="O61" s="1012">
        <v>17649</v>
      </c>
    </row>
    <row r="62" spans="2:15" ht="16.5" customHeight="1">
      <c r="B62" s="991"/>
      <c r="C62" s="1018"/>
      <c r="D62" s="1018"/>
      <c r="E62" s="1018"/>
      <c r="F62" s="992"/>
      <c r="G62" s="1590" t="s">
        <v>1368</v>
      </c>
      <c r="H62" s="1591"/>
      <c r="I62" s="1013">
        <v>186</v>
      </c>
      <c r="J62" s="1011">
        <v>149</v>
      </c>
      <c r="K62" s="1011">
        <v>362</v>
      </c>
      <c r="L62" s="1011">
        <v>301</v>
      </c>
      <c r="M62" s="1011">
        <v>631</v>
      </c>
      <c r="N62" s="1011">
        <v>150</v>
      </c>
      <c r="O62" s="1012">
        <v>395</v>
      </c>
    </row>
    <row r="63" spans="2:15" s="1005" customFormat="1" ht="17.25" customHeight="1">
      <c r="B63" s="1594" t="s">
        <v>1325</v>
      </c>
      <c r="C63" s="1592"/>
      <c r="D63" s="1592"/>
      <c r="E63" s="1592"/>
      <c r="F63" s="1592"/>
      <c r="G63" s="1592"/>
      <c r="H63" s="1611"/>
      <c r="I63" s="1008">
        <v>145933</v>
      </c>
      <c r="J63" s="1009">
        <v>154576</v>
      </c>
      <c r="K63" s="1009">
        <v>147269</v>
      </c>
      <c r="L63" s="1009">
        <v>160161</v>
      </c>
      <c r="M63" s="1009">
        <v>208871</v>
      </c>
      <c r="N63" s="1009">
        <v>183049</v>
      </c>
      <c r="O63" s="1010">
        <v>170370</v>
      </c>
    </row>
    <row r="64" spans="2:15" ht="17.25" customHeight="1">
      <c r="B64" s="991"/>
      <c r="C64" s="992"/>
      <c r="D64" s="992"/>
      <c r="E64" s="992"/>
      <c r="F64" s="1590" t="s">
        <v>1372</v>
      </c>
      <c r="G64" s="1590"/>
      <c r="H64" s="1596"/>
      <c r="I64" s="1013">
        <v>106564</v>
      </c>
      <c r="J64" s="1011">
        <v>122253</v>
      </c>
      <c r="K64" s="1011">
        <v>118531</v>
      </c>
      <c r="L64" s="1011">
        <v>113249</v>
      </c>
      <c r="M64" s="1011">
        <v>154652</v>
      </c>
      <c r="N64" s="1011">
        <v>118532</v>
      </c>
      <c r="O64" s="1012">
        <v>135473</v>
      </c>
    </row>
    <row r="65" spans="2:15" ht="17.25" customHeight="1">
      <c r="B65" s="991"/>
      <c r="C65" s="992"/>
      <c r="D65" s="992"/>
      <c r="E65" s="992"/>
      <c r="F65" s="1590" t="s">
        <v>1373</v>
      </c>
      <c r="G65" s="1590"/>
      <c r="H65" s="1596"/>
      <c r="I65" s="1013">
        <v>13933</v>
      </c>
      <c r="J65" s="1011">
        <v>11203</v>
      </c>
      <c r="K65" s="1011">
        <v>11700</v>
      </c>
      <c r="L65" s="1011">
        <v>17567</v>
      </c>
      <c r="M65" s="1011">
        <v>18265</v>
      </c>
      <c r="N65" s="1011">
        <v>15987</v>
      </c>
      <c r="O65" s="1012">
        <v>13744</v>
      </c>
    </row>
    <row r="66" spans="2:15" ht="17.25" customHeight="1">
      <c r="B66" s="991"/>
      <c r="C66" s="1018"/>
      <c r="D66" s="1018"/>
      <c r="E66" s="1018"/>
      <c r="F66" s="1610" t="s">
        <v>1374</v>
      </c>
      <c r="G66" s="1610"/>
      <c r="H66" s="1596"/>
      <c r="I66" s="1013">
        <v>11838</v>
      </c>
      <c r="J66" s="1011">
        <v>13220</v>
      </c>
      <c r="K66" s="1011">
        <v>10744</v>
      </c>
      <c r="L66" s="1011">
        <v>14685</v>
      </c>
      <c r="M66" s="1011">
        <v>9925</v>
      </c>
      <c r="N66" s="1011">
        <v>10243</v>
      </c>
      <c r="O66" s="1012">
        <v>9879</v>
      </c>
    </row>
    <row r="67" spans="2:15" ht="17.25" customHeight="1">
      <c r="B67" s="991"/>
      <c r="C67" s="1018"/>
      <c r="D67" s="1018"/>
      <c r="E67" s="1018"/>
      <c r="F67" s="1610" t="s">
        <v>698</v>
      </c>
      <c r="G67" s="1610"/>
      <c r="H67" s="1596"/>
      <c r="I67" s="1013">
        <v>13598</v>
      </c>
      <c r="J67" s="1011">
        <v>7900</v>
      </c>
      <c r="K67" s="1011">
        <v>6293</v>
      </c>
      <c r="L67" s="1011">
        <v>14691</v>
      </c>
      <c r="M67" s="1011">
        <v>26028</v>
      </c>
      <c r="N67" s="1011">
        <v>38289</v>
      </c>
      <c r="O67" s="1012">
        <v>11275</v>
      </c>
    </row>
    <row r="68" spans="1:15" s="1005" customFormat="1" ht="17.25" customHeight="1">
      <c r="A68" s="979"/>
      <c r="B68" s="1604" t="s">
        <v>1235</v>
      </c>
      <c r="C68" s="1605"/>
      <c r="D68" s="1605"/>
      <c r="E68" s="1605"/>
      <c r="F68" s="1605"/>
      <c r="G68" s="1605"/>
      <c r="H68" s="1606"/>
      <c r="I68" s="1008">
        <v>72149</v>
      </c>
      <c r="J68" s="1009">
        <v>76541</v>
      </c>
      <c r="K68" s="1009">
        <v>106666</v>
      </c>
      <c r="L68" s="1009">
        <v>74683</v>
      </c>
      <c r="M68" s="1009">
        <v>91580</v>
      </c>
      <c r="N68" s="1009">
        <v>82124</v>
      </c>
      <c r="O68" s="1010">
        <v>91585</v>
      </c>
    </row>
    <row r="69" spans="2:15" ht="17.25" customHeight="1">
      <c r="B69" s="1607" t="s">
        <v>1375</v>
      </c>
      <c r="C69" s="1608"/>
      <c r="D69" s="1608"/>
      <c r="E69" s="1608"/>
      <c r="F69" s="1608"/>
      <c r="G69" s="1608"/>
      <c r="H69" s="1609"/>
      <c r="I69" s="1019">
        <v>9304</v>
      </c>
      <c r="J69" s="1020">
        <v>10123</v>
      </c>
      <c r="K69" s="1020">
        <v>13292</v>
      </c>
      <c r="L69" s="1020">
        <v>14374</v>
      </c>
      <c r="M69" s="1020">
        <v>17676</v>
      </c>
      <c r="N69" s="1020">
        <v>12321</v>
      </c>
      <c r="O69" s="1021">
        <v>11593</v>
      </c>
    </row>
    <row r="70" ht="17.25" customHeight="1">
      <c r="K70" s="1022"/>
    </row>
    <row r="71" ht="17.25" customHeight="1">
      <c r="K71" s="1023"/>
    </row>
  </sheetData>
  <mergeCells count="65">
    <mergeCell ref="C30:H30"/>
    <mergeCell ref="F31:H31"/>
    <mergeCell ref="B5:H5"/>
    <mergeCell ref="B10:H10"/>
    <mergeCell ref="E12:H12"/>
    <mergeCell ref="F13:H13"/>
    <mergeCell ref="B11:H11"/>
    <mergeCell ref="F19:H19"/>
    <mergeCell ref="B27:H27"/>
    <mergeCell ref="E25:H25"/>
    <mergeCell ref="E26:H26"/>
    <mergeCell ref="E18:H18"/>
    <mergeCell ref="B29:H29"/>
    <mergeCell ref="G14:H14"/>
    <mergeCell ref="G15:H15"/>
    <mergeCell ref="F16:H16"/>
    <mergeCell ref="E17:H17"/>
    <mergeCell ref="G48:H48"/>
    <mergeCell ref="B28:H28"/>
    <mergeCell ref="F20:H20"/>
    <mergeCell ref="F21:H21"/>
    <mergeCell ref="B22:H22"/>
    <mergeCell ref="E23:H23"/>
    <mergeCell ref="E24:H24"/>
    <mergeCell ref="G37:H37"/>
    <mergeCell ref="G44:H44"/>
    <mergeCell ref="G45:H45"/>
    <mergeCell ref="G40:H40"/>
    <mergeCell ref="F41:H41"/>
    <mergeCell ref="F42:H42"/>
    <mergeCell ref="G47:H47"/>
    <mergeCell ref="F35:H35"/>
    <mergeCell ref="G36:H36"/>
    <mergeCell ref="B68:H68"/>
    <mergeCell ref="B69:H69"/>
    <mergeCell ref="F65:H65"/>
    <mergeCell ref="F66:H66"/>
    <mergeCell ref="F67:H67"/>
    <mergeCell ref="B63:H63"/>
    <mergeCell ref="G38:H38"/>
    <mergeCell ref="G39:H39"/>
    <mergeCell ref="G50:H50"/>
    <mergeCell ref="G51:H51"/>
    <mergeCell ref="F64:H64"/>
    <mergeCell ref="B6:H6"/>
    <mergeCell ref="B7:H7"/>
    <mergeCell ref="B8:H8"/>
    <mergeCell ref="B9:H9"/>
    <mergeCell ref="F32:H32"/>
    <mergeCell ref="G33:H33"/>
    <mergeCell ref="G34:H34"/>
    <mergeCell ref="G53:H53"/>
    <mergeCell ref="G54:H54"/>
    <mergeCell ref="G55:H55"/>
    <mergeCell ref="G56:H56"/>
    <mergeCell ref="G61:H61"/>
    <mergeCell ref="G62:H62"/>
    <mergeCell ref="E43:H43"/>
    <mergeCell ref="E46:H46"/>
    <mergeCell ref="E49:H49"/>
    <mergeCell ref="E52:H52"/>
    <mergeCell ref="B59:H59"/>
    <mergeCell ref="G57:H57"/>
    <mergeCell ref="G58:H58"/>
    <mergeCell ref="G60:H60"/>
  </mergeCells>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3.625" style="1024" customWidth="1"/>
    <col min="2" max="2" width="10.625" style="1024" customWidth="1"/>
    <col min="3" max="3" width="9.50390625" style="1024" customWidth="1"/>
    <col min="4" max="4" width="10.625" style="1024" customWidth="1"/>
    <col min="5" max="6" width="8.625" style="1024" customWidth="1"/>
    <col min="7" max="7" width="7.375" style="1024" customWidth="1"/>
    <col min="8" max="8" width="7.50390625" style="1024" customWidth="1"/>
    <col min="9" max="10" width="6.625" style="1024" customWidth="1"/>
    <col min="11" max="11" width="7.50390625" style="1024" customWidth="1"/>
    <col min="12" max="14" width="6.625" style="1024" customWidth="1"/>
    <col min="15" max="16384" width="9.00390625" style="1024" customWidth="1"/>
  </cols>
  <sheetData>
    <row r="2" ht="15" customHeight="1">
      <c r="B2" s="1025" t="s">
        <v>1399</v>
      </c>
    </row>
    <row r="3" spans="2:14" ht="15" customHeight="1" thickBot="1">
      <c r="B3" s="98"/>
      <c r="C3" s="98"/>
      <c r="D3" s="98"/>
      <c r="E3" s="98"/>
      <c r="F3" s="98"/>
      <c r="G3" s="98"/>
      <c r="H3" s="98"/>
      <c r="I3" s="98"/>
      <c r="J3" s="98"/>
      <c r="K3" s="98"/>
      <c r="L3" s="98"/>
      <c r="M3" s="98"/>
      <c r="N3" s="137"/>
    </row>
    <row r="4" spans="1:14" ht="15" customHeight="1" thickTop="1">
      <c r="A4" s="90"/>
      <c r="B4" s="1489" t="s">
        <v>1377</v>
      </c>
      <c r="C4" s="1026" t="s">
        <v>1385</v>
      </c>
      <c r="D4" s="729" t="s">
        <v>1386</v>
      </c>
      <c r="E4" s="1027" t="s">
        <v>1378</v>
      </c>
      <c r="F4" s="1026" t="s">
        <v>1387</v>
      </c>
      <c r="G4" s="1584" t="s">
        <v>1379</v>
      </c>
      <c r="H4" s="1624"/>
      <c r="I4" s="1624"/>
      <c r="J4" s="1624"/>
      <c r="K4" s="1624"/>
      <c r="L4" s="1624"/>
      <c r="M4" s="1624"/>
      <c r="N4" s="1625"/>
    </row>
    <row r="5" spans="1:14" ht="15" customHeight="1">
      <c r="A5" s="90"/>
      <c r="B5" s="1619"/>
      <c r="C5" s="1028"/>
      <c r="D5" s="669" t="s">
        <v>1388</v>
      </c>
      <c r="E5" s="1029"/>
      <c r="F5" s="1030" t="s">
        <v>1389</v>
      </c>
      <c r="G5" s="1621" t="s">
        <v>1390</v>
      </c>
      <c r="H5" s="1622" t="s">
        <v>1391</v>
      </c>
      <c r="I5" s="1623"/>
      <c r="J5" s="1623"/>
      <c r="K5" s="1623"/>
      <c r="L5" s="1623"/>
      <c r="M5" s="1623"/>
      <c r="N5" s="1623"/>
    </row>
    <row r="6" spans="1:14" ht="15" customHeight="1">
      <c r="A6" s="90"/>
      <c r="B6" s="1620"/>
      <c r="C6" s="1031" t="s">
        <v>1392</v>
      </c>
      <c r="D6" s="1032" t="s">
        <v>1393</v>
      </c>
      <c r="E6" s="1033" t="s">
        <v>1394</v>
      </c>
      <c r="F6" s="1034" t="s">
        <v>1395</v>
      </c>
      <c r="G6" s="1621"/>
      <c r="H6" s="120" t="s">
        <v>612</v>
      </c>
      <c r="I6" s="120" t="s">
        <v>1380</v>
      </c>
      <c r="J6" s="120" t="s">
        <v>1381</v>
      </c>
      <c r="K6" s="120" t="s">
        <v>1382</v>
      </c>
      <c r="L6" s="120" t="s">
        <v>1383</v>
      </c>
      <c r="M6" s="120" t="s">
        <v>1384</v>
      </c>
      <c r="N6" s="120" t="s">
        <v>698</v>
      </c>
    </row>
    <row r="7" spans="1:14" ht="15" customHeight="1">
      <c r="A7" s="90"/>
      <c r="B7" s="1035" t="s">
        <v>1396</v>
      </c>
      <c r="C7" s="1036">
        <v>9700</v>
      </c>
      <c r="D7" s="1037">
        <v>100</v>
      </c>
      <c r="E7" s="1038">
        <v>6618</v>
      </c>
      <c r="F7" s="1039">
        <f aca="true" t="shared" si="0" ref="F7:F16">(E7*100)/C7</f>
        <v>68.22680412371135</v>
      </c>
      <c r="G7" s="1038">
        <v>4087</v>
      </c>
      <c r="H7" s="1038">
        <f aca="true" t="shared" si="1" ref="H7:H16">SUM(I7:N7)</f>
        <v>1136</v>
      </c>
      <c r="I7" s="1038">
        <v>18</v>
      </c>
      <c r="J7" s="1038">
        <v>320</v>
      </c>
      <c r="K7" s="1038">
        <v>720</v>
      </c>
      <c r="L7" s="1038">
        <v>8</v>
      </c>
      <c r="M7" s="1038">
        <v>21</v>
      </c>
      <c r="N7" s="1040">
        <v>49</v>
      </c>
    </row>
    <row r="8" spans="1:14" ht="15" customHeight="1">
      <c r="A8" s="90"/>
      <c r="B8" s="1041">
        <v>46</v>
      </c>
      <c r="C8" s="1042">
        <v>9432</v>
      </c>
      <c r="D8" s="1043">
        <v>97.2</v>
      </c>
      <c r="E8" s="67">
        <v>5565</v>
      </c>
      <c r="F8" s="1044">
        <f t="shared" si="0"/>
        <v>59.00127226463104</v>
      </c>
      <c r="G8" s="67">
        <v>3730</v>
      </c>
      <c r="H8" s="67">
        <f t="shared" si="1"/>
        <v>902</v>
      </c>
      <c r="I8" s="67">
        <v>18</v>
      </c>
      <c r="J8" s="67">
        <v>230</v>
      </c>
      <c r="K8" s="67">
        <v>555</v>
      </c>
      <c r="L8" s="67">
        <v>17</v>
      </c>
      <c r="M8" s="67">
        <v>28</v>
      </c>
      <c r="N8" s="97">
        <v>54</v>
      </c>
    </row>
    <row r="9" spans="1:14" ht="15" customHeight="1">
      <c r="A9" s="90"/>
      <c r="B9" s="1041">
        <v>47</v>
      </c>
      <c r="C9" s="1042">
        <v>9635</v>
      </c>
      <c r="D9" s="1043">
        <v>99.3</v>
      </c>
      <c r="E9" s="67">
        <v>6403</v>
      </c>
      <c r="F9" s="1044">
        <f t="shared" si="0"/>
        <v>66.45563051375194</v>
      </c>
      <c r="G9" s="67">
        <v>3183</v>
      </c>
      <c r="H9" s="67">
        <f t="shared" si="1"/>
        <v>729</v>
      </c>
      <c r="I9" s="67">
        <v>20</v>
      </c>
      <c r="J9" s="67">
        <v>111</v>
      </c>
      <c r="K9" s="67">
        <v>537</v>
      </c>
      <c r="L9" s="67">
        <v>9</v>
      </c>
      <c r="M9" s="67">
        <v>7</v>
      </c>
      <c r="N9" s="97">
        <v>45</v>
      </c>
    </row>
    <row r="10" spans="1:14" ht="15" customHeight="1">
      <c r="A10" s="90"/>
      <c r="B10" s="1041">
        <v>48</v>
      </c>
      <c r="C10" s="1042">
        <v>9433</v>
      </c>
      <c r="D10" s="1043">
        <v>97.2</v>
      </c>
      <c r="E10" s="67">
        <v>6440</v>
      </c>
      <c r="F10" s="1044">
        <f t="shared" si="0"/>
        <v>68.27096363829111</v>
      </c>
      <c r="G10" s="67">
        <v>3393</v>
      </c>
      <c r="H10" s="67">
        <f t="shared" si="1"/>
        <v>922</v>
      </c>
      <c r="I10" s="67">
        <v>22</v>
      </c>
      <c r="J10" s="67">
        <v>138</v>
      </c>
      <c r="K10" s="67">
        <v>695</v>
      </c>
      <c r="L10" s="67">
        <v>14</v>
      </c>
      <c r="M10" s="67">
        <v>6</v>
      </c>
      <c r="N10" s="97">
        <v>47</v>
      </c>
    </row>
    <row r="11" spans="1:14" ht="15" customHeight="1">
      <c r="A11" s="90"/>
      <c r="B11" s="1041">
        <v>49</v>
      </c>
      <c r="C11" s="1042">
        <v>9121</v>
      </c>
      <c r="D11" s="1043">
        <v>94</v>
      </c>
      <c r="E11" s="67">
        <v>6155</v>
      </c>
      <c r="F11" s="1044">
        <f t="shared" si="0"/>
        <v>67.48163578554983</v>
      </c>
      <c r="G11" s="67">
        <v>3259</v>
      </c>
      <c r="H11" s="67">
        <f t="shared" si="1"/>
        <v>858</v>
      </c>
      <c r="I11" s="67">
        <v>20</v>
      </c>
      <c r="J11" s="67">
        <v>159</v>
      </c>
      <c r="K11" s="67">
        <v>623</v>
      </c>
      <c r="L11" s="67">
        <v>5</v>
      </c>
      <c r="M11" s="67">
        <v>9</v>
      </c>
      <c r="N11" s="97">
        <v>42</v>
      </c>
    </row>
    <row r="12" spans="1:14" ht="15" customHeight="1">
      <c r="A12" s="90"/>
      <c r="B12" s="1041">
        <v>50</v>
      </c>
      <c r="C12" s="1042">
        <v>8989</v>
      </c>
      <c r="D12" s="1043">
        <v>92.7</v>
      </c>
      <c r="E12" s="67">
        <v>6691</v>
      </c>
      <c r="F12" s="1044">
        <f t="shared" si="0"/>
        <v>74.43542107019691</v>
      </c>
      <c r="G12" s="67">
        <v>3249</v>
      </c>
      <c r="H12" s="67">
        <f t="shared" si="1"/>
        <v>806</v>
      </c>
      <c r="I12" s="67">
        <v>20</v>
      </c>
      <c r="J12" s="67">
        <v>102</v>
      </c>
      <c r="K12" s="67">
        <v>635</v>
      </c>
      <c r="L12" s="67">
        <v>9</v>
      </c>
      <c r="M12" s="67">
        <v>6</v>
      </c>
      <c r="N12" s="97">
        <v>34</v>
      </c>
    </row>
    <row r="13" spans="1:14" ht="15" customHeight="1">
      <c r="A13" s="90"/>
      <c r="B13" s="1041">
        <v>51</v>
      </c>
      <c r="C13" s="1042">
        <v>10034</v>
      </c>
      <c r="D13" s="1043">
        <v>103.4</v>
      </c>
      <c r="E13" s="67">
        <v>7343</v>
      </c>
      <c r="F13" s="1044">
        <f t="shared" si="0"/>
        <v>73.18118397448674</v>
      </c>
      <c r="G13" s="67">
        <v>3204</v>
      </c>
      <c r="H13" s="67">
        <f t="shared" si="1"/>
        <v>921</v>
      </c>
      <c r="I13" s="67">
        <v>7</v>
      </c>
      <c r="J13" s="67">
        <v>98</v>
      </c>
      <c r="K13" s="67">
        <v>743</v>
      </c>
      <c r="L13" s="67">
        <v>9</v>
      </c>
      <c r="M13" s="67">
        <v>7</v>
      </c>
      <c r="N13" s="97">
        <v>57</v>
      </c>
    </row>
    <row r="14" spans="1:14" ht="15" customHeight="1">
      <c r="A14" s="90"/>
      <c r="B14" s="1041">
        <v>52</v>
      </c>
      <c r="C14" s="1042">
        <v>9659</v>
      </c>
      <c r="D14" s="1043">
        <v>99.6</v>
      </c>
      <c r="E14" s="67">
        <v>6786</v>
      </c>
      <c r="F14" s="1044">
        <f t="shared" si="0"/>
        <v>70.2557200538358</v>
      </c>
      <c r="G14" s="67">
        <v>3491</v>
      </c>
      <c r="H14" s="67">
        <f t="shared" si="1"/>
        <v>1007</v>
      </c>
      <c r="I14" s="67">
        <v>2</v>
      </c>
      <c r="J14" s="67">
        <v>93</v>
      </c>
      <c r="K14" s="67">
        <v>855</v>
      </c>
      <c r="L14" s="67">
        <v>13</v>
      </c>
      <c r="M14" s="67">
        <v>8</v>
      </c>
      <c r="N14" s="97">
        <v>36</v>
      </c>
    </row>
    <row r="15" spans="1:14" ht="15" customHeight="1">
      <c r="A15" s="90"/>
      <c r="B15" s="1041">
        <v>53</v>
      </c>
      <c r="C15" s="1042">
        <v>9667</v>
      </c>
      <c r="D15" s="1043">
        <v>99.7</v>
      </c>
      <c r="E15" s="67">
        <v>7570</v>
      </c>
      <c r="F15" s="1044">
        <f t="shared" si="0"/>
        <v>78.30764456398055</v>
      </c>
      <c r="G15" s="67">
        <v>3371</v>
      </c>
      <c r="H15" s="67">
        <f t="shared" si="1"/>
        <v>1058</v>
      </c>
      <c r="I15" s="67">
        <v>6</v>
      </c>
      <c r="J15" s="67">
        <v>146</v>
      </c>
      <c r="K15" s="67">
        <v>851</v>
      </c>
      <c r="L15" s="67">
        <v>5</v>
      </c>
      <c r="M15" s="67">
        <v>1</v>
      </c>
      <c r="N15" s="97">
        <v>49</v>
      </c>
    </row>
    <row r="16" spans="1:14" s="1050" customFormat="1" ht="15" customHeight="1">
      <c r="A16" s="1045"/>
      <c r="B16" s="1046">
        <v>54</v>
      </c>
      <c r="C16" s="1047">
        <v>9494</v>
      </c>
      <c r="D16" s="1048">
        <v>97.9</v>
      </c>
      <c r="E16" s="324">
        <v>6914</v>
      </c>
      <c r="F16" s="1049">
        <f t="shared" si="0"/>
        <v>72.82494206867496</v>
      </c>
      <c r="G16" s="324">
        <v>3204</v>
      </c>
      <c r="H16" s="324">
        <f t="shared" si="1"/>
        <v>1058</v>
      </c>
      <c r="I16" s="324">
        <v>10</v>
      </c>
      <c r="J16" s="324">
        <v>108</v>
      </c>
      <c r="K16" s="324">
        <v>858</v>
      </c>
      <c r="L16" s="324">
        <v>42</v>
      </c>
      <c r="M16" s="324">
        <v>5</v>
      </c>
      <c r="N16" s="328">
        <v>35</v>
      </c>
    </row>
    <row r="17" spans="1:14" ht="7.5" customHeight="1">
      <c r="A17" s="90"/>
      <c r="B17" s="1051"/>
      <c r="C17" s="1052"/>
      <c r="D17" s="1053"/>
      <c r="E17" s="1053"/>
      <c r="F17" s="1054"/>
      <c r="G17" s="1053"/>
      <c r="H17" s="1053"/>
      <c r="I17" s="1053"/>
      <c r="J17" s="1053"/>
      <c r="K17" s="1053"/>
      <c r="L17" s="1053"/>
      <c r="M17" s="1053"/>
      <c r="N17" s="1055"/>
    </row>
    <row r="18" ht="15" customHeight="1">
      <c r="B18" s="1024" t="s">
        <v>1397</v>
      </c>
    </row>
    <row r="19" ht="15" customHeight="1">
      <c r="B19" s="1024" t="s">
        <v>1398</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9.00390625" defaultRowHeight="15" customHeight="1"/>
  <cols>
    <col min="1" max="1" width="3.625" style="1056" customWidth="1"/>
    <col min="2" max="2" width="19.125" style="1056" customWidth="1"/>
    <col min="3" max="7" width="11.875" style="1056" customWidth="1"/>
    <col min="8" max="8" width="11.75390625" style="1056" customWidth="1"/>
    <col min="9" max="16384" width="9.00390625" style="1056" customWidth="1"/>
  </cols>
  <sheetData>
    <row r="2" ht="15" customHeight="1">
      <c r="B2" s="1057" t="s">
        <v>1424</v>
      </c>
    </row>
    <row r="3" spans="2:6" ht="15" customHeight="1" thickBot="1">
      <c r="B3" s="1058"/>
      <c r="C3" s="1059"/>
      <c r="D3" s="1059"/>
      <c r="E3" s="1059"/>
      <c r="F3" s="1059"/>
    </row>
    <row r="4" spans="1:8" s="486" customFormat="1" ht="15" customHeight="1" thickTop="1">
      <c r="A4" s="311"/>
      <c r="B4" s="1626" t="s">
        <v>1418</v>
      </c>
      <c r="C4" s="1628" t="s">
        <v>1419</v>
      </c>
      <c r="D4" s="1629"/>
      <c r="E4" s="1630"/>
      <c r="F4" s="1628">
        <v>54</v>
      </c>
      <c r="G4" s="1629"/>
      <c r="H4" s="1631"/>
    </row>
    <row r="5" spans="1:8" s="486" customFormat="1" ht="15" customHeight="1">
      <c r="A5" s="311"/>
      <c r="B5" s="1627"/>
      <c r="C5" s="156" t="s">
        <v>1400</v>
      </c>
      <c r="D5" s="156" t="s">
        <v>1378</v>
      </c>
      <c r="E5" s="156" t="s">
        <v>1401</v>
      </c>
      <c r="F5" s="156" t="s">
        <v>1400</v>
      </c>
      <c r="G5" s="156" t="s">
        <v>1378</v>
      </c>
      <c r="H5" s="156" t="s">
        <v>1401</v>
      </c>
    </row>
    <row r="6" spans="1:8" s="1064" customFormat="1" ht="19.5" customHeight="1">
      <c r="A6" s="328"/>
      <c r="B6" s="1060" t="s">
        <v>1171</v>
      </c>
      <c r="C6" s="1061">
        <f aca="true" t="shared" si="0" ref="C6:H6">SUM(C7:C24)</f>
        <v>9667</v>
      </c>
      <c r="D6" s="1062">
        <f t="shared" si="0"/>
        <v>7570</v>
      </c>
      <c r="E6" s="1062">
        <f t="shared" si="0"/>
        <v>3371</v>
      </c>
      <c r="F6" s="1062">
        <f t="shared" si="0"/>
        <v>9494</v>
      </c>
      <c r="G6" s="1062">
        <f t="shared" si="0"/>
        <v>6914</v>
      </c>
      <c r="H6" s="1063">
        <f t="shared" si="0"/>
        <v>3204</v>
      </c>
    </row>
    <row r="7" spans="1:8" s="486" customFormat="1" ht="12">
      <c r="A7" s="311"/>
      <c r="B7" s="1065" t="s">
        <v>1420</v>
      </c>
      <c r="C7" s="1066">
        <v>7</v>
      </c>
      <c r="D7" s="1067">
        <v>7</v>
      </c>
      <c r="E7" s="1067">
        <v>6</v>
      </c>
      <c r="F7" s="1067">
        <v>7</v>
      </c>
      <c r="G7" s="1067">
        <v>7</v>
      </c>
      <c r="H7" s="1068">
        <v>2</v>
      </c>
    </row>
    <row r="8" spans="1:8" s="486" customFormat="1" ht="12">
      <c r="A8" s="311"/>
      <c r="B8" s="1065" t="s">
        <v>1402</v>
      </c>
      <c r="C8" s="1066">
        <v>6</v>
      </c>
      <c r="D8" s="1069">
        <v>3</v>
      </c>
      <c r="E8" s="1067">
        <v>2</v>
      </c>
      <c r="F8" s="1067">
        <v>6</v>
      </c>
      <c r="G8" s="1067">
        <v>4</v>
      </c>
      <c r="H8" s="1068">
        <v>5</v>
      </c>
    </row>
    <row r="9" spans="1:8" s="486" customFormat="1" ht="12">
      <c r="A9" s="311"/>
      <c r="B9" s="1065" t="s">
        <v>1403</v>
      </c>
      <c r="C9" s="1066">
        <v>9</v>
      </c>
      <c r="D9" s="1067">
        <v>6</v>
      </c>
      <c r="E9" s="1067">
        <v>3</v>
      </c>
      <c r="F9" s="1067">
        <v>19</v>
      </c>
      <c r="G9" s="1067">
        <v>17</v>
      </c>
      <c r="H9" s="1068">
        <v>12</v>
      </c>
    </row>
    <row r="10" spans="1:8" s="486" customFormat="1" ht="12">
      <c r="A10" s="311"/>
      <c r="B10" s="1065" t="s">
        <v>1404</v>
      </c>
      <c r="C10" s="1066">
        <v>13</v>
      </c>
      <c r="D10" s="1067">
        <v>14</v>
      </c>
      <c r="E10" s="1067">
        <v>16</v>
      </c>
      <c r="F10" s="1067">
        <v>14</v>
      </c>
      <c r="G10" s="1067">
        <v>13</v>
      </c>
      <c r="H10" s="1068">
        <v>19</v>
      </c>
    </row>
    <row r="11" spans="1:8" s="486" customFormat="1" ht="12">
      <c r="A11" s="311"/>
      <c r="B11" s="1065" t="s">
        <v>1405</v>
      </c>
      <c r="C11" s="1070">
        <v>1</v>
      </c>
      <c r="D11" s="1071">
        <v>1</v>
      </c>
      <c r="E11" s="1071">
        <v>12</v>
      </c>
      <c r="F11" s="1071">
        <v>1</v>
      </c>
      <c r="G11" s="1071">
        <v>1</v>
      </c>
      <c r="H11" s="1072">
        <v>11</v>
      </c>
    </row>
    <row r="12" spans="1:8" s="486" customFormat="1" ht="12">
      <c r="A12" s="311"/>
      <c r="B12" s="1065" t="s">
        <v>1406</v>
      </c>
      <c r="C12" s="1066">
        <v>192</v>
      </c>
      <c r="D12" s="1067">
        <v>192</v>
      </c>
      <c r="E12" s="1067">
        <v>258</v>
      </c>
      <c r="F12" s="1067">
        <v>123</v>
      </c>
      <c r="G12" s="1067">
        <v>125</v>
      </c>
      <c r="H12" s="1068">
        <v>172</v>
      </c>
    </row>
    <row r="13" spans="1:8" s="486" customFormat="1" ht="12">
      <c r="A13" s="311"/>
      <c r="B13" s="1065" t="s">
        <v>1407</v>
      </c>
      <c r="C13" s="1066">
        <v>232</v>
      </c>
      <c r="D13" s="1067">
        <v>231</v>
      </c>
      <c r="E13" s="1067">
        <v>345</v>
      </c>
      <c r="F13" s="1067">
        <v>189</v>
      </c>
      <c r="G13" s="1067">
        <v>185</v>
      </c>
      <c r="H13" s="1068">
        <v>241</v>
      </c>
    </row>
    <row r="14" spans="1:8" s="486" customFormat="1" ht="12">
      <c r="A14" s="311"/>
      <c r="B14" s="1065" t="s">
        <v>1408</v>
      </c>
      <c r="C14" s="1066">
        <v>117</v>
      </c>
      <c r="D14" s="1067">
        <v>118</v>
      </c>
      <c r="E14" s="1067">
        <v>87</v>
      </c>
      <c r="F14" s="1067">
        <v>71</v>
      </c>
      <c r="G14" s="1067">
        <v>70</v>
      </c>
      <c r="H14" s="1068">
        <v>70</v>
      </c>
    </row>
    <row r="15" spans="1:8" s="486" customFormat="1" ht="12">
      <c r="A15" s="311"/>
      <c r="B15" s="1065" t="s">
        <v>1409</v>
      </c>
      <c r="C15" s="1066">
        <v>7769</v>
      </c>
      <c r="D15" s="1067">
        <v>5548</v>
      </c>
      <c r="E15" s="1067">
        <v>2092</v>
      </c>
      <c r="F15" s="1067">
        <v>7691</v>
      </c>
      <c r="G15" s="1067">
        <v>5214</v>
      </c>
      <c r="H15" s="1068">
        <v>2181</v>
      </c>
    </row>
    <row r="16" spans="1:8" s="486" customFormat="1" ht="12">
      <c r="A16" s="311"/>
      <c r="B16" s="1065" t="s">
        <v>1410</v>
      </c>
      <c r="C16" s="1066">
        <v>703</v>
      </c>
      <c r="D16" s="1067">
        <v>764</v>
      </c>
      <c r="E16" s="1067">
        <v>127</v>
      </c>
      <c r="F16" s="1067">
        <v>642</v>
      </c>
      <c r="G16" s="1067">
        <v>575</v>
      </c>
      <c r="H16" s="1068">
        <v>106</v>
      </c>
    </row>
    <row r="17" spans="1:8" s="486" customFormat="1" ht="12">
      <c r="A17" s="311"/>
      <c r="B17" s="1065" t="s">
        <v>1411</v>
      </c>
      <c r="C17" s="1066">
        <v>54</v>
      </c>
      <c r="D17" s="1067">
        <v>55</v>
      </c>
      <c r="E17" s="1067">
        <v>26</v>
      </c>
      <c r="F17" s="1067">
        <v>79</v>
      </c>
      <c r="G17" s="1067">
        <v>79</v>
      </c>
      <c r="H17" s="1068">
        <v>69</v>
      </c>
    </row>
    <row r="18" spans="1:8" s="486" customFormat="1" ht="12">
      <c r="A18" s="311"/>
      <c r="B18" s="1065" t="s">
        <v>1412</v>
      </c>
      <c r="C18" s="1066">
        <v>104</v>
      </c>
      <c r="D18" s="1067">
        <v>184</v>
      </c>
      <c r="E18" s="1067">
        <v>14</v>
      </c>
      <c r="F18" s="1067">
        <v>276</v>
      </c>
      <c r="G18" s="1067">
        <v>272</v>
      </c>
      <c r="H18" s="1068">
        <v>21</v>
      </c>
    </row>
    <row r="19" spans="1:8" s="486" customFormat="1" ht="12">
      <c r="A19" s="311"/>
      <c r="B19" s="1065" t="s">
        <v>1421</v>
      </c>
      <c r="C19" s="1070">
        <v>25</v>
      </c>
      <c r="D19" s="1071">
        <v>23</v>
      </c>
      <c r="E19" s="1071">
        <v>29</v>
      </c>
      <c r="F19" s="1071">
        <v>17</v>
      </c>
      <c r="G19" s="1071">
        <v>17</v>
      </c>
      <c r="H19" s="1072">
        <v>8</v>
      </c>
    </row>
    <row r="20" spans="1:8" s="486" customFormat="1" ht="12">
      <c r="A20" s="311"/>
      <c r="B20" s="1065" t="s">
        <v>1413</v>
      </c>
      <c r="C20" s="1070">
        <v>4</v>
      </c>
      <c r="D20" s="1071">
        <v>4</v>
      </c>
      <c r="E20" s="1071">
        <v>2</v>
      </c>
      <c r="F20" s="1071">
        <v>1</v>
      </c>
      <c r="G20" s="1071">
        <v>1</v>
      </c>
      <c r="H20" s="1072">
        <v>0</v>
      </c>
    </row>
    <row r="21" spans="1:8" s="486" customFormat="1" ht="12">
      <c r="A21" s="311"/>
      <c r="B21" s="1065" t="s">
        <v>1414</v>
      </c>
      <c r="C21" s="1070">
        <v>5</v>
      </c>
      <c r="D21" s="1071">
        <v>5</v>
      </c>
      <c r="E21" s="1071">
        <v>12</v>
      </c>
      <c r="F21" s="1071">
        <v>14</v>
      </c>
      <c r="G21" s="1071">
        <v>14</v>
      </c>
      <c r="H21" s="1072">
        <v>38</v>
      </c>
    </row>
    <row r="22" spans="1:8" s="486" customFormat="1" ht="12">
      <c r="A22" s="311"/>
      <c r="B22" s="1065" t="s">
        <v>1415</v>
      </c>
      <c r="C22" s="1066">
        <v>97</v>
      </c>
      <c r="D22" s="1067">
        <v>100</v>
      </c>
      <c r="E22" s="1067">
        <v>60</v>
      </c>
      <c r="F22" s="1067">
        <v>98</v>
      </c>
      <c r="G22" s="1067">
        <v>97</v>
      </c>
      <c r="H22" s="1068">
        <v>48</v>
      </c>
    </row>
    <row r="23" spans="1:8" s="486" customFormat="1" ht="12">
      <c r="A23" s="311"/>
      <c r="B23" s="1065" t="s">
        <v>1416</v>
      </c>
      <c r="C23" s="1066">
        <v>36</v>
      </c>
      <c r="D23" s="1067">
        <v>36</v>
      </c>
      <c r="E23" s="1067">
        <v>42</v>
      </c>
      <c r="F23" s="1067">
        <v>24</v>
      </c>
      <c r="G23" s="1067">
        <v>24</v>
      </c>
      <c r="H23" s="1068">
        <v>32</v>
      </c>
    </row>
    <row r="24" spans="1:8" s="486" customFormat="1" ht="12">
      <c r="A24" s="311"/>
      <c r="B24" s="1073" t="s">
        <v>1417</v>
      </c>
      <c r="C24" s="1074">
        <v>293</v>
      </c>
      <c r="D24" s="1075">
        <v>279</v>
      </c>
      <c r="E24" s="1075">
        <v>238</v>
      </c>
      <c r="F24" s="1075">
        <v>222</v>
      </c>
      <c r="G24" s="1075">
        <v>199</v>
      </c>
      <c r="H24" s="1076">
        <v>169</v>
      </c>
    </row>
    <row r="25" s="486" customFormat="1" ht="15" customHeight="1">
      <c r="B25" s="486" t="s">
        <v>1422</v>
      </c>
    </row>
    <row r="26" s="486" customFormat="1" ht="15" customHeight="1">
      <c r="B26" s="486" t="s">
        <v>1423</v>
      </c>
    </row>
    <row r="27" s="486" customFormat="1" ht="15" customHeight="1"/>
  </sheetData>
  <mergeCells count="3">
    <mergeCell ref="B4:B5"/>
    <mergeCell ref="C4:E4"/>
    <mergeCell ref="F4:H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1" ht="15" customHeight="1">
      <c r="B1" s="18" t="s">
        <v>1447</v>
      </c>
    </row>
    <row r="3" spans="2:14" ht="15" customHeight="1" thickBot="1">
      <c r="B3" s="20" t="s">
        <v>1430</v>
      </c>
      <c r="C3" s="20"/>
      <c r="D3" s="20"/>
      <c r="E3" s="20"/>
      <c r="F3" s="20"/>
      <c r="G3" s="20"/>
      <c r="H3" s="20"/>
      <c r="I3" s="20"/>
      <c r="J3" s="20"/>
      <c r="K3" s="20"/>
      <c r="L3" s="20"/>
      <c r="M3" s="20"/>
      <c r="N3" s="41" t="s">
        <v>1431</v>
      </c>
    </row>
    <row r="4" spans="1:14" ht="15" customHeight="1" thickTop="1">
      <c r="A4" s="37"/>
      <c r="B4" s="1263" t="s">
        <v>1432</v>
      </c>
      <c r="C4" s="1077" t="s">
        <v>1425</v>
      </c>
      <c r="D4" s="1078"/>
      <c r="E4" s="1078"/>
      <c r="F4" s="1079"/>
      <c r="G4" s="1080" t="s">
        <v>1426</v>
      </c>
      <c r="H4" s="1080"/>
      <c r="I4" s="1078"/>
      <c r="J4" s="1080"/>
      <c r="K4" s="1077" t="s">
        <v>1427</v>
      </c>
      <c r="L4" s="1078"/>
      <c r="M4" s="1078"/>
      <c r="N4" s="1081"/>
    </row>
    <row r="5" spans="1:14" ht="15" customHeight="1">
      <c r="A5" s="37"/>
      <c r="B5" s="1351"/>
      <c r="C5" s="1082" t="s">
        <v>1428</v>
      </c>
      <c r="D5" s="1083"/>
      <c r="E5" s="1084" t="s">
        <v>1433</v>
      </c>
      <c r="F5" s="1084"/>
      <c r="G5" s="1082" t="s">
        <v>1429</v>
      </c>
      <c r="H5" s="1083"/>
      <c r="I5" s="1082" t="s">
        <v>1433</v>
      </c>
      <c r="J5" s="1083"/>
      <c r="K5" s="1084" t="s">
        <v>1429</v>
      </c>
      <c r="L5" s="1083"/>
      <c r="M5" s="1084" t="s">
        <v>1433</v>
      </c>
      <c r="N5" s="1083"/>
    </row>
    <row r="6" spans="1:14" ht="15" customHeight="1" thickBot="1">
      <c r="A6" s="37"/>
      <c r="B6" s="1632"/>
      <c r="C6" s="1085" t="s">
        <v>1434</v>
      </c>
      <c r="D6" s="1085">
        <v>54</v>
      </c>
      <c r="E6" s="1085">
        <v>53</v>
      </c>
      <c r="F6" s="1085">
        <v>54</v>
      </c>
      <c r="G6" s="1085">
        <v>53</v>
      </c>
      <c r="H6" s="1085">
        <v>54</v>
      </c>
      <c r="I6" s="1085">
        <v>53</v>
      </c>
      <c r="J6" s="1085">
        <v>54</v>
      </c>
      <c r="K6" s="1085">
        <v>53</v>
      </c>
      <c r="L6" s="1085">
        <v>54</v>
      </c>
      <c r="M6" s="1085">
        <v>53</v>
      </c>
      <c r="N6" s="1085">
        <v>54</v>
      </c>
    </row>
    <row r="7" spans="1:14" s="159" customFormat="1" ht="15" customHeight="1" thickTop="1">
      <c r="A7" s="636"/>
      <c r="B7" s="168" t="s">
        <v>1435</v>
      </c>
      <c r="C7" s="1086">
        <f>SUM(C9:C17)</f>
        <v>1263</v>
      </c>
      <c r="D7" s="1087">
        <f>SUM(D9:D17)</f>
        <v>1336</v>
      </c>
      <c r="E7" s="1088">
        <v>102.1</v>
      </c>
      <c r="F7" s="1088">
        <v>107.5</v>
      </c>
      <c r="G7" s="1089">
        <f>SUM(G9:G17)</f>
        <v>370</v>
      </c>
      <c r="H7" s="1089">
        <f>SUM(H9:H17)</f>
        <v>379</v>
      </c>
      <c r="I7" s="1088">
        <v>29.9</v>
      </c>
      <c r="J7" s="1088">
        <v>30.5</v>
      </c>
      <c r="K7" s="1089">
        <f>SUM(K9:K17)</f>
        <v>799</v>
      </c>
      <c r="L7" s="1087">
        <f>SUM(L9:L17)</f>
        <v>837</v>
      </c>
      <c r="M7" s="1088">
        <v>64.6</v>
      </c>
      <c r="N7" s="1090">
        <v>67.3</v>
      </c>
    </row>
    <row r="8" spans="1:14" ht="15" customHeight="1">
      <c r="A8" s="37"/>
      <c r="B8" s="173"/>
      <c r="C8" s="30"/>
      <c r="D8" s="20"/>
      <c r="E8" s="174"/>
      <c r="F8" s="174"/>
      <c r="G8" s="1091"/>
      <c r="H8" s="1091"/>
      <c r="I8" s="174"/>
      <c r="J8" s="174"/>
      <c r="K8" s="1091"/>
      <c r="L8" s="20"/>
      <c r="M8" s="174"/>
      <c r="N8" s="1092"/>
    </row>
    <row r="9" spans="1:14" ht="15" customHeight="1">
      <c r="A9" s="37"/>
      <c r="B9" s="173" t="s">
        <v>1436</v>
      </c>
      <c r="C9" s="30">
        <v>554</v>
      </c>
      <c r="D9" s="20">
        <v>596</v>
      </c>
      <c r="E9" s="174">
        <v>160.3</v>
      </c>
      <c r="F9" s="174">
        <v>170.6</v>
      </c>
      <c r="G9" s="1091">
        <v>135</v>
      </c>
      <c r="H9" s="1091">
        <v>149</v>
      </c>
      <c r="I9" s="174">
        <v>39.4</v>
      </c>
      <c r="J9" s="174">
        <v>42.7</v>
      </c>
      <c r="K9" s="1091">
        <v>350</v>
      </c>
      <c r="L9" s="1091">
        <v>371</v>
      </c>
      <c r="M9" s="174">
        <v>101.3</v>
      </c>
      <c r="N9" s="1092">
        <v>106.2</v>
      </c>
    </row>
    <row r="10" spans="1:14" ht="15" customHeight="1">
      <c r="A10" s="37"/>
      <c r="B10" s="173" t="s">
        <v>1437</v>
      </c>
      <c r="C10" s="30">
        <v>80</v>
      </c>
      <c r="D10" s="20">
        <v>80</v>
      </c>
      <c r="E10" s="174">
        <v>84.8</v>
      </c>
      <c r="F10" s="174">
        <v>84.7</v>
      </c>
      <c r="G10" s="1091">
        <v>24</v>
      </c>
      <c r="H10" s="1091">
        <v>24</v>
      </c>
      <c r="I10" s="174">
        <v>25.4</v>
      </c>
      <c r="J10" s="174">
        <v>25.4</v>
      </c>
      <c r="K10" s="1091">
        <v>44</v>
      </c>
      <c r="L10" s="1091">
        <v>44</v>
      </c>
      <c r="M10" s="174">
        <v>46.6</v>
      </c>
      <c r="N10" s="1092">
        <v>46.6</v>
      </c>
    </row>
    <row r="11" spans="1:14" ht="15" customHeight="1">
      <c r="A11" s="37"/>
      <c r="B11" s="173" t="s">
        <v>1438</v>
      </c>
      <c r="C11" s="30">
        <v>67</v>
      </c>
      <c r="D11" s="20">
        <v>65</v>
      </c>
      <c r="E11" s="174">
        <v>62</v>
      </c>
      <c r="F11" s="174">
        <v>60.1</v>
      </c>
      <c r="G11" s="1091">
        <v>21</v>
      </c>
      <c r="H11" s="1091">
        <v>22</v>
      </c>
      <c r="I11" s="174">
        <v>19.4</v>
      </c>
      <c r="J11" s="174">
        <v>20.3</v>
      </c>
      <c r="K11" s="1091">
        <v>42</v>
      </c>
      <c r="L11" s="1091">
        <v>46</v>
      </c>
      <c r="M11" s="174">
        <v>38.9</v>
      </c>
      <c r="N11" s="1092">
        <v>42.5</v>
      </c>
    </row>
    <row r="12" spans="1:14" ht="15" customHeight="1">
      <c r="A12" s="37"/>
      <c r="B12" s="173" t="s">
        <v>1439</v>
      </c>
      <c r="C12" s="30">
        <v>62</v>
      </c>
      <c r="D12" s="20">
        <v>66</v>
      </c>
      <c r="E12" s="174">
        <v>59.2</v>
      </c>
      <c r="F12" s="174">
        <v>63.1</v>
      </c>
      <c r="G12" s="1091">
        <v>21</v>
      </c>
      <c r="H12" s="1091">
        <v>21</v>
      </c>
      <c r="I12" s="174">
        <v>20.1</v>
      </c>
      <c r="J12" s="174">
        <v>20.1</v>
      </c>
      <c r="K12" s="1091">
        <v>40</v>
      </c>
      <c r="L12" s="1091">
        <v>41</v>
      </c>
      <c r="M12" s="174">
        <v>38.2</v>
      </c>
      <c r="N12" s="1092">
        <v>39.2</v>
      </c>
    </row>
    <row r="13" spans="1:14" ht="15" customHeight="1">
      <c r="A13" s="37"/>
      <c r="B13" s="173" t="s">
        <v>1440</v>
      </c>
      <c r="C13" s="30">
        <v>97</v>
      </c>
      <c r="D13" s="20">
        <v>102</v>
      </c>
      <c r="E13" s="174">
        <v>84.3</v>
      </c>
      <c r="F13" s="174">
        <v>88.5</v>
      </c>
      <c r="G13" s="1091">
        <v>37</v>
      </c>
      <c r="H13" s="1091">
        <v>36</v>
      </c>
      <c r="I13" s="174">
        <v>32.2</v>
      </c>
      <c r="J13" s="174">
        <v>31.2</v>
      </c>
      <c r="K13" s="1091">
        <v>67</v>
      </c>
      <c r="L13" s="1091">
        <v>67</v>
      </c>
      <c r="M13" s="174">
        <v>58.2</v>
      </c>
      <c r="N13" s="1092">
        <v>58.1</v>
      </c>
    </row>
    <row r="14" spans="1:14" ht="15" customHeight="1">
      <c r="A14" s="37"/>
      <c r="B14" s="173" t="s">
        <v>1441</v>
      </c>
      <c r="C14" s="30">
        <v>46</v>
      </c>
      <c r="D14" s="20">
        <v>56</v>
      </c>
      <c r="E14" s="174">
        <v>61.5</v>
      </c>
      <c r="F14" s="174">
        <v>75</v>
      </c>
      <c r="G14" s="1091">
        <v>21</v>
      </c>
      <c r="H14" s="1091">
        <v>21</v>
      </c>
      <c r="I14" s="174">
        <v>28.1</v>
      </c>
      <c r="J14" s="174">
        <v>28.1</v>
      </c>
      <c r="K14" s="1091">
        <v>40</v>
      </c>
      <c r="L14" s="1091">
        <v>43</v>
      </c>
      <c r="M14" s="174">
        <v>53.5</v>
      </c>
      <c r="N14" s="1092">
        <v>57.6</v>
      </c>
    </row>
    <row r="15" spans="1:14" ht="15" customHeight="1">
      <c r="A15" s="37"/>
      <c r="B15" s="173" t="s">
        <v>1442</v>
      </c>
      <c r="C15" s="30">
        <v>60</v>
      </c>
      <c r="D15" s="20">
        <v>61</v>
      </c>
      <c r="E15" s="174">
        <v>94.6</v>
      </c>
      <c r="F15" s="174">
        <v>95.7</v>
      </c>
      <c r="G15" s="1091">
        <v>20</v>
      </c>
      <c r="H15" s="1091">
        <v>18</v>
      </c>
      <c r="I15" s="174">
        <v>30</v>
      </c>
      <c r="J15" s="174">
        <v>28.2</v>
      </c>
      <c r="K15" s="1091">
        <v>23</v>
      </c>
      <c r="L15" s="1091">
        <v>23</v>
      </c>
      <c r="M15" s="174">
        <v>36.3</v>
      </c>
      <c r="N15" s="1092">
        <v>36.1</v>
      </c>
    </row>
    <row r="16" spans="1:14" ht="15" customHeight="1">
      <c r="A16" s="37"/>
      <c r="B16" s="173" t="s">
        <v>1443</v>
      </c>
      <c r="C16" s="30">
        <v>159</v>
      </c>
      <c r="D16" s="20">
        <v>167</v>
      </c>
      <c r="E16" s="174">
        <v>99.5</v>
      </c>
      <c r="F16" s="174">
        <v>104</v>
      </c>
      <c r="G16" s="1091">
        <v>42</v>
      </c>
      <c r="H16" s="1091">
        <v>39</v>
      </c>
      <c r="I16" s="174">
        <v>26.3</v>
      </c>
      <c r="J16" s="174">
        <v>24.3</v>
      </c>
      <c r="K16" s="1091">
        <v>85</v>
      </c>
      <c r="L16" s="1091">
        <v>86</v>
      </c>
      <c r="M16" s="174">
        <v>53.2</v>
      </c>
      <c r="N16" s="1092">
        <v>53.6</v>
      </c>
    </row>
    <row r="17" spans="1:14" ht="15" customHeight="1">
      <c r="A17" s="37"/>
      <c r="B17" s="158" t="s">
        <v>1444</v>
      </c>
      <c r="C17" s="43">
        <v>138</v>
      </c>
      <c r="D17" s="44">
        <v>143</v>
      </c>
      <c r="E17" s="177">
        <v>80.3</v>
      </c>
      <c r="F17" s="177">
        <v>83</v>
      </c>
      <c r="G17" s="1093">
        <v>49</v>
      </c>
      <c r="H17" s="1093">
        <v>49</v>
      </c>
      <c r="I17" s="177">
        <v>28.5</v>
      </c>
      <c r="J17" s="177">
        <v>28.4</v>
      </c>
      <c r="K17" s="1093">
        <v>108</v>
      </c>
      <c r="L17" s="1093">
        <v>116</v>
      </c>
      <c r="M17" s="177">
        <v>62.8</v>
      </c>
      <c r="N17" s="1094">
        <v>67.3</v>
      </c>
    </row>
    <row r="18" ht="15" customHeight="1">
      <c r="B18" s="17" t="s">
        <v>1445</v>
      </c>
    </row>
    <row r="19" ht="15" customHeight="1">
      <c r="B19" s="17" t="s">
        <v>1446</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75"/>
  <sheetViews>
    <sheetView workbookViewId="0" topLeftCell="A1">
      <selection activeCell="A1" sqref="A1"/>
    </sheetView>
  </sheetViews>
  <sheetFormatPr defaultColWidth="9.00390625" defaultRowHeight="13.5"/>
  <cols>
    <col min="1" max="1" width="1.625" style="50" customWidth="1"/>
    <col min="2" max="2" width="2.625" style="50" customWidth="1"/>
    <col min="3" max="3" width="8.125" style="50" customWidth="1"/>
    <col min="4" max="4" width="11.875" style="50" customWidth="1"/>
    <col min="5" max="6" width="8.125" style="50" customWidth="1"/>
    <col min="7" max="7" width="8.625" style="50" customWidth="1"/>
    <col min="8" max="8" width="8.125" style="50" customWidth="1"/>
    <col min="9" max="9" width="9.00390625" style="50" customWidth="1"/>
    <col min="10" max="10" width="9.375" style="50" customWidth="1"/>
    <col min="11" max="11" width="8.625" style="50" customWidth="1"/>
    <col min="12" max="12" width="10.75390625" style="50" bestFit="1" customWidth="1"/>
    <col min="13" max="13" width="10.625" style="50" customWidth="1"/>
    <col min="14" max="14" width="8.875" style="50" customWidth="1"/>
    <col min="15" max="24" width="8.125" style="50" customWidth="1"/>
    <col min="25" max="16384" width="9.00390625" style="50" customWidth="1"/>
  </cols>
  <sheetData>
    <row r="2" spans="2:26" ht="16.5" customHeight="1">
      <c r="B2" s="51" t="s">
        <v>1690</v>
      </c>
      <c r="W2" s="52"/>
      <c r="X2" s="52"/>
      <c r="Y2" s="52"/>
      <c r="Z2" s="52"/>
    </row>
    <row r="3" spans="3:24" ht="12.75" thickBot="1">
      <c r="C3" s="53"/>
      <c r="D3" s="53"/>
      <c r="E3" s="54"/>
      <c r="F3" s="54"/>
      <c r="G3" s="54"/>
      <c r="H3" s="54"/>
      <c r="I3" s="54"/>
      <c r="J3" s="54"/>
      <c r="K3" s="53"/>
      <c r="X3" s="55" t="s">
        <v>1672</v>
      </c>
    </row>
    <row r="4" spans="2:24" ht="21" customHeight="1" thickTop="1">
      <c r="B4" s="1293" t="s">
        <v>1655</v>
      </c>
      <c r="C4" s="1294"/>
      <c r="D4" s="56" t="s">
        <v>1604</v>
      </c>
      <c r="E4" s="57" t="s">
        <v>1673</v>
      </c>
      <c r="F4" s="57" t="s">
        <v>1674</v>
      </c>
      <c r="G4" s="57" t="s">
        <v>1675</v>
      </c>
      <c r="H4" s="57" t="s">
        <v>1676</v>
      </c>
      <c r="I4" s="57" t="s">
        <v>1677</v>
      </c>
      <c r="J4" s="57" t="s">
        <v>1678</v>
      </c>
      <c r="K4" s="57" t="s">
        <v>1659</v>
      </c>
      <c r="L4" s="57" t="s">
        <v>1660</v>
      </c>
      <c r="M4" s="57" t="s">
        <v>1661</v>
      </c>
      <c r="N4" s="57" t="s">
        <v>1662</v>
      </c>
      <c r="O4" s="57" t="s">
        <v>1663</v>
      </c>
      <c r="P4" s="57" t="s">
        <v>1664</v>
      </c>
      <c r="Q4" s="57" t="s">
        <v>1665</v>
      </c>
      <c r="R4" s="57" t="s">
        <v>1666</v>
      </c>
      <c r="S4" s="57" t="s">
        <v>1667</v>
      </c>
      <c r="T4" s="57" t="s">
        <v>1668</v>
      </c>
      <c r="U4" s="57" t="s">
        <v>1669</v>
      </c>
      <c r="V4" s="57" t="s">
        <v>1670</v>
      </c>
      <c r="W4" s="57" t="s">
        <v>1679</v>
      </c>
      <c r="X4" s="58" t="s">
        <v>1671</v>
      </c>
    </row>
    <row r="5" spans="2:24" ht="6" customHeight="1">
      <c r="B5" s="59"/>
      <c r="C5" s="60"/>
      <c r="D5" s="61"/>
      <c r="E5" s="62"/>
      <c r="F5" s="62"/>
      <c r="G5" s="62"/>
      <c r="H5" s="62"/>
      <c r="I5" s="62"/>
      <c r="J5" s="62"/>
      <c r="K5" s="62"/>
      <c r="L5" s="62"/>
      <c r="M5" s="62"/>
      <c r="N5" s="62"/>
      <c r="O5" s="62"/>
      <c r="P5" s="62"/>
      <c r="Q5" s="62"/>
      <c r="R5" s="62"/>
      <c r="S5" s="62"/>
      <c r="T5" s="62"/>
      <c r="U5" s="62"/>
      <c r="V5" s="62"/>
      <c r="W5" s="62"/>
      <c r="X5" s="63"/>
    </row>
    <row r="6" spans="2:24" s="64" customFormat="1" ht="12.75" customHeight="1">
      <c r="B6" s="1295" t="s">
        <v>1680</v>
      </c>
      <c r="C6" s="1296"/>
      <c r="D6" s="65">
        <v>1237378</v>
      </c>
      <c r="E6" s="66">
        <v>88557</v>
      </c>
      <c r="F6" s="66">
        <v>88058</v>
      </c>
      <c r="G6" s="66">
        <v>86427</v>
      </c>
      <c r="H6" s="67">
        <v>89296</v>
      </c>
      <c r="I6" s="66">
        <v>73922</v>
      </c>
      <c r="J6" s="66">
        <v>100060</v>
      </c>
      <c r="K6" s="66">
        <v>83397</v>
      </c>
      <c r="L6" s="66">
        <v>79974</v>
      </c>
      <c r="M6" s="66">
        <v>89829</v>
      </c>
      <c r="N6" s="66">
        <v>97391</v>
      </c>
      <c r="O6" s="66">
        <v>93666</v>
      </c>
      <c r="P6" s="66">
        <v>70405</v>
      </c>
      <c r="Q6" s="66">
        <v>59335</v>
      </c>
      <c r="R6" s="66">
        <v>52938</v>
      </c>
      <c r="S6" s="66">
        <v>38940</v>
      </c>
      <c r="T6" s="66">
        <v>27166</v>
      </c>
      <c r="U6" s="66">
        <v>12416</v>
      </c>
      <c r="V6" s="66">
        <v>4432</v>
      </c>
      <c r="W6" s="66">
        <v>1055</v>
      </c>
      <c r="X6" s="68">
        <v>114</v>
      </c>
    </row>
    <row r="7" spans="2:24" ht="6" customHeight="1">
      <c r="B7" s="69"/>
      <c r="C7" s="70"/>
      <c r="D7" s="59"/>
      <c r="E7" s="71"/>
      <c r="F7" s="71"/>
      <c r="G7" s="71"/>
      <c r="H7" s="71"/>
      <c r="I7" s="71"/>
      <c r="J7" s="71"/>
      <c r="K7" s="71"/>
      <c r="L7" s="71"/>
      <c r="M7" s="71"/>
      <c r="N7" s="71"/>
      <c r="O7" s="71"/>
      <c r="P7" s="71"/>
      <c r="Q7" s="71"/>
      <c r="R7" s="71"/>
      <c r="S7" s="71"/>
      <c r="T7" s="71"/>
      <c r="U7" s="71"/>
      <c r="V7" s="71"/>
      <c r="W7" s="71"/>
      <c r="X7" s="60"/>
    </row>
    <row r="8" spans="2:24" s="72" customFormat="1" ht="18" customHeight="1">
      <c r="B8" s="1297" t="s">
        <v>1681</v>
      </c>
      <c r="C8" s="1298"/>
      <c r="D8" s="73">
        <f>SUM(D10:D11)</f>
        <v>1242936</v>
      </c>
      <c r="E8" s="74">
        <f aca="true" t="shared" si="0" ref="E8:V8">SUM(E18:E67)</f>
        <v>87477</v>
      </c>
      <c r="F8" s="74">
        <f t="shared" si="0"/>
        <v>89530</v>
      </c>
      <c r="G8" s="74">
        <f t="shared" si="0"/>
        <v>85374</v>
      </c>
      <c r="H8" s="74">
        <f t="shared" si="0"/>
        <v>87628</v>
      </c>
      <c r="I8" s="74">
        <f t="shared" si="0"/>
        <v>73510</v>
      </c>
      <c r="J8" s="74">
        <f t="shared" si="0"/>
        <v>94828</v>
      </c>
      <c r="K8" s="74">
        <f t="shared" si="0"/>
        <v>89279</v>
      </c>
      <c r="L8" s="74">
        <f t="shared" si="0"/>
        <v>81498</v>
      </c>
      <c r="M8" s="74">
        <f t="shared" si="0"/>
        <v>86475</v>
      </c>
      <c r="N8" s="74">
        <f t="shared" si="0"/>
        <v>96152</v>
      </c>
      <c r="O8" s="74">
        <f t="shared" si="0"/>
        <v>95093</v>
      </c>
      <c r="P8" s="74">
        <f t="shared" si="0"/>
        <v>75003</v>
      </c>
      <c r="Q8" s="74">
        <f t="shared" si="0"/>
        <v>59451</v>
      </c>
      <c r="R8" s="74">
        <f t="shared" si="0"/>
        <v>53054</v>
      </c>
      <c r="S8" s="74">
        <f t="shared" si="0"/>
        <v>40944</v>
      </c>
      <c r="T8" s="74">
        <f t="shared" si="0"/>
        <v>28180</v>
      </c>
      <c r="U8" s="74">
        <f t="shared" si="0"/>
        <v>13403</v>
      </c>
      <c r="V8" s="74">
        <f t="shared" si="0"/>
        <v>4693</v>
      </c>
      <c r="W8" s="74">
        <f>SUM(W10:W11)</f>
        <v>1250</v>
      </c>
      <c r="X8" s="75">
        <f>SUM(X18:X67)</f>
        <v>114</v>
      </c>
    </row>
    <row r="9" spans="2:24" s="76" customFormat="1" ht="6" customHeight="1">
      <c r="B9" s="77"/>
      <c r="C9" s="78"/>
      <c r="D9" s="79"/>
      <c r="E9" s="80"/>
      <c r="F9" s="80"/>
      <c r="G9" s="80"/>
      <c r="H9" s="80"/>
      <c r="I9" s="80"/>
      <c r="J9" s="80"/>
      <c r="K9" s="80"/>
      <c r="L9" s="80"/>
      <c r="M9" s="80"/>
      <c r="N9" s="80"/>
      <c r="O9" s="80"/>
      <c r="P9" s="80"/>
      <c r="Q9" s="80"/>
      <c r="R9" s="80"/>
      <c r="S9" s="80"/>
      <c r="T9" s="80"/>
      <c r="U9" s="80"/>
      <c r="V9" s="80"/>
      <c r="W9" s="80"/>
      <c r="X9" s="81"/>
    </row>
    <row r="10" spans="2:24" s="82" customFormat="1" ht="13.5" customHeight="1">
      <c r="B10" s="1291" t="s">
        <v>1682</v>
      </c>
      <c r="C10" s="1292"/>
      <c r="D10" s="73">
        <f aca="true" t="shared" si="1" ref="D10:X10">SUM(D18:D32)</f>
        <v>867417</v>
      </c>
      <c r="E10" s="83">
        <f t="shared" si="1"/>
        <v>61635</v>
      </c>
      <c r="F10" s="83">
        <f t="shared" si="1"/>
        <v>65267</v>
      </c>
      <c r="G10" s="83">
        <f t="shared" si="1"/>
        <v>60869</v>
      </c>
      <c r="H10" s="83">
        <f t="shared" si="1"/>
        <v>61061</v>
      </c>
      <c r="I10" s="83">
        <f t="shared" si="1"/>
        <v>52755</v>
      </c>
      <c r="J10" s="83">
        <f t="shared" si="1"/>
        <v>67240</v>
      </c>
      <c r="K10" s="83">
        <f t="shared" si="1"/>
        <v>65301</v>
      </c>
      <c r="L10" s="83">
        <f t="shared" si="1"/>
        <v>60165</v>
      </c>
      <c r="M10" s="83">
        <f t="shared" si="1"/>
        <v>61050</v>
      </c>
      <c r="N10" s="83">
        <f t="shared" si="1"/>
        <v>66097</v>
      </c>
      <c r="O10" s="83">
        <f t="shared" si="1"/>
        <v>63804</v>
      </c>
      <c r="P10" s="83">
        <f t="shared" si="1"/>
        <v>49941</v>
      </c>
      <c r="Q10" s="83">
        <f t="shared" si="1"/>
        <v>39638</v>
      </c>
      <c r="R10" s="83">
        <f t="shared" si="1"/>
        <v>35143</v>
      </c>
      <c r="S10" s="83">
        <f t="shared" si="1"/>
        <v>26713</v>
      </c>
      <c r="T10" s="83">
        <f t="shared" si="1"/>
        <v>18210</v>
      </c>
      <c r="U10" s="83">
        <f t="shared" si="1"/>
        <v>8597</v>
      </c>
      <c r="V10" s="83">
        <f t="shared" si="1"/>
        <v>3002</v>
      </c>
      <c r="W10" s="83">
        <f t="shared" si="1"/>
        <v>819</v>
      </c>
      <c r="X10" s="84">
        <f t="shared" si="1"/>
        <v>110</v>
      </c>
    </row>
    <row r="11" spans="2:24" s="82" customFormat="1" ht="13.5" customHeight="1">
      <c r="B11" s="1291" t="s">
        <v>1683</v>
      </c>
      <c r="C11" s="1292"/>
      <c r="D11" s="73">
        <v>375519</v>
      </c>
      <c r="E11" s="83">
        <f aca="true" t="shared" si="2" ref="E11:V11">SUM(E34:E67)</f>
        <v>25842</v>
      </c>
      <c r="F11" s="83">
        <f t="shared" si="2"/>
        <v>24263</v>
      </c>
      <c r="G11" s="83">
        <f t="shared" si="2"/>
        <v>24505</v>
      </c>
      <c r="H11" s="83">
        <f t="shared" si="2"/>
        <v>26567</v>
      </c>
      <c r="I11" s="83">
        <f t="shared" si="2"/>
        <v>20755</v>
      </c>
      <c r="J11" s="83">
        <f t="shared" si="2"/>
        <v>27588</v>
      </c>
      <c r="K11" s="83">
        <f t="shared" si="2"/>
        <v>23978</v>
      </c>
      <c r="L11" s="83">
        <f t="shared" si="2"/>
        <v>21333</v>
      </c>
      <c r="M11" s="83">
        <f t="shared" si="2"/>
        <v>25425</v>
      </c>
      <c r="N11" s="83">
        <f t="shared" si="2"/>
        <v>30055</v>
      </c>
      <c r="O11" s="83">
        <f t="shared" si="2"/>
        <v>31289</v>
      </c>
      <c r="P11" s="83">
        <f t="shared" si="2"/>
        <v>25062</v>
      </c>
      <c r="Q11" s="83">
        <f t="shared" si="2"/>
        <v>19813</v>
      </c>
      <c r="R11" s="83">
        <f t="shared" si="2"/>
        <v>17911</v>
      </c>
      <c r="S11" s="83">
        <f t="shared" si="2"/>
        <v>14231</v>
      </c>
      <c r="T11" s="83">
        <f t="shared" si="2"/>
        <v>9970</v>
      </c>
      <c r="U11" s="83">
        <f t="shared" si="2"/>
        <v>4806</v>
      </c>
      <c r="V11" s="83">
        <f t="shared" si="2"/>
        <v>1691</v>
      </c>
      <c r="W11" s="83">
        <v>431</v>
      </c>
      <c r="X11" s="84">
        <f>SUM(X34:X67)</f>
        <v>4</v>
      </c>
    </row>
    <row r="12" spans="2:24" s="82" customFormat="1" ht="6" customHeight="1">
      <c r="B12" s="85"/>
      <c r="C12" s="86"/>
      <c r="D12" s="73"/>
      <c r="E12" s="87"/>
      <c r="F12" s="87"/>
      <c r="G12" s="87"/>
      <c r="H12" s="87"/>
      <c r="I12" s="87"/>
      <c r="J12" s="87"/>
      <c r="K12" s="87"/>
      <c r="L12" s="87"/>
      <c r="M12" s="87"/>
      <c r="N12" s="87"/>
      <c r="O12" s="87"/>
      <c r="P12" s="87"/>
      <c r="Q12" s="87"/>
      <c r="R12" s="87"/>
      <c r="S12" s="87"/>
      <c r="T12" s="87"/>
      <c r="U12" s="87"/>
      <c r="V12" s="87"/>
      <c r="W12" s="87"/>
      <c r="X12" s="88"/>
    </row>
    <row r="13" spans="2:24" s="82" customFormat="1" ht="13.5" customHeight="1">
      <c r="B13" s="1291" t="s">
        <v>1684</v>
      </c>
      <c r="C13" s="1292"/>
      <c r="D13" s="73">
        <f>+D18+D24+D25+D26+D29+D30+D31+D34+D35+D36+D37+D38+D39+D40</f>
        <v>551863</v>
      </c>
      <c r="E13" s="83">
        <f aca="true" t="shared" si="3" ref="E13:X13">SUM(E18,E24,E25,E26,E29,E30,E31,E34,E35,E36,E37,E38,E39,E40)</f>
        <v>39131</v>
      </c>
      <c r="F13" s="83">
        <f t="shared" si="3"/>
        <v>40123</v>
      </c>
      <c r="G13" s="83">
        <f t="shared" si="3"/>
        <v>37491</v>
      </c>
      <c r="H13" s="83">
        <f t="shared" si="3"/>
        <v>38650</v>
      </c>
      <c r="I13" s="83">
        <f t="shared" si="3"/>
        <v>34400</v>
      </c>
      <c r="J13" s="83">
        <f t="shared" si="3"/>
        <v>42923</v>
      </c>
      <c r="K13" s="83">
        <f t="shared" si="3"/>
        <v>41293</v>
      </c>
      <c r="L13" s="83">
        <f t="shared" si="3"/>
        <v>37404</v>
      </c>
      <c r="M13" s="83">
        <f t="shared" si="3"/>
        <v>38217</v>
      </c>
      <c r="N13" s="83">
        <f t="shared" si="3"/>
        <v>42101</v>
      </c>
      <c r="O13" s="83">
        <f t="shared" si="3"/>
        <v>40950</v>
      </c>
      <c r="P13" s="83">
        <f t="shared" si="3"/>
        <v>32123</v>
      </c>
      <c r="Q13" s="83">
        <f t="shared" si="3"/>
        <v>25612</v>
      </c>
      <c r="R13" s="83">
        <f t="shared" si="3"/>
        <v>23084</v>
      </c>
      <c r="S13" s="83">
        <f t="shared" si="3"/>
        <v>17821</v>
      </c>
      <c r="T13" s="83">
        <f t="shared" si="3"/>
        <v>12140</v>
      </c>
      <c r="U13" s="83">
        <f t="shared" si="3"/>
        <v>5742</v>
      </c>
      <c r="V13" s="83">
        <f t="shared" si="3"/>
        <v>2068</v>
      </c>
      <c r="W13" s="83">
        <f t="shared" si="3"/>
        <v>566</v>
      </c>
      <c r="X13" s="84">
        <f t="shared" si="3"/>
        <v>24</v>
      </c>
    </row>
    <row r="14" spans="2:24" s="82" customFormat="1" ht="13.5" customHeight="1">
      <c r="B14" s="1291" t="s">
        <v>1685</v>
      </c>
      <c r="C14" s="1292"/>
      <c r="D14" s="73">
        <f>+D23+D42+D43+D44+D45+D46+D47+D48</f>
        <v>104515</v>
      </c>
      <c r="E14" s="83">
        <f aca="true" t="shared" si="4" ref="E14:X14">SUM(E23,E42,E43,E44,E45,E46,E47,E48)</f>
        <v>7672</v>
      </c>
      <c r="F14" s="83">
        <f t="shared" si="4"/>
        <v>7355</v>
      </c>
      <c r="G14" s="83">
        <f t="shared" si="4"/>
        <v>7372</v>
      </c>
      <c r="H14" s="83">
        <f t="shared" si="4"/>
        <v>8040</v>
      </c>
      <c r="I14" s="83">
        <f t="shared" si="4"/>
        <v>6368</v>
      </c>
      <c r="J14" s="83">
        <f t="shared" si="4"/>
        <v>7967</v>
      </c>
      <c r="K14" s="83">
        <f t="shared" si="4"/>
        <v>6836</v>
      </c>
      <c r="L14" s="83">
        <f t="shared" si="4"/>
        <v>6304</v>
      </c>
      <c r="M14" s="83">
        <f t="shared" si="4"/>
        <v>7192</v>
      </c>
      <c r="N14" s="83">
        <f t="shared" si="4"/>
        <v>8353</v>
      </c>
      <c r="O14" s="83">
        <f t="shared" si="4"/>
        <v>8441</v>
      </c>
      <c r="P14" s="83">
        <f t="shared" si="4"/>
        <v>6492</v>
      </c>
      <c r="Q14" s="83">
        <f t="shared" si="4"/>
        <v>5056</v>
      </c>
      <c r="R14" s="83">
        <f t="shared" si="4"/>
        <v>4248</v>
      </c>
      <c r="S14" s="83">
        <f t="shared" si="4"/>
        <v>3229</v>
      </c>
      <c r="T14" s="83">
        <f t="shared" si="4"/>
        <v>2132</v>
      </c>
      <c r="U14" s="83">
        <f t="shared" si="4"/>
        <v>1019</v>
      </c>
      <c r="V14" s="83">
        <f t="shared" si="4"/>
        <v>354</v>
      </c>
      <c r="W14" s="83">
        <f t="shared" si="4"/>
        <v>85</v>
      </c>
      <c r="X14" s="84">
        <f t="shared" si="4"/>
        <v>0</v>
      </c>
    </row>
    <row r="15" spans="2:24" s="82" customFormat="1" ht="13.5" customHeight="1">
      <c r="B15" s="1291" t="s">
        <v>1686</v>
      </c>
      <c r="C15" s="1292"/>
      <c r="D15" s="73">
        <f>+D19+D28+D32+D50+D51+D52+D53+D54</f>
        <v>253660</v>
      </c>
      <c r="E15" s="83">
        <f aca="true" t="shared" si="5" ref="E15:X15">SUM(E19,E28,E32,E50,E51,E52,E53,E54)</f>
        <v>17205</v>
      </c>
      <c r="F15" s="83">
        <f t="shared" si="5"/>
        <v>17677</v>
      </c>
      <c r="G15" s="83">
        <f t="shared" si="5"/>
        <v>17360</v>
      </c>
      <c r="H15" s="83">
        <f t="shared" si="5"/>
        <v>17520</v>
      </c>
      <c r="I15" s="83">
        <f t="shared" si="5"/>
        <v>15011</v>
      </c>
      <c r="J15" s="83">
        <f t="shared" si="5"/>
        <v>18947</v>
      </c>
      <c r="K15" s="83">
        <f t="shared" si="5"/>
        <v>17184</v>
      </c>
      <c r="L15" s="83">
        <f t="shared" si="5"/>
        <v>15941</v>
      </c>
      <c r="M15" s="83">
        <f t="shared" si="5"/>
        <v>17333</v>
      </c>
      <c r="N15" s="83">
        <f t="shared" si="5"/>
        <v>19526</v>
      </c>
      <c r="O15" s="83">
        <f t="shared" si="5"/>
        <v>20380</v>
      </c>
      <c r="P15" s="83">
        <f t="shared" si="5"/>
        <v>16447</v>
      </c>
      <c r="Q15" s="83">
        <f t="shared" si="5"/>
        <v>12508</v>
      </c>
      <c r="R15" s="83">
        <f t="shared" si="5"/>
        <v>11164</v>
      </c>
      <c r="S15" s="83">
        <f t="shared" si="5"/>
        <v>8687</v>
      </c>
      <c r="T15" s="83">
        <f t="shared" si="5"/>
        <v>6430</v>
      </c>
      <c r="U15" s="83">
        <f t="shared" si="5"/>
        <v>3045</v>
      </c>
      <c r="V15" s="83">
        <f t="shared" si="5"/>
        <v>1004</v>
      </c>
      <c r="W15" s="83">
        <f t="shared" si="5"/>
        <v>267</v>
      </c>
      <c r="X15" s="84">
        <f t="shared" si="5"/>
        <v>24</v>
      </c>
    </row>
    <row r="16" spans="2:24" s="82" customFormat="1" ht="13.5" customHeight="1">
      <c r="B16" s="1291" t="s">
        <v>1687</v>
      </c>
      <c r="C16" s="1292"/>
      <c r="D16" s="83">
        <f aca="true" t="shared" si="6" ref="D16:V16">SUM(D20,D21,D56,D57,D58,D59,D60,D61,D62,D63,D64,D65,D66,D67)</f>
        <v>332898</v>
      </c>
      <c r="E16" s="83">
        <f t="shared" si="6"/>
        <v>23469</v>
      </c>
      <c r="F16" s="83">
        <f t="shared" si="6"/>
        <v>24375</v>
      </c>
      <c r="G16" s="83">
        <f t="shared" si="6"/>
        <v>23151</v>
      </c>
      <c r="H16" s="83">
        <f t="shared" si="6"/>
        <v>23418</v>
      </c>
      <c r="I16" s="83">
        <f t="shared" si="6"/>
        <v>17731</v>
      </c>
      <c r="J16" s="83">
        <f t="shared" si="6"/>
        <v>24991</v>
      </c>
      <c r="K16" s="83">
        <f t="shared" si="6"/>
        <v>23966</v>
      </c>
      <c r="L16" s="83">
        <f t="shared" si="6"/>
        <v>21849</v>
      </c>
      <c r="M16" s="83">
        <f t="shared" si="6"/>
        <v>23733</v>
      </c>
      <c r="N16" s="83">
        <f t="shared" si="6"/>
        <v>26172</v>
      </c>
      <c r="O16" s="83">
        <f t="shared" si="6"/>
        <v>25322</v>
      </c>
      <c r="P16" s="83">
        <f t="shared" si="6"/>
        <v>19941</v>
      </c>
      <c r="Q16" s="83">
        <f t="shared" si="6"/>
        <v>16275</v>
      </c>
      <c r="R16" s="83">
        <f t="shared" si="6"/>
        <v>14558</v>
      </c>
      <c r="S16" s="83">
        <f t="shared" si="6"/>
        <v>11207</v>
      </c>
      <c r="T16" s="83">
        <f t="shared" si="6"/>
        <v>7478</v>
      </c>
      <c r="U16" s="83">
        <f t="shared" si="6"/>
        <v>3597</v>
      </c>
      <c r="V16" s="83">
        <f t="shared" si="6"/>
        <v>1267</v>
      </c>
      <c r="W16" s="83">
        <v>332</v>
      </c>
      <c r="X16" s="84">
        <f>SUM(X20,X21,X56,X57,X58,X59,X60,X61,X62,X63,X64,X65,X66,X67)</f>
        <v>66</v>
      </c>
    </row>
    <row r="17" spans="2:24" ht="6" customHeight="1">
      <c r="B17" s="89"/>
      <c r="C17" s="90"/>
      <c r="D17" s="91"/>
      <c r="E17" s="92"/>
      <c r="F17" s="92"/>
      <c r="G17" s="92"/>
      <c r="H17" s="92"/>
      <c r="I17" s="92"/>
      <c r="J17" s="92"/>
      <c r="K17" s="92"/>
      <c r="L17" s="92"/>
      <c r="M17" s="92"/>
      <c r="N17" s="92"/>
      <c r="O17" s="92"/>
      <c r="P17" s="92"/>
      <c r="Q17" s="92"/>
      <c r="R17" s="92"/>
      <c r="S17" s="92"/>
      <c r="T17" s="92"/>
      <c r="U17" s="92"/>
      <c r="V17" s="92"/>
      <c r="W17" s="92"/>
      <c r="X17" s="93"/>
    </row>
    <row r="18" spans="2:26" ht="15" customHeight="1">
      <c r="B18" s="89"/>
      <c r="C18" s="94" t="s">
        <v>1620</v>
      </c>
      <c r="D18" s="95">
        <f>SUM(E18:X18)</f>
        <v>233184</v>
      </c>
      <c r="E18" s="67">
        <v>16862</v>
      </c>
      <c r="F18" s="67">
        <v>18322</v>
      </c>
      <c r="G18" s="67">
        <v>16239</v>
      </c>
      <c r="H18" s="67">
        <v>16192</v>
      </c>
      <c r="I18" s="67">
        <v>16288</v>
      </c>
      <c r="J18" s="67">
        <v>19252</v>
      </c>
      <c r="K18" s="67">
        <v>19440</v>
      </c>
      <c r="L18" s="67">
        <v>17550</v>
      </c>
      <c r="M18" s="67">
        <v>16168</v>
      </c>
      <c r="N18" s="67">
        <v>16799</v>
      </c>
      <c r="O18" s="67">
        <v>15931</v>
      </c>
      <c r="P18" s="67">
        <v>12489</v>
      </c>
      <c r="Q18" s="67">
        <v>9604</v>
      </c>
      <c r="R18" s="67">
        <v>8488</v>
      </c>
      <c r="S18" s="67">
        <v>6351</v>
      </c>
      <c r="T18" s="67">
        <v>4320</v>
      </c>
      <c r="U18" s="67">
        <v>2006</v>
      </c>
      <c r="V18" s="67">
        <v>683</v>
      </c>
      <c r="W18" s="96">
        <v>189</v>
      </c>
      <c r="X18" s="97">
        <v>11</v>
      </c>
      <c r="Z18" s="98"/>
    </row>
    <row r="19" spans="2:26" ht="15" customHeight="1">
      <c r="B19" s="89"/>
      <c r="C19" s="94" t="s">
        <v>1621</v>
      </c>
      <c r="D19" s="95">
        <f>SUM(E19:X19)</f>
        <v>92736</v>
      </c>
      <c r="E19" s="67">
        <v>6384</v>
      </c>
      <c r="F19" s="67">
        <v>6862</v>
      </c>
      <c r="G19" s="67">
        <v>6829</v>
      </c>
      <c r="H19" s="67">
        <v>6529</v>
      </c>
      <c r="I19" s="67">
        <v>6369</v>
      </c>
      <c r="J19" s="67">
        <v>7109</v>
      </c>
      <c r="K19" s="67">
        <v>6534</v>
      </c>
      <c r="L19" s="67">
        <v>6274</v>
      </c>
      <c r="M19" s="67">
        <v>6459</v>
      </c>
      <c r="N19" s="67">
        <v>6751</v>
      </c>
      <c r="O19" s="67">
        <v>6913</v>
      </c>
      <c r="P19" s="67">
        <v>5590</v>
      </c>
      <c r="Q19" s="67">
        <v>4365</v>
      </c>
      <c r="R19" s="67">
        <v>3641</v>
      </c>
      <c r="S19" s="67">
        <v>2678</v>
      </c>
      <c r="T19" s="67">
        <v>2018</v>
      </c>
      <c r="U19" s="67">
        <v>1008</v>
      </c>
      <c r="V19" s="67">
        <v>306</v>
      </c>
      <c r="W19" s="96">
        <v>95</v>
      </c>
      <c r="X19" s="97">
        <v>22</v>
      </c>
      <c r="Z19" s="98"/>
    </row>
    <row r="20" spans="2:26" ht="15" customHeight="1">
      <c r="B20" s="89"/>
      <c r="C20" s="94" t="s">
        <v>1623</v>
      </c>
      <c r="D20" s="95">
        <f>SUM(E20:X20)</f>
        <v>98975</v>
      </c>
      <c r="E20" s="67">
        <v>6787</v>
      </c>
      <c r="F20" s="67">
        <v>7607</v>
      </c>
      <c r="G20" s="67">
        <v>7330</v>
      </c>
      <c r="H20" s="67">
        <v>7467</v>
      </c>
      <c r="I20" s="67">
        <v>5435</v>
      </c>
      <c r="J20" s="67">
        <v>7197</v>
      </c>
      <c r="K20" s="67">
        <v>7175</v>
      </c>
      <c r="L20" s="67">
        <v>6833</v>
      </c>
      <c r="M20" s="67">
        <v>7098</v>
      </c>
      <c r="N20" s="67">
        <v>7615</v>
      </c>
      <c r="O20" s="67">
        <v>7069</v>
      </c>
      <c r="P20" s="67">
        <v>5642</v>
      </c>
      <c r="Q20" s="67">
        <v>4621</v>
      </c>
      <c r="R20" s="67">
        <v>4223</v>
      </c>
      <c r="S20" s="67">
        <v>3203</v>
      </c>
      <c r="T20" s="67">
        <v>2175</v>
      </c>
      <c r="U20" s="67">
        <v>1012</v>
      </c>
      <c r="V20" s="67">
        <v>349</v>
      </c>
      <c r="W20" s="96">
        <v>92</v>
      </c>
      <c r="X20" s="99">
        <v>45</v>
      </c>
      <c r="Z20" s="98"/>
    </row>
    <row r="21" spans="2:26" ht="15" customHeight="1">
      <c r="B21" s="89"/>
      <c r="C21" s="94" t="s">
        <v>1625</v>
      </c>
      <c r="D21" s="95">
        <f>SUM(E21:X21)</f>
        <v>101454</v>
      </c>
      <c r="E21" s="67">
        <v>7594</v>
      </c>
      <c r="F21" s="67">
        <v>8079</v>
      </c>
      <c r="G21" s="67">
        <v>7201</v>
      </c>
      <c r="H21" s="67">
        <v>6597</v>
      </c>
      <c r="I21" s="67">
        <v>4794</v>
      </c>
      <c r="J21" s="67">
        <v>8006</v>
      </c>
      <c r="K21" s="67">
        <v>8187</v>
      </c>
      <c r="L21" s="67">
        <v>7315</v>
      </c>
      <c r="M21" s="67">
        <v>7451</v>
      </c>
      <c r="N21" s="67">
        <v>7941</v>
      </c>
      <c r="O21" s="67">
        <v>7505</v>
      </c>
      <c r="P21" s="67">
        <v>5864</v>
      </c>
      <c r="Q21" s="67">
        <v>4731</v>
      </c>
      <c r="R21" s="67">
        <v>4066</v>
      </c>
      <c r="S21" s="67">
        <v>2915</v>
      </c>
      <c r="T21" s="67">
        <v>1881</v>
      </c>
      <c r="U21" s="67">
        <v>875</v>
      </c>
      <c r="V21" s="67">
        <v>349</v>
      </c>
      <c r="W21" s="67">
        <v>82</v>
      </c>
      <c r="X21" s="99">
        <v>21</v>
      </c>
      <c r="Z21" s="98"/>
    </row>
    <row r="22" spans="2:26" ht="6" customHeight="1">
      <c r="B22" s="89"/>
      <c r="C22" s="94"/>
      <c r="D22" s="95"/>
      <c r="E22" s="67"/>
      <c r="F22" s="67"/>
      <c r="G22" s="67"/>
      <c r="H22" s="67"/>
      <c r="I22" s="67"/>
      <c r="J22" s="67"/>
      <c r="K22" s="67"/>
      <c r="L22" s="67"/>
      <c r="M22" s="67"/>
      <c r="N22" s="67"/>
      <c r="O22" s="67"/>
      <c r="P22" s="67"/>
      <c r="Q22" s="67"/>
      <c r="R22" s="67"/>
      <c r="S22" s="67"/>
      <c r="T22" s="67"/>
      <c r="U22" s="67"/>
      <c r="V22" s="67"/>
      <c r="W22" s="67"/>
      <c r="X22" s="99"/>
      <c r="Z22" s="98"/>
    </row>
    <row r="23" spans="2:26" ht="15" customHeight="1">
      <c r="B23" s="89"/>
      <c r="C23" s="94" t="s">
        <v>1627</v>
      </c>
      <c r="D23" s="95">
        <f>SUM(E23:X23)</f>
        <v>42830</v>
      </c>
      <c r="E23" s="67">
        <v>3177</v>
      </c>
      <c r="F23" s="67">
        <v>3311</v>
      </c>
      <c r="G23" s="67">
        <v>3076</v>
      </c>
      <c r="H23" s="67">
        <v>3326</v>
      </c>
      <c r="I23" s="67">
        <v>2681</v>
      </c>
      <c r="J23" s="67">
        <v>3314</v>
      </c>
      <c r="K23" s="67">
        <v>3122</v>
      </c>
      <c r="L23" s="67">
        <v>2865</v>
      </c>
      <c r="M23" s="67">
        <v>3025</v>
      </c>
      <c r="N23" s="67">
        <v>3344</v>
      </c>
      <c r="O23" s="67">
        <v>3274</v>
      </c>
      <c r="P23" s="67">
        <v>2357</v>
      </c>
      <c r="Q23" s="67">
        <v>1932</v>
      </c>
      <c r="R23" s="67">
        <v>1619</v>
      </c>
      <c r="S23" s="67">
        <v>1163</v>
      </c>
      <c r="T23" s="67">
        <v>744</v>
      </c>
      <c r="U23" s="67">
        <v>341</v>
      </c>
      <c r="V23" s="67">
        <v>125</v>
      </c>
      <c r="W23" s="67">
        <v>34</v>
      </c>
      <c r="X23" s="99">
        <v>0</v>
      </c>
      <c r="Z23" s="98"/>
    </row>
    <row r="24" spans="2:26" ht="15" customHeight="1">
      <c r="B24" s="89"/>
      <c r="C24" s="94" t="s">
        <v>1629</v>
      </c>
      <c r="D24" s="95">
        <f>SUM(E24:X24)</f>
        <v>40724</v>
      </c>
      <c r="E24" s="67">
        <v>2886</v>
      </c>
      <c r="F24" s="67">
        <v>2930</v>
      </c>
      <c r="G24" s="67">
        <v>2810</v>
      </c>
      <c r="H24" s="67">
        <v>2925</v>
      </c>
      <c r="I24" s="67">
        <v>2407</v>
      </c>
      <c r="J24" s="67">
        <v>3130</v>
      </c>
      <c r="K24" s="67">
        <v>2885</v>
      </c>
      <c r="L24" s="67">
        <v>2664</v>
      </c>
      <c r="M24" s="67">
        <v>2803</v>
      </c>
      <c r="N24" s="67">
        <v>3224</v>
      </c>
      <c r="O24" s="67">
        <v>3096</v>
      </c>
      <c r="P24" s="67">
        <v>2322</v>
      </c>
      <c r="Q24" s="67">
        <v>1933</v>
      </c>
      <c r="R24" s="67">
        <v>1694</v>
      </c>
      <c r="S24" s="67">
        <v>1361</v>
      </c>
      <c r="T24" s="67">
        <v>964</v>
      </c>
      <c r="U24" s="67">
        <v>492</v>
      </c>
      <c r="V24" s="67">
        <v>160</v>
      </c>
      <c r="W24" s="67">
        <v>38</v>
      </c>
      <c r="X24" s="99">
        <v>0</v>
      </c>
      <c r="Z24" s="98"/>
    </row>
    <row r="25" spans="2:26" ht="15" customHeight="1">
      <c r="B25" s="89"/>
      <c r="C25" s="94" t="s">
        <v>1631</v>
      </c>
      <c r="D25" s="95">
        <f>SUM(E25:X25)</f>
        <v>38261</v>
      </c>
      <c r="E25" s="67">
        <v>2537</v>
      </c>
      <c r="F25" s="67">
        <v>2641</v>
      </c>
      <c r="G25" s="67">
        <v>2574</v>
      </c>
      <c r="H25" s="67">
        <v>2753</v>
      </c>
      <c r="I25" s="67">
        <v>2131</v>
      </c>
      <c r="J25" s="67">
        <v>2773</v>
      </c>
      <c r="K25" s="67">
        <v>2550</v>
      </c>
      <c r="L25" s="67">
        <v>2505</v>
      </c>
      <c r="M25" s="67">
        <v>2714</v>
      </c>
      <c r="N25" s="67">
        <v>2945</v>
      </c>
      <c r="O25" s="67">
        <v>3109</v>
      </c>
      <c r="P25" s="67">
        <v>2404</v>
      </c>
      <c r="Q25" s="67">
        <v>1902</v>
      </c>
      <c r="R25" s="67">
        <v>1772</v>
      </c>
      <c r="S25" s="67">
        <v>1327</v>
      </c>
      <c r="T25" s="67">
        <v>938</v>
      </c>
      <c r="U25" s="67">
        <v>466</v>
      </c>
      <c r="V25" s="67">
        <v>169</v>
      </c>
      <c r="W25" s="67">
        <v>48</v>
      </c>
      <c r="X25" s="99">
        <v>3</v>
      </c>
      <c r="Z25" s="98"/>
    </row>
    <row r="26" spans="2:26" ht="15" customHeight="1">
      <c r="B26" s="89"/>
      <c r="C26" s="94" t="s">
        <v>1632</v>
      </c>
      <c r="D26" s="95">
        <f>SUM(E26:X26)</f>
        <v>32405</v>
      </c>
      <c r="E26" s="67">
        <v>2094</v>
      </c>
      <c r="F26" s="67">
        <v>2020</v>
      </c>
      <c r="G26" s="67">
        <v>2094</v>
      </c>
      <c r="H26" s="67">
        <v>2296</v>
      </c>
      <c r="I26" s="67">
        <v>1868</v>
      </c>
      <c r="J26" s="67">
        <v>2273</v>
      </c>
      <c r="K26" s="67">
        <v>2016</v>
      </c>
      <c r="L26" s="67">
        <v>1834</v>
      </c>
      <c r="M26" s="67">
        <v>2142</v>
      </c>
      <c r="N26" s="67">
        <v>2824</v>
      </c>
      <c r="O26" s="67">
        <v>2760</v>
      </c>
      <c r="P26" s="67">
        <v>2021</v>
      </c>
      <c r="Q26" s="67">
        <v>1748</v>
      </c>
      <c r="R26" s="67">
        <v>1610</v>
      </c>
      <c r="S26" s="67">
        <v>1345</v>
      </c>
      <c r="T26" s="67">
        <v>880</v>
      </c>
      <c r="U26" s="67">
        <v>374</v>
      </c>
      <c r="V26" s="67">
        <v>161</v>
      </c>
      <c r="W26" s="96">
        <v>45</v>
      </c>
      <c r="X26" s="99">
        <v>0</v>
      </c>
      <c r="Z26" s="98"/>
    </row>
    <row r="27" spans="2:26" ht="6" customHeight="1">
      <c r="B27" s="89"/>
      <c r="C27" s="94"/>
      <c r="D27" s="95"/>
      <c r="E27" s="67"/>
      <c r="F27" s="67"/>
      <c r="G27" s="67"/>
      <c r="H27" s="67"/>
      <c r="I27" s="67"/>
      <c r="J27" s="67"/>
      <c r="K27" s="67"/>
      <c r="L27" s="67"/>
      <c r="M27" s="67"/>
      <c r="N27" s="67"/>
      <c r="O27" s="67"/>
      <c r="P27" s="67"/>
      <c r="Q27" s="67"/>
      <c r="R27" s="67"/>
      <c r="S27" s="67"/>
      <c r="T27" s="67"/>
      <c r="U27" s="67"/>
      <c r="V27" s="67"/>
      <c r="W27" s="96"/>
      <c r="X27" s="99"/>
      <c r="Z27" s="98"/>
    </row>
    <row r="28" spans="2:26" ht="15" customHeight="1">
      <c r="B28" s="89"/>
      <c r="C28" s="94" t="s">
        <v>1635</v>
      </c>
      <c r="D28" s="95">
        <f>SUM(E28:X28)</f>
        <v>33294</v>
      </c>
      <c r="E28" s="67">
        <v>2250</v>
      </c>
      <c r="F28" s="67">
        <v>2361</v>
      </c>
      <c r="G28" s="67">
        <v>2291</v>
      </c>
      <c r="H28" s="67">
        <v>2225</v>
      </c>
      <c r="I28" s="67">
        <v>1668</v>
      </c>
      <c r="J28" s="67">
        <v>2456</v>
      </c>
      <c r="K28" s="67">
        <v>2307</v>
      </c>
      <c r="L28" s="67">
        <v>2203</v>
      </c>
      <c r="M28" s="67">
        <v>2377</v>
      </c>
      <c r="N28" s="67">
        <v>2634</v>
      </c>
      <c r="O28" s="67">
        <v>2628</v>
      </c>
      <c r="P28" s="67">
        <v>2147</v>
      </c>
      <c r="Q28" s="67">
        <v>1597</v>
      </c>
      <c r="R28" s="67">
        <v>1510</v>
      </c>
      <c r="S28" s="67">
        <v>1202</v>
      </c>
      <c r="T28" s="67">
        <v>845</v>
      </c>
      <c r="U28" s="67">
        <v>390</v>
      </c>
      <c r="V28" s="67">
        <v>167</v>
      </c>
      <c r="W28" s="96">
        <v>36</v>
      </c>
      <c r="X28" s="99">
        <v>0</v>
      </c>
      <c r="Z28" s="98"/>
    </row>
    <row r="29" spans="2:26" ht="15" customHeight="1">
      <c r="B29" s="89"/>
      <c r="C29" s="94" t="s">
        <v>1637</v>
      </c>
      <c r="D29" s="95">
        <f>SUM(E29:X29)</f>
        <v>51955</v>
      </c>
      <c r="E29" s="67">
        <v>4033</v>
      </c>
      <c r="F29" s="67">
        <v>4059</v>
      </c>
      <c r="G29" s="67">
        <v>3509</v>
      </c>
      <c r="H29" s="67">
        <v>3487</v>
      </c>
      <c r="I29" s="67">
        <v>3121</v>
      </c>
      <c r="J29" s="67">
        <v>4271</v>
      </c>
      <c r="K29" s="67">
        <v>4233</v>
      </c>
      <c r="L29" s="67">
        <v>3721</v>
      </c>
      <c r="M29" s="67">
        <v>3670</v>
      </c>
      <c r="N29" s="67">
        <v>3757</v>
      </c>
      <c r="O29" s="67">
        <v>3570</v>
      </c>
      <c r="P29" s="67">
        <v>2953</v>
      </c>
      <c r="Q29" s="67">
        <v>2303</v>
      </c>
      <c r="R29" s="67">
        <v>1993</v>
      </c>
      <c r="S29" s="67">
        <v>1572</v>
      </c>
      <c r="T29" s="67">
        <v>1019</v>
      </c>
      <c r="U29" s="67">
        <v>455</v>
      </c>
      <c r="V29" s="67">
        <v>165</v>
      </c>
      <c r="W29" s="96">
        <v>56</v>
      </c>
      <c r="X29" s="99">
        <v>8</v>
      </c>
      <c r="Z29" s="98"/>
    </row>
    <row r="30" spans="2:26" ht="15" customHeight="1">
      <c r="B30" s="89"/>
      <c r="C30" s="94" t="s">
        <v>1639</v>
      </c>
      <c r="D30" s="95">
        <f>SUM(E30:X30)</f>
        <v>40099</v>
      </c>
      <c r="E30" s="67">
        <v>2896</v>
      </c>
      <c r="F30" s="67">
        <v>2820</v>
      </c>
      <c r="G30" s="67">
        <v>2748</v>
      </c>
      <c r="H30" s="67">
        <v>2948</v>
      </c>
      <c r="I30" s="67">
        <v>2710</v>
      </c>
      <c r="J30" s="67">
        <v>3098</v>
      </c>
      <c r="K30" s="67">
        <v>2762</v>
      </c>
      <c r="L30" s="67">
        <v>2664</v>
      </c>
      <c r="M30" s="67">
        <v>2918</v>
      </c>
      <c r="N30" s="67">
        <v>3218</v>
      </c>
      <c r="O30" s="67">
        <v>2920</v>
      </c>
      <c r="P30" s="67">
        <v>2165</v>
      </c>
      <c r="Q30" s="67">
        <v>1789</v>
      </c>
      <c r="R30" s="67">
        <v>1769</v>
      </c>
      <c r="S30" s="67">
        <v>1307</v>
      </c>
      <c r="T30" s="67">
        <v>797</v>
      </c>
      <c r="U30" s="67">
        <v>413</v>
      </c>
      <c r="V30" s="67">
        <v>120</v>
      </c>
      <c r="W30" s="96">
        <v>37</v>
      </c>
      <c r="X30" s="99">
        <v>0</v>
      </c>
      <c r="Z30" s="98"/>
    </row>
    <row r="31" spans="2:26" ht="15" customHeight="1">
      <c r="B31" s="89"/>
      <c r="C31" s="94" t="s">
        <v>1641</v>
      </c>
      <c r="D31" s="95">
        <f>SUM(E31:X31)</f>
        <v>24981</v>
      </c>
      <c r="E31" s="67">
        <v>1715</v>
      </c>
      <c r="F31" s="67">
        <v>1592</v>
      </c>
      <c r="G31" s="67">
        <v>1606</v>
      </c>
      <c r="H31" s="67">
        <v>1789</v>
      </c>
      <c r="I31" s="67">
        <v>1377</v>
      </c>
      <c r="J31" s="67">
        <v>1784</v>
      </c>
      <c r="K31" s="67">
        <v>1582</v>
      </c>
      <c r="L31" s="67">
        <v>1396</v>
      </c>
      <c r="M31" s="67">
        <v>1758</v>
      </c>
      <c r="N31" s="67">
        <v>2198</v>
      </c>
      <c r="O31" s="67">
        <v>2104</v>
      </c>
      <c r="P31" s="67">
        <v>1614</v>
      </c>
      <c r="Q31" s="67">
        <v>1346</v>
      </c>
      <c r="R31" s="67">
        <v>1149</v>
      </c>
      <c r="S31" s="67">
        <v>908</v>
      </c>
      <c r="T31" s="67">
        <v>629</v>
      </c>
      <c r="U31" s="67">
        <v>295</v>
      </c>
      <c r="V31" s="67">
        <v>109</v>
      </c>
      <c r="W31" s="96">
        <v>30</v>
      </c>
      <c r="X31" s="99">
        <v>0</v>
      </c>
      <c r="Z31" s="98"/>
    </row>
    <row r="32" spans="2:26" ht="15" customHeight="1">
      <c r="B32" s="89"/>
      <c r="C32" s="94" t="s">
        <v>1643</v>
      </c>
      <c r="D32" s="95">
        <f>SUM(E32:X32)</f>
        <v>36519</v>
      </c>
      <c r="E32" s="67">
        <v>2420</v>
      </c>
      <c r="F32" s="67">
        <v>2663</v>
      </c>
      <c r="G32" s="67">
        <v>2562</v>
      </c>
      <c r="H32" s="67">
        <v>2527</v>
      </c>
      <c r="I32" s="67">
        <v>1906</v>
      </c>
      <c r="J32" s="67">
        <v>2577</v>
      </c>
      <c r="K32" s="67">
        <v>2508</v>
      </c>
      <c r="L32" s="67">
        <v>2341</v>
      </c>
      <c r="M32" s="67">
        <v>2467</v>
      </c>
      <c r="N32" s="67">
        <v>2847</v>
      </c>
      <c r="O32" s="67">
        <v>2925</v>
      </c>
      <c r="P32" s="67">
        <v>2373</v>
      </c>
      <c r="Q32" s="67">
        <v>1767</v>
      </c>
      <c r="R32" s="67">
        <v>1609</v>
      </c>
      <c r="S32" s="67">
        <v>1381</v>
      </c>
      <c r="T32" s="67">
        <v>1000</v>
      </c>
      <c r="U32" s="67">
        <v>470</v>
      </c>
      <c r="V32" s="67">
        <v>139</v>
      </c>
      <c r="W32" s="96">
        <v>37</v>
      </c>
      <c r="X32" s="99">
        <v>0</v>
      </c>
      <c r="Z32" s="98"/>
    </row>
    <row r="33" spans="2:26" ht="6" customHeight="1">
      <c r="B33" s="89"/>
      <c r="C33" s="94"/>
      <c r="D33" s="95"/>
      <c r="E33" s="67"/>
      <c r="F33" s="67"/>
      <c r="G33" s="67"/>
      <c r="H33" s="67"/>
      <c r="I33" s="67"/>
      <c r="J33" s="67"/>
      <c r="K33" s="67"/>
      <c r="L33" s="67"/>
      <c r="M33" s="67"/>
      <c r="N33" s="67"/>
      <c r="O33" s="67"/>
      <c r="P33" s="67"/>
      <c r="Q33" s="67"/>
      <c r="R33" s="67"/>
      <c r="S33" s="67"/>
      <c r="T33" s="67"/>
      <c r="U33" s="67"/>
      <c r="V33" s="67"/>
      <c r="W33" s="96"/>
      <c r="X33" s="99"/>
      <c r="Z33" s="98"/>
    </row>
    <row r="34" spans="2:26" ht="15" customHeight="1">
      <c r="B34" s="89"/>
      <c r="C34" s="94" t="s">
        <v>1645</v>
      </c>
      <c r="D34" s="95">
        <f aca="true" t="shared" si="7" ref="D34:D40">SUM(E34:X34)</f>
        <v>14257</v>
      </c>
      <c r="E34" s="67">
        <v>950</v>
      </c>
      <c r="F34" s="67">
        <v>1018</v>
      </c>
      <c r="G34" s="67">
        <v>983</v>
      </c>
      <c r="H34" s="67">
        <v>1042</v>
      </c>
      <c r="I34" s="67">
        <v>773</v>
      </c>
      <c r="J34" s="67">
        <v>1059</v>
      </c>
      <c r="K34" s="67">
        <v>996</v>
      </c>
      <c r="L34" s="67">
        <v>863</v>
      </c>
      <c r="M34" s="67">
        <v>951</v>
      </c>
      <c r="N34" s="67">
        <v>1123</v>
      </c>
      <c r="O34" s="67">
        <v>1116</v>
      </c>
      <c r="P34" s="67">
        <v>922</v>
      </c>
      <c r="Q34" s="67">
        <v>686</v>
      </c>
      <c r="R34" s="67">
        <v>637</v>
      </c>
      <c r="S34" s="67">
        <v>512</v>
      </c>
      <c r="T34" s="67">
        <v>353</v>
      </c>
      <c r="U34" s="67">
        <v>179</v>
      </c>
      <c r="V34" s="67">
        <v>72</v>
      </c>
      <c r="W34" s="96">
        <v>20</v>
      </c>
      <c r="X34" s="99">
        <v>2</v>
      </c>
      <c r="Z34" s="98"/>
    </row>
    <row r="35" spans="2:26" ht="15" customHeight="1">
      <c r="B35" s="89"/>
      <c r="C35" s="94" t="s">
        <v>1647</v>
      </c>
      <c r="D35" s="95">
        <f t="shared" si="7"/>
        <v>11626</v>
      </c>
      <c r="E35" s="67">
        <v>805</v>
      </c>
      <c r="F35" s="67">
        <v>691</v>
      </c>
      <c r="G35" s="67">
        <v>735</v>
      </c>
      <c r="H35" s="67">
        <v>801</v>
      </c>
      <c r="I35" s="67">
        <v>705</v>
      </c>
      <c r="J35" s="67">
        <v>890</v>
      </c>
      <c r="K35" s="67">
        <v>772</v>
      </c>
      <c r="L35" s="67">
        <v>701</v>
      </c>
      <c r="M35" s="67">
        <v>776</v>
      </c>
      <c r="N35" s="67">
        <v>865</v>
      </c>
      <c r="O35" s="67">
        <v>968</v>
      </c>
      <c r="P35" s="67">
        <v>711</v>
      </c>
      <c r="Q35" s="67">
        <v>612</v>
      </c>
      <c r="R35" s="67">
        <v>577</v>
      </c>
      <c r="S35" s="67">
        <v>449</v>
      </c>
      <c r="T35" s="67">
        <v>353</v>
      </c>
      <c r="U35" s="67">
        <v>159</v>
      </c>
      <c r="V35" s="67">
        <v>47</v>
      </c>
      <c r="W35" s="96">
        <v>9</v>
      </c>
      <c r="X35" s="99">
        <v>0</v>
      </c>
      <c r="Z35" s="98"/>
    </row>
    <row r="36" spans="2:26" ht="15" customHeight="1">
      <c r="B36" s="89"/>
      <c r="C36" s="94" t="s">
        <v>1649</v>
      </c>
      <c r="D36" s="95">
        <f t="shared" si="7"/>
        <v>21850</v>
      </c>
      <c r="E36" s="67">
        <v>1505</v>
      </c>
      <c r="F36" s="67">
        <v>1377</v>
      </c>
      <c r="G36" s="67">
        <v>1444</v>
      </c>
      <c r="H36" s="67">
        <v>1457</v>
      </c>
      <c r="I36" s="67">
        <v>1150</v>
      </c>
      <c r="J36" s="67">
        <v>1550</v>
      </c>
      <c r="K36" s="67">
        <v>1466</v>
      </c>
      <c r="L36" s="67">
        <v>1287</v>
      </c>
      <c r="M36" s="67">
        <v>1491</v>
      </c>
      <c r="N36" s="67">
        <v>1692</v>
      </c>
      <c r="O36" s="67">
        <v>1696</v>
      </c>
      <c r="P36" s="67">
        <v>1405</v>
      </c>
      <c r="Q36" s="67">
        <v>1226</v>
      </c>
      <c r="R36" s="67">
        <v>1155</v>
      </c>
      <c r="S36" s="67">
        <v>881</v>
      </c>
      <c r="T36" s="67">
        <v>615</v>
      </c>
      <c r="U36" s="67">
        <v>301</v>
      </c>
      <c r="V36" s="67">
        <v>117</v>
      </c>
      <c r="W36" s="96">
        <v>35</v>
      </c>
      <c r="X36" s="99">
        <v>0</v>
      </c>
      <c r="Z36" s="98"/>
    </row>
    <row r="37" spans="2:26" ht="15" customHeight="1">
      <c r="B37" s="89"/>
      <c r="C37" s="94" t="s">
        <v>1651</v>
      </c>
      <c r="D37" s="95">
        <f t="shared" si="7"/>
        <v>9291</v>
      </c>
      <c r="E37" s="67">
        <v>572</v>
      </c>
      <c r="F37" s="67">
        <v>488</v>
      </c>
      <c r="G37" s="67">
        <v>595</v>
      </c>
      <c r="H37" s="67">
        <v>652</v>
      </c>
      <c r="I37" s="67">
        <v>369</v>
      </c>
      <c r="J37" s="67">
        <v>579</v>
      </c>
      <c r="K37" s="67">
        <v>533</v>
      </c>
      <c r="L37" s="67">
        <v>495</v>
      </c>
      <c r="M37" s="67">
        <v>689</v>
      </c>
      <c r="N37" s="67">
        <v>789</v>
      </c>
      <c r="O37" s="67">
        <v>831</v>
      </c>
      <c r="P37" s="67">
        <v>700</v>
      </c>
      <c r="Q37" s="67">
        <v>567</v>
      </c>
      <c r="R37" s="67">
        <v>515</v>
      </c>
      <c r="S37" s="67">
        <v>406</v>
      </c>
      <c r="T37" s="67">
        <v>295</v>
      </c>
      <c r="U37" s="67">
        <v>135</v>
      </c>
      <c r="V37" s="67">
        <v>67</v>
      </c>
      <c r="W37" s="96">
        <v>14</v>
      </c>
      <c r="X37" s="99">
        <v>0</v>
      </c>
      <c r="Z37" s="98"/>
    </row>
    <row r="38" spans="2:26" ht="15" customHeight="1">
      <c r="B38" s="89"/>
      <c r="C38" s="94" t="s">
        <v>1653</v>
      </c>
      <c r="D38" s="95">
        <f t="shared" si="7"/>
        <v>11220</v>
      </c>
      <c r="E38" s="67">
        <v>737</v>
      </c>
      <c r="F38" s="67">
        <v>727</v>
      </c>
      <c r="G38" s="67">
        <v>724</v>
      </c>
      <c r="H38" s="67">
        <v>834</v>
      </c>
      <c r="I38" s="67">
        <v>422</v>
      </c>
      <c r="J38" s="67">
        <v>712</v>
      </c>
      <c r="K38" s="67">
        <v>654</v>
      </c>
      <c r="L38" s="67">
        <v>609</v>
      </c>
      <c r="M38" s="67">
        <v>728</v>
      </c>
      <c r="N38" s="67">
        <v>887</v>
      </c>
      <c r="O38" s="67">
        <v>929</v>
      </c>
      <c r="P38" s="67">
        <v>829</v>
      </c>
      <c r="Q38" s="67">
        <v>632</v>
      </c>
      <c r="R38" s="67">
        <v>641</v>
      </c>
      <c r="S38" s="67">
        <v>527</v>
      </c>
      <c r="T38" s="67">
        <v>355</v>
      </c>
      <c r="U38" s="67">
        <v>186</v>
      </c>
      <c r="V38" s="67">
        <v>71</v>
      </c>
      <c r="W38" s="96">
        <v>16</v>
      </c>
      <c r="X38" s="99">
        <v>0</v>
      </c>
      <c r="Z38" s="98"/>
    </row>
    <row r="39" spans="2:26" ht="15" customHeight="1">
      <c r="B39" s="89"/>
      <c r="C39" s="94" t="s">
        <v>1605</v>
      </c>
      <c r="D39" s="95">
        <f t="shared" si="7"/>
        <v>11354</v>
      </c>
      <c r="E39" s="67">
        <v>758</v>
      </c>
      <c r="F39" s="67">
        <v>747</v>
      </c>
      <c r="G39" s="67">
        <v>777</v>
      </c>
      <c r="H39" s="67">
        <v>745</v>
      </c>
      <c r="I39" s="67">
        <v>506</v>
      </c>
      <c r="J39" s="67">
        <v>740</v>
      </c>
      <c r="K39" s="67">
        <v>707</v>
      </c>
      <c r="L39" s="67">
        <v>576</v>
      </c>
      <c r="M39" s="67">
        <v>753</v>
      </c>
      <c r="N39" s="67">
        <v>880</v>
      </c>
      <c r="O39" s="67">
        <v>971</v>
      </c>
      <c r="P39" s="67">
        <v>833</v>
      </c>
      <c r="Q39" s="67">
        <v>689</v>
      </c>
      <c r="R39" s="67">
        <v>585</v>
      </c>
      <c r="S39" s="67">
        <v>479</v>
      </c>
      <c r="T39" s="67">
        <v>365</v>
      </c>
      <c r="U39" s="67">
        <v>158</v>
      </c>
      <c r="V39" s="67">
        <v>64</v>
      </c>
      <c r="W39" s="96">
        <v>21</v>
      </c>
      <c r="X39" s="99">
        <v>0</v>
      </c>
      <c r="Z39" s="98"/>
    </row>
    <row r="40" spans="2:26" ht="15" customHeight="1">
      <c r="B40" s="89"/>
      <c r="C40" s="94" t="s">
        <v>1606</v>
      </c>
      <c r="D40" s="95">
        <f t="shared" si="7"/>
        <v>10656</v>
      </c>
      <c r="E40" s="67">
        <v>781</v>
      </c>
      <c r="F40" s="67">
        <v>691</v>
      </c>
      <c r="G40" s="67">
        <v>653</v>
      </c>
      <c r="H40" s="67">
        <v>729</v>
      </c>
      <c r="I40" s="67">
        <v>573</v>
      </c>
      <c r="J40" s="67">
        <v>812</v>
      </c>
      <c r="K40" s="67">
        <v>697</v>
      </c>
      <c r="L40" s="67">
        <v>539</v>
      </c>
      <c r="M40" s="67">
        <v>656</v>
      </c>
      <c r="N40" s="67">
        <v>900</v>
      </c>
      <c r="O40" s="67">
        <v>949</v>
      </c>
      <c r="P40" s="67">
        <v>755</v>
      </c>
      <c r="Q40" s="67">
        <v>575</v>
      </c>
      <c r="R40" s="67">
        <v>499</v>
      </c>
      <c r="S40" s="67">
        <v>396</v>
      </c>
      <c r="T40" s="67">
        <v>257</v>
      </c>
      <c r="U40" s="67">
        <v>123</v>
      </c>
      <c r="V40" s="67">
        <v>63</v>
      </c>
      <c r="W40" s="96">
        <v>8</v>
      </c>
      <c r="X40" s="99">
        <v>0</v>
      </c>
      <c r="Z40" s="98"/>
    </row>
    <row r="41" spans="2:26" ht="6" customHeight="1">
      <c r="B41" s="89"/>
      <c r="C41" s="94"/>
      <c r="D41" s="95"/>
      <c r="E41" s="67"/>
      <c r="F41" s="67"/>
      <c r="G41" s="67"/>
      <c r="H41" s="67"/>
      <c r="I41" s="67"/>
      <c r="J41" s="67"/>
      <c r="K41" s="67"/>
      <c r="L41" s="67"/>
      <c r="M41" s="67"/>
      <c r="N41" s="67"/>
      <c r="O41" s="67"/>
      <c r="P41" s="67"/>
      <c r="Q41" s="67"/>
      <c r="R41" s="67"/>
      <c r="S41" s="67"/>
      <c r="T41" s="67"/>
      <c r="U41" s="67"/>
      <c r="V41" s="67"/>
      <c r="W41" s="96"/>
      <c r="X41" s="99"/>
      <c r="Z41" s="98"/>
    </row>
    <row r="42" spans="2:26" ht="15" customHeight="1">
      <c r="B42" s="89"/>
      <c r="C42" s="94" t="s">
        <v>1609</v>
      </c>
      <c r="D42" s="95">
        <f aca="true" t="shared" si="8" ref="D42:D48">SUM(E42:X42)</f>
        <v>7939</v>
      </c>
      <c r="E42" s="67">
        <v>621</v>
      </c>
      <c r="F42" s="67">
        <v>520</v>
      </c>
      <c r="G42" s="67">
        <v>594</v>
      </c>
      <c r="H42" s="67">
        <v>577</v>
      </c>
      <c r="I42" s="67">
        <v>479</v>
      </c>
      <c r="J42" s="67">
        <v>621</v>
      </c>
      <c r="K42" s="67">
        <v>507</v>
      </c>
      <c r="L42" s="67">
        <v>436</v>
      </c>
      <c r="M42" s="67">
        <v>504</v>
      </c>
      <c r="N42" s="67">
        <v>637</v>
      </c>
      <c r="O42" s="67">
        <v>651</v>
      </c>
      <c r="P42" s="67">
        <v>521</v>
      </c>
      <c r="Q42" s="67">
        <v>417</v>
      </c>
      <c r="R42" s="67">
        <v>327</v>
      </c>
      <c r="S42" s="67">
        <v>246</v>
      </c>
      <c r="T42" s="67">
        <v>163</v>
      </c>
      <c r="U42" s="67">
        <v>88</v>
      </c>
      <c r="V42" s="67">
        <v>23</v>
      </c>
      <c r="W42" s="67">
        <v>7</v>
      </c>
      <c r="X42" s="99">
        <v>0</v>
      </c>
      <c r="Z42" s="98"/>
    </row>
    <row r="43" spans="2:26" ht="15" customHeight="1">
      <c r="B43" s="89"/>
      <c r="C43" s="94" t="s">
        <v>1610</v>
      </c>
      <c r="D43" s="95">
        <f t="shared" si="8"/>
        <v>13133</v>
      </c>
      <c r="E43" s="67">
        <v>897</v>
      </c>
      <c r="F43" s="67">
        <v>899</v>
      </c>
      <c r="G43" s="67">
        <v>906</v>
      </c>
      <c r="H43" s="67">
        <v>1043</v>
      </c>
      <c r="I43" s="67">
        <v>786</v>
      </c>
      <c r="J43" s="67">
        <v>1004</v>
      </c>
      <c r="K43" s="67">
        <v>766</v>
      </c>
      <c r="L43" s="67">
        <v>744</v>
      </c>
      <c r="M43" s="67">
        <v>872</v>
      </c>
      <c r="N43" s="67">
        <v>1089</v>
      </c>
      <c r="O43" s="67">
        <v>1049</v>
      </c>
      <c r="P43" s="67">
        <v>883</v>
      </c>
      <c r="Q43" s="67">
        <v>675</v>
      </c>
      <c r="R43" s="67">
        <v>583</v>
      </c>
      <c r="S43" s="67">
        <v>421</v>
      </c>
      <c r="T43" s="67">
        <v>296</v>
      </c>
      <c r="U43" s="67">
        <v>146</v>
      </c>
      <c r="V43" s="67">
        <v>61</v>
      </c>
      <c r="W43" s="96">
        <v>13</v>
      </c>
      <c r="X43" s="99">
        <v>0</v>
      </c>
      <c r="Z43" s="98"/>
    </row>
    <row r="44" spans="2:26" ht="15" customHeight="1">
      <c r="B44" s="89"/>
      <c r="C44" s="94" t="s">
        <v>1612</v>
      </c>
      <c r="D44" s="95">
        <f t="shared" si="8"/>
        <v>7939</v>
      </c>
      <c r="E44" s="67">
        <v>559</v>
      </c>
      <c r="F44" s="67">
        <v>494</v>
      </c>
      <c r="G44" s="67">
        <v>509</v>
      </c>
      <c r="H44" s="67">
        <v>594</v>
      </c>
      <c r="I44" s="67">
        <v>495</v>
      </c>
      <c r="J44" s="67">
        <v>641</v>
      </c>
      <c r="K44" s="67">
        <v>474</v>
      </c>
      <c r="L44" s="67">
        <v>448</v>
      </c>
      <c r="M44" s="67">
        <v>524</v>
      </c>
      <c r="N44" s="67">
        <v>645</v>
      </c>
      <c r="O44" s="67">
        <v>691</v>
      </c>
      <c r="P44" s="67">
        <v>542</v>
      </c>
      <c r="Q44" s="67">
        <v>400</v>
      </c>
      <c r="R44" s="67">
        <v>356</v>
      </c>
      <c r="S44" s="67">
        <v>297</v>
      </c>
      <c r="T44" s="67">
        <v>153</v>
      </c>
      <c r="U44" s="67">
        <v>85</v>
      </c>
      <c r="V44" s="67">
        <v>26</v>
      </c>
      <c r="W44" s="96">
        <v>6</v>
      </c>
      <c r="X44" s="99">
        <v>0</v>
      </c>
      <c r="Z44" s="98"/>
    </row>
    <row r="45" spans="2:26" ht="15" customHeight="1">
      <c r="B45" s="89"/>
      <c r="C45" s="94" t="s">
        <v>1614</v>
      </c>
      <c r="D45" s="95">
        <f t="shared" si="8"/>
        <v>12933</v>
      </c>
      <c r="E45" s="67">
        <v>939</v>
      </c>
      <c r="F45" s="67">
        <v>841</v>
      </c>
      <c r="G45" s="67">
        <v>923</v>
      </c>
      <c r="H45" s="67">
        <v>935</v>
      </c>
      <c r="I45" s="67">
        <v>726</v>
      </c>
      <c r="J45" s="67">
        <v>950</v>
      </c>
      <c r="K45" s="67">
        <v>788</v>
      </c>
      <c r="L45" s="67">
        <v>772</v>
      </c>
      <c r="M45" s="67">
        <v>903</v>
      </c>
      <c r="N45" s="67">
        <v>1105</v>
      </c>
      <c r="O45" s="67">
        <v>1116</v>
      </c>
      <c r="P45" s="67">
        <v>843</v>
      </c>
      <c r="Q45" s="67">
        <v>647</v>
      </c>
      <c r="R45" s="67">
        <v>509</v>
      </c>
      <c r="S45" s="67">
        <v>419</v>
      </c>
      <c r="T45" s="67">
        <v>310</v>
      </c>
      <c r="U45" s="67">
        <v>148</v>
      </c>
      <c r="V45" s="67">
        <v>44</v>
      </c>
      <c r="W45" s="96">
        <v>15</v>
      </c>
      <c r="X45" s="99">
        <v>0</v>
      </c>
      <c r="Z45" s="98"/>
    </row>
    <row r="46" spans="2:26" ht="15" customHeight="1">
      <c r="B46" s="89"/>
      <c r="C46" s="94" t="s">
        <v>1616</v>
      </c>
      <c r="D46" s="95">
        <f t="shared" si="8"/>
        <v>5410</v>
      </c>
      <c r="E46" s="67">
        <v>387</v>
      </c>
      <c r="F46" s="67">
        <v>382</v>
      </c>
      <c r="G46" s="67">
        <v>406</v>
      </c>
      <c r="H46" s="67">
        <v>375</v>
      </c>
      <c r="I46" s="67">
        <v>336</v>
      </c>
      <c r="J46" s="67">
        <v>392</v>
      </c>
      <c r="K46" s="67">
        <v>304</v>
      </c>
      <c r="L46" s="67">
        <v>300</v>
      </c>
      <c r="M46" s="67">
        <v>365</v>
      </c>
      <c r="N46" s="67">
        <v>403</v>
      </c>
      <c r="O46" s="67">
        <v>437</v>
      </c>
      <c r="P46" s="67">
        <v>383</v>
      </c>
      <c r="Q46" s="67">
        <v>274</v>
      </c>
      <c r="R46" s="67">
        <v>228</v>
      </c>
      <c r="S46" s="67">
        <v>191</v>
      </c>
      <c r="T46" s="67">
        <v>143</v>
      </c>
      <c r="U46" s="67">
        <v>76</v>
      </c>
      <c r="V46" s="67">
        <v>23</v>
      </c>
      <c r="W46" s="96">
        <v>5</v>
      </c>
      <c r="X46" s="99">
        <v>0</v>
      </c>
      <c r="Z46" s="98"/>
    </row>
    <row r="47" spans="2:26" ht="15" customHeight="1">
      <c r="B47" s="89"/>
      <c r="C47" s="94" t="s">
        <v>1618</v>
      </c>
      <c r="D47" s="95">
        <f t="shared" si="8"/>
        <v>6656</v>
      </c>
      <c r="E47" s="67">
        <v>521</v>
      </c>
      <c r="F47" s="67">
        <v>414</v>
      </c>
      <c r="G47" s="67">
        <v>411</v>
      </c>
      <c r="H47" s="67">
        <v>493</v>
      </c>
      <c r="I47" s="67">
        <v>459</v>
      </c>
      <c r="J47" s="67">
        <v>524</v>
      </c>
      <c r="K47" s="67">
        <v>428</v>
      </c>
      <c r="L47" s="67">
        <v>344</v>
      </c>
      <c r="M47" s="67">
        <v>452</v>
      </c>
      <c r="N47" s="67">
        <v>546</v>
      </c>
      <c r="O47" s="67">
        <v>581</v>
      </c>
      <c r="P47" s="67">
        <v>440</v>
      </c>
      <c r="Q47" s="67">
        <v>319</v>
      </c>
      <c r="R47" s="67">
        <v>270</v>
      </c>
      <c r="S47" s="67">
        <v>221</v>
      </c>
      <c r="T47" s="67">
        <v>155</v>
      </c>
      <c r="U47" s="67">
        <v>56</v>
      </c>
      <c r="V47" s="67">
        <v>22</v>
      </c>
      <c r="W47" s="96">
        <v>0</v>
      </c>
      <c r="X47" s="99">
        <v>0</v>
      </c>
      <c r="Z47" s="98"/>
    </row>
    <row r="48" spans="2:26" ht="15" customHeight="1">
      <c r="B48" s="89"/>
      <c r="C48" s="94" t="s">
        <v>1619</v>
      </c>
      <c r="D48" s="95">
        <f t="shared" si="8"/>
        <v>7675</v>
      </c>
      <c r="E48" s="67">
        <v>571</v>
      </c>
      <c r="F48" s="67">
        <v>494</v>
      </c>
      <c r="G48" s="67">
        <v>547</v>
      </c>
      <c r="H48" s="67">
        <v>697</v>
      </c>
      <c r="I48" s="67">
        <v>406</v>
      </c>
      <c r="J48" s="67">
        <v>521</v>
      </c>
      <c r="K48" s="67">
        <v>447</v>
      </c>
      <c r="L48" s="67">
        <v>395</v>
      </c>
      <c r="M48" s="67">
        <v>547</v>
      </c>
      <c r="N48" s="67">
        <v>584</v>
      </c>
      <c r="O48" s="67">
        <v>642</v>
      </c>
      <c r="P48" s="67">
        <v>523</v>
      </c>
      <c r="Q48" s="67">
        <v>392</v>
      </c>
      <c r="R48" s="67">
        <v>356</v>
      </c>
      <c r="S48" s="67">
        <v>271</v>
      </c>
      <c r="T48" s="67">
        <v>168</v>
      </c>
      <c r="U48" s="67">
        <v>79</v>
      </c>
      <c r="V48" s="67">
        <v>30</v>
      </c>
      <c r="W48" s="96">
        <v>5</v>
      </c>
      <c r="X48" s="99">
        <v>0</v>
      </c>
      <c r="Z48" s="98"/>
    </row>
    <row r="49" spans="2:26" ht="6" customHeight="1">
      <c r="B49" s="89"/>
      <c r="C49" s="94"/>
      <c r="D49" s="95"/>
      <c r="E49" s="67"/>
      <c r="F49" s="67"/>
      <c r="G49" s="67"/>
      <c r="H49" s="67"/>
      <c r="I49" s="67"/>
      <c r="J49" s="67"/>
      <c r="K49" s="67"/>
      <c r="L49" s="67"/>
      <c r="M49" s="67"/>
      <c r="N49" s="67"/>
      <c r="O49" s="67"/>
      <c r="P49" s="67"/>
      <c r="Q49" s="67"/>
      <c r="R49" s="67"/>
      <c r="S49" s="67"/>
      <c r="T49" s="67"/>
      <c r="U49" s="67"/>
      <c r="V49" s="67"/>
      <c r="W49" s="96"/>
      <c r="X49" s="99"/>
      <c r="Z49" s="98"/>
    </row>
    <row r="50" spans="2:26" ht="15" customHeight="1">
      <c r="B50" s="89"/>
      <c r="C50" s="94" t="s">
        <v>1622</v>
      </c>
      <c r="D50" s="95">
        <f>SUM(E50:X50)</f>
        <v>27231</v>
      </c>
      <c r="E50" s="67">
        <v>2069</v>
      </c>
      <c r="F50" s="67">
        <v>1925</v>
      </c>
      <c r="G50" s="67">
        <v>1708</v>
      </c>
      <c r="H50" s="67">
        <v>1795</v>
      </c>
      <c r="I50" s="67">
        <v>1603</v>
      </c>
      <c r="J50" s="67">
        <v>2171</v>
      </c>
      <c r="K50" s="67">
        <v>1860</v>
      </c>
      <c r="L50" s="67">
        <v>1534</v>
      </c>
      <c r="M50" s="67">
        <v>1754</v>
      </c>
      <c r="N50" s="67">
        <v>1963</v>
      </c>
      <c r="O50" s="67">
        <v>2237</v>
      </c>
      <c r="P50" s="67">
        <v>1807</v>
      </c>
      <c r="Q50" s="67">
        <v>1320</v>
      </c>
      <c r="R50" s="67">
        <v>1209</v>
      </c>
      <c r="S50" s="67">
        <v>1001</v>
      </c>
      <c r="T50" s="67">
        <v>761</v>
      </c>
      <c r="U50" s="67">
        <v>360</v>
      </c>
      <c r="V50" s="67">
        <v>129</v>
      </c>
      <c r="W50" s="96">
        <v>25</v>
      </c>
      <c r="X50" s="99">
        <v>0</v>
      </c>
      <c r="Z50" s="98"/>
    </row>
    <row r="51" spans="2:26" ht="15" customHeight="1">
      <c r="B51" s="89"/>
      <c r="C51" s="94" t="s">
        <v>1624</v>
      </c>
      <c r="D51" s="95">
        <f>SUM(E51:X51)</f>
        <v>22528</v>
      </c>
      <c r="E51" s="67">
        <v>1492</v>
      </c>
      <c r="F51" s="67">
        <v>1296</v>
      </c>
      <c r="G51" s="67">
        <v>1328</v>
      </c>
      <c r="H51" s="67">
        <v>1674</v>
      </c>
      <c r="I51" s="67">
        <v>1543</v>
      </c>
      <c r="J51" s="67">
        <v>1707</v>
      </c>
      <c r="K51" s="67">
        <v>1435</v>
      </c>
      <c r="L51" s="67">
        <v>1161</v>
      </c>
      <c r="M51" s="67">
        <v>1513</v>
      </c>
      <c r="N51" s="67">
        <v>1843</v>
      </c>
      <c r="O51" s="67">
        <v>2001</v>
      </c>
      <c r="P51" s="67">
        <v>1509</v>
      </c>
      <c r="Q51" s="67">
        <v>1126</v>
      </c>
      <c r="R51" s="67">
        <v>1051</v>
      </c>
      <c r="S51" s="67">
        <v>784</v>
      </c>
      <c r="T51" s="67">
        <v>635</v>
      </c>
      <c r="U51" s="67">
        <v>311</v>
      </c>
      <c r="V51" s="67">
        <v>93</v>
      </c>
      <c r="W51" s="96">
        <v>26</v>
      </c>
      <c r="X51" s="99">
        <v>0</v>
      </c>
      <c r="Z51" s="98"/>
    </row>
    <row r="52" spans="2:26" ht="15" customHeight="1">
      <c r="B52" s="89"/>
      <c r="C52" s="94" t="s">
        <v>1626</v>
      </c>
      <c r="D52" s="95">
        <f>SUM(E52:X52)</f>
        <v>12260</v>
      </c>
      <c r="E52" s="67">
        <v>736</v>
      </c>
      <c r="F52" s="67">
        <v>829</v>
      </c>
      <c r="G52" s="67">
        <v>866</v>
      </c>
      <c r="H52" s="67">
        <v>938</v>
      </c>
      <c r="I52" s="67">
        <v>574</v>
      </c>
      <c r="J52" s="67">
        <v>834</v>
      </c>
      <c r="K52" s="67">
        <v>767</v>
      </c>
      <c r="L52" s="67">
        <v>808</v>
      </c>
      <c r="M52" s="67">
        <v>907</v>
      </c>
      <c r="N52" s="67">
        <v>1035</v>
      </c>
      <c r="O52" s="67">
        <v>1045</v>
      </c>
      <c r="P52" s="67">
        <v>855</v>
      </c>
      <c r="Q52" s="67">
        <v>703</v>
      </c>
      <c r="R52" s="67">
        <v>565</v>
      </c>
      <c r="S52" s="67">
        <v>382</v>
      </c>
      <c r="T52" s="67">
        <v>265</v>
      </c>
      <c r="U52" s="67">
        <v>107</v>
      </c>
      <c r="V52" s="67">
        <v>32</v>
      </c>
      <c r="W52" s="96">
        <v>12</v>
      </c>
      <c r="X52" s="99">
        <v>0</v>
      </c>
      <c r="Z52" s="98"/>
    </row>
    <row r="53" spans="2:26" ht="15" customHeight="1">
      <c r="B53" s="89"/>
      <c r="C53" s="94" t="s">
        <v>1628</v>
      </c>
      <c r="D53" s="95">
        <f>SUM(E53:X53)</f>
        <v>18722</v>
      </c>
      <c r="E53" s="67">
        <v>1193</v>
      </c>
      <c r="F53" s="67">
        <v>1204</v>
      </c>
      <c r="G53" s="67">
        <v>1194</v>
      </c>
      <c r="H53" s="67">
        <v>1160</v>
      </c>
      <c r="I53" s="67">
        <v>852</v>
      </c>
      <c r="J53" s="67">
        <v>1283</v>
      </c>
      <c r="K53" s="67">
        <v>1139</v>
      </c>
      <c r="L53" s="67">
        <v>1032</v>
      </c>
      <c r="M53" s="67">
        <v>1155</v>
      </c>
      <c r="N53" s="67">
        <v>1538</v>
      </c>
      <c r="O53" s="67">
        <v>1627</v>
      </c>
      <c r="P53" s="67">
        <v>1340</v>
      </c>
      <c r="Q53" s="67">
        <v>1022</v>
      </c>
      <c r="R53" s="67">
        <v>1038</v>
      </c>
      <c r="S53" s="67">
        <v>880</v>
      </c>
      <c r="T53" s="67">
        <v>641</v>
      </c>
      <c r="U53" s="67">
        <v>296</v>
      </c>
      <c r="V53" s="67">
        <v>96</v>
      </c>
      <c r="W53" s="96">
        <v>30</v>
      </c>
      <c r="X53" s="99">
        <v>2</v>
      </c>
      <c r="Z53" s="98"/>
    </row>
    <row r="54" spans="2:26" ht="15" customHeight="1">
      <c r="B54" s="89"/>
      <c r="C54" s="94" t="s">
        <v>1630</v>
      </c>
      <c r="D54" s="95">
        <f>SUM(E54:X54)</f>
        <v>10370</v>
      </c>
      <c r="E54" s="67">
        <v>661</v>
      </c>
      <c r="F54" s="67">
        <v>537</v>
      </c>
      <c r="G54" s="67">
        <v>582</v>
      </c>
      <c r="H54" s="67">
        <v>672</v>
      </c>
      <c r="I54" s="67">
        <v>496</v>
      </c>
      <c r="J54" s="67">
        <v>810</v>
      </c>
      <c r="K54" s="67">
        <v>634</v>
      </c>
      <c r="L54" s="67">
        <v>588</v>
      </c>
      <c r="M54" s="67">
        <v>701</v>
      </c>
      <c r="N54" s="67">
        <v>915</v>
      </c>
      <c r="O54" s="67">
        <v>1004</v>
      </c>
      <c r="P54" s="67">
        <v>826</v>
      </c>
      <c r="Q54" s="67">
        <v>608</v>
      </c>
      <c r="R54" s="67">
        <v>541</v>
      </c>
      <c r="S54" s="67">
        <v>379</v>
      </c>
      <c r="T54" s="67">
        <v>265</v>
      </c>
      <c r="U54" s="67">
        <v>103</v>
      </c>
      <c r="V54" s="67">
        <v>42</v>
      </c>
      <c r="W54" s="96">
        <v>6</v>
      </c>
      <c r="X54" s="99">
        <v>0</v>
      </c>
      <c r="Z54" s="98"/>
    </row>
    <row r="55" spans="2:26" ht="6" customHeight="1">
      <c r="B55" s="89"/>
      <c r="C55" s="94"/>
      <c r="D55" s="95"/>
      <c r="E55" s="67"/>
      <c r="F55" s="67"/>
      <c r="G55" s="67"/>
      <c r="H55" s="67"/>
      <c r="I55" s="67"/>
      <c r="J55" s="67"/>
      <c r="K55" s="67"/>
      <c r="L55" s="67"/>
      <c r="M55" s="67"/>
      <c r="N55" s="67"/>
      <c r="O55" s="67"/>
      <c r="P55" s="67"/>
      <c r="Q55" s="67"/>
      <c r="R55" s="67"/>
      <c r="S55" s="67"/>
      <c r="T55" s="67"/>
      <c r="U55" s="67"/>
      <c r="V55" s="67"/>
      <c r="W55" s="96"/>
      <c r="X55" s="99"/>
      <c r="Z55" s="98"/>
    </row>
    <row r="56" spans="2:26" ht="15" customHeight="1">
      <c r="B56" s="89"/>
      <c r="C56" s="94" t="s">
        <v>1633</v>
      </c>
      <c r="D56" s="95">
        <f aca="true" t="shared" si="9" ref="D56:D66">SUM(E56:X56)</f>
        <v>8356</v>
      </c>
      <c r="E56" s="67">
        <v>558</v>
      </c>
      <c r="F56" s="67">
        <v>529</v>
      </c>
      <c r="G56" s="67">
        <v>582</v>
      </c>
      <c r="H56" s="67">
        <v>585</v>
      </c>
      <c r="I56" s="67">
        <v>413</v>
      </c>
      <c r="J56" s="67">
        <v>553</v>
      </c>
      <c r="K56" s="67">
        <v>518</v>
      </c>
      <c r="L56" s="67">
        <v>535</v>
      </c>
      <c r="M56" s="67">
        <v>608</v>
      </c>
      <c r="N56" s="67">
        <v>695</v>
      </c>
      <c r="O56" s="67">
        <v>672</v>
      </c>
      <c r="P56" s="67">
        <v>496</v>
      </c>
      <c r="Q56" s="67">
        <v>452</v>
      </c>
      <c r="R56" s="67">
        <v>434</v>
      </c>
      <c r="S56" s="67">
        <v>343</v>
      </c>
      <c r="T56" s="67">
        <v>230</v>
      </c>
      <c r="U56" s="67">
        <v>114</v>
      </c>
      <c r="V56" s="67">
        <v>30</v>
      </c>
      <c r="W56" s="67">
        <v>9</v>
      </c>
      <c r="X56" s="99" t="s">
        <v>1688</v>
      </c>
      <c r="Z56" s="98"/>
    </row>
    <row r="57" spans="2:26" ht="15" customHeight="1">
      <c r="B57" s="89"/>
      <c r="C57" s="94" t="s">
        <v>1634</v>
      </c>
      <c r="D57" s="95">
        <f t="shared" si="9"/>
        <v>19364</v>
      </c>
      <c r="E57" s="67">
        <v>1361</v>
      </c>
      <c r="F57" s="67">
        <v>1330</v>
      </c>
      <c r="G57" s="67">
        <v>1313</v>
      </c>
      <c r="H57" s="67">
        <v>1394</v>
      </c>
      <c r="I57" s="67">
        <v>1091</v>
      </c>
      <c r="J57" s="67">
        <v>1500</v>
      </c>
      <c r="K57" s="67">
        <v>1334</v>
      </c>
      <c r="L57" s="67">
        <v>1208</v>
      </c>
      <c r="M57" s="67">
        <v>1411</v>
      </c>
      <c r="N57" s="67">
        <v>1610</v>
      </c>
      <c r="O57" s="67">
        <v>1491</v>
      </c>
      <c r="P57" s="67">
        <v>1158</v>
      </c>
      <c r="Q57" s="67">
        <v>944</v>
      </c>
      <c r="R57" s="67">
        <v>825</v>
      </c>
      <c r="S57" s="67">
        <v>684</v>
      </c>
      <c r="T57" s="67">
        <v>411</v>
      </c>
      <c r="U57" s="67">
        <v>202</v>
      </c>
      <c r="V57" s="67">
        <v>83</v>
      </c>
      <c r="W57" s="96">
        <v>14</v>
      </c>
      <c r="X57" s="99" t="s">
        <v>1688</v>
      </c>
      <c r="Z57" s="98"/>
    </row>
    <row r="58" spans="2:26" ht="15" customHeight="1">
      <c r="B58" s="89"/>
      <c r="C58" s="94" t="s">
        <v>1636</v>
      </c>
      <c r="D58" s="95">
        <f t="shared" si="9"/>
        <v>13353</v>
      </c>
      <c r="E58" s="67">
        <v>927</v>
      </c>
      <c r="F58" s="67">
        <v>941</v>
      </c>
      <c r="G58" s="67">
        <v>808</v>
      </c>
      <c r="H58" s="67">
        <v>975</v>
      </c>
      <c r="I58" s="67">
        <v>835</v>
      </c>
      <c r="J58" s="67">
        <v>1042</v>
      </c>
      <c r="K58" s="67">
        <v>881</v>
      </c>
      <c r="L58" s="67">
        <v>728</v>
      </c>
      <c r="M58" s="67">
        <v>902</v>
      </c>
      <c r="N58" s="67">
        <v>1030</v>
      </c>
      <c r="O58" s="67">
        <v>1008</v>
      </c>
      <c r="P58" s="67">
        <v>836</v>
      </c>
      <c r="Q58" s="67">
        <v>684</v>
      </c>
      <c r="R58" s="67">
        <v>651</v>
      </c>
      <c r="S58" s="67">
        <v>527</v>
      </c>
      <c r="T58" s="67">
        <v>343</v>
      </c>
      <c r="U58" s="67">
        <v>155</v>
      </c>
      <c r="V58" s="67">
        <v>59</v>
      </c>
      <c r="W58" s="96">
        <v>21</v>
      </c>
      <c r="X58" s="99" t="s">
        <v>1688</v>
      </c>
      <c r="Z58" s="98"/>
    </row>
    <row r="59" spans="2:26" ht="15" customHeight="1">
      <c r="B59" s="89"/>
      <c r="C59" s="94" t="s">
        <v>1638</v>
      </c>
      <c r="D59" s="95">
        <f t="shared" si="9"/>
        <v>10513</v>
      </c>
      <c r="E59" s="67">
        <v>727</v>
      </c>
      <c r="F59" s="67">
        <v>664</v>
      </c>
      <c r="G59" s="67">
        <v>614</v>
      </c>
      <c r="H59" s="67">
        <v>826</v>
      </c>
      <c r="I59" s="67">
        <v>724</v>
      </c>
      <c r="J59" s="67">
        <v>803</v>
      </c>
      <c r="K59" s="67">
        <v>666</v>
      </c>
      <c r="L59" s="67">
        <v>549</v>
      </c>
      <c r="M59" s="67">
        <v>732</v>
      </c>
      <c r="N59" s="67">
        <v>829</v>
      </c>
      <c r="O59" s="67">
        <v>843</v>
      </c>
      <c r="P59" s="67">
        <v>685</v>
      </c>
      <c r="Q59" s="67">
        <v>556</v>
      </c>
      <c r="R59" s="67">
        <v>474</v>
      </c>
      <c r="S59" s="67">
        <v>363</v>
      </c>
      <c r="T59" s="67">
        <v>254</v>
      </c>
      <c r="U59" s="67">
        <v>132</v>
      </c>
      <c r="V59" s="67">
        <v>61</v>
      </c>
      <c r="W59" s="96">
        <v>11</v>
      </c>
      <c r="X59" s="99" t="s">
        <v>1688</v>
      </c>
      <c r="Z59" s="98"/>
    </row>
    <row r="60" spans="2:26" ht="15" customHeight="1">
      <c r="B60" s="89"/>
      <c r="C60" s="94" t="s">
        <v>1640</v>
      </c>
      <c r="D60" s="95">
        <f t="shared" si="9"/>
        <v>8713</v>
      </c>
      <c r="E60" s="67">
        <v>639</v>
      </c>
      <c r="F60" s="67">
        <v>485</v>
      </c>
      <c r="G60" s="67">
        <v>526</v>
      </c>
      <c r="H60" s="67">
        <v>613</v>
      </c>
      <c r="I60" s="67">
        <v>600</v>
      </c>
      <c r="J60" s="67">
        <v>712</v>
      </c>
      <c r="K60" s="67">
        <v>525</v>
      </c>
      <c r="L60" s="67">
        <v>523</v>
      </c>
      <c r="M60" s="67">
        <v>614</v>
      </c>
      <c r="N60" s="67">
        <v>732</v>
      </c>
      <c r="O60" s="67">
        <v>693</v>
      </c>
      <c r="P60" s="67">
        <v>508</v>
      </c>
      <c r="Q60" s="67">
        <v>454</v>
      </c>
      <c r="R60" s="67">
        <v>403</v>
      </c>
      <c r="S60" s="67">
        <v>319</v>
      </c>
      <c r="T60" s="67">
        <v>213</v>
      </c>
      <c r="U60" s="67">
        <v>109</v>
      </c>
      <c r="V60" s="67">
        <v>32</v>
      </c>
      <c r="W60" s="96">
        <v>13</v>
      </c>
      <c r="X60" s="99" t="s">
        <v>1688</v>
      </c>
      <c r="Z60" s="98"/>
    </row>
    <row r="61" spans="2:26" ht="15" customHeight="1">
      <c r="B61" s="89"/>
      <c r="C61" s="94" t="s">
        <v>1642</v>
      </c>
      <c r="D61" s="95">
        <f t="shared" si="9"/>
        <v>8383</v>
      </c>
      <c r="E61" s="67">
        <v>577</v>
      </c>
      <c r="F61" s="67">
        <v>515</v>
      </c>
      <c r="G61" s="67">
        <v>531</v>
      </c>
      <c r="H61" s="67">
        <v>610</v>
      </c>
      <c r="I61" s="67">
        <v>506</v>
      </c>
      <c r="J61" s="67">
        <v>666</v>
      </c>
      <c r="K61" s="67">
        <v>523</v>
      </c>
      <c r="L61" s="67">
        <v>458</v>
      </c>
      <c r="M61" s="67">
        <v>612</v>
      </c>
      <c r="N61" s="67">
        <v>651</v>
      </c>
      <c r="O61" s="67">
        <v>698</v>
      </c>
      <c r="P61" s="67">
        <v>491</v>
      </c>
      <c r="Q61" s="67">
        <v>426</v>
      </c>
      <c r="R61" s="67">
        <v>401</v>
      </c>
      <c r="S61" s="67">
        <v>328</v>
      </c>
      <c r="T61" s="67">
        <v>214</v>
      </c>
      <c r="U61" s="67">
        <v>121</v>
      </c>
      <c r="V61" s="67">
        <v>45</v>
      </c>
      <c r="W61" s="96">
        <v>10</v>
      </c>
      <c r="X61" s="99" t="s">
        <v>1688</v>
      </c>
      <c r="Z61" s="98"/>
    </row>
    <row r="62" spans="2:26" ht="15" customHeight="1">
      <c r="B62" s="89"/>
      <c r="C62" s="94" t="s">
        <v>1644</v>
      </c>
      <c r="D62" s="95">
        <f t="shared" si="9"/>
        <v>6799</v>
      </c>
      <c r="E62" s="67">
        <v>456</v>
      </c>
      <c r="F62" s="67">
        <v>370</v>
      </c>
      <c r="G62" s="67">
        <v>370</v>
      </c>
      <c r="H62" s="67">
        <v>376</v>
      </c>
      <c r="I62" s="67">
        <v>344</v>
      </c>
      <c r="J62" s="67">
        <v>518</v>
      </c>
      <c r="K62" s="67">
        <v>413</v>
      </c>
      <c r="L62" s="67">
        <v>400</v>
      </c>
      <c r="M62" s="67">
        <v>445</v>
      </c>
      <c r="N62" s="67">
        <v>561</v>
      </c>
      <c r="O62" s="67">
        <v>652</v>
      </c>
      <c r="P62" s="67">
        <v>489</v>
      </c>
      <c r="Q62" s="67">
        <v>378</v>
      </c>
      <c r="R62" s="67">
        <v>387</v>
      </c>
      <c r="S62" s="67">
        <v>305</v>
      </c>
      <c r="T62" s="67">
        <v>210</v>
      </c>
      <c r="U62" s="67">
        <v>97</v>
      </c>
      <c r="V62" s="67">
        <v>23</v>
      </c>
      <c r="W62" s="96">
        <v>5</v>
      </c>
      <c r="X62" s="99" t="s">
        <v>1688</v>
      </c>
      <c r="Z62" s="98"/>
    </row>
    <row r="63" spans="2:26" ht="15" customHeight="1">
      <c r="B63" s="89"/>
      <c r="C63" s="94" t="s">
        <v>1646</v>
      </c>
      <c r="D63" s="95">
        <f t="shared" si="9"/>
        <v>13820</v>
      </c>
      <c r="E63" s="67">
        <v>977</v>
      </c>
      <c r="F63" s="67">
        <v>1003</v>
      </c>
      <c r="G63" s="67">
        <v>1124</v>
      </c>
      <c r="H63" s="67">
        <v>989</v>
      </c>
      <c r="I63" s="67">
        <v>544</v>
      </c>
      <c r="J63" s="67">
        <v>785</v>
      </c>
      <c r="K63" s="67">
        <v>850</v>
      </c>
      <c r="L63" s="67">
        <v>793</v>
      </c>
      <c r="M63" s="67">
        <v>906</v>
      </c>
      <c r="N63" s="67">
        <v>1046</v>
      </c>
      <c r="O63" s="67">
        <v>1099</v>
      </c>
      <c r="P63" s="67">
        <v>942</v>
      </c>
      <c r="Q63" s="67">
        <v>739</v>
      </c>
      <c r="R63" s="67">
        <v>712</v>
      </c>
      <c r="S63" s="67">
        <v>584</v>
      </c>
      <c r="T63" s="67">
        <v>403</v>
      </c>
      <c r="U63" s="67">
        <v>231</v>
      </c>
      <c r="V63" s="67">
        <v>64</v>
      </c>
      <c r="W63" s="96">
        <v>29</v>
      </c>
      <c r="X63" s="99" t="s">
        <v>1688</v>
      </c>
      <c r="Z63" s="98"/>
    </row>
    <row r="64" spans="2:26" ht="15" customHeight="1">
      <c r="B64" s="89"/>
      <c r="C64" s="94" t="s">
        <v>1648</v>
      </c>
      <c r="D64" s="95">
        <f t="shared" si="9"/>
        <v>20254</v>
      </c>
      <c r="E64" s="67">
        <v>1314</v>
      </c>
      <c r="F64" s="67">
        <v>1424</v>
      </c>
      <c r="G64" s="67">
        <v>1287</v>
      </c>
      <c r="H64" s="67">
        <v>1393</v>
      </c>
      <c r="I64" s="67">
        <v>1173</v>
      </c>
      <c r="J64" s="67">
        <v>1486</v>
      </c>
      <c r="K64" s="67">
        <v>1375</v>
      </c>
      <c r="L64" s="67">
        <v>1196</v>
      </c>
      <c r="M64" s="67">
        <v>1422</v>
      </c>
      <c r="N64" s="67">
        <v>1585</v>
      </c>
      <c r="O64" s="67">
        <v>1693</v>
      </c>
      <c r="P64" s="67">
        <v>1302</v>
      </c>
      <c r="Q64" s="67">
        <v>1036</v>
      </c>
      <c r="R64" s="67">
        <v>912</v>
      </c>
      <c r="S64" s="67">
        <v>739</v>
      </c>
      <c r="T64" s="67">
        <v>550</v>
      </c>
      <c r="U64" s="67">
        <v>260</v>
      </c>
      <c r="V64" s="67">
        <v>86</v>
      </c>
      <c r="W64" s="96">
        <v>21</v>
      </c>
      <c r="X64" s="99" t="s">
        <v>1688</v>
      </c>
      <c r="Z64" s="98"/>
    </row>
    <row r="65" spans="2:26" ht="15" customHeight="1">
      <c r="B65" s="89"/>
      <c r="C65" s="94" t="s">
        <v>1650</v>
      </c>
      <c r="D65" s="95">
        <f t="shared" si="9"/>
        <v>8371</v>
      </c>
      <c r="E65" s="67">
        <v>588</v>
      </c>
      <c r="F65" s="67">
        <v>511</v>
      </c>
      <c r="G65" s="67">
        <v>550</v>
      </c>
      <c r="H65" s="67">
        <v>562</v>
      </c>
      <c r="I65" s="67">
        <v>421</v>
      </c>
      <c r="J65" s="67">
        <v>608</v>
      </c>
      <c r="K65" s="67">
        <v>556</v>
      </c>
      <c r="L65" s="67">
        <v>499</v>
      </c>
      <c r="M65" s="67">
        <v>559</v>
      </c>
      <c r="N65" s="67">
        <v>712</v>
      </c>
      <c r="O65" s="67">
        <v>690</v>
      </c>
      <c r="P65" s="67">
        <v>549</v>
      </c>
      <c r="Q65" s="67">
        <v>457</v>
      </c>
      <c r="R65" s="67">
        <v>419</v>
      </c>
      <c r="S65" s="67">
        <v>331</v>
      </c>
      <c r="T65" s="67">
        <v>202</v>
      </c>
      <c r="U65" s="67">
        <v>115</v>
      </c>
      <c r="V65" s="67">
        <v>34</v>
      </c>
      <c r="W65" s="96">
        <v>8</v>
      </c>
      <c r="X65" s="99" t="s">
        <v>1688</v>
      </c>
      <c r="Z65" s="98"/>
    </row>
    <row r="66" spans="2:26" ht="15" customHeight="1">
      <c r="B66" s="89"/>
      <c r="C66" s="94" t="s">
        <v>1652</v>
      </c>
      <c r="D66" s="95">
        <f t="shared" si="9"/>
        <v>6409</v>
      </c>
      <c r="E66" s="67">
        <v>389</v>
      </c>
      <c r="F66" s="67">
        <v>425</v>
      </c>
      <c r="G66" s="67">
        <v>435</v>
      </c>
      <c r="H66" s="67">
        <v>491</v>
      </c>
      <c r="I66" s="67">
        <v>359</v>
      </c>
      <c r="J66" s="67">
        <v>443</v>
      </c>
      <c r="K66" s="67">
        <v>419</v>
      </c>
      <c r="L66" s="67">
        <v>353</v>
      </c>
      <c r="M66" s="67">
        <v>473</v>
      </c>
      <c r="N66" s="67">
        <v>507</v>
      </c>
      <c r="O66" s="67">
        <v>532</v>
      </c>
      <c r="P66" s="67">
        <v>428</v>
      </c>
      <c r="Q66" s="67">
        <v>317</v>
      </c>
      <c r="R66" s="67">
        <v>312</v>
      </c>
      <c r="S66" s="67">
        <v>267</v>
      </c>
      <c r="T66" s="67">
        <v>157</v>
      </c>
      <c r="U66" s="67">
        <v>70</v>
      </c>
      <c r="V66" s="67">
        <v>25</v>
      </c>
      <c r="W66" s="96">
        <v>7</v>
      </c>
      <c r="X66" s="99" t="s">
        <v>1688</v>
      </c>
      <c r="Z66" s="98"/>
    </row>
    <row r="67" spans="2:26" ht="15" customHeight="1">
      <c r="B67" s="100"/>
      <c r="C67" s="101" t="s">
        <v>1654</v>
      </c>
      <c r="D67" s="102">
        <v>8134</v>
      </c>
      <c r="E67" s="103">
        <v>575</v>
      </c>
      <c r="F67" s="103">
        <v>492</v>
      </c>
      <c r="G67" s="103">
        <v>480</v>
      </c>
      <c r="H67" s="103">
        <v>540</v>
      </c>
      <c r="I67" s="103">
        <v>492</v>
      </c>
      <c r="J67" s="103">
        <v>672</v>
      </c>
      <c r="K67" s="103">
        <v>544</v>
      </c>
      <c r="L67" s="103">
        <v>459</v>
      </c>
      <c r="M67" s="103">
        <v>500</v>
      </c>
      <c r="N67" s="103">
        <v>658</v>
      </c>
      <c r="O67" s="103">
        <v>677</v>
      </c>
      <c r="P67" s="103">
        <v>551</v>
      </c>
      <c r="Q67" s="103">
        <v>480</v>
      </c>
      <c r="R67" s="103">
        <v>339</v>
      </c>
      <c r="S67" s="103">
        <v>299</v>
      </c>
      <c r="T67" s="103">
        <v>235</v>
      </c>
      <c r="U67" s="103">
        <v>104</v>
      </c>
      <c r="V67" s="103">
        <v>27</v>
      </c>
      <c r="W67" s="104">
        <v>70</v>
      </c>
      <c r="X67" s="105" t="s">
        <v>1688</v>
      </c>
      <c r="Z67" s="98"/>
    </row>
    <row r="68" spans="2:23" ht="15" customHeight="1">
      <c r="B68" s="76"/>
      <c r="C68" s="50" t="s">
        <v>1689</v>
      </c>
      <c r="F68" s="53"/>
      <c r="G68" s="53"/>
      <c r="H68" s="53"/>
      <c r="I68" s="53"/>
      <c r="J68" s="53"/>
      <c r="K68" s="53"/>
      <c r="L68" s="53"/>
      <c r="M68" s="53"/>
      <c r="N68" s="53"/>
      <c r="O68" s="53"/>
      <c r="P68" s="53"/>
      <c r="Q68" s="53"/>
      <c r="R68" s="53"/>
      <c r="S68" s="53"/>
      <c r="T68" s="53"/>
      <c r="U68" s="53"/>
      <c r="V68" s="53"/>
      <c r="W68" s="53"/>
    </row>
    <row r="69" spans="6:23" ht="12">
      <c r="F69" s="53"/>
      <c r="G69" s="53"/>
      <c r="H69" s="53"/>
      <c r="I69" s="53"/>
      <c r="J69" s="53"/>
      <c r="K69" s="53"/>
      <c r="L69" s="53"/>
      <c r="M69" s="53"/>
      <c r="N69" s="53"/>
      <c r="O69" s="53"/>
      <c r="P69" s="53"/>
      <c r="Q69" s="53"/>
      <c r="R69" s="53"/>
      <c r="S69" s="53"/>
      <c r="T69" s="53"/>
      <c r="U69" s="53"/>
      <c r="V69" s="53"/>
      <c r="W69" s="53"/>
    </row>
    <row r="70" spans="6:23" ht="12">
      <c r="F70" s="53"/>
      <c r="G70" s="53"/>
      <c r="H70" s="53"/>
      <c r="I70" s="53"/>
      <c r="J70" s="53"/>
      <c r="K70" s="53"/>
      <c r="L70" s="53"/>
      <c r="M70" s="53"/>
      <c r="N70" s="53"/>
      <c r="O70" s="53"/>
      <c r="P70" s="53"/>
      <c r="Q70" s="53"/>
      <c r="R70" s="53"/>
      <c r="S70" s="53"/>
      <c r="T70" s="53"/>
      <c r="U70" s="53"/>
      <c r="V70" s="53"/>
      <c r="W70" s="53"/>
    </row>
    <row r="71" spans="6:23" ht="12">
      <c r="F71" s="53"/>
      <c r="G71" s="53"/>
      <c r="H71" s="53"/>
      <c r="I71" s="53"/>
      <c r="J71" s="53"/>
      <c r="K71" s="53"/>
      <c r="L71" s="53"/>
      <c r="M71" s="53"/>
      <c r="N71" s="53"/>
      <c r="O71" s="53"/>
      <c r="P71" s="53"/>
      <c r="Q71" s="53"/>
      <c r="R71" s="53"/>
      <c r="S71" s="53"/>
      <c r="T71" s="53"/>
      <c r="U71" s="53"/>
      <c r="V71" s="53"/>
      <c r="W71" s="53"/>
    </row>
    <row r="72" spans="6:23" ht="12">
      <c r="F72" s="53"/>
      <c r="G72" s="53"/>
      <c r="H72" s="53"/>
      <c r="I72" s="53"/>
      <c r="J72" s="53"/>
      <c r="K72" s="53"/>
      <c r="L72" s="53"/>
      <c r="M72" s="53"/>
      <c r="N72" s="53"/>
      <c r="O72" s="53"/>
      <c r="P72" s="53"/>
      <c r="Q72" s="53"/>
      <c r="R72" s="53"/>
      <c r="S72" s="53"/>
      <c r="T72" s="53"/>
      <c r="U72" s="53"/>
      <c r="V72" s="53"/>
      <c r="W72" s="53"/>
    </row>
    <row r="73" spans="6:23" ht="12">
      <c r="F73" s="53"/>
      <c r="G73" s="53"/>
      <c r="H73" s="53"/>
      <c r="I73" s="53"/>
      <c r="J73" s="53"/>
      <c r="K73" s="53"/>
      <c r="L73" s="53"/>
      <c r="M73" s="53"/>
      <c r="N73" s="53"/>
      <c r="O73" s="53"/>
      <c r="P73" s="53"/>
      <c r="Q73" s="53"/>
      <c r="R73" s="53"/>
      <c r="S73" s="53"/>
      <c r="T73" s="53"/>
      <c r="U73" s="53"/>
      <c r="V73" s="53"/>
      <c r="W73" s="53"/>
    </row>
    <row r="74" spans="6:23" ht="12">
      <c r="F74" s="53"/>
      <c r="G74" s="53"/>
      <c r="H74" s="53"/>
      <c r="I74" s="53"/>
      <c r="J74" s="53"/>
      <c r="K74" s="53"/>
      <c r="L74" s="53"/>
      <c r="M74" s="53"/>
      <c r="N74" s="53"/>
      <c r="O74" s="53"/>
      <c r="P74" s="53"/>
      <c r="Q74" s="53"/>
      <c r="R74" s="53"/>
      <c r="S74" s="53"/>
      <c r="T74" s="53"/>
      <c r="U74" s="53"/>
      <c r="V74" s="53"/>
      <c r="W74" s="53"/>
    </row>
    <row r="75" spans="6:23" ht="12">
      <c r="F75" s="53"/>
      <c r="G75" s="53"/>
      <c r="H75" s="53"/>
      <c r="I75" s="53"/>
      <c r="J75" s="53"/>
      <c r="K75" s="53"/>
      <c r="L75" s="53"/>
      <c r="M75" s="53"/>
      <c r="N75" s="53"/>
      <c r="O75" s="53"/>
      <c r="P75" s="53"/>
      <c r="Q75" s="53"/>
      <c r="R75" s="53"/>
      <c r="S75" s="53"/>
      <c r="T75" s="53"/>
      <c r="U75" s="53"/>
      <c r="V75" s="53"/>
      <c r="W75" s="53"/>
    </row>
  </sheetData>
  <mergeCells count="9">
    <mergeCell ref="B4:C4"/>
    <mergeCell ref="B10:C10"/>
    <mergeCell ref="B11:C11"/>
    <mergeCell ref="B6:C6"/>
    <mergeCell ref="B8:C8"/>
    <mergeCell ref="B13:C13"/>
    <mergeCell ref="B14:C14"/>
    <mergeCell ref="B15:C15"/>
    <mergeCell ref="B16:C16"/>
  </mergeCells>
  <printOptions/>
  <pageMargins left="0.75" right="0.75" top="1" bottom="1" header="0.512" footer="0.512"/>
  <pageSetup orientation="portrait" paperSize="8" r:id="rId1"/>
</worksheet>
</file>

<file path=xl/worksheets/sheet30.xml><?xml version="1.0" encoding="utf-8"?>
<worksheet xmlns="http://schemas.openxmlformats.org/spreadsheetml/2006/main" xmlns:r="http://schemas.openxmlformats.org/officeDocument/2006/relationships">
  <dimension ref="B1:J64"/>
  <sheetViews>
    <sheetView workbookViewId="0" topLeftCell="A1">
      <selection activeCell="A1" sqref="A1"/>
    </sheetView>
  </sheetViews>
  <sheetFormatPr defaultColWidth="9.00390625" defaultRowHeight="13.5"/>
  <cols>
    <col min="1" max="2" width="2.625" style="1024" customWidth="1"/>
    <col min="3" max="3" width="12.125" style="1024" customWidth="1"/>
    <col min="4" max="10" width="10.625" style="1024" customWidth="1"/>
    <col min="11" max="16384" width="9.00390625" style="1024" customWidth="1"/>
  </cols>
  <sheetData>
    <row r="1" ht="18" customHeight="1">
      <c r="B1" s="1095" t="s">
        <v>1462</v>
      </c>
    </row>
    <row r="2" spans="2:10" ht="18" customHeight="1" thickBot="1">
      <c r="B2" s="1096"/>
      <c r="C2" s="1096"/>
      <c r="D2" s="1096"/>
      <c r="E2" s="1096"/>
      <c r="F2" s="1096"/>
      <c r="G2" s="1096"/>
      <c r="H2" s="1096"/>
      <c r="I2" s="1096"/>
      <c r="J2" s="1097" t="s">
        <v>1448</v>
      </c>
    </row>
    <row r="3" spans="2:10" ht="13.5" customHeight="1" thickTop="1">
      <c r="B3" s="1641" t="s">
        <v>1449</v>
      </c>
      <c r="C3" s="1642"/>
      <c r="D3" s="1584" t="s">
        <v>1450</v>
      </c>
      <c r="E3" s="1647"/>
      <c r="F3" s="1647"/>
      <c r="G3" s="1647"/>
      <c r="H3" s="1647"/>
      <c r="I3" s="1637" t="s">
        <v>1451</v>
      </c>
      <c r="J3" s="1637" t="s">
        <v>1452</v>
      </c>
    </row>
    <row r="4" spans="2:10" ht="24" customHeight="1">
      <c r="B4" s="1643"/>
      <c r="C4" s="1644"/>
      <c r="D4" s="1098" t="s">
        <v>597</v>
      </c>
      <c r="E4" s="1099" t="s">
        <v>1453</v>
      </c>
      <c r="F4" s="1098" t="s">
        <v>1454</v>
      </c>
      <c r="G4" s="1099" t="s">
        <v>1455</v>
      </c>
      <c r="H4" s="1098" t="s">
        <v>1456</v>
      </c>
      <c r="I4" s="1638"/>
      <c r="J4" s="1638"/>
    </row>
    <row r="5" spans="2:10" ht="17.25" customHeight="1">
      <c r="B5" s="1645" t="s">
        <v>1457</v>
      </c>
      <c r="C5" s="1646"/>
      <c r="D5" s="1100">
        <f>SUM(E5:H5)</f>
        <v>62</v>
      </c>
      <c r="E5" s="1038">
        <v>5</v>
      </c>
      <c r="F5" s="1038">
        <v>24</v>
      </c>
      <c r="G5" s="1038">
        <v>23</v>
      </c>
      <c r="H5" s="1038">
        <v>10</v>
      </c>
      <c r="I5" s="1038">
        <v>780</v>
      </c>
      <c r="J5" s="1040">
        <v>302</v>
      </c>
    </row>
    <row r="6" spans="2:10" ht="17.25" customHeight="1">
      <c r="B6" s="1635" t="s">
        <v>1458</v>
      </c>
      <c r="C6" s="1636"/>
      <c r="D6" s="323">
        <f aca="true" t="shared" si="0" ref="D6:J6">SUM(D8:D9)</f>
        <v>62</v>
      </c>
      <c r="E6" s="324">
        <f t="shared" si="0"/>
        <v>5</v>
      </c>
      <c r="F6" s="324">
        <f t="shared" si="0"/>
        <v>24</v>
      </c>
      <c r="G6" s="324">
        <f t="shared" si="0"/>
        <v>24</v>
      </c>
      <c r="H6" s="324">
        <f t="shared" si="0"/>
        <v>9</v>
      </c>
      <c r="I6" s="324">
        <f t="shared" si="0"/>
        <v>787</v>
      </c>
      <c r="J6" s="328">
        <f t="shared" si="0"/>
        <v>310</v>
      </c>
    </row>
    <row r="7" spans="2:10" ht="12">
      <c r="B7" s="131"/>
      <c r="C7" s="1102"/>
      <c r="D7" s="95"/>
      <c r="E7" s="67"/>
      <c r="F7" s="67"/>
      <c r="G7" s="67"/>
      <c r="H7" s="67"/>
      <c r="I7" s="67"/>
      <c r="J7" s="97"/>
    </row>
    <row r="8" spans="2:10" ht="12">
      <c r="B8" s="1639" t="s">
        <v>1682</v>
      </c>
      <c r="C8" s="1640"/>
      <c r="D8" s="324">
        <f aca="true" t="shared" si="1" ref="D8:J8">SUM(D12:D14,D18,D24:D26,D29,D38,D41,D46,D49,D57)</f>
        <v>48</v>
      </c>
      <c r="E8" s="324">
        <f t="shared" si="1"/>
        <v>5</v>
      </c>
      <c r="F8" s="324">
        <f t="shared" si="1"/>
        <v>13</v>
      </c>
      <c r="G8" s="324">
        <f t="shared" si="1"/>
        <v>23</v>
      </c>
      <c r="H8" s="324">
        <f t="shared" si="1"/>
        <v>7</v>
      </c>
      <c r="I8" s="324">
        <f t="shared" si="1"/>
        <v>608</v>
      </c>
      <c r="J8" s="328">
        <f t="shared" si="1"/>
        <v>237</v>
      </c>
    </row>
    <row r="9" spans="2:10" ht="12">
      <c r="B9" s="1639" t="s">
        <v>40</v>
      </c>
      <c r="C9" s="1640"/>
      <c r="D9" s="323">
        <f aca="true" t="shared" si="2" ref="D9:J9">D15+D16+D19+D20+D21+D22+D27+D30+D31+D32+D33+D34+D35+D36+D47+D39+D42+D43+D44+D50+D51+D52+D53+D54+D55+D58+D59+D60+D61+D62+D63</f>
        <v>14</v>
      </c>
      <c r="E9" s="324">
        <f t="shared" si="2"/>
        <v>0</v>
      </c>
      <c r="F9" s="324">
        <f t="shared" si="2"/>
        <v>11</v>
      </c>
      <c r="G9" s="324">
        <f t="shared" si="2"/>
        <v>1</v>
      </c>
      <c r="H9" s="324">
        <f t="shared" si="2"/>
        <v>2</v>
      </c>
      <c r="I9" s="324">
        <f t="shared" si="2"/>
        <v>179</v>
      </c>
      <c r="J9" s="328">
        <f t="shared" si="2"/>
        <v>73</v>
      </c>
    </row>
    <row r="10" spans="2:10" ht="12.75" customHeight="1">
      <c r="B10" s="1104"/>
      <c r="C10" s="90"/>
      <c r="D10" s="485"/>
      <c r="E10" s="96"/>
      <c r="F10" s="96"/>
      <c r="G10" s="96"/>
      <c r="H10" s="96"/>
      <c r="I10" s="96"/>
      <c r="J10" s="99"/>
    </row>
    <row r="11" spans="2:10" ht="12.75" customHeight="1">
      <c r="B11" s="1633" t="s">
        <v>984</v>
      </c>
      <c r="C11" s="1634"/>
      <c r="D11" s="528">
        <f aca="true" t="shared" si="3" ref="D11:J11">SUM(D12:D16)</f>
        <v>24</v>
      </c>
      <c r="E11" s="83">
        <f t="shared" si="3"/>
        <v>3</v>
      </c>
      <c r="F11" s="83">
        <f t="shared" si="3"/>
        <v>4</v>
      </c>
      <c r="G11" s="83">
        <f t="shared" si="3"/>
        <v>13</v>
      </c>
      <c r="H11" s="83">
        <f t="shared" si="3"/>
        <v>4</v>
      </c>
      <c r="I11" s="83">
        <f t="shared" si="3"/>
        <v>235</v>
      </c>
      <c r="J11" s="84">
        <f t="shared" si="3"/>
        <v>108</v>
      </c>
    </row>
    <row r="12" spans="2:10" ht="12.75" customHeight="1">
      <c r="B12" s="1105"/>
      <c r="C12" s="94" t="s">
        <v>1620</v>
      </c>
      <c r="D12" s="95">
        <f>SUM(E12:H12)</f>
        <v>17</v>
      </c>
      <c r="E12" s="96">
        <v>3</v>
      </c>
      <c r="F12" s="96">
        <v>3</v>
      </c>
      <c r="G12" s="96">
        <v>10</v>
      </c>
      <c r="H12" s="96">
        <v>1</v>
      </c>
      <c r="I12" s="96">
        <v>177</v>
      </c>
      <c r="J12" s="99">
        <v>81</v>
      </c>
    </row>
    <row r="13" spans="2:10" ht="12.75" customHeight="1">
      <c r="B13" s="1105"/>
      <c r="C13" s="94" t="s">
        <v>1631</v>
      </c>
      <c r="D13" s="95">
        <f>SUM(E13:H13)</f>
        <v>4</v>
      </c>
      <c r="E13" s="96">
        <v>0</v>
      </c>
      <c r="F13" s="96">
        <v>0</v>
      </c>
      <c r="G13" s="96">
        <v>2</v>
      </c>
      <c r="H13" s="96">
        <v>2</v>
      </c>
      <c r="I13" s="96">
        <v>20</v>
      </c>
      <c r="J13" s="99">
        <v>8</v>
      </c>
    </row>
    <row r="14" spans="2:10" ht="12.75" customHeight="1">
      <c r="B14" s="1105"/>
      <c r="C14" s="94" t="s">
        <v>1637</v>
      </c>
      <c r="D14" s="95">
        <f>SUM(E14:H14)</f>
        <v>3</v>
      </c>
      <c r="E14" s="96">
        <v>0</v>
      </c>
      <c r="F14" s="96">
        <v>1</v>
      </c>
      <c r="G14" s="96">
        <v>1</v>
      </c>
      <c r="H14" s="96">
        <v>1</v>
      </c>
      <c r="I14" s="96">
        <v>27</v>
      </c>
      <c r="J14" s="99">
        <v>13</v>
      </c>
    </row>
    <row r="15" spans="2:10" ht="12.75" customHeight="1">
      <c r="B15" s="1105"/>
      <c r="C15" s="94" t="s">
        <v>1645</v>
      </c>
      <c r="D15" s="95">
        <f>SUM(E15:H15)</f>
        <v>0</v>
      </c>
      <c r="E15" s="96">
        <v>0</v>
      </c>
      <c r="F15" s="96">
        <v>0</v>
      </c>
      <c r="G15" s="96">
        <v>0</v>
      </c>
      <c r="H15" s="96">
        <v>0</v>
      </c>
      <c r="I15" s="96">
        <v>6</v>
      </c>
      <c r="J15" s="99">
        <v>4</v>
      </c>
    </row>
    <row r="16" spans="2:10" ht="12.75" customHeight="1">
      <c r="B16" s="1105"/>
      <c r="C16" s="94" t="s">
        <v>1647</v>
      </c>
      <c r="D16" s="95">
        <f>SUM(E16:H16)</f>
        <v>0</v>
      </c>
      <c r="E16" s="96">
        <v>0</v>
      </c>
      <c r="F16" s="96">
        <v>0</v>
      </c>
      <c r="G16" s="96">
        <v>0</v>
      </c>
      <c r="H16" s="96">
        <v>0</v>
      </c>
      <c r="I16" s="96">
        <v>5</v>
      </c>
      <c r="J16" s="99">
        <v>2</v>
      </c>
    </row>
    <row r="17" spans="2:10" ht="12.75" customHeight="1">
      <c r="B17" s="1633" t="s">
        <v>985</v>
      </c>
      <c r="C17" s="1634"/>
      <c r="D17" s="528">
        <f aca="true" t="shared" si="4" ref="D17:J17">SUM(D18:D22)</f>
        <v>7</v>
      </c>
      <c r="E17" s="83">
        <f t="shared" si="4"/>
        <v>0</v>
      </c>
      <c r="F17" s="83">
        <f t="shared" si="4"/>
        <v>4</v>
      </c>
      <c r="G17" s="83">
        <f t="shared" si="4"/>
        <v>2</v>
      </c>
      <c r="H17" s="83">
        <f t="shared" si="4"/>
        <v>1</v>
      </c>
      <c r="I17" s="83">
        <f t="shared" si="4"/>
        <v>64</v>
      </c>
      <c r="J17" s="84">
        <f t="shared" si="4"/>
        <v>24</v>
      </c>
    </row>
    <row r="18" spans="2:10" ht="12.75" customHeight="1">
      <c r="B18" s="1105"/>
      <c r="C18" s="94" t="s">
        <v>1629</v>
      </c>
      <c r="D18" s="95">
        <f>SUM(E18:H18)</f>
        <v>3</v>
      </c>
      <c r="E18" s="96">
        <v>0</v>
      </c>
      <c r="F18" s="96">
        <v>1</v>
      </c>
      <c r="G18" s="96">
        <v>1</v>
      </c>
      <c r="H18" s="96">
        <v>1</v>
      </c>
      <c r="I18" s="96">
        <v>26</v>
      </c>
      <c r="J18" s="99">
        <v>9</v>
      </c>
    </row>
    <row r="19" spans="2:10" ht="12.75" customHeight="1">
      <c r="B19" s="1105"/>
      <c r="C19" s="94" t="s">
        <v>1649</v>
      </c>
      <c r="D19" s="95">
        <f>SUM(E19:H19)</f>
        <v>1</v>
      </c>
      <c r="E19" s="96">
        <v>0</v>
      </c>
      <c r="F19" s="96">
        <v>1</v>
      </c>
      <c r="G19" s="96">
        <v>0</v>
      </c>
      <c r="H19" s="96">
        <v>0</v>
      </c>
      <c r="I19" s="96">
        <v>16</v>
      </c>
      <c r="J19" s="99">
        <v>6</v>
      </c>
    </row>
    <row r="20" spans="2:10" ht="12.75" customHeight="1">
      <c r="B20" s="1105"/>
      <c r="C20" s="94" t="s">
        <v>1651</v>
      </c>
      <c r="D20" s="95">
        <f>SUM(E20:H20)</f>
        <v>1</v>
      </c>
      <c r="E20" s="96">
        <v>0</v>
      </c>
      <c r="F20" s="96">
        <v>1</v>
      </c>
      <c r="G20" s="96">
        <v>0</v>
      </c>
      <c r="H20" s="96">
        <v>0</v>
      </c>
      <c r="I20" s="96">
        <v>7</v>
      </c>
      <c r="J20" s="99">
        <v>4</v>
      </c>
    </row>
    <row r="21" spans="2:10" ht="12.75" customHeight="1">
      <c r="B21" s="1105"/>
      <c r="C21" s="94" t="s">
        <v>1653</v>
      </c>
      <c r="D21" s="95">
        <f>SUM(E21:H21)</f>
        <v>1</v>
      </c>
      <c r="E21" s="96">
        <v>0</v>
      </c>
      <c r="F21" s="96">
        <v>1</v>
      </c>
      <c r="G21" s="96">
        <v>0</v>
      </c>
      <c r="H21" s="96">
        <v>0</v>
      </c>
      <c r="I21" s="96">
        <v>9</v>
      </c>
      <c r="J21" s="99">
        <v>2</v>
      </c>
    </row>
    <row r="22" spans="2:10" ht="12.75" customHeight="1">
      <c r="B22" s="1105"/>
      <c r="C22" s="94" t="s">
        <v>1605</v>
      </c>
      <c r="D22" s="95">
        <f>SUM(E22:H22)</f>
        <v>1</v>
      </c>
      <c r="E22" s="96">
        <v>0</v>
      </c>
      <c r="F22" s="96">
        <v>0</v>
      </c>
      <c r="G22" s="96">
        <v>1</v>
      </c>
      <c r="H22" s="96">
        <v>0</v>
      </c>
      <c r="I22" s="96">
        <v>6</v>
      </c>
      <c r="J22" s="99">
        <v>3</v>
      </c>
    </row>
    <row r="23" spans="2:10" ht="12.75" customHeight="1">
      <c r="B23" s="1633" t="s">
        <v>991</v>
      </c>
      <c r="C23" s="1634"/>
      <c r="D23" s="528">
        <f aca="true" t="shared" si="5" ref="D23:J23">SUM(D24:D27)</f>
        <v>3</v>
      </c>
      <c r="E23" s="83">
        <f t="shared" si="5"/>
        <v>0</v>
      </c>
      <c r="F23" s="83">
        <f t="shared" si="5"/>
        <v>1</v>
      </c>
      <c r="G23" s="83">
        <f t="shared" si="5"/>
        <v>0</v>
      </c>
      <c r="H23" s="83">
        <f t="shared" si="5"/>
        <v>2</v>
      </c>
      <c r="I23" s="83">
        <f t="shared" si="5"/>
        <v>53</v>
      </c>
      <c r="J23" s="84">
        <f t="shared" si="5"/>
        <v>17</v>
      </c>
    </row>
    <row r="24" spans="2:10" ht="12.75" customHeight="1">
      <c r="B24" s="1105"/>
      <c r="C24" s="94" t="s">
        <v>1632</v>
      </c>
      <c r="D24" s="95">
        <f>SUM(E24:H24)</f>
        <v>0</v>
      </c>
      <c r="E24" s="96">
        <v>0</v>
      </c>
      <c r="F24" s="96">
        <v>0</v>
      </c>
      <c r="G24" s="96">
        <v>0</v>
      </c>
      <c r="H24" s="96">
        <v>0</v>
      </c>
      <c r="I24" s="96">
        <v>17</v>
      </c>
      <c r="J24" s="99">
        <v>5</v>
      </c>
    </row>
    <row r="25" spans="2:10" ht="12.75" customHeight="1">
      <c r="B25" s="1105"/>
      <c r="C25" s="94" t="s">
        <v>1459</v>
      </c>
      <c r="D25" s="95">
        <f>SUM(E25:H25)</f>
        <v>1</v>
      </c>
      <c r="E25" s="96">
        <v>0</v>
      </c>
      <c r="F25" s="96">
        <v>1</v>
      </c>
      <c r="G25" s="96">
        <v>0</v>
      </c>
      <c r="H25" s="96">
        <v>0</v>
      </c>
      <c r="I25" s="96">
        <v>21</v>
      </c>
      <c r="J25" s="99">
        <v>6</v>
      </c>
    </row>
    <row r="26" spans="2:10" ht="12.75" customHeight="1">
      <c r="B26" s="1104"/>
      <c r="C26" s="94" t="s">
        <v>1641</v>
      </c>
      <c r="D26" s="95">
        <f>SUM(E26:H26)</f>
        <v>1</v>
      </c>
      <c r="E26" s="96">
        <v>0</v>
      </c>
      <c r="F26" s="96">
        <v>0</v>
      </c>
      <c r="G26" s="96">
        <v>0</v>
      </c>
      <c r="H26" s="96">
        <v>1</v>
      </c>
      <c r="I26" s="96">
        <v>11</v>
      </c>
      <c r="J26" s="99">
        <v>5</v>
      </c>
    </row>
    <row r="27" spans="2:10" ht="12.75" customHeight="1">
      <c r="B27" s="1105"/>
      <c r="C27" s="94" t="s">
        <v>1606</v>
      </c>
      <c r="D27" s="95">
        <f>SUM(E27:H27)</f>
        <v>1</v>
      </c>
      <c r="E27" s="96">
        <v>0</v>
      </c>
      <c r="F27" s="96">
        <v>0</v>
      </c>
      <c r="G27" s="96">
        <v>0</v>
      </c>
      <c r="H27" s="96">
        <v>1</v>
      </c>
      <c r="I27" s="96">
        <v>4</v>
      </c>
      <c r="J27" s="99">
        <v>1</v>
      </c>
    </row>
    <row r="28" spans="2:10" ht="12.75" customHeight="1">
      <c r="B28" s="1633" t="s">
        <v>993</v>
      </c>
      <c r="C28" s="1634"/>
      <c r="D28" s="528">
        <f aca="true" t="shared" si="6" ref="D28:J28">SUM(D29:D36)</f>
        <v>6</v>
      </c>
      <c r="E28" s="83">
        <f t="shared" si="6"/>
        <v>0</v>
      </c>
      <c r="F28" s="83">
        <f t="shared" si="6"/>
        <v>4</v>
      </c>
      <c r="G28" s="83">
        <f t="shared" si="6"/>
        <v>1</v>
      </c>
      <c r="H28" s="83">
        <f t="shared" si="6"/>
        <v>1</v>
      </c>
      <c r="I28" s="83">
        <f t="shared" si="6"/>
        <v>48</v>
      </c>
      <c r="J28" s="84">
        <f t="shared" si="6"/>
        <v>18</v>
      </c>
    </row>
    <row r="29" spans="2:10" ht="12.75" customHeight="1">
      <c r="B29" s="1105"/>
      <c r="C29" s="94" t="s">
        <v>1627</v>
      </c>
      <c r="D29" s="95">
        <f aca="true" t="shared" si="7" ref="D29:D36">SUM(E29:H29)</f>
        <v>3</v>
      </c>
      <c r="E29" s="96">
        <v>0</v>
      </c>
      <c r="F29" s="96">
        <v>1</v>
      </c>
      <c r="G29" s="96">
        <v>1</v>
      </c>
      <c r="H29" s="96">
        <v>1</v>
      </c>
      <c r="I29" s="96">
        <v>24</v>
      </c>
      <c r="J29" s="99">
        <v>13</v>
      </c>
    </row>
    <row r="30" spans="2:10" ht="12.75" customHeight="1">
      <c r="B30" s="1105"/>
      <c r="C30" s="94" t="s">
        <v>1609</v>
      </c>
      <c r="D30" s="95">
        <f t="shared" si="7"/>
        <v>1</v>
      </c>
      <c r="E30" s="96">
        <v>0</v>
      </c>
      <c r="F30" s="96">
        <v>1</v>
      </c>
      <c r="G30" s="96">
        <v>0</v>
      </c>
      <c r="H30" s="96">
        <v>0</v>
      </c>
      <c r="I30" s="96">
        <v>0</v>
      </c>
      <c r="J30" s="99">
        <v>1</v>
      </c>
    </row>
    <row r="31" spans="2:10" ht="12.75" customHeight="1">
      <c r="B31" s="1105"/>
      <c r="C31" s="94" t="s">
        <v>1610</v>
      </c>
      <c r="D31" s="95">
        <f t="shared" si="7"/>
        <v>1</v>
      </c>
      <c r="E31" s="96">
        <v>0</v>
      </c>
      <c r="F31" s="96">
        <v>1</v>
      </c>
      <c r="G31" s="96">
        <v>0</v>
      </c>
      <c r="H31" s="96">
        <v>0</v>
      </c>
      <c r="I31" s="96">
        <v>4</v>
      </c>
      <c r="J31" s="99">
        <v>1</v>
      </c>
    </row>
    <row r="32" spans="2:10" ht="12.75" customHeight="1">
      <c r="B32" s="1105"/>
      <c r="C32" s="94" t="s">
        <v>1612</v>
      </c>
      <c r="D32" s="95">
        <f t="shared" si="7"/>
        <v>0</v>
      </c>
      <c r="E32" s="96">
        <v>0</v>
      </c>
      <c r="F32" s="96">
        <v>0</v>
      </c>
      <c r="G32" s="96">
        <v>0</v>
      </c>
      <c r="H32" s="96">
        <v>0</v>
      </c>
      <c r="I32" s="96">
        <v>5</v>
      </c>
      <c r="J32" s="99">
        <v>0</v>
      </c>
    </row>
    <row r="33" spans="2:10" ht="12.75" customHeight="1">
      <c r="B33" s="1105"/>
      <c r="C33" s="94" t="s">
        <v>1614</v>
      </c>
      <c r="D33" s="95">
        <f t="shared" si="7"/>
        <v>1</v>
      </c>
      <c r="E33" s="96">
        <v>0</v>
      </c>
      <c r="F33" s="96">
        <v>1</v>
      </c>
      <c r="G33" s="96">
        <v>0</v>
      </c>
      <c r="H33" s="96">
        <v>0</v>
      </c>
      <c r="I33" s="96">
        <v>8</v>
      </c>
      <c r="J33" s="99">
        <v>2</v>
      </c>
    </row>
    <row r="34" spans="2:10" ht="12.75" customHeight="1">
      <c r="B34" s="1105"/>
      <c r="C34" s="94" t="s">
        <v>1616</v>
      </c>
      <c r="D34" s="95">
        <f t="shared" si="7"/>
        <v>0</v>
      </c>
      <c r="E34" s="96">
        <v>0</v>
      </c>
      <c r="F34" s="96">
        <v>0</v>
      </c>
      <c r="G34" s="96">
        <v>0</v>
      </c>
      <c r="H34" s="96">
        <v>0</v>
      </c>
      <c r="I34" s="96">
        <v>2</v>
      </c>
      <c r="J34" s="99">
        <v>0</v>
      </c>
    </row>
    <row r="35" spans="2:10" ht="12.75" customHeight="1">
      <c r="B35" s="1104"/>
      <c r="C35" s="94" t="s">
        <v>1618</v>
      </c>
      <c r="D35" s="95">
        <f t="shared" si="7"/>
        <v>0</v>
      </c>
      <c r="E35" s="96">
        <v>0</v>
      </c>
      <c r="F35" s="96">
        <v>0</v>
      </c>
      <c r="G35" s="96">
        <v>0</v>
      </c>
      <c r="H35" s="96">
        <v>0</v>
      </c>
      <c r="I35" s="96">
        <v>1</v>
      </c>
      <c r="J35" s="99">
        <v>0</v>
      </c>
    </row>
    <row r="36" spans="2:10" ht="12.75" customHeight="1">
      <c r="B36" s="1105"/>
      <c r="C36" s="94" t="s">
        <v>1619</v>
      </c>
      <c r="D36" s="95">
        <f t="shared" si="7"/>
        <v>0</v>
      </c>
      <c r="E36" s="96">
        <v>0</v>
      </c>
      <c r="F36" s="96">
        <v>0</v>
      </c>
      <c r="G36" s="96">
        <v>0</v>
      </c>
      <c r="H36" s="96">
        <v>0</v>
      </c>
      <c r="I36" s="96">
        <v>4</v>
      </c>
      <c r="J36" s="99">
        <v>1</v>
      </c>
    </row>
    <row r="37" spans="2:10" ht="12.75" customHeight="1">
      <c r="B37" s="1633" t="s">
        <v>994</v>
      </c>
      <c r="C37" s="1634"/>
      <c r="D37" s="528">
        <f aca="true" t="shared" si="8" ref="D37:J37">SUM(D38:D39)</f>
        <v>5</v>
      </c>
      <c r="E37" s="83">
        <f t="shared" si="8"/>
        <v>1</v>
      </c>
      <c r="F37" s="83">
        <f t="shared" si="8"/>
        <v>2</v>
      </c>
      <c r="G37" s="83">
        <f t="shared" si="8"/>
        <v>2</v>
      </c>
      <c r="H37" s="83">
        <f t="shared" si="8"/>
        <v>0</v>
      </c>
      <c r="I37" s="83">
        <f t="shared" si="8"/>
        <v>74</v>
      </c>
      <c r="J37" s="84">
        <f t="shared" si="8"/>
        <v>31</v>
      </c>
    </row>
    <row r="38" spans="2:10" ht="12.75" customHeight="1">
      <c r="B38" s="1105"/>
      <c r="C38" s="94" t="s">
        <v>1621</v>
      </c>
      <c r="D38" s="95">
        <f>SUM(E38:H38)</f>
        <v>4</v>
      </c>
      <c r="E38" s="96">
        <v>1</v>
      </c>
      <c r="F38" s="96">
        <v>1</v>
      </c>
      <c r="G38" s="96">
        <v>2</v>
      </c>
      <c r="H38" s="96">
        <v>0</v>
      </c>
      <c r="I38" s="96">
        <v>64</v>
      </c>
      <c r="J38" s="99">
        <v>26</v>
      </c>
    </row>
    <row r="39" spans="2:10" ht="12.75" customHeight="1">
      <c r="B39" s="1105"/>
      <c r="C39" s="94" t="s">
        <v>1624</v>
      </c>
      <c r="D39" s="95">
        <f>SUM(E39:H39)</f>
        <v>1</v>
      </c>
      <c r="E39" s="96">
        <v>0</v>
      </c>
      <c r="F39" s="96">
        <v>1</v>
      </c>
      <c r="G39" s="96">
        <v>0</v>
      </c>
      <c r="H39" s="96">
        <v>0</v>
      </c>
      <c r="I39" s="96">
        <v>10</v>
      </c>
      <c r="J39" s="99">
        <v>5</v>
      </c>
    </row>
    <row r="40" spans="2:10" ht="12.75" customHeight="1">
      <c r="B40" s="1633" t="s">
        <v>996</v>
      </c>
      <c r="C40" s="1634"/>
      <c r="D40" s="528">
        <f aca="true" t="shared" si="9" ref="D40:J40">SUM(D41:D44)</f>
        <v>3</v>
      </c>
      <c r="E40" s="83">
        <f t="shared" si="9"/>
        <v>0</v>
      </c>
      <c r="F40" s="83">
        <f t="shared" si="9"/>
        <v>3</v>
      </c>
      <c r="G40" s="83">
        <f t="shared" si="9"/>
        <v>0</v>
      </c>
      <c r="H40" s="83">
        <f t="shared" si="9"/>
        <v>0</v>
      </c>
      <c r="I40" s="83">
        <f t="shared" si="9"/>
        <v>45</v>
      </c>
      <c r="J40" s="84">
        <f t="shared" si="9"/>
        <v>18</v>
      </c>
    </row>
    <row r="41" spans="2:10" ht="12.75" customHeight="1">
      <c r="B41" s="1105"/>
      <c r="C41" s="94" t="s">
        <v>1635</v>
      </c>
      <c r="D41" s="95">
        <f>SUM(E41:H41)</f>
        <v>1</v>
      </c>
      <c r="E41" s="96">
        <v>0</v>
      </c>
      <c r="F41" s="96">
        <v>1</v>
      </c>
      <c r="G41" s="96">
        <v>0</v>
      </c>
      <c r="H41" s="96">
        <v>0</v>
      </c>
      <c r="I41" s="96">
        <v>24</v>
      </c>
      <c r="J41" s="99">
        <v>10</v>
      </c>
    </row>
    <row r="42" spans="2:10" ht="12.75" customHeight="1">
      <c r="B42" s="1104"/>
      <c r="C42" s="94" t="s">
        <v>1626</v>
      </c>
      <c r="D42" s="95">
        <f>SUM(E42:H42)</f>
        <v>1</v>
      </c>
      <c r="E42" s="96">
        <v>0</v>
      </c>
      <c r="F42" s="96">
        <v>1</v>
      </c>
      <c r="G42" s="96">
        <v>0</v>
      </c>
      <c r="H42" s="96">
        <v>0</v>
      </c>
      <c r="I42" s="96">
        <v>7</v>
      </c>
      <c r="J42" s="99">
        <v>2</v>
      </c>
    </row>
    <row r="43" spans="2:10" ht="12.75" customHeight="1">
      <c r="B43" s="1105"/>
      <c r="C43" s="94" t="s">
        <v>1628</v>
      </c>
      <c r="D43" s="95">
        <f>SUM(E43:H43)</f>
        <v>1</v>
      </c>
      <c r="E43" s="96">
        <v>0</v>
      </c>
      <c r="F43" s="96">
        <v>1</v>
      </c>
      <c r="G43" s="96">
        <v>0</v>
      </c>
      <c r="H43" s="96">
        <v>0</v>
      </c>
      <c r="I43" s="96">
        <v>8</v>
      </c>
      <c r="J43" s="99">
        <v>4</v>
      </c>
    </row>
    <row r="44" spans="2:10" ht="12.75" customHeight="1">
      <c r="B44" s="1105"/>
      <c r="C44" s="94" t="s">
        <v>1630</v>
      </c>
      <c r="D44" s="95">
        <f>SUM(E44:H44)</f>
        <v>0</v>
      </c>
      <c r="E44" s="96">
        <v>0</v>
      </c>
      <c r="F44" s="96">
        <v>0</v>
      </c>
      <c r="G44" s="96">
        <v>0</v>
      </c>
      <c r="H44" s="96">
        <v>0</v>
      </c>
      <c r="I44" s="96">
        <v>6</v>
      </c>
      <c r="J44" s="99">
        <v>2</v>
      </c>
    </row>
    <row r="45" spans="2:10" ht="12.75" customHeight="1">
      <c r="B45" s="1633" t="s">
        <v>995</v>
      </c>
      <c r="C45" s="1648"/>
      <c r="D45" s="528">
        <f aca="true" t="shared" si="10" ref="D45:J45">SUM(D46:D47)</f>
        <v>2</v>
      </c>
      <c r="E45" s="83">
        <f t="shared" si="10"/>
        <v>0</v>
      </c>
      <c r="F45" s="83">
        <f t="shared" si="10"/>
        <v>2</v>
      </c>
      <c r="G45" s="83">
        <f t="shared" si="10"/>
        <v>0</v>
      </c>
      <c r="H45" s="83">
        <f t="shared" si="10"/>
        <v>0</v>
      </c>
      <c r="I45" s="83">
        <f t="shared" si="10"/>
        <v>48</v>
      </c>
      <c r="J45" s="84">
        <f t="shared" si="10"/>
        <v>16</v>
      </c>
    </row>
    <row r="46" spans="2:10" ht="12.75" customHeight="1">
      <c r="B46" s="1105"/>
      <c r="C46" s="94" t="s">
        <v>1643</v>
      </c>
      <c r="D46" s="95">
        <f>SUM(E46:H46)</f>
        <v>1</v>
      </c>
      <c r="E46" s="96">
        <v>0</v>
      </c>
      <c r="F46" s="96">
        <v>1</v>
      </c>
      <c r="G46" s="96">
        <v>0</v>
      </c>
      <c r="H46" s="96">
        <v>0</v>
      </c>
      <c r="I46" s="96">
        <v>34</v>
      </c>
      <c r="J46" s="99">
        <v>11</v>
      </c>
    </row>
    <row r="47" spans="2:10" ht="12.75" customHeight="1">
      <c r="B47" s="1105"/>
      <c r="C47" s="94" t="s">
        <v>1622</v>
      </c>
      <c r="D47" s="95">
        <f>SUM(E47:H47)</f>
        <v>1</v>
      </c>
      <c r="E47" s="96">
        <v>0</v>
      </c>
      <c r="F47" s="96">
        <v>1</v>
      </c>
      <c r="G47" s="96">
        <v>0</v>
      </c>
      <c r="H47" s="96">
        <v>0</v>
      </c>
      <c r="I47" s="96">
        <v>14</v>
      </c>
      <c r="J47" s="99">
        <v>5</v>
      </c>
    </row>
    <row r="48" spans="2:10" ht="12.75" customHeight="1">
      <c r="B48" s="1633" t="s">
        <v>1460</v>
      </c>
      <c r="C48" s="1634"/>
      <c r="D48" s="528">
        <f aca="true" t="shared" si="11" ref="D48:J48">SUM(D49:D55)</f>
        <v>6</v>
      </c>
      <c r="E48" s="83">
        <f t="shared" si="11"/>
        <v>1</v>
      </c>
      <c r="F48" s="83">
        <f t="shared" si="11"/>
        <v>2</v>
      </c>
      <c r="G48" s="83">
        <f t="shared" si="11"/>
        <v>3</v>
      </c>
      <c r="H48" s="83">
        <f t="shared" si="11"/>
        <v>0</v>
      </c>
      <c r="I48" s="83">
        <f t="shared" si="11"/>
        <v>112</v>
      </c>
      <c r="J48" s="84">
        <f t="shared" si="11"/>
        <v>35</v>
      </c>
    </row>
    <row r="49" spans="2:10" ht="12.75" customHeight="1">
      <c r="B49" s="1105"/>
      <c r="C49" s="94" t="s">
        <v>1623</v>
      </c>
      <c r="D49" s="95">
        <v>6</v>
      </c>
      <c r="E49" s="96">
        <v>1</v>
      </c>
      <c r="F49" s="96">
        <v>2</v>
      </c>
      <c r="G49" s="96">
        <v>3</v>
      </c>
      <c r="H49" s="96">
        <v>0</v>
      </c>
      <c r="I49" s="96">
        <v>82</v>
      </c>
      <c r="J49" s="99">
        <v>24</v>
      </c>
    </row>
    <row r="50" spans="2:10" ht="12.75" customHeight="1">
      <c r="B50" s="1105"/>
      <c r="C50" s="94" t="s">
        <v>1636</v>
      </c>
      <c r="D50" s="95">
        <f aca="true" t="shared" si="12" ref="D50:D55">SUM(E50:H50)</f>
        <v>0</v>
      </c>
      <c r="E50" s="96">
        <v>0</v>
      </c>
      <c r="F50" s="96">
        <v>0</v>
      </c>
      <c r="G50" s="96">
        <v>0</v>
      </c>
      <c r="H50" s="96">
        <v>0</v>
      </c>
      <c r="I50" s="96">
        <v>7</v>
      </c>
      <c r="J50" s="99">
        <v>2</v>
      </c>
    </row>
    <row r="51" spans="2:10" ht="12.75" customHeight="1">
      <c r="B51" s="1105"/>
      <c r="C51" s="94" t="s">
        <v>1638</v>
      </c>
      <c r="D51" s="95">
        <f t="shared" si="12"/>
        <v>0</v>
      </c>
      <c r="E51" s="96">
        <v>0</v>
      </c>
      <c r="F51" s="96">
        <v>0</v>
      </c>
      <c r="G51" s="96">
        <v>0</v>
      </c>
      <c r="H51" s="96">
        <v>0</v>
      </c>
      <c r="I51" s="96">
        <v>4</v>
      </c>
      <c r="J51" s="99">
        <v>2</v>
      </c>
    </row>
    <row r="52" spans="2:10" ht="12.75" customHeight="1">
      <c r="B52" s="1105"/>
      <c r="C52" s="94" t="s">
        <v>1640</v>
      </c>
      <c r="D52" s="95">
        <f t="shared" si="12"/>
        <v>0</v>
      </c>
      <c r="E52" s="96">
        <v>0</v>
      </c>
      <c r="F52" s="96">
        <v>0</v>
      </c>
      <c r="G52" s="96">
        <v>0</v>
      </c>
      <c r="H52" s="96">
        <v>0</v>
      </c>
      <c r="I52" s="96">
        <v>4</v>
      </c>
      <c r="J52" s="99">
        <v>2</v>
      </c>
    </row>
    <row r="53" spans="2:10" ht="12.75" customHeight="1">
      <c r="B53" s="1105"/>
      <c r="C53" s="94" t="s">
        <v>1642</v>
      </c>
      <c r="D53" s="95">
        <f t="shared" si="12"/>
        <v>0</v>
      </c>
      <c r="E53" s="96">
        <v>0</v>
      </c>
      <c r="F53" s="96">
        <v>0</v>
      </c>
      <c r="G53" s="96">
        <v>0</v>
      </c>
      <c r="H53" s="96">
        <v>0</v>
      </c>
      <c r="I53" s="96">
        <v>2</v>
      </c>
      <c r="J53" s="99">
        <v>2</v>
      </c>
    </row>
    <row r="54" spans="2:10" ht="12.75" customHeight="1">
      <c r="B54" s="1105"/>
      <c r="C54" s="94" t="s">
        <v>1644</v>
      </c>
      <c r="D54" s="95">
        <f t="shared" si="12"/>
        <v>0</v>
      </c>
      <c r="E54" s="96">
        <v>0</v>
      </c>
      <c r="F54" s="96">
        <v>0</v>
      </c>
      <c r="G54" s="96">
        <v>0</v>
      </c>
      <c r="H54" s="96">
        <v>0</v>
      </c>
      <c r="I54" s="96">
        <v>5</v>
      </c>
      <c r="J54" s="99">
        <v>1</v>
      </c>
    </row>
    <row r="55" spans="2:10" ht="12.75" customHeight="1">
      <c r="B55" s="1105"/>
      <c r="C55" s="94" t="s">
        <v>1646</v>
      </c>
      <c r="D55" s="95">
        <f t="shared" si="12"/>
        <v>0</v>
      </c>
      <c r="E55" s="96">
        <v>0</v>
      </c>
      <c r="F55" s="96">
        <v>0</v>
      </c>
      <c r="G55" s="96">
        <v>0</v>
      </c>
      <c r="H55" s="96">
        <v>0</v>
      </c>
      <c r="I55" s="96">
        <v>8</v>
      </c>
      <c r="J55" s="99">
        <v>2</v>
      </c>
    </row>
    <row r="56" spans="2:10" ht="12.75" customHeight="1">
      <c r="B56" s="1633" t="s">
        <v>998</v>
      </c>
      <c r="C56" s="1634"/>
      <c r="D56" s="528">
        <f aca="true" t="shared" si="13" ref="D56:J56">SUM(D57:D63)</f>
        <v>6</v>
      </c>
      <c r="E56" s="83">
        <f t="shared" si="13"/>
        <v>0</v>
      </c>
      <c r="F56" s="83">
        <f t="shared" si="13"/>
        <v>2</v>
      </c>
      <c r="G56" s="83">
        <f t="shared" si="13"/>
        <v>3</v>
      </c>
      <c r="H56" s="83">
        <f t="shared" si="13"/>
        <v>1</v>
      </c>
      <c r="I56" s="83">
        <f t="shared" si="13"/>
        <v>108</v>
      </c>
      <c r="J56" s="84">
        <f t="shared" si="13"/>
        <v>43</v>
      </c>
    </row>
    <row r="57" spans="2:10" ht="12.75" customHeight="1">
      <c r="B57" s="1105"/>
      <c r="C57" s="94" t="s">
        <v>1625</v>
      </c>
      <c r="D57" s="95">
        <f aca="true" t="shared" si="14" ref="D57:D63">SUM(E57:H57)</f>
        <v>4</v>
      </c>
      <c r="E57" s="96">
        <v>0</v>
      </c>
      <c r="F57" s="96">
        <v>1</v>
      </c>
      <c r="G57" s="96">
        <v>3</v>
      </c>
      <c r="H57" s="96">
        <v>0</v>
      </c>
      <c r="I57" s="96">
        <v>81</v>
      </c>
      <c r="J57" s="99">
        <v>26</v>
      </c>
    </row>
    <row r="58" spans="2:10" ht="12.75" customHeight="1">
      <c r="B58" s="1105"/>
      <c r="C58" s="94" t="s">
        <v>1633</v>
      </c>
      <c r="D58" s="95">
        <f t="shared" si="14"/>
        <v>0</v>
      </c>
      <c r="E58" s="96">
        <v>0</v>
      </c>
      <c r="F58" s="96">
        <v>0</v>
      </c>
      <c r="G58" s="96">
        <v>0</v>
      </c>
      <c r="H58" s="96">
        <v>0</v>
      </c>
      <c r="I58" s="96">
        <v>5</v>
      </c>
      <c r="J58" s="99">
        <v>4</v>
      </c>
    </row>
    <row r="59" spans="2:10" ht="12.75" customHeight="1">
      <c r="B59" s="1105"/>
      <c r="C59" s="94" t="s">
        <v>1634</v>
      </c>
      <c r="D59" s="95">
        <f t="shared" si="14"/>
        <v>0</v>
      </c>
      <c r="E59" s="96">
        <v>0</v>
      </c>
      <c r="F59" s="96">
        <v>0</v>
      </c>
      <c r="G59" s="96">
        <v>0</v>
      </c>
      <c r="H59" s="96">
        <v>0</v>
      </c>
      <c r="I59" s="96">
        <v>5</v>
      </c>
      <c r="J59" s="99">
        <v>4</v>
      </c>
    </row>
    <row r="60" spans="2:10" ht="12.75" customHeight="1">
      <c r="B60" s="1105"/>
      <c r="C60" s="94" t="s">
        <v>1648</v>
      </c>
      <c r="D60" s="95">
        <f t="shared" si="14"/>
        <v>1</v>
      </c>
      <c r="E60" s="96">
        <v>0</v>
      </c>
      <c r="F60" s="96">
        <v>0</v>
      </c>
      <c r="G60" s="96">
        <v>0</v>
      </c>
      <c r="H60" s="96">
        <v>1</v>
      </c>
      <c r="I60" s="96">
        <v>8</v>
      </c>
      <c r="J60" s="99">
        <v>4</v>
      </c>
    </row>
    <row r="61" spans="2:10" ht="12.75" customHeight="1">
      <c r="B61" s="1105"/>
      <c r="C61" s="94" t="s">
        <v>1650</v>
      </c>
      <c r="D61" s="95">
        <f t="shared" si="14"/>
        <v>1</v>
      </c>
      <c r="E61" s="96">
        <v>0</v>
      </c>
      <c r="F61" s="96">
        <v>1</v>
      </c>
      <c r="G61" s="96">
        <v>0</v>
      </c>
      <c r="H61" s="96">
        <v>0</v>
      </c>
      <c r="I61" s="96">
        <v>3</v>
      </c>
      <c r="J61" s="99">
        <v>2</v>
      </c>
    </row>
    <row r="62" spans="2:10" ht="12">
      <c r="B62" s="1105"/>
      <c r="C62" s="94" t="s">
        <v>1652</v>
      </c>
      <c r="D62" s="95">
        <f t="shared" si="14"/>
        <v>0</v>
      </c>
      <c r="E62" s="96">
        <v>0</v>
      </c>
      <c r="F62" s="96">
        <v>0</v>
      </c>
      <c r="G62" s="96">
        <v>0</v>
      </c>
      <c r="H62" s="96">
        <v>0</v>
      </c>
      <c r="I62" s="96">
        <v>3</v>
      </c>
      <c r="J62" s="99">
        <v>2</v>
      </c>
    </row>
    <row r="63" spans="2:10" ht="12.75" customHeight="1">
      <c r="B63" s="117"/>
      <c r="C63" s="101" t="s">
        <v>1654</v>
      </c>
      <c r="D63" s="102">
        <f t="shared" si="14"/>
        <v>0</v>
      </c>
      <c r="E63" s="104">
        <v>0</v>
      </c>
      <c r="F63" s="104">
        <v>0</v>
      </c>
      <c r="G63" s="104">
        <v>0</v>
      </c>
      <c r="H63" s="104">
        <v>0</v>
      </c>
      <c r="I63" s="104">
        <v>3</v>
      </c>
      <c r="J63" s="105">
        <v>1</v>
      </c>
    </row>
    <row r="64" ht="12">
      <c r="B64" s="1024" t="s">
        <v>1461</v>
      </c>
    </row>
  </sheetData>
  <mergeCells count="17">
    <mergeCell ref="B40:C40"/>
    <mergeCell ref="B45:C45"/>
    <mergeCell ref="B48:C48"/>
    <mergeCell ref="B56:C56"/>
    <mergeCell ref="B17:C17"/>
    <mergeCell ref="B23:C23"/>
    <mergeCell ref="B28:C28"/>
    <mergeCell ref="B37:C37"/>
    <mergeCell ref="B11:C11"/>
    <mergeCell ref="B6:C6"/>
    <mergeCell ref="J3:J4"/>
    <mergeCell ref="B8:C8"/>
    <mergeCell ref="B9:C9"/>
    <mergeCell ref="B3:C4"/>
    <mergeCell ref="B5:C5"/>
    <mergeCell ref="D3:H3"/>
    <mergeCell ref="I3:I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M71"/>
  <sheetViews>
    <sheetView workbookViewId="0" topLeftCell="A1">
      <selection activeCell="A1" sqref="A1"/>
    </sheetView>
  </sheetViews>
  <sheetFormatPr defaultColWidth="9.00390625" defaultRowHeight="13.5"/>
  <cols>
    <col min="1" max="1" width="2.625" style="109" customWidth="1"/>
    <col min="2" max="2" width="4.375" style="109" customWidth="1"/>
    <col min="3" max="3" width="3.125" style="109" customWidth="1"/>
    <col min="4" max="4" width="22.50390625" style="109" customWidth="1"/>
    <col min="5" max="7" width="8.125" style="109" customWidth="1"/>
    <col min="8" max="8" width="9.00390625" style="109" bestFit="1" customWidth="1"/>
    <col min="9" max="13" width="8.125" style="109" customWidth="1"/>
    <col min="14" max="16384" width="9.00390625" style="109" customWidth="1"/>
  </cols>
  <sheetData>
    <row r="2" ht="14.25">
      <c r="B2" s="1106" t="s">
        <v>1513</v>
      </c>
    </row>
    <row r="3" spans="3:13" ht="12.75" thickBot="1">
      <c r="C3" s="1107"/>
      <c r="D3" s="140"/>
      <c r="E3" s="140"/>
      <c r="F3" s="140"/>
      <c r="G3" s="140"/>
      <c r="H3" s="140"/>
      <c r="I3" s="140"/>
      <c r="J3" s="140"/>
      <c r="K3" s="140"/>
      <c r="L3" s="140"/>
      <c r="M3" s="523" t="s">
        <v>1478</v>
      </c>
    </row>
    <row r="4" spans="2:13" s="1024" customFormat="1" ht="15" customHeight="1" thickTop="1">
      <c r="B4" s="1657" t="s">
        <v>1479</v>
      </c>
      <c r="C4" s="1658"/>
      <c r="D4" s="1659"/>
      <c r="E4" s="1654" t="s">
        <v>1480</v>
      </c>
      <c r="F4" s="1660"/>
      <c r="G4" s="1661"/>
      <c r="H4" s="1654" t="s">
        <v>1481</v>
      </c>
      <c r="I4" s="1660"/>
      <c r="J4" s="1661"/>
      <c r="K4" s="1654" t="s">
        <v>1482</v>
      </c>
      <c r="L4" s="1655"/>
      <c r="M4" s="1656"/>
    </row>
    <row r="5" spans="2:13" s="1024" customFormat="1" ht="15" customHeight="1">
      <c r="B5" s="1481" t="s">
        <v>1483</v>
      </c>
      <c r="C5" s="1662"/>
      <c r="D5" s="1663"/>
      <c r="E5" s="120" t="s">
        <v>1484</v>
      </c>
      <c r="F5" s="120" t="s">
        <v>1463</v>
      </c>
      <c r="G5" s="120" t="s">
        <v>1464</v>
      </c>
      <c r="H5" s="120" t="s">
        <v>1465</v>
      </c>
      <c r="I5" s="120" t="s">
        <v>1463</v>
      </c>
      <c r="J5" s="120" t="s">
        <v>1464</v>
      </c>
      <c r="K5" s="120" t="s">
        <v>1465</v>
      </c>
      <c r="L5" s="120" t="s">
        <v>1463</v>
      </c>
      <c r="M5" s="120" t="s">
        <v>1464</v>
      </c>
    </row>
    <row r="6" spans="2:13" s="1024" customFormat="1" ht="7.5" customHeight="1">
      <c r="B6" s="1108"/>
      <c r="C6" s="1109"/>
      <c r="D6" s="990"/>
      <c r="E6" s="742"/>
      <c r="F6" s="1109"/>
      <c r="G6" s="1109"/>
      <c r="H6" s="1109"/>
      <c r="I6" s="1109"/>
      <c r="J6" s="1109"/>
      <c r="K6" s="1109"/>
      <c r="L6" s="1109"/>
      <c r="M6" s="1110"/>
    </row>
    <row r="7" spans="2:13" s="1024" customFormat="1" ht="15" customHeight="1">
      <c r="B7" s="1664" t="s">
        <v>1485</v>
      </c>
      <c r="C7" s="1665"/>
      <c r="D7" s="1666"/>
      <c r="E7" s="137">
        <f aca="true" t="shared" si="0" ref="E7:G8">H7+K7</f>
        <v>171956</v>
      </c>
      <c r="F7" s="137">
        <f t="shared" si="0"/>
        <v>207599</v>
      </c>
      <c r="G7" s="137">
        <f t="shared" si="0"/>
        <v>117866</v>
      </c>
      <c r="H7" s="137">
        <v>130308</v>
      </c>
      <c r="I7" s="137">
        <v>156524</v>
      </c>
      <c r="J7" s="137">
        <v>90535</v>
      </c>
      <c r="K7" s="137">
        <v>41648</v>
      </c>
      <c r="L7" s="137">
        <v>51075</v>
      </c>
      <c r="M7" s="559">
        <v>27331</v>
      </c>
    </row>
    <row r="8" spans="2:13" s="1024" customFormat="1" ht="15" customHeight="1">
      <c r="B8" s="1104"/>
      <c r="C8" s="1112"/>
      <c r="D8" s="1113">
        <v>53</v>
      </c>
      <c r="E8" s="137">
        <f t="shared" si="0"/>
        <v>184021</v>
      </c>
      <c r="F8" s="137">
        <f t="shared" si="0"/>
        <v>220960</v>
      </c>
      <c r="G8" s="137">
        <f t="shared" si="0"/>
        <v>127157</v>
      </c>
      <c r="H8" s="137">
        <v>140642</v>
      </c>
      <c r="I8" s="137">
        <v>168222</v>
      </c>
      <c r="J8" s="137">
        <v>98066</v>
      </c>
      <c r="K8" s="137">
        <v>43379</v>
      </c>
      <c r="L8" s="137">
        <v>52738</v>
      </c>
      <c r="M8" s="559">
        <v>29091</v>
      </c>
    </row>
    <row r="9" spans="2:13" s="1024" customFormat="1" ht="15" customHeight="1">
      <c r="B9" s="1104"/>
      <c r="C9" s="742"/>
      <c r="D9" s="1114"/>
      <c r="E9" s="137"/>
      <c r="F9" s="137"/>
      <c r="G9" s="137"/>
      <c r="H9" s="137"/>
      <c r="I9" s="137"/>
      <c r="J9" s="137"/>
      <c r="K9" s="137"/>
      <c r="L9" s="137"/>
      <c r="M9" s="559"/>
    </row>
    <row r="10" spans="2:13" s="1050" customFormat="1" ht="15" customHeight="1">
      <c r="B10" s="1115"/>
      <c r="C10" s="1116"/>
      <c r="D10" s="1117">
        <v>54</v>
      </c>
      <c r="E10" s="1115">
        <f aca="true" t="shared" si="1" ref="E10:M10">SUM(E12:E23)/12</f>
        <v>188121.5</v>
      </c>
      <c r="F10" s="1118">
        <f t="shared" si="1"/>
        <v>228196.58333333334</v>
      </c>
      <c r="G10" s="1118">
        <f t="shared" si="1"/>
        <v>127966.08333333333</v>
      </c>
      <c r="H10" s="1118">
        <f t="shared" si="1"/>
        <v>144114.91666666666</v>
      </c>
      <c r="I10" s="1118">
        <f t="shared" si="1"/>
        <v>173572.08333333334</v>
      </c>
      <c r="J10" s="1118">
        <f t="shared" si="1"/>
        <v>99765.83333333333</v>
      </c>
      <c r="K10" s="1118">
        <f t="shared" si="1"/>
        <v>44006.583333333336</v>
      </c>
      <c r="L10" s="1118">
        <f t="shared" si="1"/>
        <v>54624.5</v>
      </c>
      <c r="M10" s="1045">
        <f t="shared" si="1"/>
        <v>28200.25</v>
      </c>
    </row>
    <row r="11" spans="2:13" s="1024" customFormat="1" ht="15" customHeight="1">
      <c r="B11" s="1104"/>
      <c r="C11" s="1119"/>
      <c r="D11" s="1120"/>
      <c r="E11" s="137"/>
      <c r="F11" s="137"/>
      <c r="G11" s="137"/>
      <c r="H11" s="98"/>
      <c r="I11" s="98"/>
      <c r="J11" s="98"/>
      <c r="K11" s="98"/>
      <c r="L11" s="98"/>
      <c r="M11" s="90"/>
    </row>
    <row r="12" spans="2:13" s="1024" customFormat="1" ht="15" customHeight="1">
      <c r="B12" s="1104"/>
      <c r="C12" s="742"/>
      <c r="D12" s="559" t="s">
        <v>1486</v>
      </c>
      <c r="E12" s="137">
        <f aca="true" t="shared" si="2" ref="E12:E23">H12+K12</f>
        <v>146266</v>
      </c>
      <c r="F12" s="137">
        <f aca="true" t="shared" si="3" ref="F12:F23">I12+L12</f>
        <v>175590</v>
      </c>
      <c r="G12" s="137">
        <f aca="true" t="shared" si="4" ref="G12:G23">J12+M12</f>
        <v>101200</v>
      </c>
      <c r="H12" s="98">
        <v>141894</v>
      </c>
      <c r="I12" s="98">
        <v>170674</v>
      </c>
      <c r="J12" s="98">
        <v>97664</v>
      </c>
      <c r="K12" s="98">
        <v>4372</v>
      </c>
      <c r="L12" s="98">
        <v>4916</v>
      </c>
      <c r="M12" s="90">
        <v>3536</v>
      </c>
    </row>
    <row r="13" spans="2:13" s="1024" customFormat="1" ht="15" customHeight="1">
      <c r="B13" s="1104"/>
      <c r="C13" s="742"/>
      <c r="D13" s="1121" t="s">
        <v>1487</v>
      </c>
      <c r="E13" s="137">
        <f t="shared" si="2"/>
        <v>144774</v>
      </c>
      <c r="F13" s="137">
        <f t="shared" si="3"/>
        <v>171879</v>
      </c>
      <c r="G13" s="137">
        <f t="shared" si="4"/>
        <v>101719</v>
      </c>
      <c r="H13" s="98">
        <v>144634</v>
      </c>
      <c r="I13" s="98">
        <v>171674</v>
      </c>
      <c r="J13" s="98">
        <v>101683</v>
      </c>
      <c r="K13" s="98">
        <v>140</v>
      </c>
      <c r="L13" s="98">
        <v>205</v>
      </c>
      <c r="M13" s="90">
        <v>36</v>
      </c>
    </row>
    <row r="14" spans="2:13" s="1024" customFormat="1" ht="15" customHeight="1">
      <c r="B14" s="1104"/>
      <c r="C14" s="742"/>
      <c r="D14" s="1121" t="s">
        <v>1466</v>
      </c>
      <c r="E14" s="137">
        <f t="shared" si="2"/>
        <v>166013</v>
      </c>
      <c r="F14" s="137">
        <f t="shared" si="3"/>
        <v>197092</v>
      </c>
      <c r="G14" s="137">
        <f t="shared" si="4"/>
        <v>116673</v>
      </c>
      <c r="H14" s="98">
        <v>144867</v>
      </c>
      <c r="I14" s="98">
        <v>172236</v>
      </c>
      <c r="J14" s="98">
        <v>101416</v>
      </c>
      <c r="K14" s="98">
        <v>21146</v>
      </c>
      <c r="L14" s="98">
        <v>24856</v>
      </c>
      <c r="M14" s="90">
        <v>15257</v>
      </c>
    </row>
    <row r="15" spans="2:13" s="1024" customFormat="1" ht="15" customHeight="1">
      <c r="B15" s="1104"/>
      <c r="C15" s="742"/>
      <c r="D15" s="1121" t="s">
        <v>1467</v>
      </c>
      <c r="E15" s="137">
        <f t="shared" si="2"/>
        <v>143418</v>
      </c>
      <c r="F15" s="137">
        <f t="shared" si="3"/>
        <v>172945</v>
      </c>
      <c r="G15" s="137">
        <f t="shared" si="4"/>
        <v>99262</v>
      </c>
      <c r="H15" s="98">
        <v>141533</v>
      </c>
      <c r="I15" s="98">
        <v>170636</v>
      </c>
      <c r="J15" s="98">
        <v>98012</v>
      </c>
      <c r="K15" s="98">
        <v>1885</v>
      </c>
      <c r="L15" s="98">
        <v>2309</v>
      </c>
      <c r="M15" s="90">
        <v>1250</v>
      </c>
    </row>
    <row r="16" spans="2:13" s="1024" customFormat="1" ht="15" customHeight="1">
      <c r="B16" s="1104"/>
      <c r="C16" s="742"/>
      <c r="D16" s="1121" t="s">
        <v>1468</v>
      </c>
      <c r="E16" s="137">
        <f t="shared" si="2"/>
        <v>144747</v>
      </c>
      <c r="F16" s="137">
        <f t="shared" si="3"/>
        <v>175174</v>
      </c>
      <c r="G16" s="137">
        <f t="shared" si="4"/>
        <v>99155</v>
      </c>
      <c r="H16" s="98">
        <v>142070</v>
      </c>
      <c r="I16" s="98">
        <v>171691</v>
      </c>
      <c r="J16" s="98">
        <v>97687</v>
      </c>
      <c r="K16" s="98">
        <v>2677</v>
      </c>
      <c r="L16" s="98">
        <v>3483</v>
      </c>
      <c r="M16" s="90">
        <v>1468</v>
      </c>
    </row>
    <row r="17" spans="2:13" s="1024" customFormat="1" ht="15" customHeight="1">
      <c r="B17" s="1104"/>
      <c r="C17" s="742"/>
      <c r="D17" s="1121" t="s">
        <v>1469</v>
      </c>
      <c r="E17" s="137">
        <f t="shared" si="2"/>
        <v>240498</v>
      </c>
      <c r="F17" s="137">
        <f t="shared" si="3"/>
        <v>290331</v>
      </c>
      <c r="G17" s="137">
        <f t="shared" si="4"/>
        <v>166312</v>
      </c>
      <c r="H17" s="98">
        <v>144828</v>
      </c>
      <c r="I17" s="98">
        <v>174090</v>
      </c>
      <c r="J17" s="98">
        <v>101265</v>
      </c>
      <c r="K17" s="98">
        <v>95670</v>
      </c>
      <c r="L17" s="98">
        <v>116241</v>
      </c>
      <c r="M17" s="90">
        <v>65047</v>
      </c>
    </row>
    <row r="18" spans="2:13" s="1024" customFormat="1" ht="15" customHeight="1">
      <c r="B18" s="1104"/>
      <c r="C18" s="742"/>
      <c r="D18" s="1121" t="s">
        <v>1470</v>
      </c>
      <c r="E18" s="137">
        <f t="shared" si="2"/>
        <v>213902</v>
      </c>
      <c r="F18" s="137">
        <f t="shared" si="3"/>
        <v>261796</v>
      </c>
      <c r="G18" s="137">
        <f t="shared" si="4"/>
        <v>142970</v>
      </c>
      <c r="H18" s="98">
        <v>144521</v>
      </c>
      <c r="I18" s="98">
        <v>174001</v>
      </c>
      <c r="J18" s="98">
        <v>100861</v>
      </c>
      <c r="K18" s="98">
        <v>69381</v>
      </c>
      <c r="L18" s="98">
        <v>87795</v>
      </c>
      <c r="M18" s="90">
        <v>42109</v>
      </c>
    </row>
    <row r="19" spans="2:13" s="1024" customFormat="1" ht="15" customHeight="1">
      <c r="B19" s="1104"/>
      <c r="C19" s="742"/>
      <c r="D19" s="1121" t="s">
        <v>1471</v>
      </c>
      <c r="E19" s="137">
        <f t="shared" si="2"/>
        <v>196240</v>
      </c>
      <c r="F19" s="137">
        <f t="shared" si="3"/>
        <v>242041</v>
      </c>
      <c r="G19" s="137">
        <f t="shared" si="4"/>
        <v>128701</v>
      </c>
      <c r="H19" s="98">
        <v>142653</v>
      </c>
      <c r="I19" s="98">
        <v>172541</v>
      </c>
      <c r="J19" s="98">
        <v>98581</v>
      </c>
      <c r="K19" s="98">
        <v>53587</v>
      </c>
      <c r="L19" s="98">
        <v>69500</v>
      </c>
      <c r="M19" s="90">
        <v>30120</v>
      </c>
    </row>
    <row r="20" spans="2:13" s="1024" customFormat="1" ht="15" customHeight="1">
      <c r="B20" s="1104"/>
      <c r="C20" s="742"/>
      <c r="D20" s="1121" t="s">
        <v>1472</v>
      </c>
      <c r="E20" s="137">
        <f t="shared" si="2"/>
        <v>149511</v>
      </c>
      <c r="F20" s="137">
        <f t="shared" si="3"/>
        <v>181004</v>
      </c>
      <c r="G20" s="137">
        <f t="shared" si="4"/>
        <v>103111</v>
      </c>
      <c r="H20" s="98">
        <v>143666</v>
      </c>
      <c r="I20" s="98">
        <v>173660</v>
      </c>
      <c r="J20" s="98">
        <v>99475</v>
      </c>
      <c r="K20" s="98">
        <v>5845</v>
      </c>
      <c r="L20" s="98">
        <v>7344</v>
      </c>
      <c r="M20" s="90">
        <v>3636</v>
      </c>
    </row>
    <row r="21" spans="2:13" s="1024" customFormat="1" ht="15" customHeight="1">
      <c r="B21" s="1104"/>
      <c r="C21" s="742"/>
      <c r="D21" s="1121" t="s">
        <v>1488</v>
      </c>
      <c r="E21" s="137">
        <f t="shared" si="2"/>
        <v>145985</v>
      </c>
      <c r="F21" s="137">
        <f t="shared" si="3"/>
        <v>177618</v>
      </c>
      <c r="G21" s="137">
        <f t="shared" si="4"/>
        <v>99028</v>
      </c>
      <c r="H21" s="98">
        <v>144591</v>
      </c>
      <c r="I21" s="98">
        <v>175844</v>
      </c>
      <c r="J21" s="98">
        <v>98198</v>
      </c>
      <c r="K21" s="98">
        <v>1394</v>
      </c>
      <c r="L21" s="98">
        <v>1774</v>
      </c>
      <c r="M21" s="90">
        <v>830</v>
      </c>
    </row>
    <row r="22" spans="2:13" s="1024" customFormat="1" ht="15" customHeight="1">
      <c r="B22" s="1104"/>
      <c r="C22" s="742"/>
      <c r="D22" s="1121" t="s">
        <v>1489</v>
      </c>
      <c r="E22" s="137">
        <f t="shared" si="2"/>
        <v>148685</v>
      </c>
      <c r="F22" s="137">
        <f t="shared" si="3"/>
        <v>179579</v>
      </c>
      <c r="G22" s="137">
        <f t="shared" si="4"/>
        <v>102752</v>
      </c>
      <c r="H22" s="98">
        <v>146293</v>
      </c>
      <c r="I22" s="98">
        <v>176922</v>
      </c>
      <c r="J22" s="98">
        <v>100754</v>
      </c>
      <c r="K22" s="98">
        <v>2392</v>
      </c>
      <c r="L22" s="98">
        <v>2657</v>
      </c>
      <c r="M22" s="90">
        <v>1998</v>
      </c>
    </row>
    <row r="23" spans="2:13" s="1024" customFormat="1" ht="15" customHeight="1">
      <c r="B23" s="1104"/>
      <c r="C23" s="742"/>
      <c r="D23" s="1121" t="s">
        <v>1490</v>
      </c>
      <c r="E23" s="137">
        <f t="shared" si="2"/>
        <v>417419</v>
      </c>
      <c r="F23" s="137">
        <f t="shared" si="3"/>
        <v>513310</v>
      </c>
      <c r="G23" s="137">
        <f t="shared" si="4"/>
        <v>274710</v>
      </c>
      <c r="H23" s="98">
        <v>147829</v>
      </c>
      <c r="I23" s="98">
        <v>178896</v>
      </c>
      <c r="J23" s="98">
        <v>101594</v>
      </c>
      <c r="K23" s="98">
        <v>269590</v>
      </c>
      <c r="L23" s="98">
        <v>334414</v>
      </c>
      <c r="M23" s="90">
        <v>173116</v>
      </c>
    </row>
    <row r="24" spans="2:13" s="1024" customFormat="1" ht="15" customHeight="1">
      <c r="B24" s="1104"/>
      <c r="C24" s="742"/>
      <c r="D24" s="1121"/>
      <c r="E24" s="137"/>
      <c r="F24" s="137"/>
      <c r="G24" s="137"/>
      <c r="H24" s="98"/>
      <c r="I24" s="98"/>
      <c r="J24" s="98"/>
      <c r="K24" s="98"/>
      <c r="L24" s="98"/>
      <c r="M24" s="90"/>
    </row>
    <row r="25" spans="2:13" s="1024" customFormat="1" ht="15" customHeight="1">
      <c r="B25" s="1649" t="s">
        <v>1491</v>
      </c>
      <c r="C25" s="1650" t="s">
        <v>1174</v>
      </c>
      <c r="D25" s="1651"/>
      <c r="E25" s="137">
        <f aca="true" t="shared" si="5" ref="E25:E33">H25+K25</f>
        <v>162224</v>
      </c>
      <c r="F25" s="137">
        <f aca="true" t="shared" si="6" ref="F25:F33">I25+L25</f>
        <v>175317</v>
      </c>
      <c r="G25" s="137">
        <f aca="true" t="shared" si="7" ref="G25:G33">J25+M25</f>
        <v>93676</v>
      </c>
      <c r="H25" s="98">
        <v>140118</v>
      </c>
      <c r="I25" s="98">
        <v>150679</v>
      </c>
      <c r="J25" s="98">
        <v>84220</v>
      </c>
      <c r="K25" s="98">
        <v>22106</v>
      </c>
      <c r="L25" s="98">
        <v>24638</v>
      </c>
      <c r="M25" s="90">
        <v>9456</v>
      </c>
    </row>
    <row r="26" spans="2:13" s="1024" customFormat="1" ht="15" customHeight="1">
      <c r="B26" s="1649"/>
      <c r="C26" s="1650" t="s">
        <v>1473</v>
      </c>
      <c r="D26" s="1651"/>
      <c r="E26" s="137">
        <f t="shared" si="5"/>
        <v>142041</v>
      </c>
      <c r="F26" s="137">
        <f t="shared" si="6"/>
        <v>157664</v>
      </c>
      <c r="G26" s="137">
        <f t="shared" si="7"/>
        <v>90726</v>
      </c>
      <c r="H26" s="98">
        <v>125690</v>
      </c>
      <c r="I26" s="98">
        <v>139173</v>
      </c>
      <c r="J26" s="98">
        <v>81378</v>
      </c>
      <c r="K26" s="98">
        <v>16351</v>
      </c>
      <c r="L26" s="98">
        <v>18491</v>
      </c>
      <c r="M26" s="90">
        <v>9348</v>
      </c>
    </row>
    <row r="27" spans="2:13" s="1024" customFormat="1" ht="15" customHeight="1">
      <c r="B27" s="1649"/>
      <c r="C27" s="1650" t="s">
        <v>1474</v>
      </c>
      <c r="D27" s="1651"/>
      <c r="E27" s="137">
        <f t="shared" si="5"/>
        <v>146703</v>
      </c>
      <c r="F27" s="137">
        <f t="shared" si="6"/>
        <v>197256</v>
      </c>
      <c r="G27" s="137">
        <f t="shared" si="7"/>
        <v>98637</v>
      </c>
      <c r="H27" s="98">
        <v>115439</v>
      </c>
      <c r="I27" s="98">
        <v>153056</v>
      </c>
      <c r="J27" s="98">
        <v>79574</v>
      </c>
      <c r="K27" s="98">
        <v>31264</v>
      </c>
      <c r="L27" s="98">
        <v>44200</v>
      </c>
      <c r="M27" s="90">
        <v>19063</v>
      </c>
    </row>
    <row r="28" spans="2:13" s="1024" customFormat="1" ht="15" customHeight="1">
      <c r="B28" s="1649"/>
      <c r="C28" s="1123"/>
      <c r="D28" s="1124" t="s">
        <v>1492</v>
      </c>
      <c r="E28" s="137">
        <f t="shared" si="5"/>
        <v>115321</v>
      </c>
      <c r="F28" s="137">
        <f t="shared" si="6"/>
        <v>181379</v>
      </c>
      <c r="G28" s="137">
        <f t="shared" si="7"/>
        <v>81423</v>
      </c>
      <c r="H28" s="98">
        <v>95031</v>
      </c>
      <c r="I28" s="98">
        <v>145334</v>
      </c>
      <c r="J28" s="98">
        <v>68856</v>
      </c>
      <c r="K28" s="98">
        <v>20290</v>
      </c>
      <c r="L28" s="98">
        <v>36045</v>
      </c>
      <c r="M28" s="90">
        <v>12567</v>
      </c>
    </row>
    <row r="29" spans="2:13" s="1024" customFormat="1" ht="15" customHeight="1">
      <c r="B29" s="1649"/>
      <c r="C29" s="1123"/>
      <c r="D29" s="1124" t="s">
        <v>1493</v>
      </c>
      <c r="E29" s="137">
        <f t="shared" si="5"/>
        <v>122063</v>
      </c>
      <c r="F29" s="137">
        <f t="shared" si="6"/>
        <v>179517</v>
      </c>
      <c r="G29" s="137">
        <f t="shared" si="7"/>
        <v>97766</v>
      </c>
      <c r="H29" s="98">
        <v>97466</v>
      </c>
      <c r="I29" s="98">
        <v>143776</v>
      </c>
      <c r="J29" s="98">
        <v>78027</v>
      </c>
      <c r="K29" s="98">
        <v>24597</v>
      </c>
      <c r="L29" s="98">
        <v>35741</v>
      </c>
      <c r="M29" s="90">
        <v>19739</v>
      </c>
    </row>
    <row r="30" spans="2:13" s="1024" customFormat="1" ht="15" customHeight="1">
      <c r="B30" s="1649"/>
      <c r="C30" s="1123"/>
      <c r="D30" s="1124" t="s">
        <v>1494</v>
      </c>
      <c r="E30" s="137">
        <f t="shared" si="5"/>
        <v>140052</v>
      </c>
      <c r="F30" s="137">
        <f t="shared" si="6"/>
        <v>162945</v>
      </c>
      <c r="G30" s="137">
        <f t="shared" si="7"/>
        <v>102446</v>
      </c>
      <c r="H30" s="98">
        <v>117931</v>
      </c>
      <c r="I30" s="98">
        <v>138017</v>
      </c>
      <c r="J30" s="98">
        <v>85189</v>
      </c>
      <c r="K30" s="98">
        <v>22121</v>
      </c>
      <c r="L30" s="98">
        <v>24928</v>
      </c>
      <c r="M30" s="90">
        <v>17257</v>
      </c>
    </row>
    <row r="31" spans="2:13" s="1024" customFormat="1" ht="15" customHeight="1">
      <c r="B31" s="1649"/>
      <c r="C31" s="1123"/>
      <c r="D31" s="1124" t="s">
        <v>1495</v>
      </c>
      <c r="E31" s="137">
        <f t="shared" si="5"/>
        <v>199807</v>
      </c>
      <c r="F31" s="137">
        <f t="shared" si="6"/>
        <v>215042</v>
      </c>
      <c r="G31" s="137">
        <f t="shared" si="7"/>
        <v>118202</v>
      </c>
      <c r="H31" s="98">
        <v>152638</v>
      </c>
      <c r="I31" s="98">
        <v>164002</v>
      </c>
      <c r="J31" s="98">
        <v>91092</v>
      </c>
      <c r="K31" s="98">
        <v>47169</v>
      </c>
      <c r="L31" s="98">
        <v>51040</v>
      </c>
      <c r="M31" s="90">
        <v>27110</v>
      </c>
    </row>
    <row r="32" spans="2:13" s="1024" customFormat="1" ht="15" customHeight="1">
      <c r="B32" s="1649"/>
      <c r="C32" s="1123"/>
      <c r="D32" s="1124" t="s">
        <v>1212</v>
      </c>
      <c r="E32" s="137">
        <f t="shared" si="5"/>
        <v>214550</v>
      </c>
      <c r="F32" s="137">
        <f t="shared" si="6"/>
        <v>227196</v>
      </c>
      <c r="G32" s="137">
        <f t="shared" si="7"/>
        <v>115140</v>
      </c>
      <c r="H32" s="98">
        <v>166617</v>
      </c>
      <c r="I32" s="98">
        <v>175794</v>
      </c>
      <c r="J32" s="98">
        <v>94503</v>
      </c>
      <c r="K32" s="98">
        <v>47933</v>
      </c>
      <c r="L32" s="98">
        <v>51402</v>
      </c>
      <c r="M32" s="90">
        <v>20637</v>
      </c>
    </row>
    <row r="33" spans="2:13" s="1024" customFormat="1" ht="15" customHeight="1">
      <c r="B33" s="1649"/>
      <c r="C33" s="1123"/>
      <c r="D33" s="1124" t="s">
        <v>1496</v>
      </c>
      <c r="E33" s="137">
        <f t="shared" si="5"/>
        <v>175447</v>
      </c>
      <c r="F33" s="137">
        <f t="shared" si="6"/>
        <v>190491</v>
      </c>
      <c r="G33" s="137">
        <f t="shared" si="7"/>
        <v>119094</v>
      </c>
      <c r="H33" s="98">
        <v>135172</v>
      </c>
      <c r="I33" s="98">
        <v>146286</v>
      </c>
      <c r="J33" s="98">
        <v>93206</v>
      </c>
      <c r="K33" s="98">
        <v>40275</v>
      </c>
      <c r="L33" s="98">
        <v>44205</v>
      </c>
      <c r="M33" s="90">
        <v>25888</v>
      </c>
    </row>
    <row r="34" spans="2:13" s="1024" customFormat="1" ht="15" customHeight="1">
      <c r="B34" s="1649"/>
      <c r="C34" s="1123"/>
      <c r="D34" s="1124" t="s">
        <v>1497</v>
      </c>
      <c r="E34" s="137">
        <f aca="true" t="shared" si="8" ref="E34:E44">H34+K34</f>
        <v>140052</v>
      </c>
      <c r="F34" s="137">
        <f aca="true" t="shared" si="9" ref="F34:F44">I34+L34</f>
        <v>191619</v>
      </c>
      <c r="G34" s="137">
        <v>107450</v>
      </c>
      <c r="H34" s="98">
        <v>109508</v>
      </c>
      <c r="I34" s="98">
        <v>149068</v>
      </c>
      <c r="J34" s="98">
        <v>84388</v>
      </c>
      <c r="K34" s="98">
        <v>30544</v>
      </c>
      <c r="L34" s="98">
        <v>42551</v>
      </c>
      <c r="M34" s="90">
        <v>23069</v>
      </c>
    </row>
    <row r="35" spans="2:13" s="1024" customFormat="1" ht="15" customHeight="1">
      <c r="B35" s="1649"/>
      <c r="C35" s="1123"/>
      <c r="D35" s="1124" t="s">
        <v>1498</v>
      </c>
      <c r="E35" s="137">
        <f t="shared" si="8"/>
        <v>154401</v>
      </c>
      <c r="F35" s="137">
        <f t="shared" si="9"/>
        <v>205260</v>
      </c>
      <c r="G35" s="137">
        <f aca="true" t="shared" si="10" ref="G35:G44">J35+M35</f>
        <v>96239</v>
      </c>
      <c r="H35" s="98">
        <v>120992</v>
      </c>
      <c r="I35" s="98">
        <v>157311</v>
      </c>
      <c r="J35" s="98">
        <v>79413</v>
      </c>
      <c r="K35" s="98">
        <v>33409</v>
      </c>
      <c r="L35" s="98">
        <v>47949</v>
      </c>
      <c r="M35" s="90">
        <v>16826</v>
      </c>
    </row>
    <row r="36" spans="2:13" s="1024" customFormat="1" ht="15" customHeight="1">
      <c r="B36" s="1649"/>
      <c r="C36" s="1650" t="s">
        <v>1499</v>
      </c>
      <c r="D36" s="1651"/>
      <c r="E36" s="137">
        <f t="shared" si="8"/>
        <v>160945</v>
      </c>
      <c r="F36" s="137">
        <f t="shared" si="9"/>
        <v>192786</v>
      </c>
      <c r="G36" s="137">
        <f t="shared" si="10"/>
        <v>110141</v>
      </c>
      <c r="H36" s="98">
        <v>127973</v>
      </c>
      <c r="I36" s="98">
        <v>151481</v>
      </c>
      <c r="J36" s="98">
        <v>90284</v>
      </c>
      <c r="K36" s="98">
        <v>32972</v>
      </c>
      <c r="L36" s="98">
        <v>41305</v>
      </c>
      <c r="M36" s="90">
        <v>19857</v>
      </c>
    </row>
    <row r="37" spans="2:13" s="1024" customFormat="1" ht="15" customHeight="1">
      <c r="B37" s="1649"/>
      <c r="C37" s="1650" t="s">
        <v>1475</v>
      </c>
      <c r="D37" s="1651"/>
      <c r="E37" s="137">
        <f t="shared" si="8"/>
        <v>272992</v>
      </c>
      <c r="F37" s="137">
        <f t="shared" si="9"/>
        <v>334436</v>
      </c>
      <c r="G37" s="137">
        <f t="shared" si="10"/>
        <v>189009</v>
      </c>
      <c r="H37" s="98">
        <v>186683</v>
      </c>
      <c r="I37" s="98">
        <v>224792</v>
      </c>
      <c r="J37" s="98">
        <v>135878</v>
      </c>
      <c r="K37" s="98">
        <v>86309</v>
      </c>
      <c r="L37" s="98">
        <v>109644</v>
      </c>
      <c r="M37" s="90">
        <v>53131</v>
      </c>
    </row>
    <row r="38" spans="2:13" s="1024" customFormat="1" ht="15" customHeight="1">
      <c r="B38" s="1649"/>
      <c r="C38" s="1650" t="s">
        <v>1476</v>
      </c>
      <c r="D38" s="1651"/>
      <c r="E38" s="137">
        <f t="shared" si="8"/>
        <v>240595</v>
      </c>
      <c r="F38" s="137">
        <f t="shared" si="9"/>
        <v>249309</v>
      </c>
      <c r="G38" s="137">
        <f t="shared" si="10"/>
        <v>163409</v>
      </c>
      <c r="H38" s="98">
        <v>180463</v>
      </c>
      <c r="I38" s="98">
        <v>186740</v>
      </c>
      <c r="J38" s="98">
        <v>124147</v>
      </c>
      <c r="K38" s="98">
        <v>60132</v>
      </c>
      <c r="L38" s="98">
        <v>62569</v>
      </c>
      <c r="M38" s="90">
        <v>39262</v>
      </c>
    </row>
    <row r="39" spans="2:13" s="1024" customFormat="1" ht="15" customHeight="1">
      <c r="B39" s="1649"/>
      <c r="C39" s="1650" t="s">
        <v>1500</v>
      </c>
      <c r="D39" s="1651"/>
      <c r="E39" s="137">
        <f t="shared" si="8"/>
        <v>289172</v>
      </c>
      <c r="F39" s="137">
        <f t="shared" si="9"/>
        <v>302675</v>
      </c>
      <c r="G39" s="137">
        <f t="shared" si="10"/>
        <v>203324</v>
      </c>
      <c r="H39" s="137">
        <v>210209</v>
      </c>
      <c r="I39" s="137">
        <v>220393</v>
      </c>
      <c r="J39" s="137">
        <v>144324</v>
      </c>
      <c r="K39" s="137">
        <v>78963</v>
      </c>
      <c r="L39" s="137">
        <v>82282</v>
      </c>
      <c r="M39" s="559">
        <v>59000</v>
      </c>
    </row>
    <row r="40" spans="2:13" s="1024" customFormat="1" ht="15" customHeight="1">
      <c r="B40" s="1649"/>
      <c r="C40" s="1650" t="s">
        <v>1477</v>
      </c>
      <c r="D40" s="1651"/>
      <c r="E40" s="137">
        <f t="shared" si="8"/>
        <v>264067</v>
      </c>
      <c r="F40" s="137">
        <f t="shared" si="9"/>
        <v>310664</v>
      </c>
      <c r="G40" s="137">
        <f t="shared" si="10"/>
        <v>203803</v>
      </c>
      <c r="H40" s="98">
        <v>191519</v>
      </c>
      <c r="I40" s="98">
        <v>223536</v>
      </c>
      <c r="J40" s="98">
        <v>150107</v>
      </c>
      <c r="K40" s="98">
        <v>72548</v>
      </c>
      <c r="L40" s="98">
        <v>87128</v>
      </c>
      <c r="M40" s="90">
        <v>53696</v>
      </c>
    </row>
    <row r="41" spans="2:13" s="1024" customFormat="1" ht="15" customHeight="1">
      <c r="B41" s="1649"/>
      <c r="C41" s="1123"/>
      <c r="D41" s="1124" t="s">
        <v>1501</v>
      </c>
      <c r="E41" s="137">
        <f t="shared" si="8"/>
        <v>119869</v>
      </c>
      <c r="F41" s="137">
        <f t="shared" si="9"/>
        <v>156131</v>
      </c>
      <c r="G41" s="137">
        <f t="shared" si="10"/>
        <v>101634</v>
      </c>
      <c r="H41" s="98">
        <v>106627</v>
      </c>
      <c r="I41" s="98">
        <v>137928</v>
      </c>
      <c r="J41" s="98">
        <v>90947</v>
      </c>
      <c r="K41" s="98">
        <v>13242</v>
      </c>
      <c r="L41" s="98">
        <v>18203</v>
      </c>
      <c r="M41" s="90">
        <v>10687</v>
      </c>
    </row>
    <row r="42" spans="2:13" s="1024" customFormat="1" ht="15" customHeight="1">
      <c r="B42" s="1649"/>
      <c r="C42" s="1123"/>
      <c r="D42" s="1124" t="s">
        <v>1502</v>
      </c>
      <c r="E42" s="137">
        <f t="shared" si="8"/>
        <v>289688</v>
      </c>
      <c r="F42" s="137">
        <f t="shared" si="9"/>
        <v>453557</v>
      </c>
      <c r="G42" s="137">
        <f t="shared" si="10"/>
        <v>222042</v>
      </c>
      <c r="H42" s="98">
        <v>210893</v>
      </c>
      <c r="I42" s="98">
        <v>330130</v>
      </c>
      <c r="J42" s="98">
        <v>162400</v>
      </c>
      <c r="K42" s="98">
        <v>78795</v>
      </c>
      <c r="L42" s="98">
        <v>123427</v>
      </c>
      <c r="M42" s="90">
        <v>59642</v>
      </c>
    </row>
    <row r="43" spans="2:13" s="1024" customFormat="1" ht="15" customHeight="1">
      <c r="B43" s="1649"/>
      <c r="C43" s="1123"/>
      <c r="D43" s="1124" t="s">
        <v>1503</v>
      </c>
      <c r="E43" s="137">
        <f t="shared" si="8"/>
        <v>354386</v>
      </c>
      <c r="F43" s="137">
        <f t="shared" si="9"/>
        <v>373898</v>
      </c>
      <c r="G43" s="137">
        <f t="shared" si="10"/>
        <v>304167</v>
      </c>
      <c r="H43" s="98">
        <v>249533</v>
      </c>
      <c r="I43" s="98">
        <v>262909</v>
      </c>
      <c r="J43" s="98">
        <v>215459</v>
      </c>
      <c r="K43" s="98">
        <v>104853</v>
      </c>
      <c r="L43" s="98">
        <v>110989</v>
      </c>
      <c r="M43" s="90">
        <v>88708</v>
      </c>
    </row>
    <row r="44" spans="2:13" s="1024" customFormat="1" ht="15" customHeight="1">
      <c r="B44" s="1649"/>
      <c r="C44" s="1123"/>
      <c r="D44" s="1124" t="s">
        <v>1504</v>
      </c>
      <c r="E44" s="137">
        <f t="shared" si="8"/>
        <v>204664</v>
      </c>
      <c r="F44" s="137">
        <f t="shared" si="9"/>
        <v>231709</v>
      </c>
      <c r="G44" s="137">
        <f t="shared" si="10"/>
        <v>151832</v>
      </c>
      <c r="H44" s="98">
        <v>149960</v>
      </c>
      <c r="I44" s="98">
        <v>169078</v>
      </c>
      <c r="J44" s="98">
        <v>111924</v>
      </c>
      <c r="K44" s="98">
        <v>54704</v>
      </c>
      <c r="L44" s="98">
        <v>62631</v>
      </c>
      <c r="M44" s="90">
        <v>39908</v>
      </c>
    </row>
    <row r="45" spans="2:13" s="1024" customFormat="1" ht="15" customHeight="1">
      <c r="B45" s="1122"/>
      <c r="C45" s="1123"/>
      <c r="D45" s="1124"/>
      <c r="E45" s="137"/>
      <c r="F45" s="137"/>
      <c r="G45" s="137"/>
      <c r="H45" s="98"/>
      <c r="I45" s="98"/>
      <c r="J45" s="98"/>
      <c r="K45" s="98"/>
      <c r="L45" s="98"/>
      <c r="M45" s="90"/>
    </row>
    <row r="46" spans="2:13" ht="15" customHeight="1">
      <c r="B46" s="1649" t="s">
        <v>1505</v>
      </c>
      <c r="C46" s="1650" t="s">
        <v>1174</v>
      </c>
      <c r="D46" s="1651"/>
      <c r="E46" s="137">
        <f aca="true" t="shared" si="11" ref="E46:E56">H46+K46</f>
        <v>161206</v>
      </c>
      <c r="F46" s="137">
        <f aca="true" t="shared" si="12" ref="F46:F56">I46+L46</f>
        <v>175012</v>
      </c>
      <c r="G46" s="137">
        <f aca="true" t="shared" si="13" ref="G46:G56">J46+M46</f>
        <v>88729</v>
      </c>
      <c r="H46" s="140">
        <v>139132</v>
      </c>
      <c r="I46" s="140">
        <v>149834</v>
      </c>
      <c r="J46" s="140">
        <v>81553</v>
      </c>
      <c r="K46" s="140">
        <v>22074</v>
      </c>
      <c r="L46" s="140">
        <v>25178</v>
      </c>
      <c r="M46" s="718">
        <v>7176</v>
      </c>
    </row>
    <row r="47" spans="2:13" ht="15" customHeight="1">
      <c r="B47" s="1649"/>
      <c r="C47" s="1652" t="s">
        <v>1176</v>
      </c>
      <c r="D47" s="1653"/>
      <c r="E47" s="137">
        <f t="shared" si="11"/>
        <v>127485</v>
      </c>
      <c r="F47" s="137">
        <f t="shared" si="12"/>
        <v>142261</v>
      </c>
      <c r="G47" s="137">
        <f t="shared" si="13"/>
        <v>79567</v>
      </c>
      <c r="H47" s="140">
        <v>117468</v>
      </c>
      <c r="I47" s="140">
        <v>130431</v>
      </c>
      <c r="J47" s="140">
        <v>75442</v>
      </c>
      <c r="K47" s="140">
        <v>10017</v>
      </c>
      <c r="L47" s="140">
        <v>11830</v>
      </c>
      <c r="M47" s="718">
        <v>4125</v>
      </c>
    </row>
    <row r="48" spans="2:13" ht="15" customHeight="1">
      <c r="B48" s="1649"/>
      <c r="C48" s="1652" t="s">
        <v>1173</v>
      </c>
      <c r="D48" s="1653"/>
      <c r="E48" s="137">
        <f t="shared" si="11"/>
        <v>131832</v>
      </c>
      <c r="F48" s="137">
        <f t="shared" si="12"/>
        <v>180083</v>
      </c>
      <c r="G48" s="137">
        <f t="shared" si="13"/>
        <v>95542</v>
      </c>
      <c r="H48" s="140">
        <v>105416</v>
      </c>
      <c r="I48" s="140">
        <v>142316</v>
      </c>
      <c r="J48" s="140">
        <v>77592</v>
      </c>
      <c r="K48" s="140">
        <v>26416</v>
      </c>
      <c r="L48" s="140">
        <v>37767</v>
      </c>
      <c r="M48" s="718">
        <v>17950</v>
      </c>
    </row>
    <row r="49" spans="2:13" ht="15" customHeight="1">
      <c r="B49" s="1649"/>
      <c r="C49" s="140"/>
      <c r="D49" s="1124" t="s">
        <v>1506</v>
      </c>
      <c r="E49" s="137">
        <f t="shared" si="11"/>
        <v>98776</v>
      </c>
      <c r="F49" s="137">
        <f t="shared" si="12"/>
        <v>154058</v>
      </c>
      <c r="G49" s="137">
        <f t="shared" si="13"/>
        <v>77897</v>
      </c>
      <c r="H49" s="140">
        <v>83526</v>
      </c>
      <c r="I49" s="140">
        <v>127906</v>
      </c>
      <c r="J49" s="140">
        <v>66560</v>
      </c>
      <c r="K49" s="140">
        <v>15250</v>
      </c>
      <c r="L49" s="140">
        <v>26152</v>
      </c>
      <c r="M49" s="718">
        <v>11337</v>
      </c>
    </row>
    <row r="50" spans="2:13" ht="15" customHeight="1">
      <c r="B50" s="1649"/>
      <c r="C50" s="140"/>
      <c r="D50" s="1124" t="s">
        <v>1507</v>
      </c>
      <c r="E50" s="137">
        <f t="shared" si="11"/>
        <v>108311</v>
      </c>
      <c r="F50" s="137">
        <f t="shared" si="12"/>
        <v>148184</v>
      </c>
      <c r="G50" s="137">
        <f t="shared" si="13"/>
        <v>95850</v>
      </c>
      <c r="H50" s="140">
        <v>87783</v>
      </c>
      <c r="I50" s="140">
        <v>124322</v>
      </c>
      <c r="J50" s="140">
        <v>76647</v>
      </c>
      <c r="K50" s="140">
        <v>20528</v>
      </c>
      <c r="L50" s="140">
        <v>23862</v>
      </c>
      <c r="M50" s="718">
        <v>19203</v>
      </c>
    </row>
    <row r="51" spans="2:13" ht="15" customHeight="1">
      <c r="B51" s="1649"/>
      <c r="C51" s="140"/>
      <c r="D51" s="1124" t="s">
        <v>1508</v>
      </c>
      <c r="E51" s="137">
        <f t="shared" si="11"/>
        <v>129615</v>
      </c>
      <c r="F51" s="137">
        <f t="shared" si="12"/>
        <v>153013</v>
      </c>
      <c r="G51" s="137">
        <f t="shared" si="13"/>
        <v>97138</v>
      </c>
      <c r="H51" s="140">
        <v>109082</v>
      </c>
      <c r="I51" s="140">
        <v>128940</v>
      </c>
      <c r="J51" s="140">
        <v>81650</v>
      </c>
      <c r="K51" s="140">
        <v>20533</v>
      </c>
      <c r="L51" s="140">
        <v>24073</v>
      </c>
      <c r="M51" s="718">
        <v>15488</v>
      </c>
    </row>
    <row r="52" spans="2:13" ht="15" customHeight="1">
      <c r="B52" s="1649"/>
      <c r="C52" s="140"/>
      <c r="D52" s="1124" t="s">
        <v>1509</v>
      </c>
      <c r="E52" s="137">
        <f t="shared" si="11"/>
        <v>195565</v>
      </c>
      <c r="F52" s="137">
        <f t="shared" si="12"/>
        <v>207596</v>
      </c>
      <c r="G52" s="137">
        <f t="shared" si="13"/>
        <v>108977</v>
      </c>
      <c r="H52" s="140">
        <v>151452</v>
      </c>
      <c r="I52" s="140">
        <v>160319</v>
      </c>
      <c r="J52" s="140">
        <v>87091</v>
      </c>
      <c r="K52" s="140">
        <v>44113</v>
      </c>
      <c r="L52" s="140">
        <v>47277</v>
      </c>
      <c r="M52" s="718">
        <v>21886</v>
      </c>
    </row>
    <row r="53" spans="2:13" ht="15" customHeight="1">
      <c r="B53" s="1649"/>
      <c r="C53" s="140"/>
      <c r="D53" s="1124" t="s">
        <v>1212</v>
      </c>
      <c r="E53" s="137">
        <f t="shared" si="11"/>
        <v>208276</v>
      </c>
      <c r="F53" s="137">
        <f t="shared" si="12"/>
        <v>217552</v>
      </c>
      <c r="G53" s="137">
        <f t="shared" si="13"/>
        <v>116633</v>
      </c>
      <c r="H53" s="140">
        <v>163598</v>
      </c>
      <c r="I53" s="140">
        <v>170430</v>
      </c>
      <c r="J53" s="140">
        <v>96075</v>
      </c>
      <c r="K53" s="140">
        <v>44678</v>
      </c>
      <c r="L53" s="140">
        <v>47122</v>
      </c>
      <c r="M53" s="718">
        <v>20558</v>
      </c>
    </row>
    <row r="54" spans="2:13" ht="15" customHeight="1">
      <c r="B54" s="1649"/>
      <c r="C54" s="140"/>
      <c r="D54" s="1124" t="s">
        <v>1496</v>
      </c>
      <c r="E54" s="137">
        <f t="shared" si="11"/>
        <v>168101</v>
      </c>
      <c r="F54" s="137">
        <f t="shared" si="12"/>
        <v>180837</v>
      </c>
      <c r="G54" s="137">
        <f t="shared" si="13"/>
        <v>121319</v>
      </c>
      <c r="H54" s="140">
        <v>130844</v>
      </c>
      <c r="I54" s="140">
        <v>140608</v>
      </c>
      <c r="J54" s="140">
        <v>94489</v>
      </c>
      <c r="K54" s="140">
        <v>37257</v>
      </c>
      <c r="L54" s="140">
        <v>40229</v>
      </c>
      <c r="M54" s="718">
        <v>26830</v>
      </c>
    </row>
    <row r="55" spans="2:13" ht="15" customHeight="1">
      <c r="B55" s="1649"/>
      <c r="C55" s="140"/>
      <c r="D55" s="1124" t="s">
        <v>1497</v>
      </c>
      <c r="E55" s="137">
        <f t="shared" si="11"/>
        <v>122207</v>
      </c>
      <c r="F55" s="137">
        <f t="shared" si="12"/>
        <v>164681</v>
      </c>
      <c r="G55" s="137">
        <f t="shared" si="13"/>
        <v>105147</v>
      </c>
      <c r="H55" s="140">
        <v>96582</v>
      </c>
      <c r="I55" s="140">
        <v>130261</v>
      </c>
      <c r="J55" s="140">
        <v>82944</v>
      </c>
      <c r="K55" s="140">
        <v>25625</v>
      </c>
      <c r="L55" s="140">
        <v>34420</v>
      </c>
      <c r="M55" s="718">
        <v>22203</v>
      </c>
    </row>
    <row r="56" spans="2:13" ht="15" customHeight="1">
      <c r="B56" s="1649"/>
      <c r="C56" s="140"/>
      <c r="D56" s="1124" t="s">
        <v>1498</v>
      </c>
      <c r="E56" s="137">
        <f t="shared" si="11"/>
        <v>139128</v>
      </c>
      <c r="F56" s="137">
        <f t="shared" si="12"/>
        <v>187767</v>
      </c>
      <c r="G56" s="137">
        <f t="shared" si="13"/>
        <v>92699</v>
      </c>
      <c r="H56" s="140">
        <v>111255</v>
      </c>
      <c r="I56" s="140">
        <v>147004</v>
      </c>
      <c r="J56" s="140">
        <v>77180</v>
      </c>
      <c r="K56" s="140">
        <v>27873</v>
      </c>
      <c r="L56" s="140">
        <v>40763</v>
      </c>
      <c r="M56" s="718">
        <v>15519</v>
      </c>
    </row>
    <row r="57" spans="2:13" ht="15" customHeight="1">
      <c r="B57" s="1125"/>
      <c r="C57" s="140"/>
      <c r="D57" s="1124"/>
      <c r="E57" s="137"/>
      <c r="F57" s="137"/>
      <c r="G57" s="137"/>
      <c r="H57" s="140"/>
      <c r="I57" s="140"/>
      <c r="J57" s="140"/>
      <c r="K57" s="140"/>
      <c r="L57" s="140"/>
      <c r="M57" s="718"/>
    </row>
    <row r="58" spans="2:13" ht="15" customHeight="1">
      <c r="B58" s="1649" t="s">
        <v>1510</v>
      </c>
      <c r="C58" s="1650" t="s">
        <v>1174</v>
      </c>
      <c r="D58" s="1651"/>
      <c r="E58" s="137">
        <f aca="true" t="shared" si="14" ref="E58:E68">H58+K58</f>
        <v>166795</v>
      </c>
      <c r="F58" s="137">
        <f aca="true" t="shared" si="15" ref="F58:F68">I58+L58</f>
        <v>181027</v>
      </c>
      <c r="G58" s="137">
        <f aca="true" t="shared" si="16" ref="G58:G68">J58+M58</f>
        <v>108018</v>
      </c>
      <c r="H58" s="140">
        <v>144803</v>
      </c>
      <c r="I58" s="140">
        <v>157730</v>
      </c>
      <c r="J58" s="140">
        <v>91766</v>
      </c>
      <c r="K58" s="140">
        <v>21992</v>
      </c>
      <c r="L58" s="140">
        <v>23297</v>
      </c>
      <c r="M58" s="718">
        <v>16252</v>
      </c>
    </row>
    <row r="59" spans="2:13" ht="15" customHeight="1">
      <c r="B59" s="1649"/>
      <c r="C59" s="1652" t="s">
        <v>1176</v>
      </c>
      <c r="D59" s="1653"/>
      <c r="E59" s="137">
        <f t="shared" si="14"/>
        <v>177057</v>
      </c>
      <c r="F59" s="137">
        <f t="shared" si="15"/>
        <v>193997</v>
      </c>
      <c r="G59" s="137">
        <f t="shared" si="16"/>
        <v>119680</v>
      </c>
      <c r="H59" s="140">
        <v>145894</v>
      </c>
      <c r="I59" s="140">
        <v>160052</v>
      </c>
      <c r="J59" s="140">
        <v>97840</v>
      </c>
      <c r="K59" s="140">
        <v>31163</v>
      </c>
      <c r="L59" s="140">
        <v>33945</v>
      </c>
      <c r="M59" s="718">
        <v>21840</v>
      </c>
    </row>
    <row r="60" spans="2:13" ht="15" customHeight="1">
      <c r="B60" s="1649"/>
      <c r="C60" s="1652" t="s">
        <v>1173</v>
      </c>
      <c r="D60" s="1653"/>
      <c r="E60" s="137">
        <f t="shared" si="14"/>
        <v>204707</v>
      </c>
      <c r="F60" s="137">
        <f t="shared" si="15"/>
        <v>237576</v>
      </c>
      <c r="G60" s="137">
        <f t="shared" si="16"/>
        <v>122691</v>
      </c>
      <c r="H60" s="140">
        <v>154505</v>
      </c>
      <c r="I60" s="140">
        <v>178253</v>
      </c>
      <c r="J60" s="140">
        <v>94997</v>
      </c>
      <c r="K60" s="140">
        <v>50202</v>
      </c>
      <c r="L60" s="140">
        <v>59323</v>
      </c>
      <c r="M60" s="718">
        <v>27694</v>
      </c>
    </row>
    <row r="61" spans="2:13" ht="15" customHeight="1">
      <c r="B61" s="1649"/>
      <c r="C61" s="140"/>
      <c r="D61" s="1124" t="s">
        <v>1506</v>
      </c>
      <c r="E61" s="137">
        <f t="shared" si="14"/>
        <v>198096</v>
      </c>
      <c r="F61" s="137">
        <f t="shared" si="15"/>
        <v>235000</v>
      </c>
      <c r="G61" s="137">
        <f t="shared" si="16"/>
        <v>120573</v>
      </c>
      <c r="H61" s="140">
        <v>152282</v>
      </c>
      <c r="I61" s="140">
        <v>180180</v>
      </c>
      <c r="J61" s="140">
        <v>93709</v>
      </c>
      <c r="K61" s="140">
        <v>45814</v>
      </c>
      <c r="L61" s="140">
        <v>54820</v>
      </c>
      <c r="M61" s="718">
        <v>26864</v>
      </c>
    </row>
    <row r="62" spans="2:13" ht="15" customHeight="1">
      <c r="B62" s="1649"/>
      <c r="C62" s="140"/>
      <c r="D62" s="1124" t="s">
        <v>1507</v>
      </c>
      <c r="E62" s="137">
        <f t="shared" si="14"/>
        <v>194242</v>
      </c>
      <c r="F62" s="137">
        <f t="shared" si="15"/>
        <v>242530</v>
      </c>
      <c r="G62" s="137">
        <f t="shared" si="16"/>
        <v>117596</v>
      </c>
      <c r="H62" s="140">
        <v>148314</v>
      </c>
      <c r="I62" s="140">
        <v>183577</v>
      </c>
      <c r="J62" s="140">
        <v>92375</v>
      </c>
      <c r="K62" s="140">
        <v>45928</v>
      </c>
      <c r="L62" s="140">
        <v>58953</v>
      </c>
      <c r="M62" s="718">
        <v>25221</v>
      </c>
    </row>
    <row r="63" spans="2:13" ht="15" customHeight="1">
      <c r="B63" s="1649"/>
      <c r="C63" s="140"/>
      <c r="D63" s="1124" t="s">
        <v>1508</v>
      </c>
      <c r="E63" s="137">
        <f t="shared" si="14"/>
        <v>170041</v>
      </c>
      <c r="F63" s="137">
        <f t="shared" si="15"/>
        <v>187130</v>
      </c>
      <c r="G63" s="137">
        <f t="shared" si="16"/>
        <v>122804</v>
      </c>
      <c r="H63" s="140">
        <v>144419</v>
      </c>
      <c r="I63" s="140">
        <v>160802</v>
      </c>
      <c r="J63" s="140">
        <v>99306</v>
      </c>
      <c r="K63" s="140">
        <v>25622</v>
      </c>
      <c r="L63" s="140">
        <v>26328</v>
      </c>
      <c r="M63" s="718">
        <v>23498</v>
      </c>
    </row>
    <row r="64" spans="2:13" ht="15" customHeight="1">
      <c r="B64" s="1649"/>
      <c r="C64" s="140"/>
      <c r="D64" s="1124" t="s">
        <v>1509</v>
      </c>
      <c r="E64" s="137">
        <f t="shared" si="14"/>
        <v>213338</v>
      </c>
      <c r="F64" s="137">
        <f t="shared" si="15"/>
        <v>243754</v>
      </c>
      <c r="G64" s="137">
        <f t="shared" si="16"/>
        <v>131005</v>
      </c>
      <c r="H64" s="140">
        <v>156616</v>
      </c>
      <c r="I64" s="140">
        <v>178476</v>
      </c>
      <c r="J64" s="140">
        <v>96593</v>
      </c>
      <c r="K64" s="140">
        <v>56722</v>
      </c>
      <c r="L64" s="140">
        <v>65278</v>
      </c>
      <c r="M64" s="718">
        <v>34412</v>
      </c>
    </row>
    <row r="65" spans="2:13" ht="15" customHeight="1">
      <c r="B65" s="1649"/>
      <c r="C65" s="140"/>
      <c r="D65" s="1124" t="s">
        <v>1212</v>
      </c>
      <c r="E65" s="137">
        <f t="shared" si="14"/>
        <v>255953</v>
      </c>
      <c r="F65" s="137">
        <f t="shared" si="15"/>
        <v>304023</v>
      </c>
      <c r="G65" s="137">
        <f t="shared" si="16"/>
        <v>111607</v>
      </c>
      <c r="H65" s="140">
        <v>186096</v>
      </c>
      <c r="I65" s="140">
        <v>217622</v>
      </c>
      <c r="J65" s="140">
        <v>90815</v>
      </c>
      <c r="K65" s="140">
        <v>69857</v>
      </c>
      <c r="L65" s="140">
        <v>86401</v>
      </c>
      <c r="M65" s="718">
        <v>20792</v>
      </c>
    </row>
    <row r="66" spans="2:13" ht="15" customHeight="1">
      <c r="B66" s="1649"/>
      <c r="C66" s="140"/>
      <c r="D66" s="1124" t="s">
        <v>1496</v>
      </c>
      <c r="E66" s="137">
        <f t="shared" si="14"/>
        <v>198625</v>
      </c>
      <c r="F66" s="137">
        <f t="shared" si="15"/>
        <v>220420</v>
      </c>
      <c r="G66" s="137">
        <f t="shared" si="16"/>
        <v>113272</v>
      </c>
      <c r="H66" s="140">
        <v>147577</v>
      </c>
      <c r="I66" s="140">
        <v>162679</v>
      </c>
      <c r="J66" s="140">
        <v>88780</v>
      </c>
      <c r="K66" s="140">
        <v>51048</v>
      </c>
      <c r="L66" s="140">
        <v>57741</v>
      </c>
      <c r="M66" s="718">
        <v>24492</v>
      </c>
    </row>
    <row r="67" spans="2:13" ht="15" customHeight="1">
      <c r="B67" s="1649"/>
      <c r="C67" s="140"/>
      <c r="D67" s="1124" t="s">
        <v>1497</v>
      </c>
      <c r="E67" s="137">
        <f t="shared" si="14"/>
        <v>201034</v>
      </c>
      <c r="F67" s="137">
        <f t="shared" si="15"/>
        <v>227548</v>
      </c>
      <c r="G67" s="137">
        <f t="shared" si="16"/>
        <v>128285</v>
      </c>
      <c r="H67" s="140">
        <v>153926</v>
      </c>
      <c r="I67" s="140">
        <v>174374</v>
      </c>
      <c r="J67" s="140">
        <v>97480</v>
      </c>
      <c r="K67" s="140">
        <v>47108</v>
      </c>
      <c r="L67" s="140">
        <v>53174</v>
      </c>
      <c r="M67" s="718">
        <v>30805</v>
      </c>
    </row>
    <row r="68" spans="2:13" ht="15" customHeight="1">
      <c r="B68" s="1649"/>
      <c r="C68" s="140"/>
      <c r="D68" s="1124" t="s">
        <v>1498</v>
      </c>
      <c r="E68" s="137">
        <f t="shared" si="14"/>
        <v>213611</v>
      </c>
      <c r="F68" s="137">
        <f t="shared" si="15"/>
        <v>252062</v>
      </c>
      <c r="G68" s="137">
        <f t="shared" si="16"/>
        <v>120311</v>
      </c>
      <c r="H68" s="140">
        <v>158724</v>
      </c>
      <c r="I68" s="140">
        <v>184653</v>
      </c>
      <c r="J68" s="140">
        <v>94822</v>
      </c>
      <c r="K68" s="140">
        <v>54887</v>
      </c>
      <c r="L68" s="140">
        <v>67409</v>
      </c>
      <c r="M68" s="718">
        <v>25489</v>
      </c>
    </row>
    <row r="69" spans="2:13" ht="15" customHeight="1">
      <c r="B69" s="735"/>
      <c r="C69" s="736"/>
      <c r="D69" s="1126"/>
      <c r="E69" s="140"/>
      <c r="F69" s="140"/>
      <c r="G69" s="140"/>
      <c r="H69" s="140"/>
      <c r="I69" s="140"/>
      <c r="J69" s="140"/>
      <c r="K69" s="140"/>
      <c r="L69" s="140"/>
      <c r="M69" s="718"/>
    </row>
    <row r="70" spans="3:13" ht="15" customHeight="1">
      <c r="C70" s="140" t="s">
        <v>1511</v>
      </c>
      <c r="D70" s="716"/>
      <c r="E70" s="1127"/>
      <c r="F70" s="1127"/>
      <c r="G70" s="1127"/>
      <c r="H70" s="1127"/>
      <c r="I70" s="1127"/>
      <c r="J70" s="1127"/>
      <c r="K70" s="1127"/>
      <c r="L70" s="1127"/>
      <c r="M70" s="1127"/>
    </row>
    <row r="71" spans="3:13" ht="15" customHeight="1">
      <c r="C71" s="140" t="s">
        <v>1512</v>
      </c>
      <c r="D71" s="716"/>
      <c r="E71" s="716"/>
      <c r="F71" s="716"/>
      <c r="G71" s="716"/>
      <c r="H71" s="716"/>
      <c r="I71" s="716"/>
      <c r="J71" s="716"/>
      <c r="K71" s="716"/>
      <c r="L71" s="716"/>
      <c r="M71" s="716"/>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23">
    <mergeCell ref="K4:M4"/>
    <mergeCell ref="C40:D40"/>
    <mergeCell ref="B4:D4"/>
    <mergeCell ref="E4:G4"/>
    <mergeCell ref="H4:J4"/>
    <mergeCell ref="B5:D5"/>
    <mergeCell ref="C26:D26"/>
    <mergeCell ref="C27:D27"/>
    <mergeCell ref="C25:D25"/>
    <mergeCell ref="B7:D7"/>
    <mergeCell ref="C59:D59"/>
    <mergeCell ref="C60:D60"/>
    <mergeCell ref="C58:D58"/>
    <mergeCell ref="B58:B68"/>
    <mergeCell ref="B25:B44"/>
    <mergeCell ref="C46:D46"/>
    <mergeCell ref="B46:B56"/>
    <mergeCell ref="C47:D47"/>
    <mergeCell ref="C48:D48"/>
    <mergeCell ref="C36:D36"/>
    <mergeCell ref="C37:D37"/>
    <mergeCell ref="C38:D38"/>
    <mergeCell ref="C39:D39"/>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2:AE51"/>
  <sheetViews>
    <sheetView workbookViewId="0" topLeftCell="A1">
      <selection activeCell="A1" sqref="A1"/>
    </sheetView>
  </sheetViews>
  <sheetFormatPr defaultColWidth="9.00390625" defaultRowHeight="13.5"/>
  <cols>
    <col min="1" max="1" width="2.625" style="109" customWidth="1"/>
    <col min="2" max="2" width="3.625" style="109" customWidth="1"/>
    <col min="3" max="3" width="25.625" style="109" customWidth="1"/>
    <col min="4" max="4" width="6.25390625" style="109" customWidth="1"/>
    <col min="5" max="24" width="5.625" style="109" customWidth="1"/>
    <col min="25" max="25" width="7.375" style="109" customWidth="1"/>
    <col min="26" max="26" width="9.625" style="109" customWidth="1"/>
    <col min="27" max="27" width="16.00390625" style="109" customWidth="1"/>
    <col min="28" max="28" width="11.00390625" style="109" customWidth="1"/>
    <col min="29" max="29" width="12.75390625" style="109" customWidth="1"/>
    <col min="30" max="30" width="7.625" style="109" customWidth="1"/>
    <col min="31" max="31" width="10.125" style="109" customWidth="1"/>
    <col min="32" max="16384" width="9.00390625" style="109" customWidth="1"/>
  </cols>
  <sheetData>
    <row r="1" ht="15" customHeight="1"/>
    <row r="2" spans="2:4" ht="15" customHeight="1">
      <c r="B2" s="1106" t="s">
        <v>829</v>
      </c>
      <c r="D2" s="1106"/>
    </row>
    <row r="3" spans="2:31" ht="15" customHeight="1" thickBot="1">
      <c r="B3" s="1128"/>
      <c r="C3" s="140"/>
      <c r="D3" s="140"/>
      <c r="E3" s="140"/>
      <c r="F3" s="140"/>
      <c r="G3" s="140"/>
      <c r="H3" s="140"/>
      <c r="I3" s="140"/>
      <c r="J3" s="140"/>
      <c r="K3" s="140"/>
      <c r="L3" s="140"/>
      <c r="M3" s="140"/>
      <c r="N3" s="140"/>
      <c r="O3" s="140"/>
      <c r="P3" s="140"/>
      <c r="Q3" s="140"/>
      <c r="R3" s="140"/>
      <c r="S3" s="140"/>
      <c r="T3" s="140"/>
      <c r="U3" s="140"/>
      <c r="V3" s="140"/>
      <c r="W3" s="140"/>
      <c r="X3" s="140"/>
      <c r="Y3" s="140"/>
      <c r="Z3" s="140"/>
      <c r="AB3" s="1129"/>
      <c r="AC3" s="1129"/>
      <c r="AE3" s="523" t="s">
        <v>1543</v>
      </c>
    </row>
    <row r="4" spans="1:31" ht="13.5" customHeight="1" thickTop="1">
      <c r="A4" s="718"/>
      <c r="B4" s="1657" t="s">
        <v>1514</v>
      </c>
      <c r="C4" s="1671"/>
      <c r="D4" s="1654" t="s">
        <v>1544</v>
      </c>
      <c r="E4" s="1660"/>
      <c r="F4" s="1660"/>
      <c r="G4" s="1660"/>
      <c r="H4" s="1660"/>
      <c r="I4" s="1660"/>
      <c r="J4" s="1660"/>
      <c r="K4" s="1660"/>
      <c r="L4" s="1660"/>
      <c r="M4" s="1660"/>
      <c r="N4" s="1660"/>
      <c r="O4" s="1660"/>
      <c r="P4" s="1660"/>
      <c r="Q4" s="1660"/>
      <c r="R4" s="1660"/>
      <c r="S4" s="1660"/>
      <c r="T4" s="1660"/>
      <c r="U4" s="1660"/>
      <c r="V4" s="1660"/>
      <c r="W4" s="1660"/>
      <c r="X4" s="1661"/>
      <c r="Y4" s="1130" t="s">
        <v>1515</v>
      </c>
      <c r="Z4" s="1131"/>
      <c r="AA4" s="1674" t="s">
        <v>1545</v>
      </c>
      <c r="AB4" s="1675"/>
      <c r="AC4" s="1676" t="s">
        <v>1546</v>
      </c>
      <c r="AD4" s="1677"/>
      <c r="AE4" s="1678"/>
    </row>
    <row r="5" spans="1:31" ht="13.5" customHeight="1">
      <c r="A5" s="718"/>
      <c r="B5" s="1483"/>
      <c r="C5" s="1672"/>
      <c r="D5" s="1480" t="s">
        <v>597</v>
      </c>
      <c r="E5" s="1480" t="s">
        <v>1547</v>
      </c>
      <c r="F5" s="1480" t="s">
        <v>1548</v>
      </c>
      <c r="G5" s="1480" t="s">
        <v>1549</v>
      </c>
      <c r="H5" s="1480" t="s">
        <v>1550</v>
      </c>
      <c r="I5" s="1480" t="s">
        <v>787</v>
      </c>
      <c r="J5" s="653" t="s">
        <v>788</v>
      </c>
      <c r="K5" s="1480" t="s">
        <v>789</v>
      </c>
      <c r="L5" s="1480" t="s">
        <v>790</v>
      </c>
      <c r="M5" s="1480" t="s">
        <v>791</v>
      </c>
      <c r="N5" s="1480" t="s">
        <v>792</v>
      </c>
      <c r="O5" s="1480" t="s">
        <v>793</v>
      </c>
      <c r="P5" s="653" t="s">
        <v>794</v>
      </c>
      <c r="Q5" s="1480" t="s">
        <v>795</v>
      </c>
      <c r="R5" s="653" t="s">
        <v>796</v>
      </c>
      <c r="S5" s="1480" t="s">
        <v>797</v>
      </c>
      <c r="T5" s="1480" t="s">
        <v>798</v>
      </c>
      <c r="U5" s="1480" t="s">
        <v>799</v>
      </c>
      <c r="V5" s="733" t="s">
        <v>800</v>
      </c>
      <c r="W5" s="1480" t="s">
        <v>801</v>
      </c>
      <c r="X5" s="1110" t="s">
        <v>802</v>
      </c>
      <c r="Y5" s="1480" t="s">
        <v>1516</v>
      </c>
      <c r="Z5" s="653" t="s">
        <v>803</v>
      </c>
      <c r="AA5" s="1670" t="s">
        <v>804</v>
      </c>
      <c r="AB5" s="1495" t="s">
        <v>805</v>
      </c>
      <c r="AC5" s="1473" t="s">
        <v>806</v>
      </c>
      <c r="AD5" s="732" t="s">
        <v>807</v>
      </c>
      <c r="AE5" s="1495" t="s">
        <v>805</v>
      </c>
    </row>
    <row r="6" spans="1:31" ht="12">
      <c r="A6" s="718"/>
      <c r="B6" s="1481"/>
      <c r="C6" s="1673"/>
      <c r="D6" s="1474"/>
      <c r="E6" s="1474"/>
      <c r="F6" s="1474"/>
      <c r="G6" s="1474"/>
      <c r="H6" s="1474"/>
      <c r="I6" s="1474"/>
      <c r="J6" s="738" t="s">
        <v>1517</v>
      </c>
      <c r="K6" s="1474"/>
      <c r="L6" s="1474"/>
      <c r="M6" s="1474"/>
      <c r="N6" s="1474"/>
      <c r="O6" s="1474"/>
      <c r="P6" s="738" t="s">
        <v>1518</v>
      </c>
      <c r="Q6" s="1474"/>
      <c r="R6" s="738" t="s">
        <v>1519</v>
      </c>
      <c r="S6" s="1474"/>
      <c r="T6" s="1474"/>
      <c r="U6" s="1474"/>
      <c r="V6" s="118" t="s">
        <v>808</v>
      </c>
      <c r="W6" s="1474"/>
      <c r="X6" s="118" t="s">
        <v>809</v>
      </c>
      <c r="Y6" s="1474"/>
      <c r="Z6" s="738" t="s">
        <v>810</v>
      </c>
      <c r="AA6" s="1290"/>
      <c r="AB6" s="1496"/>
      <c r="AC6" s="1474"/>
      <c r="AD6" s="739" t="s">
        <v>811</v>
      </c>
      <c r="AE6" s="1496"/>
    </row>
    <row r="7" spans="1:31" ht="12">
      <c r="A7" s="718"/>
      <c r="B7" s="740"/>
      <c r="C7" s="94"/>
      <c r="D7" s="1111"/>
      <c r="E7" s="98"/>
      <c r="F7" s="98"/>
      <c r="G7" s="98"/>
      <c r="H7" s="98"/>
      <c r="I7" s="98"/>
      <c r="J7" s="98"/>
      <c r="K7" s="98"/>
      <c r="L7" s="98"/>
      <c r="M7" s="98"/>
      <c r="N7" s="98"/>
      <c r="O7" s="98"/>
      <c r="P7" s="98"/>
      <c r="Q7" s="98"/>
      <c r="R7" s="32"/>
      <c r="S7" s="32"/>
      <c r="T7" s="32"/>
      <c r="U7" s="32"/>
      <c r="V7" s="32"/>
      <c r="W7" s="32"/>
      <c r="X7" s="32"/>
      <c r="Y7" s="32"/>
      <c r="Z7" s="32"/>
      <c r="AA7" s="32"/>
      <c r="AB7" s="1132"/>
      <c r="AC7" s="1132"/>
      <c r="AD7" s="1132"/>
      <c r="AE7" s="1133"/>
    </row>
    <row r="8" spans="1:31" s="756" customFormat="1" ht="15" customHeight="1">
      <c r="A8" s="751"/>
      <c r="B8" s="1639" t="s">
        <v>812</v>
      </c>
      <c r="C8" s="1636"/>
      <c r="D8" s="528">
        <v>119</v>
      </c>
      <c r="E8" s="83">
        <f aca="true" t="shared" si="0" ref="E8:R8">SUM(E10+E14+E28+E34+E44+E46)</f>
        <v>15</v>
      </c>
      <c r="F8" s="83">
        <f t="shared" si="0"/>
        <v>14</v>
      </c>
      <c r="G8" s="83">
        <f t="shared" si="0"/>
        <v>11</v>
      </c>
      <c r="H8" s="83">
        <f t="shared" si="0"/>
        <v>7</v>
      </c>
      <c r="I8" s="83">
        <f t="shared" si="0"/>
        <v>5</v>
      </c>
      <c r="J8" s="83">
        <f t="shared" si="0"/>
        <v>4</v>
      </c>
      <c r="K8" s="83">
        <f t="shared" si="0"/>
        <v>3</v>
      </c>
      <c r="L8" s="83">
        <f t="shared" si="0"/>
        <v>1</v>
      </c>
      <c r="M8" s="83">
        <f t="shared" si="0"/>
        <v>6</v>
      </c>
      <c r="N8" s="83">
        <f t="shared" si="0"/>
        <v>1</v>
      </c>
      <c r="O8" s="83">
        <f t="shared" si="0"/>
        <v>4</v>
      </c>
      <c r="P8" s="83">
        <f t="shared" si="0"/>
        <v>2</v>
      </c>
      <c r="Q8" s="83">
        <f t="shared" si="0"/>
        <v>3</v>
      </c>
      <c r="R8" s="83">
        <f t="shared" si="0"/>
        <v>2</v>
      </c>
      <c r="S8" s="83">
        <v>4</v>
      </c>
      <c r="T8" s="83">
        <f aca="true" t="shared" si="1" ref="T8:Y8">SUM(T10+T14+T28+T34+T44+T46)</f>
        <v>0</v>
      </c>
      <c r="U8" s="83">
        <f t="shared" si="1"/>
        <v>2</v>
      </c>
      <c r="V8" s="83">
        <f t="shared" si="1"/>
        <v>7</v>
      </c>
      <c r="W8" s="83">
        <f t="shared" si="1"/>
        <v>1</v>
      </c>
      <c r="X8" s="83">
        <f t="shared" si="1"/>
        <v>10</v>
      </c>
      <c r="Y8" s="83">
        <f t="shared" si="1"/>
        <v>4708</v>
      </c>
      <c r="Z8" s="83">
        <v>0</v>
      </c>
      <c r="AA8" s="83">
        <v>5411241186</v>
      </c>
      <c r="AB8" s="83">
        <v>0</v>
      </c>
      <c r="AC8" s="83">
        <v>116706376</v>
      </c>
      <c r="AD8" s="83">
        <v>6272</v>
      </c>
      <c r="AE8" s="84">
        <v>0</v>
      </c>
    </row>
    <row r="9" spans="1:31" s="756" customFormat="1" ht="15" customHeight="1">
      <c r="A9" s="751"/>
      <c r="B9" s="1134"/>
      <c r="C9" s="1101"/>
      <c r="D9" s="85"/>
      <c r="E9" s="83"/>
      <c r="F9" s="83"/>
      <c r="G9" s="83"/>
      <c r="H9" s="83"/>
      <c r="I9" s="83"/>
      <c r="J9" s="83"/>
      <c r="K9" s="83"/>
      <c r="L9" s="83"/>
      <c r="M9" s="83"/>
      <c r="N9" s="83"/>
      <c r="O9" s="83"/>
      <c r="P9" s="83"/>
      <c r="Q9" s="83"/>
      <c r="R9" s="83"/>
      <c r="S9" s="83"/>
      <c r="T9" s="83"/>
      <c r="U9" s="83"/>
      <c r="V9" s="83"/>
      <c r="W9" s="83"/>
      <c r="X9" s="83"/>
      <c r="Y9" s="83"/>
      <c r="Z9" s="83"/>
      <c r="AA9" s="96"/>
      <c r="AB9" s="96"/>
      <c r="AC9" s="96"/>
      <c r="AD9" s="96"/>
      <c r="AE9" s="99"/>
    </row>
    <row r="10" spans="1:31" s="756" customFormat="1" ht="15" customHeight="1">
      <c r="A10" s="751"/>
      <c r="B10" s="1639" t="s">
        <v>1520</v>
      </c>
      <c r="C10" s="1636"/>
      <c r="D10" s="528">
        <f aca="true" t="shared" si="2" ref="D10:R10">SUM(D11:D12)</f>
        <v>5</v>
      </c>
      <c r="E10" s="83">
        <f t="shared" si="2"/>
        <v>0</v>
      </c>
      <c r="F10" s="83">
        <f t="shared" si="2"/>
        <v>1</v>
      </c>
      <c r="G10" s="83">
        <f t="shared" si="2"/>
        <v>0</v>
      </c>
      <c r="H10" s="83">
        <f t="shared" si="2"/>
        <v>1</v>
      </c>
      <c r="I10" s="83">
        <f t="shared" si="2"/>
        <v>0</v>
      </c>
      <c r="J10" s="83">
        <f t="shared" si="2"/>
        <v>0</v>
      </c>
      <c r="K10" s="83">
        <f t="shared" si="2"/>
        <v>0</v>
      </c>
      <c r="L10" s="83">
        <f t="shared" si="2"/>
        <v>0</v>
      </c>
      <c r="M10" s="83">
        <f t="shared" si="2"/>
        <v>1</v>
      </c>
      <c r="N10" s="83">
        <f t="shared" si="2"/>
        <v>1</v>
      </c>
      <c r="O10" s="83">
        <f t="shared" si="2"/>
        <v>0</v>
      </c>
      <c r="P10" s="83">
        <f t="shared" si="2"/>
        <v>0</v>
      </c>
      <c r="Q10" s="83">
        <f t="shared" si="2"/>
        <v>0</v>
      </c>
      <c r="R10" s="83">
        <f t="shared" si="2"/>
        <v>0</v>
      </c>
      <c r="S10" s="83">
        <v>5</v>
      </c>
      <c r="T10" s="83">
        <f aca="true" t="shared" si="3" ref="T10:Y10">SUM(T11:T12)</f>
        <v>0</v>
      </c>
      <c r="U10" s="83">
        <f t="shared" si="3"/>
        <v>0</v>
      </c>
      <c r="V10" s="83">
        <f t="shared" si="3"/>
        <v>0</v>
      </c>
      <c r="W10" s="83">
        <f t="shared" si="3"/>
        <v>0</v>
      </c>
      <c r="X10" s="83">
        <f t="shared" si="3"/>
        <v>0</v>
      </c>
      <c r="Y10" s="83">
        <f t="shared" si="3"/>
        <v>460</v>
      </c>
      <c r="Z10" s="83">
        <v>119697</v>
      </c>
      <c r="AA10" s="96">
        <v>0</v>
      </c>
      <c r="AB10" s="96">
        <v>0</v>
      </c>
      <c r="AC10" s="96">
        <v>0</v>
      </c>
      <c r="AD10" s="96">
        <v>0</v>
      </c>
      <c r="AE10" s="99">
        <v>0</v>
      </c>
    </row>
    <row r="11" spans="1:31" ht="15" customHeight="1">
      <c r="A11" s="718"/>
      <c r="B11" s="740"/>
      <c r="C11" s="94" t="s">
        <v>813</v>
      </c>
      <c r="D11" s="485">
        <f>SUM(E11:X11)</f>
        <v>3</v>
      </c>
      <c r="E11" s="96">
        <v>0</v>
      </c>
      <c r="F11" s="96">
        <v>0</v>
      </c>
      <c r="G11" s="96">
        <v>0</v>
      </c>
      <c r="H11" s="96">
        <v>0</v>
      </c>
      <c r="I11" s="96">
        <v>0</v>
      </c>
      <c r="J11" s="96">
        <v>0</v>
      </c>
      <c r="K11" s="96">
        <v>0</v>
      </c>
      <c r="L11" s="96">
        <v>0</v>
      </c>
      <c r="M11" s="96">
        <v>1</v>
      </c>
      <c r="N11" s="96">
        <v>1</v>
      </c>
      <c r="O11" s="96">
        <v>0</v>
      </c>
      <c r="P11" s="96">
        <v>0</v>
      </c>
      <c r="Q11" s="96">
        <v>0</v>
      </c>
      <c r="R11" s="96">
        <v>0</v>
      </c>
      <c r="S11" s="96">
        <v>1</v>
      </c>
      <c r="T11" s="96">
        <v>0</v>
      </c>
      <c r="U11" s="96">
        <v>0</v>
      </c>
      <c r="V11" s="96">
        <v>0</v>
      </c>
      <c r="W11" s="96">
        <v>0</v>
      </c>
      <c r="X11" s="96">
        <v>0</v>
      </c>
      <c r="Y11" s="96">
        <v>280</v>
      </c>
      <c r="Z11" s="96">
        <v>101130</v>
      </c>
      <c r="AA11" s="96">
        <v>0</v>
      </c>
      <c r="AB11" s="96">
        <v>0</v>
      </c>
      <c r="AC11" s="96">
        <v>0</v>
      </c>
      <c r="AD11" s="96">
        <v>0</v>
      </c>
      <c r="AE11" s="99">
        <v>0</v>
      </c>
    </row>
    <row r="12" spans="1:31" ht="15" customHeight="1">
      <c r="A12" s="718"/>
      <c r="B12" s="740"/>
      <c r="C12" s="94" t="s">
        <v>1521</v>
      </c>
      <c r="D12" s="485">
        <f>SUM(E12:X12)</f>
        <v>2</v>
      </c>
      <c r="E12" s="96">
        <v>0</v>
      </c>
      <c r="F12" s="96">
        <v>1</v>
      </c>
      <c r="G12" s="96">
        <v>0</v>
      </c>
      <c r="H12" s="96">
        <v>1</v>
      </c>
      <c r="I12" s="96">
        <v>0</v>
      </c>
      <c r="J12" s="96">
        <v>0</v>
      </c>
      <c r="K12" s="96">
        <v>0</v>
      </c>
      <c r="L12" s="96">
        <v>0</v>
      </c>
      <c r="M12" s="96">
        <v>0</v>
      </c>
      <c r="N12" s="96">
        <v>0</v>
      </c>
      <c r="O12" s="96">
        <v>0</v>
      </c>
      <c r="P12" s="96">
        <v>0</v>
      </c>
      <c r="Q12" s="96">
        <v>0</v>
      </c>
      <c r="R12" s="96">
        <v>0</v>
      </c>
      <c r="S12" s="96">
        <v>0</v>
      </c>
      <c r="T12" s="96">
        <v>0</v>
      </c>
      <c r="U12" s="96">
        <v>0</v>
      </c>
      <c r="V12" s="96">
        <v>0</v>
      </c>
      <c r="W12" s="96">
        <v>0</v>
      </c>
      <c r="X12" s="96">
        <v>0</v>
      </c>
      <c r="Y12" s="96">
        <v>180</v>
      </c>
      <c r="Z12" s="96">
        <v>18568</v>
      </c>
      <c r="AA12" s="96">
        <v>0</v>
      </c>
      <c r="AB12" s="96">
        <v>0</v>
      </c>
      <c r="AC12" s="96">
        <v>0</v>
      </c>
      <c r="AD12" s="96">
        <v>0</v>
      </c>
      <c r="AE12" s="99">
        <v>0</v>
      </c>
    </row>
    <row r="13" spans="1:31" ht="15" customHeight="1">
      <c r="A13" s="718"/>
      <c r="B13" s="740"/>
      <c r="C13" s="94"/>
      <c r="D13" s="1135"/>
      <c r="E13" s="96"/>
      <c r="F13" s="96"/>
      <c r="G13" s="96"/>
      <c r="H13" s="96"/>
      <c r="I13" s="96"/>
      <c r="J13" s="96"/>
      <c r="K13" s="96"/>
      <c r="L13" s="96"/>
      <c r="M13" s="96"/>
      <c r="N13" s="96"/>
      <c r="O13" s="96"/>
      <c r="P13" s="96"/>
      <c r="Q13" s="96"/>
      <c r="R13" s="96"/>
      <c r="S13" s="96"/>
      <c r="T13" s="96"/>
      <c r="U13" s="96"/>
      <c r="V13" s="96"/>
      <c r="W13" s="96"/>
      <c r="X13" s="96"/>
      <c r="Y13" s="96"/>
      <c r="Z13" s="96"/>
      <c r="AA13" s="96"/>
      <c r="AB13" s="143"/>
      <c r="AC13" s="143"/>
      <c r="AD13" s="143"/>
      <c r="AE13" s="1136"/>
    </row>
    <row r="14" spans="1:31" s="756" customFormat="1" ht="15" customHeight="1">
      <c r="A14" s="751"/>
      <c r="B14" s="1639" t="s">
        <v>1522</v>
      </c>
      <c r="C14" s="1636"/>
      <c r="D14" s="528">
        <v>56</v>
      </c>
      <c r="E14" s="83">
        <f aca="true" t="shared" si="4" ref="E14:Y14">SUM(E15:E25)</f>
        <v>7</v>
      </c>
      <c r="F14" s="83">
        <f t="shared" si="4"/>
        <v>6</v>
      </c>
      <c r="G14" s="83">
        <f t="shared" si="4"/>
        <v>4</v>
      </c>
      <c r="H14" s="83">
        <f t="shared" si="4"/>
        <v>3</v>
      </c>
      <c r="I14" s="83">
        <f t="shared" si="4"/>
        <v>3</v>
      </c>
      <c r="J14" s="83">
        <f t="shared" si="4"/>
        <v>3</v>
      </c>
      <c r="K14" s="83">
        <f t="shared" si="4"/>
        <v>2</v>
      </c>
      <c r="L14" s="83">
        <f t="shared" si="4"/>
        <v>0</v>
      </c>
      <c r="M14" s="83">
        <f t="shared" si="4"/>
        <v>2</v>
      </c>
      <c r="N14" s="83">
        <f t="shared" si="4"/>
        <v>0</v>
      </c>
      <c r="O14" s="83">
        <f t="shared" si="4"/>
        <v>0</v>
      </c>
      <c r="P14" s="83">
        <f t="shared" si="4"/>
        <v>1</v>
      </c>
      <c r="Q14" s="83">
        <f t="shared" si="4"/>
        <v>2</v>
      </c>
      <c r="R14" s="83">
        <f t="shared" si="4"/>
        <v>2</v>
      </c>
      <c r="S14" s="83">
        <f t="shared" si="4"/>
        <v>1</v>
      </c>
      <c r="T14" s="83">
        <f t="shared" si="4"/>
        <v>0</v>
      </c>
      <c r="U14" s="83">
        <f t="shared" si="4"/>
        <v>0</v>
      </c>
      <c r="V14" s="83">
        <f t="shared" si="4"/>
        <v>1</v>
      </c>
      <c r="W14" s="83">
        <f t="shared" si="4"/>
        <v>1</v>
      </c>
      <c r="X14" s="83">
        <f t="shared" si="4"/>
        <v>1</v>
      </c>
      <c r="Y14" s="83">
        <f t="shared" si="4"/>
        <v>1166</v>
      </c>
      <c r="Z14" s="83">
        <f>SUM(Z15:Z26)</f>
        <v>9413</v>
      </c>
      <c r="AA14" s="83">
        <f>SUM(AA15:AA26)</f>
        <v>1414551843</v>
      </c>
      <c r="AB14" s="96">
        <v>0</v>
      </c>
      <c r="AC14" s="96">
        <v>0</v>
      </c>
      <c r="AD14" s="96">
        <v>0</v>
      </c>
      <c r="AE14" s="99">
        <v>0</v>
      </c>
    </row>
    <row r="15" spans="1:31" ht="15" customHeight="1">
      <c r="A15" s="718"/>
      <c r="B15" s="740"/>
      <c r="C15" s="94" t="s">
        <v>1523</v>
      </c>
      <c r="D15" s="485">
        <f aca="true" t="shared" si="5" ref="D15:D25">SUM(E15:X15)</f>
        <v>12</v>
      </c>
      <c r="E15" s="96">
        <v>1</v>
      </c>
      <c r="F15" s="96">
        <v>3</v>
      </c>
      <c r="G15" s="96">
        <v>1</v>
      </c>
      <c r="H15" s="96">
        <v>1</v>
      </c>
      <c r="I15" s="96">
        <v>1</v>
      </c>
      <c r="J15" s="96">
        <v>1</v>
      </c>
      <c r="K15" s="96">
        <v>0</v>
      </c>
      <c r="L15" s="96">
        <v>0</v>
      </c>
      <c r="M15" s="96">
        <v>1</v>
      </c>
      <c r="N15" s="96">
        <v>0</v>
      </c>
      <c r="O15" s="96">
        <v>0</v>
      </c>
      <c r="P15" s="96">
        <v>0</v>
      </c>
      <c r="Q15" s="96">
        <v>1</v>
      </c>
      <c r="R15" s="96">
        <v>0</v>
      </c>
      <c r="S15" s="96">
        <v>0</v>
      </c>
      <c r="T15" s="96">
        <v>0</v>
      </c>
      <c r="U15" s="96">
        <v>0</v>
      </c>
      <c r="V15" s="96">
        <v>1</v>
      </c>
      <c r="W15" s="96">
        <v>1</v>
      </c>
      <c r="X15" s="96">
        <v>0</v>
      </c>
      <c r="Y15" s="96">
        <v>47</v>
      </c>
      <c r="Z15" s="96">
        <v>58</v>
      </c>
      <c r="AA15" s="96">
        <v>6200054</v>
      </c>
      <c r="AB15" s="143">
        <v>106893</v>
      </c>
      <c r="AC15" s="143">
        <v>986700</v>
      </c>
      <c r="AD15" s="143">
        <v>49</v>
      </c>
      <c r="AE15" s="1136">
        <v>20136</v>
      </c>
    </row>
    <row r="16" spans="1:31" ht="15" customHeight="1">
      <c r="A16" s="718"/>
      <c r="B16" s="740"/>
      <c r="C16" s="94" t="s">
        <v>1524</v>
      </c>
      <c r="D16" s="485">
        <f t="shared" si="5"/>
        <v>1</v>
      </c>
      <c r="E16" s="96">
        <v>0</v>
      </c>
      <c r="F16" s="96">
        <v>0</v>
      </c>
      <c r="G16" s="96">
        <v>1</v>
      </c>
      <c r="H16" s="96">
        <v>0</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40</v>
      </c>
      <c r="Z16" s="96">
        <v>182</v>
      </c>
      <c r="AA16" s="143">
        <v>60153673</v>
      </c>
      <c r="AB16" s="143">
        <v>330509</v>
      </c>
      <c r="AC16" s="96">
        <v>195000</v>
      </c>
      <c r="AD16" s="96">
        <v>36</v>
      </c>
      <c r="AE16" s="99">
        <v>5416</v>
      </c>
    </row>
    <row r="17" spans="1:31" ht="15" customHeight="1">
      <c r="A17" s="718"/>
      <c r="B17" s="740"/>
      <c r="C17" s="94" t="s">
        <v>814</v>
      </c>
      <c r="D17" s="485">
        <f t="shared" si="5"/>
        <v>8</v>
      </c>
      <c r="E17" s="96">
        <v>2</v>
      </c>
      <c r="F17" s="96">
        <v>1</v>
      </c>
      <c r="G17" s="96">
        <v>1</v>
      </c>
      <c r="H17" s="96">
        <v>1</v>
      </c>
      <c r="I17" s="96">
        <v>0</v>
      </c>
      <c r="J17" s="96">
        <v>0</v>
      </c>
      <c r="K17" s="96">
        <v>0</v>
      </c>
      <c r="L17" s="96">
        <v>0</v>
      </c>
      <c r="M17" s="96">
        <v>0</v>
      </c>
      <c r="N17" s="96">
        <v>0</v>
      </c>
      <c r="O17" s="96">
        <v>0</v>
      </c>
      <c r="P17" s="96">
        <v>0</v>
      </c>
      <c r="Q17" s="96">
        <v>1</v>
      </c>
      <c r="R17" s="96">
        <v>2</v>
      </c>
      <c r="S17" s="96">
        <v>0</v>
      </c>
      <c r="T17" s="96">
        <v>0</v>
      </c>
      <c r="U17" s="96">
        <v>0</v>
      </c>
      <c r="V17" s="96">
        <v>0</v>
      </c>
      <c r="W17" s="96">
        <v>0</v>
      </c>
      <c r="X17" s="96">
        <v>0</v>
      </c>
      <c r="Y17" s="96">
        <v>111</v>
      </c>
      <c r="Z17" s="96">
        <v>88</v>
      </c>
      <c r="AA17" s="143">
        <v>9829060</v>
      </c>
      <c r="AB17" s="143">
        <v>111694</v>
      </c>
      <c r="AC17" s="96">
        <v>0</v>
      </c>
      <c r="AD17" s="96">
        <v>0</v>
      </c>
      <c r="AE17" s="99">
        <v>0</v>
      </c>
    </row>
    <row r="18" spans="1:31" ht="15" customHeight="1">
      <c r="A18" s="718"/>
      <c r="B18" s="740"/>
      <c r="C18" s="94" t="s">
        <v>815</v>
      </c>
      <c r="D18" s="485">
        <f t="shared" si="5"/>
        <v>5</v>
      </c>
      <c r="E18" s="96">
        <v>1</v>
      </c>
      <c r="F18" s="96">
        <v>1</v>
      </c>
      <c r="G18" s="96">
        <v>1</v>
      </c>
      <c r="H18" s="96">
        <v>0</v>
      </c>
      <c r="I18" s="96">
        <v>1</v>
      </c>
      <c r="J18" s="96">
        <v>1</v>
      </c>
      <c r="K18" s="96">
        <v>0</v>
      </c>
      <c r="L18" s="96">
        <v>0</v>
      </c>
      <c r="M18" s="96">
        <v>0</v>
      </c>
      <c r="N18" s="96">
        <v>0</v>
      </c>
      <c r="O18" s="96">
        <v>0</v>
      </c>
      <c r="P18" s="96">
        <v>0</v>
      </c>
      <c r="Q18" s="96">
        <v>0</v>
      </c>
      <c r="R18" s="96">
        <v>0</v>
      </c>
      <c r="S18" s="96">
        <v>0</v>
      </c>
      <c r="T18" s="96">
        <v>0</v>
      </c>
      <c r="U18" s="96">
        <v>0</v>
      </c>
      <c r="V18" s="96">
        <v>0</v>
      </c>
      <c r="W18" s="96">
        <v>0</v>
      </c>
      <c r="X18" s="96">
        <v>0</v>
      </c>
      <c r="Y18" s="96">
        <v>263</v>
      </c>
      <c r="Z18" s="96">
        <v>2721</v>
      </c>
      <c r="AA18" s="143">
        <v>326102058</v>
      </c>
      <c r="AB18" s="143">
        <v>119846</v>
      </c>
      <c r="AC18" s="96">
        <v>3206450</v>
      </c>
      <c r="AD18" s="96">
        <v>924</v>
      </c>
      <c r="AE18" s="99">
        <v>3470</v>
      </c>
    </row>
    <row r="19" spans="1:31" ht="15" customHeight="1">
      <c r="A19" s="718"/>
      <c r="B19" s="740"/>
      <c r="C19" s="94" t="s">
        <v>816</v>
      </c>
      <c r="D19" s="485">
        <f t="shared" si="5"/>
        <v>4</v>
      </c>
      <c r="E19" s="96">
        <v>0</v>
      </c>
      <c r="F19" s="96">
        <v>0</v>
      </c>
      <c r="G19" s="96">
        <v>0</v>
      </c>
      <c r="H19" s="96">
        <v>0</v>
      </c>
      <c r="I19" s="96">
        <v>1</v>
      </c>
      <c r="J19" s="96">
        <v>0</v>
      </c>
      <c r="K19" s="96">
        <v>0</v>
      </c>
      <c r="L19" s="96">
        <v>0</v>
      </c>
      <c r="M19" s="96">
        <v>1</v>
      </c>
      <c r="N19" s="96">
        <v>0</v>
      </c>
      <c r="O19" s="96">
        <v>0</v>
      </c>
      <c r="P19" s="96">
        <v>1</v>
      </c>
      <c r="Q19" s="96">
        <v>0</v>
      </c>
      <c r="R19" s="96">
        <v>0</v>
      </c>
      <c r="S19" s="96">
        <v>0</v>
      </c>
      <c r="T19" s="96">
        <v>0</v>
      </c>
      <c r="U19" s="96">
        <v>0</v>
      </c>
      <c r="V19" s="96">
        <v>0</v>
      </c>
      <c r="W19" s="96">
        <v>0</v>
      </c>
      <c r="X19" s="96">
        <v>1</v>
      </c>
      <c r="Y19" s="96">
        <v>320</v>
      </c>
      <c r="Z19" s="96">
        <v>2019</v>
      </c>
      <c r="AA19" s="143">
        <v>398052635</v>
      </c>
      <c r="AB19" s="143">
        <v>197153</v>
      </c>
      <c r="AC19" s="96">
        <v>11853566</v>
      </c>
      <c r="AD19" s="96">
        <v>1632</v>
      </c>
      <c r="AE19" s="99">
        <v>7263</v>
      </c>
    </row>
    <row r="20" spans="1:31" ht="15" customHeight="1">
      <c r="A20" s="718"/>
      <c r="B20" s="740"/>
      <c r="C20" s="94" t="s">
        <v>817</v>
      </c>
      <c r="D20" s="485">
        <f t="shared" si="5"/>
        <v>3</v>
      </c>
      <c r="E20" s="96">
        <v>1</v>
      </c>
      <c r="F20" s="96">
        <v>0</v>
      </c>
      <c r="G20" s="96">
        <v>0</v>
      </c>
      <c r="H20" s="96">
        <v>1</v>
      </c>
      <c r="I20" s="96">
        <v>0</v>
      </c>
      <c r="J20" s="96">
        <v>1</v>
      </c>
      <c r="K20" s="96">
        <v>0</v>
      </c>
      <c r="L20" s="96">
        <v>0</v>
      </c>
      <c r="M20" s="96">
        <v>0</v>
      </c>
      <c r="N20" s="96">
        <v>0</v>
      </c>
      <c r="O20" s="96">
        <v>0</v>
      </c>
      <c r="P20" s="96">
        <v>0</v>
      </c>
      <c r="Q20" s="96">
        <v>0</v>
      </c>
      <c r="R20" s="96">
        <v>0</v>
      </c>
      <c r="S20" s="96">
        <v>0</v>
      </c>
      <c r="T20" s="96">
        <v>0</v>
      </c>
      <c r="U20" s="96">
        <v>0</v>
      </c>
      <c r="V20" s="96">
        <v>0</v>
      </c>
      <c r="W20" s="96">
        <v>0</v>
      </c>
      <c r="X20" s="96">
        <v>0</v>
      </c>
      <c r="Y20" s="96">
        <v>90</v>
      </c>
      <c r="Z20" s="96">
        <v>656</v>
      </c>
      <c r="AA20" s="143">
        <v>64042260</v>
      </c>
      <c r="AB20" s="143">
        <v>97625</v>
      </c>
      <c r="AC20" s="96">
        <v>2583580</v>
      </c>
      <c r="AD20" s="96">
        <v>564</v>
      </c>
      <c r="AE20" s="99">
        <v>4580</v>
      </c>
    </row>
    <row r="21" spans="1:31" ht="15" customHeight="1">
      <c r="A21" s="718"/>
      <c r="B21" s="740"/>
      <c r="C21" s="94" t="s">
        <v>1525</v>
      </c>
      <c r="D21" s="485">
        <f t="shared" si="5"/>
        <v>1</v>
      </c>
      <c r="E21" s="96">
        <v>0</v>
      </c>
      <c r="F21" s="96">
        <v>0</v>
      </c>
      <c r="G21" s="96">
        <v>0</v>
      </c>
      <c r="H21" s="96">
        <v>0</v>
      </c>
      <c r="I21" s="96">
        <v>0</v>
      </c>
      <c r="J21" s="96">
        <v>0</v>
      </c>
      <c r="K21" s="96">
        <v>1</v>
      </c>
      <c r="L21" s="96">
        <v>0</v>
      </c>
      <c r="M21" s="96">
        <v>0</v>
      </c>
      <c r="N21" s="96">
        <v>0</v>
      </c>
      <c r="O21" s="96">
        <v>0</v>
      </c>
      <c r="P21" s="96">
        <v>0</v>
      </c>
      <c r="Q21" s="96">
        <v>0</v>
      </c>
      <c r="R21" s="96">
        <v>0</v>
      </c>
      <c r="S21" s="96">
        <v>0</v>
      </c>
      <c r="T21" s="96">
        <v>0</v>
      </c>
      <c r="U21" s="96">
        <v>0</v>
      </c>
      <c r="V21" s="96">
        <v>0</v>
      </c>
      <c r="W21" s="96">
        <v>0</v>
      </c>
      <c r="X21" s="96">
        <v>0</v>
      </c>
      <c r="Y21" s="96">
        <v>70</v>
      </c>
      <c r="Z21" s="96">
        <v>331</v>
      </c>
      <c r="AA21" s="96">
        <v>55476495</v>
      </c>
      <c r="AB21" s="96">
        <v>167603</v>
      </c>
      <c r="AC21" s="96">
        <v>962000</v>
      </c>
      <c r="AD21" s="96">
        <v>180</v>
      </c>
      <c r="AE21" s="99">
        <v>5344</v>
      </c>
    </row>
    <row r="22" spans="1:31" ht="15" customHeight="1">
      <c r="A22" s="718"/>
      <c r="B22" s="740"/>
      <c r="C22" s="94" t="s">
        <v>1526</v>
      </c>
      <c r="D22" s="485">
        <f t="shared" si="5"/>
        <v>1</v>
      </c>
      <c r="E22" s="96">
        <v>0</v>
      </c>
      <c r="F22" s="96">
        <v>0</v>
      </c>
      <c r="G22" s="96">
        <v>0</v>
      </c>
      <c r="H22" s="96">
        <v>0</v>
      </c>
      <c r="I22" s="96">
        <v>0</v>
      </c>
      <c r="J22" s="96">
        <v>0</v>
      </c>
      <c r="K22" s="96">
        <v>1</v>
      </c>
      <c r="L22" s="96">
        <v>0</v>
      </c>
      <c r="M22" s="96">
        <v>0</v>
      </c>
      <c r="N22" s="96">
        <v>0</v>
      </c>
      <c r="O22" s="96">
        <v>0</v>
      </c>
      <c r="P22" s="96">
        <v>0</v>
      </c>
      <c r="Q22" s="96">
        <v>0</v>
      </c>
      <c r="R22" s="96">
        <v>0</v>
      </c>
      <c r="S22" s="96">
        <v>0</v>
      </c>
      <c r="T22" s="96">
        <v>0</v>
      </c>
      <c r="U22" s="96">
        <v>0</v>
      </c>
      <c r="V22" s="96">
        <v>0</v>
      </c>
      <c r="W22" s="96">
        <v>0</v>
      </c>
      <c r="X22" s="96">
        <v>0</v>
      </c>
      <c r="Y22" s="96">
        <v>70</v>
      </c>
      <c r="Z22" s="96">
        <v>151</v>
      </c>
      <c r="AA22" s="96">
        <v>26724229</v>
      </c>
      <c r="AB22" s="96">
        <v>176982</v>
      </c>
      <c r="AC22" s="96">
        <v>438940</v>
      </c>
      <c r="AD22" s="96">
        <v>108</v>
      </c>
      <c r="AE22" s="99">
        <v>4064</v>
      </c>
    </row>
    <row r="23" spans="1:31" ht="15" customHeight="1">
      <c r="A23" s="718"/>
      <c r="B23" s="740"/>
      <c r="C23" s="94" t="s">
        <v>1527</v>
      </c>
      <c r="D23" s="485">
        <f t="shared" si="5"/>
        <v>1</v>
      </c>
      <c r="E23" s="96">
        <v>1</v>
      </c>
      <c r="F23" s="96">
        <v>0</v>
      </c>
      <c r="G23" s="96">
        <v>0</v>
      </c>
      <c r="H23" s="96">
        <v>0</v>
      </c>
      <c r="I23" s="96">
        <v>0</v>
      </c>
      <c r="J23" s="96">
        <v>0</v>
      </c>
      <c r="K23" s="96">
        <v>0</v>
      </c>
      <c r="L23" s="96">
        <v>0</v>
      </c>
      <c r="M23" s="96">
        <v>0</v>
      </c>
      <c r="N23" s="96">
        <v>0</v>
      </c>
      <c r="O23" s="96">
        <v>0</v>
      </c>
      <c r="P23" s="96">
        <v>0</v>
      </c>
      <c r="Q23" s="96">
        <v>0</v>
      </c>
      <c r="R23" s="96">
        <v>0</v>
      </c>
      <c r="S23" s="96">
        <v>0</v>
      </c>
      <c r="T23" s="96">
        <v>0</v>
      </c>
      <c r="U23" s="96">
        <v>0</v>
      </c>
      <c r="V23" s="96">
        <v>0</v>
      </c>
      <c r="W23" s="96">
        <v>0</v>
      </c>
      <c r="X23" s="96">
        <v>0</v>
      </c>
      <c r="Y23" s="96">
        <v>100</v>
      </c>
      <c r="Z23" s="96">
        <v>797</v>
      </c>
      <c r="AA23" s="143">
        <v>71532797</v>
      </c>
      <c r="AB23" s="143">
        <v>89753</v>
      </c>
      <c r="AC23" s="96">
        <v>5451090</v>
      </c>
      <c r="AD23" s="96">
        <v>756</v>
      </c>
      <c r="AE23" s="99">
        <v>7210</v>
      </c>
    </row>
    <row r="24" spans="1:31" ht="15" customHeight="1">
      <c r="A24" s="718"/>
      <c r="B24" s="740"/>
      <c r="C24" s="94" t="s">
        <v>1528</v>
      </c>
      <c r="D24" s="485">
        <f t="shared" si="5"/>
        <v>2</v>
      </c>
      <c r="E24" s="96">
        <v>1</v>
      </c>
      <c r="F24" s="96">
        <v>1</v>
      </c>
      <c r="G24" s="96">
        <v>0</v>
      </c>
      <c r="H24" s="96">
        <v>0</v>
      </c>
      <c r="I24" s="96">
        <v>0</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2029</v>
      </c>
      <c r="AA24" s="143">
        <v>355190654</v>
      </c>
      <c r="AB24" s="143">
        <v>175057</v>
      </c>
      <c r="AC24" s="96">
        <v>12566260</v>
      </c>
      <c r="AD24" s="96">
        <v>1644</v>
      </c>
      <c r="AE24" s="99">
        <v>7643</v>
      </c>
    </row>
    <row r="25" spans="1:31" ht="15" customHeight="1">
      <c r="A25" s="718"/>
      <c r="B25" s="740"/>
      <c r="C25" s="94" t="s">
        <v>818</v>
      </c>
      <c r="D25" s="485">
        <f t="shared" si="5"/>
        <v>1</v>
      </c>
      <c r="E25" s="96">
        <v>0</v>
      </c>
      <c r="F25" s="96">
        <v>0</v>
      </c>
      <c r="G25" s="96">
        <v>0</v>
      </c>
      <c r="H25" s="96">
        <v>0</v>
      </c>
      <c r="I25" s="96">
        <v>0</v>
      </c>
      <c r="J25" s="96">
        <v>0</v>
      </c>
      <c r="K25" s="96">
        <v>0</v>
      </c>
      <c r="L25" s="96">
        <v>0</v>
      </c>
      <c r="M25" s="96">
        <v>0</v>
      </c>
      <c r="N25" s="96">
        <v>0</v>
      </c>
      <c r="O25" s="96">
        <v>0</v>
      </c>
      <c r="P25" s="96">
        <v>0</v>
      </c>
      <c r="Q25" s="96">
        <v>0</v>
      </c>
      <c r="R25" s="96">
        <v>0</v>
      </c>
      <c r="S25" s="96">
        <v>1</v>
      </c>
      <c r="T25" s="96">
        <v>0</v>
      </c>
      <c r="U25" s="96">
        <v>0</v>
      </c>
      <c r="V25" s="96">
        <v>0</v>
      </c>
      <c r="W25" s="96">
        <v>0</v>
      </c>
      <c r="X25" s="96">
        <v>0</v>
      </c>
      <c r="Y25" s="96">
        <v>55</v>
      </c>
      <c r="Z25" s="96">
        <v>179</v>
      </c>
      <c r="AA25" s="143">
        <v>31757770</v>
      </c>
      <c r="AB25" s="143">
        <v>177418</v>
      </c>
      <c r="AC25" s="96">
        <v>602090</v>
      </c>
      <c r="AD25" s="96">
        <v>84</v>
      </c>
      <c r="AE25" s="99">
        <v>7167</v>
      </c>
    </row>
    <row r="26" spans="1:31" ht="15" customHeight="1">
      <c r="A26" s="718"/>
      <c r="B26" s="740"/>
      <c r="C26" s="94" t="s">
        <v>819</v>
      </c>
      <c r="D26" s="485">
        <v>17</v>
      </c>
      <c r="E26" s="1137">
        <v>0</v>
      </c>
      <c r="F26" s="1137">
        <v>0</v>
      </c>
      <c r="G26" s="1137">
        <v>0</v>
      </c>
      <c r="H26" s="1137">
        <v>0</v>
      </c>
      <c r="I26" s="1137">
        <v>0</v>
      </c>
      <c r="J26" s="1137">
        <v>0</v>
      </c>
      <c r="K26" s="1137">
        <v>0</v>
      </c>
      <c r="L26" s="1137">
        <v>0</v>
      </c>
      <c r="M26" s="1137">
        <v>0</v>
      </c>
      <c r="N26" s="1137">
        <v>0</v>
      </c>
      <c r="O26" s="1137">
        <v>0</v>
      </c>
      <c r="P26" s="1137">
        <v>0</v>
      </c>
      <c r="Q26" s="1137">
        <v>0</v>
      </c>
      <c r="R26" s="96">
        <v>0</v>
      </c>
      <c r="S26" s="96">
        <v>0</v>
      </c>
      <c r="T26" s="96">
        <v>0</v>
      </c>
      <c r="U26" s="96">
        <v>0</v>
      </c>
      <c r="V26" s="96">
        <v>0</v>
      </c>
      <c r="W26" s="96">
        <v>0</v>
      </c>
      <c r="X26" s="96">
        <v>0</v>
      </c>
      <c r="Y26" s="96">
        <v>0</v>
      </c>
      <c r="Z26" s="96">
        <v>202</v>
      </c>
      <c r="AA26" s="143">
        <v>9490158</v>
      </c>
      <c r="AB26" s="143">
        <v>46981</v>
      </c>
      <c r="AC26" s="96">
        <v>225600</v>
      </c>
      <c r="AD26" s="96">
        <v>36</v>
      </c>
      <c r="AE26" s="99">
        <v>6266</v>
      </c>
    </row>
    <row r="27" spans="1:31" ht="25.5" customHeight="1">
      <c r="A27" s="718"/>
      <c r="B27" s="740"/>
      <c r="C27" s="94"/>
      <c r="D27" s="1135"/>
      <c r="E27" s="96"/>
      <c r="F27" s="96"/>
      <c r="G27" s="96"/>
      <c r="H27" s="96"/>
      <c r="I27" s="96"/>
      <c r="J27" s="96"/>
      <c r="K27" s="96"/>
      <c r="L27" s="96"/>
      <c r="M27" s="96"/>
      <c r="N27" s="96"/>
      <c r="O27" s="96"/>
      <c r="P27" s="96"/>
      <c r="Q27" s="96"/>
      <c r="R27" s="96"/>
      <c r="S27" s="96"/>
      <c r="T27" s="96"/>
      <c r="U27" s="96"/>
      <c r="V27" s="96"/>
      <c r="W27" s="96"/>
      <c r="X27" s="96"/>
      <c r="Y27" s="96"/>
      <c r="Z27" s="1138" t="s">
        <v>820</v>
      </c>
      <c r="AA27" s="96"/>
      <c r="AB27" s="1139" t="s">
        <v>821</v>
      </c>
      <c r="AC27" s="143"/>
      <c r="AD27" s="143"/>
      <c r="AE27" s="1140" t="s">
        <v>821</v>
      </c>
    </row>
    <row r="28" spans="1:31" s="756" customFormat="1" ht="15" customHeight="1">
      <c r="A28" s="751"/>
      <c r="B28" s="1639" t="s">
        <v>1529</v>
      </c>
      <c r="C28" s="1636"/>
      <c r="D28" s="528">
        <v>36</v>
      </c>
      <c r="E28" s="83">
        <f aca="true" t="shared" si="6" ref="E28:AE28">SUM(E29:E32)</f>
        <v>1</v>
      </c>
      <c r="F28" s="83">
        <f t="shared" si="6"/>
        <v>4</v>
      </c>
      <c r="G28" s="83">
        <f t="shared" si="6"/>
        <v>5</v>
      </c>
      <c r="H28" s="83">
        <f t="shared" si="6"/>
        <v>2</v>
      </c>
      <c r="I28" s="83">
        <f t="shared" si="6"/>
        <v>2</v>
      </c>
      <c r="J28" s="83">
        <f t="shared" si="6"/>
        <v>1</v>
      </c>
      <c r="K28" s="83">
        <f t="shared" si="6"/>
        <v>1</v>
      </c>
      <c r="L28" s="83">
        <f t="shared" si="6"/>
        <v>1</v>
      </c>
      <c r="M28" s="83">
        <f t="shared" si="6"/>
        <v>3</v>
      </c>
      <c r="N28" s="83">
        <f t="shared" si="6"/>
        <v>0</v>
      </c>
      <c r="O28" s="83">
        <f t="shared" si="6"/>
        <v>2</v>
      </c>
      <c r="P28" s="83">
        <f t="shared" si="6"/>
        <v>1</v>
      </c>
      <c r="Q28" s="83">
        <f t="shared" si="6"/>
        <v>1</v>
      </c>
      <c r="R28" s="83">
        <f t="shared" si="6"/>
        <v>0</v>
      </c>
      <c r="S28" s="83">
        <f t="shared" si="6"/>
        <v>2</v>
      </c>
      <c r="T28" s="83">
        <f t="shared" si="6"/>
        <v>0</v>
      </c>
      <c r="U28" s="83">
        <f t="shared" si="6"/>
        <v>1</v>
      </c>
      <c r="V28" s="83">
        <f t="shared" si="6"/>
        <v>1</v>
      </c>
      <c r="W28" s="83">
        <f t="shared" si="6"/>
        <v>0</v>
      </c>
      <c r="X28" s="83">
        <f t="shared" si="6"/>
        <v>8</v>
      </c>
      <c r="Y28" s="83">
        <f t="shared" si="6"/>
        <v>1820</v>
      </c>
      <c r="Z28" s="83">
        <f t="shared" si="6"/>
        <v>596616</v>
      </c>
      <c r="AA28" s="83">
        <f t="shared" si="6"/>
        <v>2088408920</v>
      </c>
      <c r="AB28" s="83">
        <f t="shared" si="6"/>
        <v>3500</v>
      </c>
      <c r="AC28" s="83">
        <f t="shared" si="6"/>
        <v>26137452</v>
      </c>
      <c r="AD28" s="83">
        <f t="shared" si="6"/>
        <v>259</v>
      </c>
      <c r="AE28" s="84">
        <f t="shared" si="6"/>
        <v>275</v>
      </c>
    </row>
    <row r="29" spans="1:31" ht="15" customHeight="1">
      <c r="A29" s="718"/>
      <c r="B29" s="740"/>
      <c r="C29" s="94" t="s">
        <v>1530</v>
      </c>
      <c r="D29" s="485">
        <f>SUM(E29:X29)</f>
        <v>12</v>
      </c>
      <c r="E29" s="96">
        <v>1</v>
      </c>
      <c r="F29" s="96">
        <v>1</v>
      </c>
      <c r="G29" s="96">
        <v>2</v>
      </c>
      <c r="H29" s="96">
        <v>1</v>
      </c>
      <c r="I29" s="96">
        <v>1</v>
      </c>
      <c r="J29" s="96">
        <v>0</v>
      </c>
      <c r="K29" s="96">
        <v>1</v>
      </c>
      <c r="L29" s="96">
        <v>1</v>
      </c>
      <c r="M29" s="96">
        <v>1</v>
      </c>
      <c r="N29" s="96">
        <v>0</v>
      </c>
      <c r="O29" s="96">
        <v>0</v>
      </c>
      <c r="P29" s="96">
        <v>1</v>
      </c>
      <c r="Q29" s="96">
        <v>1</v>
      </c>
      <c r="R29" s="96">
        <v>0</v>
      </c>
      <c r="S29" s="96">
        <v>1</v>
      </c>
      <c r="T29" s="96">
        <v>0</v>
      </c>
      <c r="U29" s="96">
        <v>0</v>
      </c>
      <c r="V29" s="96">
        <v>0</v>
      </c>
      <c r="W29" s="96">
        <v>0</v>
      </c>
      <c r="X29" s="96">
        <v>0</v>
      </c>
      <c r="Y29" s="96">
        <v>1020</v>
      </c>
      <c r="Z29" s="96">
        <v>376350</v>
      </c>
      <c r="AA29" s="1668">
        <v>2088408920</v>
      </c>
      <c r="AB29" s="1669">
        <v>3500</v>
      </c>
      <c r="AC29" s="1669">
        <v>26137452</v>
      </c>
      <c r="AD29" s="1669">
        <v>259</v>
      </c>
      <c r="AE29" s="1667">
        <v>275</v>
      </c>
    </row>
    <row r="30" spans="1:31" ht="15" customHeight="1">
      <c r="A30" s="718"/>
      <c r="B30" s="740"/>
      <c r="C30" s="94" t="s">
        <v>1531</v>
      </c>
      <c r="D30" s="485">
        <f>SUM(E30:X30)</f>
        <v>7</v>
      </c>
      <c r="E30" s="96">
        <v>0</v>
      </c>
      <c r="F30" s="96">
        <v>1</v>
      </c>
      <c r="G30" s="96">
        <v>1</v>
      </c>
      <c r="H30" s="96">
        <v>0</v>
      </c>
      <c r="I30" s="96">
        <v>0</v>
      </c>
      <c r="J30" s="96">
        <v>0</v>
      </c>
      <c r="K30" s="96">
        <v>0</v>
      </c>
      <c r="L30" s="96">
        <v>0</v>
      </c>
      <c r="M30" s="96">
        <v>1</v>
      </c>
      <c r="N30" s="96">
        <v>0</v>
      </c>
      <c r="O30" s="96">
        <v>0</v>
      </c>
      <c r="P30" s="96">
        <v>0</v>
      </c>
      <c r="Q30" s="96">
        <v>0</v>
      </c>
      <c r="R30" s="96">
        <v>0</v>
      </c>
      <c r="S30" s="96">
        <v>1</v>
      </c>
      <c r="T30" s="96">
        <v>0</v>
      </c>
      <c r="U30" s="96">
        <v>1</v>
      </c>
      <c r="V30" s="96">
        <v>0</v>
      </c>
      <c r="W30" s="96">
        <v>0</v>
      </c>
      <c r="X30" s="96">
        <v>2</v>
      </c>
      <c r="Y30" s="96">
        <v>600</v>
      </c>
      <c r="Z30" s="96">
        <v>220266</v>
      </c>
      <c r="AA30" s="1668"/>
      <c r="AB30" s="1669"/>
      <c r="AC30" s="1669"/>
      <c r="AD30" s="1669"/>
      <c r="AE30" s="1667"/>
    </row>
    <row r="31" spans="1:31" ht="15" customHeight="1">
      <c r="A31" s="718"/>
      <c r="B31" s="740"/>
      <c r="C31" s="94" t="s">
        <v>1532</v>
      </c>
      <c r="D31" s="485">
        <f>SUM(E31:X31)</f>
        <v>3</v>
      </c>
      <c r="E31" s="96">
        <v>0</v>
      </c>
      <c r="F31" s="96">
        <v>1</v>
      </c>
      <c r="G31" s="96">
        <v>0</v>
      </c>
      <c r="H31" s="96">
        <v>0</v>
      </c>
      <c r="I31" s="96">
        <v>0</v>
      </c>
      <c r="J31" s="96">
        <v>0</v>
      </c>
      <c r="K31" s="96">
        <v>0</v>
      </c>
      <c r="L31" s="96">
        <v>0</v>
      </c>
      <c r="M31" s="96">
        <v>0</v>
      </c>
      <c r="N31" s="96">
        <v>0</v>
      </c>
      <c r="O31" s="96">
        <v>1</v>
      </c>
      <c r="P31" s="96">
        <v>0</v>
      </c>
      <c r="Q31" s="96">
        <v>0</v>
      </c>
      <c r="R31" s="96">
        <v>0</v>
      </c>
      <c r="S31" s="96">
        <v>0</v>
      </c>
      <c r="T31" s="96">
        <v>0</v>
      </c>
      <c r="U31" s="96">
        <v>0</v>
      </c>
      <c r="V31" s="96">
        <v>0</v>
      </c>
      <c r="W31" s="96">
        <v>0</v>
      </c>
      <c r="X31" s="96">
        <v>1</v>
      </c>
      <c r="Y31" s="96">
        <v>200</v>
      </c>
      <c r="Z31" s="96">
        <v>0</v>
      </c>
      <c r="AA31" s="96">
        <v>0</v>
      </c>
      <c r="AB31" s="96">
        <v>0</v>
      </c>
      <c r="AC31" s="96">
        <v>0</v>
      </c>
      <c r="AD31" s="96">
        <v>0</v>
      </c>
      <c r="AE31" s="99">
        <v>0</v>
      </c>
    </row>
    <row r="32" spans="1:31" ht="14.25" customHeight="1">
      <c r="A32" s="718"/>
      <c r="B32" s="740"/>
      <c r="C32" s="94" t="s">
        <v>1533</v>
      </c>
      <c r="D32" s="485">
        <f>SUM(E32:X32)</f>
        <v>14</v>
      </c>
      <c r="E32" s="96">
        <v>0</v>
      </c>
      <c r="F32" s="96">
        <v>1</v>
      </c>
      <c r="G32" s="96">
        <v>2</v>
      </c>
      <c r="H32" s="96">
        <v>1</v>
      </c>
      <c r="I32" s="96">
        <v>1</v>
      </c>
      <c r="J32" s="96">
        <v>1</v>
      </c>
      <c r="K32" s="96">
        <v>0</v>
      </c>
      <c r="L32" s="96">
        <v>0</v>
      </c>
      <c r="M32" s="96">
        <v>1</v>
      </c>
      <c r="N32" s="96">
        <v>0</v>
      </c>
      <c r="O32" s="96">
        <v>1</v>
      </c>
      <c r="P32" s="96">
        <v>0</v>
      </c>
      <c r="Q32" s="96">
        <v>0</v>
      </c>
      <c r="R32" s="96">
        <v>0</v>
      </c>
      <c r="S32" s="96">
        <v>0</v>
      </c>
      <c r="T32" s="96">
        <v>0</v>
      </c>
      <c r="U32" s="96">
        <v>0</v>
      </c>
      <c r="V32" s="96">
        <v>1</v>
      </c>
      <c r="W32" s="96">
        <v>0</v>
      </c>
      <c r="X32" s="96">
        <v>5</v>
      </c>
      <c r="Y32" s="96">
        <v>0</v>
      </c>
      <c r="Z32" s="96">
        <v>0</v>
      </c>
      <c r="AA32" s="96">
        <v>0</v>
      </c>
      <c r="AB32" s="96">
        <v>0</v>
      </c>
      <c r="AC32" s="96">
        <v>0</v>
      </c>
      <c r="AD32" s="96">
        <v>0</v>
      </c>
      <c r="AE32" s="99">
        <v>0</v>
      </c>
    </row>
    <row r="33" spans="1:31" ht="15" customHeight="1">
      <c r="A33" s="718"/>
      <c r="B33" s="740"/>
      <c r="C33" s="94"/>
      <c r="D33" s="1135"/>
      <c r="E33" s="96"/>
      <c r="F33" s="96"/>
      <c r="G33" s="96"/>
      <c r="H33" s="96"/>
      <c r="I33" s="96"/>
      <c r="J33" s="96"/>
      <c r="K33" s="96"/>
      <c r="L33" s="96"/>
      <c r="M33" s="96"/>
      <c r="N33" s="96"/>
      <c r="O33" s="96"/>
      <c r="P33" s="96"/>
      <c r="Q33" s="96"/>
      <c r="R33" s="96"/>
      <c r="S33" s="96"/>
      <c r="T33" s="96"/>
      <c r="U33" s="96"/>
      <c r="V33" s="96"/>
      <c r="W33" s="96"/>
      <c r="X33" s="96"/>
      <c r="Y33" s="96"/>
      <c r="Z33" s="1138"/>
      <c r="AA33" s="96"/>
      <c r="AB33" s="1139"/>
      <c r="AC33" s="143"/>
      <c r="AD33" s="143"/>
      <c r="AE33" s="1140"/>
    </row>
    <row r="34" spans="1:31" s="756" customFormat="1" ht="15" customHeight="1">
      <c r="A34" s="751"/>
      <c r="B34" s="1639" t="s">
        <v>1534</v>
      </c>
      <c r="C34" s="1636"/>
      <c r="D34" s="528">
        <f aca="true" t="shared" si="7" ref="D34:Z34">SUM(D35:D42)</f>
        <v>10</v>
      </c>
      <c r="E34" s="83">
        <f t="shared" si="7"/>
        <v>6</v>
      </c>
      <c r="F34" s="83">
        <f t="shared" si="7"/>
        <v>1</v>
      </c>
      <c r="G34" s="83">
        <f t="shared" si="7"/>
        <v>1</v>
      </c>
      <c r="H34" s="83">
        <f t="shared" si="7"/>
        <v>0</v>
      </c>
      <c r="I34" s="83">
        <f t="shared" si="7"/>
        <v>0</v>
      </c>
      <c r="J34" s="83">
        <f t="shared" si="7"/>
        <v>0</v>
      </c>
      <c r="K34" s="83">
        <f t="shared" si="7"/>
        <v>0</v>
      </c>
      <c r="L34" s="83">
        <f t="shared" si="7"/>
        <v>0</v>
      </c>
      <c r="M34" s="83">
        <f t="shared" si="7"/>
        <v>0</v>
      </c>
      <c r="N34" s="83">
        <f t="shared" si="7"/>
        <v>0</v>
      </c>
      <c r="O34" s="83">
        <f t="shared" si="7"/>
        <v>1</v>
      </c>
      <c r="P34" s="83">
        <f t="shared" si="7"/>
        <v>0</v>
      </c>
      <c r="Q34" s="83">
        <f t="shared" si="7"/>
        <v>0</v>
      </c>
      <c r="R34" s="83">
        <f t="shared" si="7"/>
        <v>0</v>
      </c>
      <c r="S34" s="83">
        <f t="shared" si="7"/>
        <v>0</v>
      </c>
      <c r="T34" s="83">
        <f t="shared" si="7"/>
        <v>0</v>
      </c>
      <c r="U34" s="83">
        <f t="shared" si="7"/>
        <v>1</v>
      </c>
      <c r="V34" s="83">
        <f t="shared" si="7"/>
        <v>0</v>
      </c>
      <c r="W34" s="83">
        <f t="shared" si="7"/>
        <v>0</v>
      </c>
      <c r="X34" s="83">
        <f t="shared" si="7"/>
        <v>0</v>
      </c>
      <c r="Y34" s="83">
        <f t="shared" si="7"/>
        <v>434</v>
      </c>
      <c r="Z34" s="83">
        <f t="shared" si="7"/>
        <v>0</v>
      </c>
      <c r="AA34" s="83">
        <v>546040901</v>
      </c>
      <c r="AB34" s="83">
        <v>0</v>
      </c>
      <c r="AC34" s="96">
        <v>0</v>
      </c>
      <c r="AD34" s="96">
        <v>0</v>
      </c>
      <c r="AE34" s="99">
        <v>0</v>
      </c>
    </row>
    <row r="35" spans="1:31" ht="15" customHeight="1">
      <c r="A35" s="718"/>
      <c r="B35" s="740"/>
      <c r="C35" s="94" t="s">
        <v>1535</v>
      </c>
      <c r="D35" s="485">
        <f aca="true" t="shared" si="8" ref="D35:D42">SUM(E35:X35)</f>
        <v>2</v>
      </c>
      <c r="E35" s="96">
        <v>1</v>
      </c>
      <c r="F35" s="96">
        <v>1</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105</v>
      </c>
      <c r="Z35" s="96">
        <v>0</v>
      </c>
      <c r="AA35" s="96">
        <v>210686888</v>
      </c>
      <c r="AB35" s="96">
        <v>0</v>
      </c>
      <c r="AC35" s="96">
        <v>0</v>
      </c>
      <c r="AD35" s="96">
        <v>0</v>
      </c>
      <c r="AE35" s="99">
        <v>0</v>
      </c>
    </row>
    <row r="36" spans="1:31" ht="15" customHeight="1">
      <c r="A36" s="718"/>
      <c r="B36" s="740"/>
      <c r="C36" s="94" t="s">
        <v>822</v>
      </c>
      <c r="D36" s="485">
        <f t="shared" si="8"/>
        <v>0</v>
      </c>
      <c r="E36" s="96">
        <v>0</v>
      </c>
      <c r="F36" s="96">
        <v>0</v>
      </c>
      <c r="G36" s="96">
        <v>0</v>
      </c>
      <c r="H36" s="96">
        <v>0</v>
      </c>
      <c r="I36" s="96">
        <v>0</v>
      </c>
      <c r="J36" s="96">
        <v>0</v>
      </c>
      <c r="K36" s="96">
        <v>0</v>
      </c>
      <c r="L36" s="96">
        <v>0</v>
      </c>
      <c r="M36" s="96">
        <v>0</v>
      </c>
      <c r="N36" s="96">
        <v>0</v>
      </c>
      <c r="O36" s="96">
        <v>0</v>
      </c>
      <c r="P36" s="96">
        <v>0</v>
      </c>
      <c r="Q36" s="96">
        <v>0</v>
      </c>
      <c r="R36" s="96">
        <v>0</v>
      </c>
      <c r="S36" s="96">
        <v>0</v>
      </c>
      <c r="T36" s="96">
        <v>0</v>
      </c>
      <c r="U36" s="96">
        <v>0</v>
      </c>
      <c r="V36" s="96">
        <v>0</v>
      </c>
      <c r="W36" s="96">
        <v>0</v>
      </c>
      <c r="X36" s="96">
        <v>0</v>
      </c>
      <c r="Y36" s="96">
        <v>0</v>
      </c>
      <c r="Z36" s="96">
        <v>0</v>
      </c>
      <c r="AA36" s="96">
        <v>7878868</v>
      </c>
      <c r="AB36" s="96">
        <v>0</v>
      </c>
      <c r="AC36" s="96">
        <v>0</v>
      </c>
      <c r="AD36" s="96">
        <v>0</v>
      </c>
      <c r="AE36" s="99">
        <v>0</v>
      </c>
    </row>
    <row r="37" spans="1:31" ht="15" customHeight="1">
      <c r="A37" s="718"/>
      <c r="B37" s="740"/>
      <c r="C37" s="94" t="s">
        <v>1536</v>
      </c>
      <c r="D37" s="485">
        <f t="shared" si="8"/>
        <v>3</v>
      </c>
      <c r="E37" s="96">
        <v>3</v>
      </c>
      <c r="F37" s="96">
        <v>0</v>
      </c>
      <c r="G37" s="96">
        <v>0</v>
      </c>
      <c r="H37" s="96">
        <v>0</v>
      </c>
      <c r="I37" s="96">
        <v>0</v>
      </c>
      <c r="J37" s="96">
        <v>0</v>
      </c>
      <c r="K37" s="96">
        <v>0</v>
      </c>
      <c r="L37" s="96">
        <v>0</v>
      </c>
      <c r="M37" s="96">
        <v>0</v>
      </c>
      <c r="N37" s="96">
        <v>0</v>
      </c>
      <c r="O37" s="96">
        <v>0</v>
      </c>
      <c r="P37" s="96">
        <v>0</v>
      </c>
      <c r="Q37" s="96">
        <v>0</v>
      </c>
      <c r="R37" s="96">
        <v>0</v>
      </c>
      <c r="S37" s="96">
        <v>0</v>
      </c>
      <c r="T37" s="96">
        <v>0</v>
      </c>
      <c r="U37" s="96">
        <v>0</v>
      </c>
      <c r="V37" s="96">
        <v>0</v>
      </c>
      <c r="W37" s="96">
        <v>0</v>
      </c>
      <c r="X37" s="96">
        <v>0</v>
      </c>
      <c r="Y37" s="96">
        <v>154</v>
      </c>
      <c r="Z37" s="96">
        <v>0</v>
      </c>
      <c r="AA37" s="96">
        <v>125521815</v>
      </c>
      <c r="AB37" s="96">
        <v>0</v>
      </c>
      <c r="AC37" s="96">
        <v>0</v>
      </c>
      <c r="AD37" s="96">
        <v>0</v>
      </c>
      <c r="AE37" s="99">
        <v>0</v>
      </c>
    </row>
    <row r="38" spans="1:31" ht="15" customHeight="1">
      <c r="A38" s="718"/>
      <c r="B38" s="740"/>
      <c r="C38" s="94" t="s">
        <v>823</v>
      </c>
      <c r="D38" s="485">
        <f t="shared" si="8"/>
        <v>1</v>
      </c>
      <c r="E38" s="96">
        <v>0</v>
      </c>
      <c r="F38" s="96">
        <v>0</v>
      </c>
      <c r="G38" s="96">
        <v>1</v>
      </c>
      <c r="H38" s="96">
        <v>0</v>
      </c>
      <c r="I38" s="96">
        <v>0</v>
      </c>
      <c r="J38" s="96">
        <v>0</v>
      </c>
      <c r="K38" s="96">
        <v>0</v>
      </c>
      <c r="L38" s="96">
        <v>0</v>
      </c>
      <c r="M38" s="96">
        <v>0</v>
      </c>
      <c r="N38" s="96">
        <v>0</v>
      </c>
      <c r="O38" s="96">
        <v>0</v>
      </c>
      <c r="P38" s="96">
        <v>0</v>
      </c>
      <c r="Q38" s="96">
        <v>0</v>
      </c>
      <c r="R38" s="96">
        <v>0</v>
      </c>
      <c r="S38" s="96">
        <v>0</v>
      </c>
      <c r="T38" s="96">
        <v>0</v>
      </c>
      <c r="U38" s="96">
        <v>0</v>
      </c>
      <c r="V38" s="96">
        <v>0</v>
      </c>
      <c r="W38" s="96">
        <v>0</v>
      </c>
      <c r="X38" s="96">
        <v>0</v>
      </c>
      <c r="Y38" s="96">
        <v>55</v>
      </c>
      <c r="Z38" s="96">
        <v>0</v>
      </c>
      <c r="AA38" s="96">
        <v>56029269</v>
      </c>
      <c r="AB38" s="96">
        <v>0</v>
      </c>
      <c r="AC38" s="96">
        <v>0</v>
      </c>
      <c r="AD38" s="96">
        <v>0</v>
      </c>
      <c r="AE38" s="99">
        <v>0</v>
      </c>
    </row>
    <row r="39" spans="1:31" ht="15" customHeight="1">
      <c r="A39" s="718"/>
      <c r="B39" s="740"/>
      <c r="C39" s="94" t="s">
        <v>1537</v>
      </c>
      <c r="D39" s="485">
        <f t="shared" si="8"/>
        <v>1</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1</v>
      </c>
      <c r="V39" s="96">
        <v>0</v>
      </c>
      <c r="W39" s="96">
        <v>0</v>
      </c>
      <c r="X39" s="96">
        <v>0</v>
      </c>
      <c r="Y39" s="96">
        <v>70</v>
      </c>
      <c r="Z39" s="96">
        <v>0</v>
      </c>
      <c r="AA39" s="96">
        <v>195924061</v>
      </c>
      <c r="AB39" s="96">
        <v>0</v>
      </c>
      <c r="AC39" s="96">
        <v>0</v>
      </c>
      <c r="AD39" s="96">
        <v>0</v>
      </c>
      <c r="AE39" s="99">
        <v>0</v>
      </c>
    </row>
    <row r="40" spans="1:31" ht="15" customHeight="1">
      <c r="A40" s="718"/>
      <c r="B40" s="740"/>
      <c r="C40" s="94" t="s">
        <v>1538</v>
      </c>
      <c r="D40" s="485">
        <f t="shared" si="8"/>
        <v>1</v>
      </c>
      <c r="E40" s="96">
        <v>1</v>
      </c>
      <c r="F40" s="96">
        <v>0</v>
      </c>
      <c r="G40" s="96">
        <v>0</v>
      </c>
      <c r="H40" s="96">
        <v>0</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50</v>
      </c>
      <c r="Z40" s="96">
        <v>0</v>
      </c>
      <c r="AA40" s="96">
        <v>0</v>
      </c>
      <c r="AB40" s="96">
        <v>0</v>
      </c>
      <c r="AC40" s="96">
        <v>0</v>
      </c>
      <c r="AD40" s="96">
        <v>0</v>
      </c>
      <c r="AE40" s="99">
        <v>0</v>
      </c>
    </row>
    <row r="41" spans="1:31" ht="15" customHeight="1">
      <c r="A41" s="718"/>
      <c r="B41" s="740"/>
      <c r="C41" s="94" t="s">
        <v>1539</v>
      </c>
      <c r="D41" s="485">
        <f t="shared" si="8"/>
        <v>1</v>
      </c>
      <c r="E41" s="96">
        <v>1</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9">
        <v>0</v>
      </c>
    </row>
    <row r="42" spans="1:31" ht="15" customHeight="1">
      <c r="A42" s="718"/>
      <c r="B42" s="740"/>
      <c r="C42" s="94" t="s">
        <v>824</v>
      </c>
      <c r="D42" s="485">
        <f t="shared" si="8"/>
        <v>1</v>
      </c>
      <c r="E42" s="96">
        <v>0</v>
      </c>
      <c r="F42" s="96">
        <v>0</v>
      </c>
      <c r="G42" s="96">
        <v>0</v>
      </c>
      <c r="H42" s="96">
        <v>0</v>
      </c>
      <c r="I42" s="96">
        <v>0</v>
      </c>
      <c r="J42" s="96">
        <v>0</v>
      </c>
      <c r="K42" s="96">
        <v>0</v>
      </c>
      <c r="L42" s="96">
        <v>0</v>
      </c>
      <c r="M42" s="96">
        <v>0</v>
      </c>
      <c r="N42" s="96">
        <v>0</v>
      </c>
      <c r="O42" s="96">
        <v>1</v>
      </c>
      <c r="P42" s="96">
        <v>0</v>
      </c>
      <c r="Q42" s="96">
        <v>0</v>
      </c>
      <c r="R42" s="96">
        <v>0</v>
      </c>
      <c r="S42" s="96">
        <v>0</v>
      </c>
      <c r="T42" s="96">
        <v>0</v>
      </c>
      <c r="U42" s="96">
        <v>0</v>
      </c>
      <c r="V42" s="96">
        <v>0</v>
      </c>
      <c r="W42" s="96">
        <v>0</v>
      </c>
      <c r="X42" s="96">
        <v>0</v>
      </c>
      <c r="Y42" s="96">
        <v>0</v>
      </c>
      <c r="Z42" s="96">
        <v>0</v>
      </c>
      <c r="AA42" s="96">
        <v>0</v>
      </c>
      <c r="AB42" s="96">
        <v>0</v>
      </c>
      <c r="AC42" s="96">
        <v>0</v>
      </c>
      <c r="AD42" s="96">
        <v>0</v>
      </c>
      <c r="AE42" s="99">
        <v>0</v>
      </c>
    </row>
    <row r="43" spans="1:31" ht="30" customHeight="1">
      <c r="A43" s="718"/>
      <c r="B43" s="740"/>
      <c r="C43" s="94"/>
      <c r="D43" s="1135"/>
      <c r="E43" s="96"/>
      <c r="F43" s="96"/>
      <c r="G43" s="96"/>
      <c r="H43" s="96"/>
      <c r="I43" s="96"/>
      <c r="J43" s="96"/>
      <c r="K43" s="96"/>
      <c r="L43" s="96"/>
      <c r="M43" s="96"/>
      <c r="N43" s="96"/>
      <c r="O43" s="96"/>
      <c r="P43" s="96"/>
      <c r="Q43" s="96"/>
      <c r="R43" s="96"/>
      <c r="S43" s="96"/>
      <c r="T43" s="96"/>
      <c r="U43" s="96"/>
      <c r="V43" s="96"/>
      <c r="W43" s="96"/>
      <c r="X43" s="96"/>
      <c r="Y43" s="83"/>
      <c r="Z43" s="1138" t="s">
        <v>820</v>
      </c>
      <c r="AA43" s="96"/>
      <c r="AB43" s="143"/>
      <c r="AC43" s="143"/>
      <c r="AD43" s="143"/>
      <c r="AE43" s="1136"/>
    </row>
    <row r="44" spans="1:31" s="756" customFormat="1" ht="15" customHeight="1">
      <c r="A44" s="751"/>
      <c r="B44" s="1639" t="s">
        <v>825</v>
      </c>
      <c r="C44" s="1636"/>
      <c r="D44" s="528">
        <f>SUM(E44:X44)</f>
        <v>9</v>
      </c>
      <c r="E44" s="83">
        <v>0</v>
      </c>
      <c r="F44" s="83">
        <v>2</v>
      </c>
      <c r="G44" s="83">
        <v>1</v>
      </c>
      <c r="H44" s="96">
        <v>0</v>
      </c>
      <c r="I44" s="83">
        <v>0</v>
      </c>
      <c r="J44" s="83">
        <v>0</v>
      </c>
      <c r="K44" s="96">
        <v>0</v>
      </c>
      <c r="L44" s="96">
        <v>0</v>
      </c>
      <c r="M44" s="96">
        <v>0</v>
      </c>
      <c r="N44" s="83">
        <v>0</v>
      </c>
      <c r="O44" s="96">
        <v>0</v>
      </c>
      <c r="P44" s="83">
        <v>0</v>
      </c>
      <c r="Q44" s="96">
        <v>0</v>
      </c>
      <c r="R44" s="96">
        <v>0</v>
      </c>
      <c r="S44" s="96">
        <v>0</v>
      </c>
      <c r="T44" s="96">
        <v>0</v>
      </c>
      <c r="U44" s="83">
        <v>0</v>
      </c>
      <c r="V44" s="83">
        <v>5</v>
      </c>
      <c r="W44" s="96">
        <v>0</v>
      </c>
      <c r="X44" s="83">
        <v>1</v>
      </c>
      <c r="Y44" s="83">
        <v>796</v>
      </c>
      <c r="Z44" s="83">
        <v>9352</v>
      </c>
      <c r="AA44" s="83">
        <v>1312239522</v>
      </c>
      <c r="AB44" s="83">
        <v>0</v>
      </c>
      <c r="AC44" s="83">
        <v>51497648</v>
      </c>
      <c r="AD44" s="83">
        <v>0</v>
      </c>
      <c r="AE44" s="84">
        <v>0</v>
      </c>
    </row>
    <row r="45" spans="1:31" s="756" customFormat="1" ht="28.5" customHeight="1">
      <c r="A45" s="751"/>
      <c r="B45" s="1134"/>
      <c r="C45" s="1101"/>
      <c r="D45" s="85"/>
      <c r="E45" s="83"/>
      <c r="F45" s="83"/>
      <c r="G45" s="83"/>
      <c r="H45" s="83"/>
      <c r="I45" s="83"/>
      <c r="J45" s="83"/>
      <c r="K45" s="83"/>
      <c r="L45" s="83"/>
      <c r="M45" s="83"/>
      <c r="N45" s="83"/>
      <c r="O45" s="83"/>
      <c r="P45" s="83"/>
      <c r="Q45" s="83"/>
      <c r="R45" s="83"/>
      <c r="S45" s="83"/>
      <c r="T45" s="83"/>
      <c r="U45" s="83"/>
      <c r="V45" s="83"/>
      <c r="W45" s="83"/>
      <c r="X45" s="83"/>
      <c r="Y45" s="83"/>
      <c r="Z45" s="1138" t="s">
        <v>820</v>
      </c>
      <c r="AA45" s="83"/>
      <c r="AB45" s="754"/>
      <c r="AC45" s="1141"/>
      <c r="AD45" s="96"/>
      <c r="AE45" s="99"/>
    </row>
    <row r="46" spans="1:31" s="756" customFormat="1" ht="15" customHeight="1">
      <c r="A46" s="751"/>
      <c r="B46" s="1639" t="s">
        <v>1540</v>
      </c>
      <c r="C46" s="1636"/>
      <c r="D46" s="528">
        <f aca="true" t="shared" si="9" ref="D46:Z46">SUM(D47:D48)</f>
        <v>3</v>
      </c>
      <c r="E46" s="83">
        <f t="shared" si="9"/>
        <v>1</v>
      </c>
      <c r="F46" s="83">
        <f t="shared" si="9"/>
        <v>0</v>
      </c>
      <c r="G46" s="83">
        <f t="shared" si="9"/>
        <v>0</v>
      </c>
      <c r="H46" s="83">
        <f t="shared" si="9"/>
        <v>1</v>
      </c>
      <c r="I46" s="83">
        <f t="shared" si="9"/>
        <v>0</v>
      </c>
      <c r="J46" s="83">
        <f t="shared" si="9"/>
        <v>0</v>
      </c>
      <c r="K46" s="83">
        <f t="shared" si="9"/>
        <v>0</v>
      </c>
      <c r="L46" s="83">
        <f t="shared" si="9"/>
        <v>0</v>
      </c>
      <c r="M46" s="83">
        <f t="shared" si="9"/>
        <v>0</v>
      </c>
      <c r="N46" s="83">
        <f t="shared" si="9"/>
        <v>0</v>
      </c>
      <c r="O46" s="83">
        <f t="shared" si="9"/>
        <v>1</v>
      </c>
      <c r="P46" s="83">
        <f t="shared" si="9"/>
        <v>0</v>
      </c>
      <c r="Q46" s="83">
        <f t="shared" si="9"/>
        <v>0</v>
      </c>
      <c r="R46" s="83">
        <f t="shared" si="9"/>
        <v>0</v>
      </c>
      <c r="S46" s="83">
        <f t="shared" si="9"/>
        <v>0</v>
      </c>
      <c r="T46" s="83">
        <f t="shared" si="9"/>
        <v>0</v>
      </c>
      <c r="U46" s="83">
        <f t="shared" si="9"/>
        <v>0</v>
      </c>
      <c r="V46" s="83">
        <f t="shared" si="9"/>
        <v>0</v>
      </c>
      <c r="W46" s="83">
        <f t="shared" si="9"/>
        <v>0</v>
      </c>
      <c r="X46" s="83">
        <f t="shared" si="9"/>
        <v>0</v>
      </c>
      <c r="Y46" s="83">
        <f t="shared" si="9"/>
        <v>32</v>
      </c>
      <c r="Z46" s="83">
        <f t="shared" si="9"/>
        <v>5246</v>
      </c>
      <c r="AA46" s="83">
        <v>0</v>
      </c>
      <c r="AB46" s="83">
        <v>0</v>
      </c>
      <c r="AC46" s="83">
        <v>0</v>
      </c>
      <c r="AD46" s="83">
        <v>0</v>
      </c>
      <c r="AE46" s="84">
        <v>0</v>
      </c>
    </row>
    <row r="47" spans="1:31" ht="15" customHeight="1">
      <c r="A47" s="718"/>
      <c r="B47" s="740"/>
      <c r="C47" s="94" t="s">
        <v>1541</v>
      </c>
      <c r="D47" s="485">
        <f>SUM(E47:X47)</f>
        <v>2</v>
      </c>
      <c r="E47" s="96">
        <v>1</v>
      </c>
      <c r="F47" s="96">
        <v>0</v>
      </c>
      <c r="G47" s="96">
        <v>0</v>
      </c>
      <c r="H47" s="96">
        <v>1</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32</v>
      </c>
      <c r="Z47" s="96">
        <v>5246</v>
      </c>
      <c r="AA47" s="96">
        <v>0</v>
      </c>
      <c r="AB47" s="96">
        <v>0</v>
      </c>
      <c r="AC47" s="96">
        <v>0</v>
      </c>
      <c r="AD47" s="96">
        <v>0</v>
      </c>
      <c r="AE47" s="99">
        <v>0</v>
      </c>
    </row>
    <row r="48" spans="1:31" ht="15" customHeight="1">
      <c r="A48" s="718"/>
      <c r="B48" s="735"/>
      <c r="C48" s="101" t="s">
        <v>1542</v>
      </c>
      <c r="D48" s="501">
        <f>SUM(E48:X48)</f>
        <v>1</v>
      </c>
      <c r="E48" s="104">
        <v>0</v>
      </c>
      <c r="F48" s="104">
        <v>0</v>
      </c>
      <c r="G48" s="104">
        <v>0</v>
      </c>
      <c r="H48" s="104">
        <v>0</v>
      </c>
      <c r="I48" s="104">
        <v>0</v>
      </c>
      <c r="J48" s="104">
        <v>0</v>
      </c>
      <c r="K48" s="104">
        <v>0</v>
      </c>
      <c r="L48" s="104">
        <v>0</v>
      </c>
      <c r="M48" s="104">
        <v>0</v>
      </c>
      <c r="N48" s="104">
        <v>0</v>
      </c>
      <c r="O48" s="104">
        <v>1</v>
      </c>
      <c r="P48" s="104">
        <v>0</v>
      </c>
      <c r="Q48" s="104">
        <v>0</v>
      </c>
      <c r="R48" s="104">
        <v>0</v>
      </c>
      <c r="S48" s="104">
        <v>0</v>
      </c>
      <c r="T48" s="104">
        <v>0</v>
      </c>
      <c r="U48" s="104">
        <v>0</v>
      </c>
      <c r="V48" s="104">
        <v>0</v>
      </c>
      <c r="W48" s="104">
        <v>0</v>
      </c>
      <c r="X48" s="104">
        <v>0</v>
      </c>
      <c r="Y48" s="104">
        <v>0</v>
      </c>
      <c r="Z48" s="104">
        <v>0</v>
      </c>
      <c r="AA48" s="104">
        <v>0</v>
      </c>
      <c r="AB48" s="104">
        <v>0</v>
      </c>
      <c r="AC48" s="104">
        <v>0</v>
      </c>
      <c r="AD48" s="104">
        <v>0</v>
      </c>
      <c r="AE48" s="105">
        <v>0</v>
      </c>
    </row>
    <row r="49" ht="15" customHeight="1">
      <c r="C49" s="109" t="s">
        <v>826</v>
      </c>
    </row>
    <row r="50" ht="15.75" customHeight="1">
      <c r="C50" s="109" t="s">
        <v>827</v>
      </c>
    </row>
    <row r="51" ht="15" customHeight="1">
      <c r="C51" s="109" t="s">
        <v>828</v>
      </c>
    </row>
  </sheetData>
  <mergeCells count="37">
    <mergeCell ref="B4:C6"/>
    <mergeCell ref="D4:X4"/>
    <mergeCell ref="AA4:AB4"/>
    <mergeCell ref="AC4:AE4"/>
    <mergeCell ref="D5:D6"/>
    <mergeCell ref="E5:E6"/>
    <mergeCell ref="F5:F6"/>
    <mergeCell ref="G5:G6"/>
    <mergeCell ref="H5:H6"/>
    <mergeCell ref="I5:I6"/>
    <mergeCell ref="S5:S6"/>
    <mergeCell ref="T5:T6"/>
    <mergeCell ref="K5:K6"/>
    <mergeCell ref="L5:L6"/>
    <mergeCell ref="M5:M6"/>
    <mergeCell ref="N5:N6"/>
    <mergeCell ref="AB5:AB6"/>
    <mergeCell ref="AC5:AC6"/>
    <mergeCell ref="AE5:AE6"/>
    <mergeCell ref="B8:C8"/>
    <mergeCell ref="U5:U6"/>
    <mergeCell ref="W5:W6"/>
    <mergeCell ref="Y5:Y6"/>
    <mergeCell ref="AA5:AA6"/>
    <mergeCell ref="O5:O6"/>
    <mergeCell ref="Q5:Q6"/>
    <mergeCell ref="B44:C44"/>
    <mergeCell ref="B46:C46"/>
    <mergeCell ref="B10:C10"/>
    <mergeCell ref="B14:C14"/>
    <mergeCell ref="B28:C28"/>
    <mergeCell ref="B34:C34"/>
    <mergeCell ref="AE29:AE30"/>
    <mergeCell ref="AA29:AA30"/>
    <mergeCell ref="AB29:AB30"/>
    <mergeCell ref="AC29:AC30"/>
    <mergeCell ref="AD29:AD30"/>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AA69"/>
  <sheetViews>
    <sheetView workbookViewId="0" topLeftCell="A1">
      <selection activeCell="A1" sqref="A1"/>
    </sheetView>
  </sheetViews>
  <sheetFormatPr defaultColWidth="9.00390625" defaultRowHeight="13.5"/>
  <cols>
    <col min="1" max="1" width="2.625" style="1024" customWidth="1"/>
    <col min="2" max="2" width="9.625" style="1024" customWidth="1"/>
    <col min="3" max="4" width="6.75390625" style="1024" customWidth="1"/>
    <col min="5" max="5" width="8.125" style="1024" customWidth="1"/>
    <col min="6" max="6" width="9.625" style="1024" customWidth="1"/>
    <col min="7" max="24" width="8.625" style="1024" customWidth="1"/>
    <col min="25" max="25" width="8.875" style="1024" customWidth="1"/>
    <col min="26" max="26" width="8.625" style="1024" customWidth="1"/>
    <col min="27" max="27" width="12.50390625" style="1024" customWidth="1"/>
    <col min="28" max="16384" width="9.00390625" style="1024" customWidth="1"/>
  </cols>
  <sheetData>
    <row r="1" spans="1:12" ht="14.25">
      <c r="A1" s="1025" t="s">
        <v>842</v>
      </c>
      <c r="B1" s="1142"/>
      <c r="K1" s="98"/>
      <c r="L1" s="98"/>
    </row>
    <row r="2" spans="1:27" ht="12.75" thickBot="1">
      <c r="A2" s="98"/>
      <c r="B2" s="1143"/>
      <c r="C2" s="98"/>
      <c r="D2" s="98"/>
      <c r="E2" s="98"/>
      <c r="F2" s="98"/>
      <c r="G2" s="98"/>
      <c r="H2" s="98"/>
      <c r="I2" s="98"/>
      <c r="J2" s="98"/>
      <c r="K2" s="98"/>
      <c r="L2" s="98"/>
      <c r="M2" s="98"/>
      <c r="N2" s="98"/>
      <c r="O2" s="98"/>
      <c r="P2" s="98"/>
      <c r="Q2" s="558"/>
      <c r="R2" s="558"/>
      <c r="AA2" s="558" t="s">
        <v>830</v>
      </c>
    </row>
    <row r="3" spans="1:27" ht="13.5" customHeight="1" thickTop="1">
      <c r="A3" s="1683" t="s">
        <v>1655</v>
      </c>
      <c r="B3" s="1684"/>
      <c r="C3" s="1287" t="s">
        <v>831</v>
      </c>
      <c r="D3" s="1288"/>
      <c r="E3" s="1489" t="s">
        <v>832</v>
      </c>
      <c r="F3" s="1584" t="s">
        <v>833</v>
      </c>
      <c r="G3" s="1694"/>
      <c r="H3" s="1694"/>
      <c r="I3" s="1694"/>
      <c r="J3" s="1694"/>
      <c r="K3" s="1694"/>
      <c r="L3" s="1694"/>
      <c r="M3" s="1694"/>
      <c r="N3" s="1694"/>
      <c r="O3" s="1694"/>
      <c r="P3" s="1694"/>
      <c r="Q3" s="1694"/>
      <c r="R3" s="1694"/>
      <c r="S3" s="1694"/>
      <c r="T3" s="1694"/>
      <c r="U3" s="1694"/>
      <c r="V3" s="1694"/>
      <c r="W3" s="1694"/>
      <c r="X3" s="1694"/>
      <c r="Y3" s="1694"/>
      <c r="Z3" s="1695"/>
      <c r="AA3" s="1689" t="s">
        <v>834</v>
      </c>
    </row>
    <row r="4" spans="1:27" ht="13.5" customHeight="1">
      <c r="A4" s="1685"/>
      <c r="B4" s="1686"/>
      <c r="C4" s="1289"/>
      <c r="D4" s="1290"/>
      <c r="E4" s="1679"/>
      <c r="F4" s="1487" t="s">
        <v>835</v>
      </c>
      <c r="G4" s="1692"/>
      <c r="H4" s="1693"/>
      <c r="I4" s="1696" t="s">
        <v>836</v>
      </c>
      <c r="J4" s="1697"/>
      <c r="K4" s="1698"/>
      <c r="L4" s="1696">
        <v>2</v>
      </c>
      <c r="M4" s="1697"/>
      <c r="N4" s="1698"/>
      <c r="O4" s="1696">
        <v>3</v>
      </c>
      <c r="P4" s="1697"/>
      <c r="Q4" s="1698"/>
      <c r="R4" s="1696">
        <v>4</v>
      </c>
      <c r="S4" s="1697"/>
      <c r="T4" s="1698"/>
      <c r="U4" s="1696">
        <v>5</v>
      </c>
      <c r="V4" s="1697"/>
      <c r="W4" s="1698"/>
      <c r="X4" s="1696">
        <v>6</v>
      </c>
      <c r="Y4" s="1697"/>
      <c r="Z4" s="1698"/>
      <c r="AA4" s="1690"/>
    </row>
    <row r="5" spans="1:27" ht="12">
      <c r="A5" s="1687"/>
      <c r="B5" s="1688"/>
      <c r="C5" s="120" t="s">
        <v>837</v>
      </c>
      <c r="D5" s="120" t="s">
        <v>838</v>
      </c>
      <c r="E5" s="1680"/>
      <c r="F5" s="1144" t="s">
        <v>612</v>
      </c>
      <c r="G5" s="120" t="s">
        <v>1463</v>
      </c>
      <c r="H5" s="120" t="s">
        <v>1464</v>
      </c>
      <c r="I5" s="1144" t="s">
        <v>612</v>
      </c>
      <c r="J5" s="120" t="s">
        <v>1463</v>
      </c>
      <c r="K5" s="120" t="s">
        <v>1464</v>
      </c>
      <c r="L5" s="1144" t="s">
        <v>612</v>
      </c>
      <c r="M5" s="120" t="s">
        <v>1463</v>
      </c>
      <c r="N5" s="120" t="s">
        <v>1464</v>
      </c>
      <c r="O5" s="1144" t="s">
        <v>612</v>
      </c>
      <c r="P5" s="120" t="s">
        <v>1463</v>
      </c>
      <c r="Q5" s="120" t="s">
        <v>1464</v>
      </c>
      <c r="R5" s="1144" t="s">
        <v>612</v>
      </c>
      <c r="S5" s="120" t="s">
        <v>1463</v>
      </c>
      <c r="T5" s="120" t="s">
        <v>1464</v>
      </c>
      <c r="U5" s="1144" t="s">
        <v>612</v>
      </c>
      <c r="V5" s="120" t="s">
        <v>1463</v>
      </c>
      <c r="W5" s="120" t="s">
        <v>1464</v>
      </c>
      <c r="X5" s="1144" t="s">
        <v>612</v>
      </c>
      <c r="Y5" s="120" t="s">
        <v>1463</v>
      </c>
      <c r="Z5" s="120" t="s">
        <v>1464</v>
      </c>
      <c r="AA5" s="1691"/>
    </row>
    <row r="6" spans="1:27" ht="13.5" customHeight="1">
      <c r="A6" s="1664" t="s">
        <v>1305</v>
      </c>
      <c r="B6" s="1653"/>
      <c r="C6" s="1100">
        <v>351</v>
      </c>
      <c r="D6" s="1038">
        <v>85</v>
      </c>
      <c r="E6" s="1038">
        <v>3644</v>
      </c>
      <c r="F6" s="1038">
        <f>SUM(G6:H6)</f>
        <v>102889</v>
      </c>
      <c r="G6" s="1038">
        <f>SUM(J6+M6+P6+S6+V6+Y6)</f>
        <v>52799</v>
      </c>
      <c r="H6" s="1038">
        <f>SUM(K6+N6+Q6+T6+W6+Z6)</f>
        <v>50090</v>
      </c>
      <c r="I6" s="1038">
        <f>SUM(J6:K6)</f>
        <v>17727</v>
      </c>
      <c r="J6" s="1038">
        <v>9061</v>
      </c>
      <c r="K6" s="1038">
        <v>8666</v>
      </c>
      <c r="L6" s="1038">
        <f>SUM(M6:N6)</f>
        <v>17156</v>
      </c>
      <c r="M6" s="1038">
        <v>8788</v>
      </c>
      <c r="N6" s="1038">
        <v>8368</v>
      </c>
      <c r="O6" s="1038">
        <f>SUM(P6:Q6)</f>
        <v>17061</v>
      </c>
      <c r="P6" s="1038">
        <v>8730</v>
      </c>
      <c r="Q6" s="1038">
        <v>8331</v>
      </c>
      <c r="R6" s="1038">
        <f>SUM(S6:T6)</f>
        <v>17321</v>
      </c>
      <c r="S6" s="1038">
        <v>9019</v>
      </c>
      <c r="T6" s="1038">
        <v>8302</v>
      </c>
      <c r="U6" s="1038">
        <f>SUM(V6:W6)</f>
        <v>17804</v>
      </c>
      <c r="V6" s="1038">
        <v>9088</v>
      </c>
      <c r="W6" s="1038">
        <v>8716</v>
      </c>
      <c r="X6" s="1038">
        <f>SUM(Y6:Z6)</f>
        <v>15820</v>
      </c>
      <c r="Y6" s="1038">
        <v>8113</v>
      </c>
      <c r="Z6" s="1038">
        <v>7707</v>
      </c>
      <c r="AA6" s="1040">
        <v>4972</v>
      </c>
    </row>
    <row r="7" spans="1:27" s="1050" customFormat="1" ht="13.5" customHeight="1">
      <c r="A7" s="1639">
        <v>54</v>
      </c>
      <c r="B7" s="1636"/>
      <c r="C7" s="323">
        <f>SUM(C12:C15)</f>
        <v>350</v>
      </c>
      <c r="D7" s="324">
        <f>SUM(D12:D15)</f>
        <v>80</v>
      </c>
      <c r="E7" s="324">
        <f>SUM(E12:E15)</f>
        <v>3675</v>
      </c>
      <c r="F7" s="324">
        <f>SUM(F9:F10)</f>
        <v>105352</v>
      </c>
      <c r="G7" s="324">
        <f>SUM(G9:G10)</f>
        <v>53971</v>
      </c>
      <c r="H7" s="324">
        <f>SUM(H9:H10)</f>
        <v>51381</v>
      </c>
      <c r="I7" s="324">
        <f>SUM(I9:I10)</f>
        <v>18183</v>
      </c>
      <c r="J7" s="324">
        <f>SUM(J12:J15)</f>
        <v>9229</v>
      </c>
      <c r="K7" s="324">
        <f>SUM(K12:K15)</f>
        <v>8954</v>
      </c>
      <c r="L7" s="324">
        <f>SUM(L9:L10)</f>
        <v>17757</v>
      </c>
      <c r="M7" s="324">
        <f>SUM(M12:M15)</f>
        <v>9072</v>
      </c>
      <c r="N7" s="324">
        <f>SUM(N12:N15)</f>
        <v>8685</v>
      </c>
      <c r="O7" s="324">
        <f>SUM(O9:O10)</f>
        <v>17194</v>
      </c>
      <c r="P7" s="324">
        <f>SUM(P12:P15)</f>
        <v>8808</v>
      </c>
      <c r="Q7" s="324">
        <f>SUM(Q12:Q15)</f>
        <v>8386</v>
      </c>
      <c r="R7" s="324">
        <f>SUM(R9:R10)</f>
        <v>17090</v>
      </c>
      <c r="S7" s="324">
        <f>SUM(S12:S15)</f>
        <v>8743</v>
      </c>
      <c r="T7" s="324">
        <f>SUM(T12:T15)</f>
        <v>8347</v>
      </c>
      <c r="U7" s="324">
        <f>SUM(U9:U10)</f>
        <v>17320</v>
      </c>
      <c r="V7" s="324">
        <f>SUM(V12:V15)</f>
        <v>9032</v>
      </c>
      <c r="W7" s="324">
        <f>SUM(W12:W15)</f>
        <v>8288</v>
      </c>
      <c r="X7" s="324">
        <f>SUM(X9:X10)</f>
        <v>17808</v>
      </c>
      <c r="Y7" s="324">
        <f>SUM(Y12:Y15)</f>
        <v>9087</v>
      </c>
      <c r="Z7" s="324">
        <f>SUM(Z9:Z10)</f>
        <v>8721</v>
      </c>
      <c r="AA7" s="328">
        <f>SUM(AA12:AA15)</f>
        <v>5033</v>
      </c>
    </row>
    <row r="8" spans="1:27" s="1148" customFormat="1" ht="13.5" customHeight="1">
      <c r="A8" s="1103"/>
      <c r="B8" s="1101"/>
      <c r="C8" s="1146"/>
      <c r="D8" s="1147"/>
      <c r="E8" s="1147"/>
      <c r="F8" s="1147"/>
      <c r="G8" s="324"/>
      <c r="H8" s="324"/>
      <c r="I8" s="1147"/>
      <c r="J8" s="324"/>
      <c r="K8" s="324"/>
      <c r="L8" s="1147"/>
      <c r="M8" s="324"/>
      <c r="N8" s="324"/>
      <c r="O8" s="1147"/>
      <c r="P8" s="324"/>
      <c r="Q8" s="324"/>
      <c r="R8" s="1147"/>
      <c r="S8" s="324"/>
      <c r="T8" s="324"/>
      <c r="U8" s="1147"/>
      <c r="V8" s="324"/>
      <c r="W8" s="324"/>
      <c r="X8" s="1147"/>
      <c r="Y8" s="324"/>
      <c r="Z8" s="324"/>
      <c r="AA8" s="328"/>
    </row>
    <row r="9" spans="1:27" s="1050" customFormat="1" ht="13.5" customHeight="1">
      <c r="A9" s="1639" t="s">
        <v>839</v>
      </c>
      <c r="B9" s="1682"/>
      <c r="C9" s="323">
        <f aca="true" t="shared" si="0" ref="C9:AA9">SUM(C18:C32)</f>
        <v>177</v>
      </c>
      <c r="D9" s="324">
        <f t="shared" si="0"/>
        <v>35</v>
      </c>
      <c r="E9" s="324">
        <f t="shared" si="0"/>
        <v>2375</v>
      </c>
      <c r="F9" s="324">
        <f t="shared" si="0"/>
        <v>76469</v>
      </c>
      <c r="G9" s="324">
        <f t="shared" si="0"/>
        <v>39116</v>
      </c>
      <c r="H9" s="324">
        <f t="shared" si="0"/>
        <v>37353</v>
      </c>
      <c r="I9" s="324">
        <f t="shared" si="0"/>
        <v>13238</v>
      </c>
      <c r="J9" s="324">
        <f t="shared" si="0"/>
        <v>6694</v>
      </c>
      <c r="K9" s="324">
        <f t="shared" si="0"/>
        <v>6544</v>
      </c>
      <c r="L9" s="324">
        <f t="shared" si="0"/>
        <v>13050</v>
      </c>
      <c r="M9" s="324">
        <f t="shared" si="0"/>
        <v>6653</v>
      </c>
      <c r="N9" s="324">
        <f t="shared" si="0"/>
        <v>6397</v>
      </c>
      <c r="O9" s="324">
        <f t="shared" si="0"/>
        <v>12523</v>
      </c>
      <c r="P9" s="324">
        <f t="shared" si="0"/>
        <v>6399</v>
      </c>
      <c r="Q9" s="324">
        <f t="shared" si="0"/>
        <v>6124</v>
      </c>
      <c r="R9" s="324">
        <f t="shared" si="0"/>
        <v>12456</v>
      </c>
      <c r="S9" s="324">
        <f t="shared" si="0"/>
        <v>6375</v>
      </c>
      <c r="T9" s="324">
        <f t="shared" si="0"/>
        <v>6081</v>
      </c>
      <c r="U9" s="324">
        <f t="shared" si="0"/>
        <v>12450</v>
      </c>
      <c r="V9" s="324">
        <f t="shared" si="0"/>
        <v>6489</v>
      </c>
      <c r="W9" s="324">
        <f t="shared" si="0"/>
        <v>5961</v>
      </c>
      <c r="X9" s="324">
        <f t="shared" si="0"/>
        <v>12752</v>
      </c>
      <c r="Y9" s="324">
        <f t="shared" si="0"/>
        <v>6506</v>
      </c>
      <c r="Z9" s="324">
        <f t="shared" si="0"/>
        <v>6246</v>
      </c>
      <c r="AA9" s="328">
        <f t="shared" si="0"/>
        <v>3146</v>
      </c>
    </row>
    <row r="10" spans="1:27" s="1050" customFormat="1" ht="13.5" customHeight="1">
      <c r="A10" s="1639" t="s">
        <v>840</v>
      </c>
      <c r="B10" s="1682"/>
      <c r="C10" s="323">
        <f aca="true" t="shared" si="1" ref="C10:AA10">SUM(C34:C67)</f>
        <v>173</v>
      </c>
      <c r="D10" s="324">
        <f t="shared" si="1"/>
        <v>45</v>
      </c>
      <c r="E10" s="324">
        <f t="shared" si="1"/>
        <v>1300</v>
      </c>
      <c r="F10" s="324">
        <f t="shared" si="1"/>
        <v>28883</v>
      </c>
      <c r="G10" s="324">
        <f t="shared" si="1"/>
        <v>14855</v>
      </c>
      <c r="H10" s="324">
        <f t="shared" si="1"/>
        <v>14028</v>
      </c>
      <c r="I10" s="324">
        <f t="shared" si="1"/>
        <v>4945</v>
      </c>
      <c r="J10" s="324">
        <f t="shared" si="1"/>
        <v>2535</v>
      </c>
      <c r="K10" s="324">
        <f t="shared" si="1"/>
        <v>2410</v>
      </c>
      <c r="L10" s="324">
        <f t="shared" si="1"/>
        <v>4707</v>
      </c>
      <c r="M10" s="324">
        <f t="shared" si="1"/>
        <v>2419</v>
      </c>
      <c r="N10" s="324">
        <f t="shared" si="1"/>
        <v>2288</v>
      </c>
      <c r="O10" s="324">
        <f t="shared" si="1"/>
        <v>4671</v>
      </c>
      <c r="P10" s="324">
        <f t="shared" si="1"/>
        <v>2409</v>
      </c>
      <c r="Q10" s="324">
        <f t="shared" si="1"/>
        <v>2262</v>
      </c>
      <c r="R10" s="324">
        <f t="shared" si="1"/>
        <v>4634</v>
      </c>
      <c r="S10" s="324">
        <f t="shared" si="1"/>
        <v>2368</v>
      </c>
      <c r="T10" s="324">
        <f t="shared" si="1"/>
        <v>2266</v>
      </c>
      <c r="U10" s="324">
        <f t="shared" si="1"/>
        <v>4870</v>
      </c>
      <c r="V10" s="324">
        <f t="shared" si="1"/>
        <v>2543</v>
      </c>
      <c r="W10" s="324">
        <f t="shared" si="1"/>
        <v>2327</v>
      </c>
      <c r="X10" s="324">
        <f t="shared" si="1"/>
        <v>5056</v>
      </c>
      <c r="Y10" s="324">
        <f t="shared" si="1"/>
        <v>2581</v>
      </c>
      <c r="Z10" s="324">
        <f t="shared" si="1"/>
        <v>2475</v>
      </c>
      <c r="AA10" s="328">
        <f t="shared" si="1"/>
        <v>1887</v>
      </c>
    </row>
    <row r="11" spans="1:27" s="1152" customFormat="1" ht="13.5" customHeight="1">
      <c r="A11" s="1145"/>
      <c r="B11" s="1124"/>
      <c r="C11" s="1149"/>
      <c r="D11" s="1150"/>
      <c r="E11" s="1150"/>
      <c r="F11" s="1150"/>
      <c r="G11" s="1150"/>
      <c r="H11" s="1150"/>
      <c r="I11" s="1150"/>
      <c r="J11" s="1150"/>
      <c r="K11" s="1150"/>
      <c r="L11" s="1150"/>
      <c r="M11" s="1150"/>
      <c r="N11" s="1150"/>
      <c r="O11" s="1150"/>
      <c r="P11" s="1150"/>
      <c r="Q11" s="1150"/>
      <c r="R11" s="1150"/>
      <c r="S11" s="1150"/>
      <c r="T11" s="1150"/>
      <c r="U11" s="1150"/>
      <c r="V11" s="1150"/>
      <c r="W11" s="1150"/>
      <c r="X11" s="1150"/>
      <c r="Y11" s="1150"/>
      <c r="Z11" s="1150"/>
      <c r="AA11" s="1151"/>
    </row>
    <row r="12" spans="1:27" s="1050" customFormat="1" ht="13.5" customHeight="1">
      <c r="A12" s="1639" t="s">
        <v>1611</v>
      </c>
      <c r="B12" s="1681"/>
      <c r="C12" s="323">
        <f>SUM(C18,C24:C26,C29,C30,C31,C34:C40)</f>
        <v>139</v>
      </c>
      <c r="D12" s="324">
        <f>SUM(D18,D24:D26,D29,D30,D31,D34:D40)</f>
        <v>19</v>
      </c>
      <c r="E12" s="324">
        <f>SUM(E18,E24:E26,E29,E30,E31,E34:E40)</f>
        <v>1544</v>
      </c>
      <c r="F12" s="324">
        <f>SUM(G12:H12)</f>
        <v>46790</v>
      </c>
      <c r="G12" s="324">
        <f>SUM(G18,G24:G26,G29,G30,G31,G34:G40)</f>
        <v>24112</v>
      </c>
      <c r="H12" s="324">
        <f>SUM(H18,H24:H26,H29,H30,H31,H34:H40)</f>
        <v>22678</v>
      </c>
      <c r="I12" s="324">
        <f>SUM(J12:K12)</f>
        <v>8074</v>
      </c>
      <c r="J12" s="324">
        <f>SUM(J18,J24:J26,J29,J30,J31,J34:J40)</f>
        <v>4130</v>
      </c>
      <c r="K12" s="324">
        <f>SUM(K18,K24:K26,K29,K30,K31,K34:K40)</f>
        <v>3944</v>
      </c>
      <c r="L12" s="324">
        <f>SUM(M12:N12)</f>
        <v>7966</v>
      </c>
      <c r="M12" s="324">
        <f>SUM(M18,M24:M26,M29,M30,M31,M34:M40)</f>
        <v>4064</v>
      </c>
      <c r="N12" s="324">
        <f>SUM(N18,N24:N26,N29,N30,N31,N34:N40)</f>
        <v>3902</v>
      </c>
      <c r="O12" s="324">
        <f>SUM(P12:Q12)</f>
        <v>7651</v>
      </c>
      <c r="P12" s="324">
        <f>SUM(P18,P24:P26,P29,P30,P31,P34:P40)</f>
        <v>3991</v>
      </c>
      <c r="Q12" s="324">
        <f>SUM(Q18,Q24:Q26,Q29,Q30,Q31,Q34:Q40)</f>
        <v>3660</v>
      </c>
      <c r="R12" s="324">
        <f>SUM(S12:T12)</f>
        <v>7614</v>
      </c>
      <c r="S12" s="324">
        <f>SUM(S18,S24:S26,S29:S31,S34:S40)</f>
        <v>3888</v>
      </c>
      <c r="T12" s="324">
        <f>SUM(T18,T24:T26,T29:T31,T34:T40)</f>
        <v>3726</v>
      </c>
      <c r="U12" s="324">
        <f>SUM(V12:W12)</f>
        <v>7669</v>
      </c>
      <c r="V12" s="324">
        <f>SUM(V18,V24:V26,V29:V31,V34:V40)</f>
        <v>4035</v>
      </c>
      <c r="W12" s="324">
        <f>SUM(W18,W24:W26,W29:W31,W34:W40)</f>
        <v>3634</v>
      </c>
      <c r="X12" s="324">
        <f>SUM(Y12:Z12)</f>
        <v>7816</v>
      </c>
      <c r="Y12" s="324">
        <f>SUM(Y18,Y24:Y26,Y29:Y31,Y34:Y40)</f>
        <v>4004</v>
      </c>
      <c r="Z12" s="324">
        <f>SUM(Z18,Z24:Z26,Z29:Z31,Z34:Z40)</f>
        <v>3812</v>
      </c>
      <c r="AA12" s="328">
        <f>SUM(AA18,AA24:AA26,AA29:AA31,AA34:AA40)</f>
        <v>2095</v>
      </c>
    </row>
    <row r="13" spans="1:27" s="1050" customFormat="1" ht="13.5" customHeight="1">
      <c r="A13" s="1639" t="s">
        <v>1613</v>
      </c>
      <c r="B13" s="1681"/>
      <c r="C13" s="323">
        <f>SUM(C23,C42:C48)</f>
        <v>48</v>
      </c>
      <c r="D13" s="324">
        <f>SUM(D23,D42:D48)</f>
        <v>27</v>
      </c>
      <c r="E13" s="324">
        <f>SUM(E23,E42:E48)</f>
        <v>413</v>
      </c>
      <c r="F13" s="324">
        <f>SUM(G13:H13)</f>
        <v>14983</v>
      </c>
      <c r="G13" s="324">
        <v>10724</v>
      </c>
      <c r="H13" s="324">
        <f>SUM(H23,H42:H48)</f>
        <v>4259</v>
      </c>
      <c r="I13" s="324">
        <f>SUM(J13:K13)</f>
        <v>1460</v>
      </c>
      <c r="J13" s="324">
        <f>SUM(J23,J42:J48)</f>
        <v>732</v>
      </c>
      <c r="K13" s="324">
        <f>SUM(K23,K42:K48)</f>
        <v>728</v>
      </c>
      <c r="L13" s="324">
        <f>SUM(M13:N13)</f>
        <v>1474</v>
      </c>
      <c r="M13" s="324">
        <f>SUM(M23,M42:M48)</f>
        <v>759</v>
      </c>
      <c r="N13" s="324">
        <f>SUM(N23,N42:N48)</f>
        <v>715</v>
      </c>
      <c r="O13" s="324">
        <f>SUM(P13:Q13)</f>
        <v>1402</v>
      </c>
      <c r="P13" s="324">
        <f>SUM(P23,P42:P48)</f>
        <v>698</v>
      </c>
      <c r="Q13" s="324">
        <f>SUM(Q23,Q42:Q48)</f>
        <v>704</v>
      </c>
      <c r="R13" s="324">
        <f>SUM(S13:T13)</f>
        <v>1447</v>
      </c>
      <c r="S13" s="324">
        <f>SUM(S23,S42:S48)</f>
        <v>741</v>
      </c>
      <c r="T13" s="324">
        <f>SUM(T23,T42:T48)</f>
        <v>706</v>
      </c>
      <c r="U13" s="324">
        <f>SUM(V13:W13)</f>
        <v>1408</v>
      </c>
      <c r="V13" s="324">
        <f>SUM(V23,V42:V48)</f>
        <v>759</v>
      </c>
      <c r="W13" s="324">
        <f>SUM(W23,W42:W48)</f>
        <v>649</v>
      </c>
      <c r="X13" s="324">
        <f>SUM(Y13:Z13)</f>
        <v>1531</v>
      </c>
      <c r="Y13" s="324">
        <f>SUM(Y23,Y42:Y48)</f>
        <v>774</v>
      </c>
      <c r="Z13" s="324">
        <f>SUM(Z23,Z42:Z48)</f>
        <v>757</v>
      </c>
      <c r="AA13" s="328">
        <f>SUM(AA23,AA42:AA48)</f>
        <v>593</v>
      </c>
    </row>
    <row r="14" spans="1:27" s="1050" customFormat="1" ht="13.5" customHeight="1">
      <c r="A14" s="1639" t="s">
        <v>1615</v>
      </c>
      <c r="B14" s="1681"/>
      <c r="C14" s="323">
        <f>SUM(C19,C28,C32,C50:C54)</f>
        <v>69</v>
      </c>
      <c r="D14" s="324">
        <f>SUM(D19,D28,D32,D50:D54)</f>
        <v>27</v>
      </c>
      <c r="E14" s="324">
        <f>SUM(E19,E28,E32,E50:E54)</f>
        <v>762</v>
      </c>
      <c r="F14" s="324">
        <f>SUM(G14:H14)</f>
        <v>14785</v>
      </c>
      <c r="G14" s="324">
        <v>4463</v>
      </c>
      <c r="H14" s="324">
        <f>SUM(H19,H28,H32,H50:H54)</f>
        <v>10322</v>
      </c>
      <c r="I14" s="324">
        <f>SUM(J14:K14)</f>
        <v>3667</v>
      </c>
      <c r="J14" s="324">
        <f>SUM(J19,J28,J32,J50:J54)</f>
        <v>1845</v>
      </c>
      <c r="K14" s="324">
        <f>SUM(K19,K28,K32,K50:K54)</f>
        <v>1822</v>
      </c>
      <c r="L14" s="324">
        <f>SUM(M14:N14)</f>
        <v>3479</v>
      </c>
      <c r="M14" s="324">
        <f>SUM(M19,M28,M32,M50:M54)</f>
        <v>1796</v>
      </c>
      <c r="N14" s="324">
        <f>SUM(N19,N28,N32,N50:N54)</f>
        <v>1683</v>
      </c>
      <c r="O14" s="324">
        <f>SUM(P14:Q14)</f>
        <v>3416</v>
      </c>
      <c r="P14" s="324">
        <f>SUM(P19,P28,P32,P50:P54)</f>
        <v>1773</v>
      </c>
      <c r="Q14" s="324">
        <f>SUM(Q19,Q28,Q32,Q50:Q54)</f>
        <v>1643</v>
      </c>
      <c r="R14" s="324">
        <f>SUM(S14:T14)</f>
        <v>3333</v>
      </c>
      <c r="S14" s="324">
        <f>SUM(S19,S28,S32,S50:S54)</f>
        <v>1707</v>
      </c>
      <c r="T14" s="324">
        <f>SUM(T19,T28,T32,T50:T54)</f>
        <v>1626</v>
      </c>
      <c r="U14" s="324">
        <f>SUM(V14:W14)</f>
        <v>3553</v>
      </c>
      <c r="V14" s="324">
        <f>SUM(V19,V28,V32,V50:V54)</f>
        <v>1823</v>
      </c>
      <c r="W14" s="324">
        <f>SUM(W19,W28,W32,W50:W54)</f>
        <v>1730</v>
      </c>
      <c r="X14" s="324">
        <f>SUM(Y14:Z14)</f>
        <v>3598</v>
      </c>
      <c r="Y14" s="324">
        <f>SUM(Y19,Y28,Y32,Y50:Y54)</f>
        <v>1780</v>
      </c>
      <c r="Z14" s="324">
        <f>SUM(Z19,Z28,Z32,Z50:Z54)</f>
        <v>1818</v>
      </c>
      <c r="AA14" s="328">
        <f>SUM(AA19,AA28,AA32,AA50:AA54)</f>
        <v>1042</v>
      </c>
    </row>
    <row r="15" spans="1:27" s="1050" customFormat="1" ht="13.5" customHeight="1">
      <c r="A15" s="1639" t="s">
        <v>1617</v>
      </c>
      <c r="B15" s="1681"/>
      <c r="C15" s="323">
        <f>SUM(C20:C21,C56:C67)</f>
        <v>94</v>
      </c>
      <c r="D15" s="324">
        <f>SUM(D20:D21,D56:D67)</f>
        <v>7</v>
      </c>
      <c r="E15" s="324">
        <f>SUM(E20:E21,E56:E67)</f>
        <v>956</v>
      </c>
      <c r="F15" s="324">
        <f>SUM(G15:H15)</f>
        <v>28794</v>
      </c>
      <c r="G15" s="324">
        <f>SUM(G20:G21,G56:G67)</f>
        <v>14672</v>
      </c>
      <c r="H15" s="324">
        <f>SUM(H20:H21,H56:H67)</f>
        <v>14122</v>
      </c>
      <c r="I15" s="324">
        <f>SUM(J15:K15)</f>
        <v>4982</v>
      </c>
      <c r="J15" s="324">
        <f>SUM(J20:J21,J56:J67)</f>
        <v>2522</v>
      </c>
      <c r="K15" s="324">
        <f>SUM(K20:K21,K56:K67)</f>
        <v>2460</v>
      </c>
      <c r="L15" s="324">
        <f>SUM(M15:N15)</f>
        <v>4838</v>
      </c>
      <c r="M15" s="324">
        <f>SUM(M20:M21,M56:M67)</f>
        <v>2453</v>
      </c>
      <c r="N15" s="324">
        <f>SUM(N20:N21,N56:N67)</f>
        <v>2385</v>
      </c>
      <c r="O15" s="324">
        <f>SUM(P15:Q15)</f>
        <v>4725</v>
      </c>
      <c r="P15" s="324">
        <f>SUM(P20:P21,P56:P67)</f>
        <v>2346</v>
      </c>
      <c r="Q15" s="324">
        <f>SUM(Q20:Q21,Q56:Q67)</f>
        <v>2379</v>
      </c>
      <c r="R15" s="324">
        <f>SUM(S15:T15)</f>
        <v>4696</v>
      </c>
      <c r="S15" s="324">
        <f>SUM(S20:S21,S56:S67)</f>
        <v>2407</v>
      </c>
      <c r="T15" s="324">
        <f>SUM(T20:T21,T56:T67)</f>
        <v>2289</v>
      </c>
      <c r="U15" s="324">
        <f>SUM(V15:W15)</f>
        <v>4690</v>
      </c>
      <c r="V15" s="324">
        <f>SUM(V20:V21,V56:V67)</f>
        <v>2415</v>
      </c>
      <c r="W15" s="324">
        <f>SUM(W20:W21,W56:W67)</f>
        <v>2275</v>
      </c>
      <c r="X15" s="324">
        <f>SUM(Y15:Z15)</f>
        <v>4863</v>
      </c>
      <c r="Y15" s="324">
        <f>SUM(Y20:Y21,Y56:Y67)</f>
        <v>2529</v>
      </c>
      <c r="Z15" s="324">
        <f>SUM(Z20:Z21,Z56:Z67)</f>
        <v>2334</v>
      </c>
      <c r="AA15" s="328">
        <f>SUM(AA20:AA21,AA56:AA67)</f>
        <v>1303</v>
      </c>
    </row>
    <row r="16" spans="1:27" ht="9.75" customHeight="1">
      <c r="A16" s="1145"/>
      <c r="B16" s="1101"/>
      <c r="C16" s="95"/>
      <c r="D16" s="67"/>
      <c r="E16" s="67"/>
      <c r="F16" s="67"/>
      <c r="G16" s="1150"/>
      <c r="H16" s="1150"/>
      <c r="I16" s="67"/>
      <c r="J16" s="1150"/>
      <c r="K16" s="1150"/>
      <c r="L16" s="67"/>
      <c r="M16" s="1150"/>
      <c r="N16" s="1150"/>
      <c r="O16" s="67"/>
      <c r="P16" s="1150"/>
      <c r="Q16" s="1150"/>
      <c r="R16" s="67"/>
      <c r="S16" s="1150"/>
      <c r="T16" s="1150"/>
      <c r="U16" s="67"/>
      <c r="V16" s="1150"/>
      <c r="W16" s="1150"/>
      <c r="X16" s="67"/>
      <c r="Y16" s="1150"/>
      <c r="Z16" s="1150"/>
      <c r="AA16" s="1151"/>
    </row>
    <row r="17" spans="1:27" ht="9.75" customHeight="1">
      <c r="A17" s="1153"/>
      <c r="B17" s="1124"/>
      <c r="C17" s="95"/>
      <c r="D17" s="67"/>
      <c r="E17" s="67"/>
      <c r="F17" s="67"/>
      <c r="G17" s="1150"/>
      <c r="H17" s="1150"/>
      <c r="I17" s="67"/>
      <c r="J17" s="1150"/>
      <c r="K17" s="1150"/>
      <c r="L17" s="67"/>
      <c r="M17" s="1150"/>
      <c r="N17" s="1150"/>
      <c r="O17" s="67"/>
      <c r="P17" s="1150"/>
      <c r="Q17" s="1150"/>
      <c r="R17" s="67"/>
      <c r="S17" s="1150"/>
      <c r="T17" s="1150"/>
      <c r="U17" s="67"/>
      <c r="V17" s="1150"/>
      <c r="W17" s="1150"/>
      <c r="X17" s="67"/>
      <c r="Y17" s="1150"/>
      <c r="Z17" s="1150"/>
      <c r="AA17" s="1151"/>
    </row>
    <row r="18" spans="1:27" ht="13.5" customHeight="1">
      <c r="A18" s="1145"/>
      <c r="B18" s="1124" t="s">
        <v>1620</v>
      </c>
      <c r="C18" s="95">
        <v>34</v>
      </c>
      <c r="D18" s="67">
        <v>2</v>
      </c>
      <c r="E18" s="67">
        <v>593</v>
      </c>
      <c r="F18" s="67">
        <f>SUM(G18:H18)</f>
        <v>21197</v>
      </c>
      <c r="G18" s="67">
        <f aca="true" t="shared" si="2" ref="G18:H21">SUM(J18+M18+P18+S18+V18+Y18)</f>
        <v>10938</v>
      </c>
      <c r="H18" s="67">
        <f t="shared" si="2"/>
        <v>10259</v>
      </c>
      <c r="I18" s="67">
        <f>SUM(J18:K18)</f>
        <v>3677</v>
      </c>
      <c r="J18" s="67">
        <v>1863</v>
      </c>
      <c r="K18" s="67">
        <v>1814</v>
      </c>
      <c r="L18" s="67">
        <f>SUM(M18:N18)</f>
        <v>3639</v>
      </c>
      <c r="M18" s="67">
        <v>1890</v>
      </c>
      <c r="N18" s="67">
        <v>1749</v>
      </c>
      <c r="O18" s="67">
        <f>SUM(P18:Q18)</f>
        <v>3574</v>
      </c>
      <c r="P18" s="67">
        <v>1862</v>
      </c>
      <c r="Q18" s="67">
        <v>1712</v>
      </c>
      <c r="R18" s="67">
        <f>SUM(S18:T18)</f>
        <v>3423</v>
      </c>
      <c r="S18" s="67">
        <v>1726</v>
      </c>
      <c r="T18" s="67">
        <v>1697</v>
      </c>
      <c r="U18" s="67">
        <f>SUM(V18:W18)</f>
        <v>3420</v>
      </c>
      <c r="V18" s="67">
        <v>1811</v>
      </c>
      <c r="W18" s="67">
        <v>1609</v>
      </c>
      <c r="X18" s="67">
        <f>SUM(Y18:Z18)</f>
        <v>3464</v>
      </c>
      <c r="Y18" s="67">
        <v>1786</v>
      </c>
      <c r="Z18" s="67">
        <v>1678</v>
      </c>
      <c r="AA18" s="97">
        <v>765</v>
      </c>
    </row>
    <row r="19" spans="1:27" ht="13.5" customHeight="1">
      <c r="A19" s="1145"/>
      <c r="B19" s="1124" t="s">
        <v>1621</v>
      </c>
      <c r="C19" s="95">
        <v>18</v>
      </c>
      <c r="D19" s="67">
        <v>13</v>
      </c>
      <c r="E19" s="67">
        <v>267</v>
      </c>
      <c r="F19" s="67">
        <f>SUM(G19:H19)</f>
        <v>8326</v>
      </c>
      <c r="G19" s="67">
        <f t="shared" si="2"/>
        <v>4264</v>
      </c>
      <c r="H19" s="67">
        <f t="shared" si="2"/>
        <v>4062</v>
      </c>
      <c r="I19" s="67">
        <f>SUM(J19:K19)</f>
        <v>1428</v>
      </c>
      <c r="J19" s="67">
        <v>718</v>
      </c>
      <c r="K19" s="67">
        <v>710</v>
      </c>
      <c r="L19" s="67">
        <f>SUM(M19:N19)</f>
        <v>1351</v>
      </c>
      <c r="M19" s="67">
        <v>712</v>
      </c>
      <c r="N19" s="67">
        <v>639</v>
      </c>
      <c r="O19" s="67">
        <f>SUM(P19:Q19)</f>
        <v>1354</v>
      </c>
      <c r="P19" s="67">
        <v>690</v>
      </c>
      <c r="Q19" s="67">
        <v>664</v>
      </c>
      <c r="R19" s="67">
        <f>SUM(S19:T19)</f>
        <v>1359</v>
      </c>
      <c r="S19" s="67">
        <v>713</v>
      </c>
      <c r="T19" s="67">
        <v>646</v>
      </c>
      <c r="U19" s="67">
        <f>SUM(V19:W19)</f>
        <v>1400</v>
      </c>
      <c r="V19" s="67">
        <v>710</v>
      </c>
      <c r="W19" s="67">
        <v>690</v>
      </c>
      <c r="X19" s="67">
        <f>SUM(Y19:Z19)</f>
        <v>1434</v>
      </c>
      <c r="Y19" s="67">
        <v>721</v>
      </c>
      <c r="Z19" s="67">
        <v>713</v>
      </c>
      <c r="AA19" s="97">
        <v>355</v>
      </c>
    </row>
    <row r="20" spans="1:27" ht="13.5" customHeight="1">
      <c r="A20" s="1145"/>
      <c r="B20" s="1124" t="s">
        <v>1623</v>
      </c>
      <c r="C20" s="95">
        <v>21</v>
      </c>
      <c r="D20" s="67">
        <v>1</v>
      </c>
      <c r="E20" s="67">
        <v>278</v>
      </c>
      <c r="F20" s="67">
        <f>SUM(G20:H20)</f>
        <v>9139</v>
      </c>
      <c r="G20" s="67">
        <f t="shared" si="2"/>
        <v>4647</v>
      </c>
      <c r="H20" s="67">
        <f t="shared" si="2"/>
        <v>4492</v>
      </c>
      <c r="I20" s="67">
        <f>SUM(J20:K20)</f>
        <v>1594</v>
      </c>
      <c r="J20" s="67">
        <v>795</v>
      </c>
      <c r="K20" s="67">
        <v>799</v>
      </c>
      <c r="L20" s="67">
        <f>SUM(M20:N20)</f>
        <v>1522</v>
      </c>
      <c r="M20" s="67">
        <v>772</v>
      </c>
      <c r="N20" s="67">
        <v>750</v>
      </c>
      <c r="O20" s="67">
        <f>SUM(P20:Q20)</f>
        <v>1497</v>
      </c>
      <c r="P20" s="67">
        <v>754</v>
      </c>
      <c r="Q20" s="67">
        <v>743</v>
      </c>
      <c r="R20" s="67">
        <f>SUM(S20:T20)</f>
        <v>1506</v>
      </c>
      <c r="S20" s="67">
        <v>754</v>
      </c>
      <c r="T20" s="67">
        <v>752</v>
      </c>
      <c r="U20" s="67">
        <f>SUM(V20:W20)</f>
        <v>1505</v>
      </c>
      <c r="V20" s="67">
        <v>786</v>
      </c>
      <c r="W20" s="67">
        <v>719</v>
      </c>
      <c r="X20" s="67">
        <f>SUM(Y20:Z20)</f>
        <v>1515</v>
      </c>
      <c r="Y20" s="67">
        <v>786</v>
      </c>
      <c r="Z20" s="67">
        <v>729</v>
      </c>
      <c r="AA20" s="97">
        <v>364</v>
      </c>
    </row>
    <row r="21" spans="1:27" ht="13.5" customHeight="1">
      <c r="A21" s="1145"/>
      <c r="B21" s="1124" t="s">
        <v>1625</v>
      </c>
      <c r="C21" s="95">
        <v>20</v>
      </c>
      <c r="D21" s="96">
        <v>0</v>
      </c>
      <c r="E21" s="67">
        <v>266</v>
      </c>
      <c r="F21" s="67">
        <f>SUM(G21:H21)</f>
        <v>9334</v>
      </c>
      <c r="G21" s="67">
        <f t="shared" si="2"/>
        <v>4692</v>
      </c>
      <c r="H21" s="67">
        <f t="shared" si="2"/>
        <v>4642</v>
      </c>
      <c r="I21" s="67">
        <f>SUM(J21:K21)</f>
        <v>1643</v>
      </c>
      <c r="J21" s="67">
        <v>810</v>
      </c>
      <c r="K21" s="67">
        <v>833</v>
      </c>
      <c r="L21" s="67">
        <f>SUM(M21:N21)</f>
        <v>1624</v>
      </c>
      <c r="M21" s="67">
        <v>833</v>
      </c>
      <c r="N21" s="67">
        <v>791</v>
      </c>
      <c r="O21" s="67">
        <f>SUM(P21:Q21)</f>
        <v>1541</v>
      </c>
      <c r="P21" s="67">
        <v>742</v>
      </c>
      <c r="Q21" s="67">
        <v>799</v>
      </c>
      <c r="R21" s="67">
        <f>SUM(S21:T21)</f>
        <v>1500</v>
      </c>
      <c r="S21" s="67">
        <v>750</v>
      </c>
      <c r="T21" s="67">
        <v>750</v>
      </c>
      <c r="U21" s="67">
        <f>SUM(V21:W21)</f>
        <v>1470</v>
      </c>
      <c r="V21" s="67">
        <v>751</v>
      </c>
      <c r="W21" s="67">
        <v>719</v>
      </c>
      <c r="X21" s="67">
        <f>SUM(Y21:Z21)</f>
        <v>1556</v>
      </c>
      <c r="Y21" s="67">
        <v>806</v>
      </c>
      <c r="Z21" s="67">
        <v>750</v>
      </c>
      <c r="AA21" s="97">
        <v>349</v>
      </c>
    </row>
    <row r="22" spans="1:27" ht="13.5" customHeight="1">
      <c r="A22" s="1145"/>
      <c r="B22" s="1124"/>
      <c r="C22" s="1149"/>
      <c r="D22" s="96"/>
      <c r="E22" s="1150"/>
      <c r="F22" s="67"/>
      <c r="G22" s="1150"/>
      <c r="H22" s="1150"/>
      <c r="I22" s="67"/>
      <c r="J22" s="1150"/>
      <c r="K22" s="1150"/>
      <c r="L22" s="67"/>
      <c r="M22" s="1150"/>
      <c r="N22" s="1150"/>
      <c r="O22" s="67"/>
      <c r="P22" s="1150"/>
      <c r="Q22" s="1150"/>
      <c r="R22" s="67"/>
      <c r="S22" s="1150"/>
      <c r="T22" s="1150"/>
      <c r="U22" s="67"/>
      <c r="V22" s="1150"/>
      <c r="W22" s="1150"/>
      <c r="X22" s="67"/>
      <c r="Y22" s="1150"/>
      <c r="Z22" s="1150"/>
      <c r="AA22" s="1151"/>
    </row>
    <row r="23" spans="1:27" ht="13.5" customHeight="1">
      <c r="A23" s="1145"/>
      <c r="B23" s="1124" t="s">
        <v>1627</v>
      </c>
      <c r="C23" s="95">
        <v>11</v>
      </c>
      <c r="D23" s="67">
        <v>5</v>
      </c>
      <c r="E23" s="67">
        <v>138</v>
      </c>
      <c r="F23" s="67">
        <f>SUM(G23:H23)</f>
        <v>3877</v>
      </c>
      <c r="G23" s="67">
        <f aca="true" t="shared" si="3" ref="G23:H26">SUM(J23+M23+P23+S23+V23+Y23)</f>
        <v>2015</v>
      </c>
      <c r="H23" s="67">
        <f t="shared" si="3"/>
        <v>1862</v>
      </c>
      <c r="I23" s="67">
        <f>SUM(J23:K23)</f>
        <v>633</v>
      </c>
      <c r="J23" s="67">
        <v>329</v>
      </c>
      <c r="K23" s="67">
        <v>304</v>
      </c>
      <c r="L23" s="67">
        <f>SUM(M23:N23)</f>
        <v>657</v>
      </c>
      <c r="M23" s="67">
        <v>339</v>
      </c>
      <c r="N23" s="67">
        <v>318</v>
      </c>
      <c r="O23" s="67">
        <f>SUM(P23:Q23)</f>
        <v>638</v>
      </c>
      <c r="P23" s="67">
        <v>310</v>
      </c>
      <c r="Q23" s="67">
        <v>328</v>
      </c>
      <c r="R23" s="67">
        <f>SUM(S23:T23)</f>
        <v>666</v>
      </c>
      <c r="S23" s="67">
        <v>359</v>
      </c>
      <c r="T23" s="67">
        <v>307</v>
      </c>
      <c r="U23" s="67">
        <f>SUM(V23:W23)</f>
        <v>616</v>
      </c>
      <c r="V23" s="67">
        <v>337</v>
      </c>
      <c r="W23" s="67">
        <v>279</v>
      </c>
      <c r="X23" s="67">
        <f>SUM(Y23:Z23)</f>
        <v>667</v>
      </c>
      <c r="Y23" s="67">
        <v>341</v>
      </c>
      <c r="Z23" s="67">
        <v>326</v>
      </c>
      <c r="AA23" s="97">
        <v>187</v>
      </c>
    </row>
    <row r="24" spans="1:27" ht="13.5" customHeight="1">
      <c r="A24" s="1145"/>
      <c r="B24" s="1124" t="s">
        <v>1629</v>
      </c>
      <c r="C24" s="95">
        <v>10</v>
      </c>
      <c r="D24" s="96">
        <v>0</v>
      </c>
      <c r="E24" s="67">
        <v>118</v>
      </c>
      <c r="F24" s="67">
        <f>SUM(G24:H24)</f>
        <v>3415</v>
      </c>
      <c r="G24" s="67">
        <f t="shared" si="3"/>
        <v>1744</v>
      </c>
      <c r="H24" s="67">
        <f t="shared" si="3"/>
        <v>1671</v>
      </c>
      <c r="I24" s="67">
        <f>SUM(J24:K24)</f>
        <v>570</v>
      </c>
      <c r="J24" s="67">
        <v>279</v>
      </c>
      <c r="K24" s="67">
        <v>291</v>
      </c>
      <c r="L24" s="67">
        <f>SUM(M24:N24)</f>
        <v>598</v>
      </c>
      <c r="M24" s="67">
        <v>279</v>
      </c>
      <c r="N24" s="67">
        <v>319</v>
      </c>
      <c r="O24" s="67">
        <f>SUM(P24:Q24)</f>
        <v>554</v>
      </c>
      <c r="P24" s="67">
        <v>290</v>
      </c>
      <c r="Q24" s="67">
        <v>264</v>
      </c>
      <c r="R24" s="67">
        <f>SUM(S24:T24)</f>
        <v>558</v>
      </c>
      <c r="S24" s="67">
        <v>312</v>
      </c>
      <c r="T24" s="67">
        <v>246</v>
      </c>
      <c r="U24" s="67">
        <f>SUM(V24:W24)</f>
        <v>588</v>
      </c>
      <c r="V24" s="67">
        <v>314</v>
      </c>
      <c r="W24" s="67">
        <v>274</v>
      </c>
      <c r="X24" s="67">
        <f>SUM(Y24:Z24)</f>
        <v>547</v>
      </c>
      <c r="Y24" s="67">
        <v>270</v>
      </c>
      <c r="Z24" s="67">
        <v>277</v>
      </c>
      <c r="AA24" s="97">
        <v>159</v>
      </c>
    </row>
    <row r="25" spans="1:27" ht="13.5" customHeight="1">
      <c r="A25" s="1145"/>
      <c r="B25" s="1124" t="s">
        <v>1631</v>
      </c>
      <c r="C25" s="95">
        <v>10</v>
      </c>
      <c r="D25" s="67">
        <v>6</v>
      </c>
      <c r="E25" s="67">
        <v>108</v>
      </c>
      <c r="F25" s="67">
        <f>SUM(G25:H25)</f>
        <v>3037</v>
      </c>
      <c r="G25" s="67">
        <f t="shared" si="3"/>
        <v>1576</v>
      </c>
      <c r="H25" s="67">
        <f t="shared" si="3"/>
        <v>1461</v>
      </c>
      <c r="I25" s="67">
        <f>SUM(J25:K25)</f>
        <v>500</v>
      </c>
      <c r="J25" s="67">
        <v>270</v>
      </c>
      <c r="K25" s="67">
        <v>230</v>
      </c>
      <c r="L25" s="67">
        <f>SUM(M25:N25)</f>
        <v>555</v>
      </c>
      <c r="M25" s="67">
        <v>284</v>
      </c>
      <c r="N25" s="67">
        <v>271</v>
      </c>
      <c r="O25" s="67">
        <f>SUM(P25:Q25)</f>
        <v>472</v>
      </c>
      <c r="P25" s="67">
        <v>245</v>
      </c>
      <c r="Q25" s="67">
        <v>227</v>
      </c>
      <c r="R25" s="67">
        <f>SUM(S25:T25)</f>
        <v>495</v>
      </c>
      <c r="S25" s="67">
        <v>255</v>
      </c>
      <c r="T25" s="67">
        <v>240</v>
      </c>
      <c r="U25" s="67">
        <f>SUM(V25:W25)</f>
        <v>504</v>
      </c>
      <c r="V25" s="67">
        <v>251</v>
      </c>
      <c r="W25" s="67">
        <v>253</v>
      </c>
      <c r="X25" s="67">
        <f>SUM(Y25:Z25)</f>
        <v>511</v>
      </c>
      <c r="Y25" s="67">
        <v>271</v>
      </c>
      <c r="Z25" s="67">
        <v>240</v>
      </c>
      <c r="AA25" s="97">
        <v>147</v>
      </c>
    </row>
    <row r="26" spans="1:27" ht="13.5" customHeight="1">
      <c r="A26" s="1145"/>
      <c r="B26" s="1124" t="s">
        <v>1632</v>
      </c>
      <c r="C26" s="95">
        <v>9</v>
      </c>
      <c r="D26" s="96">
        <v>0</v>
      </c>
      <c r="E26" s="67">
        <v>86</v>
      </c>
      <c r="F26" s="67">
        <f>SUM(G26:H26)</f>
        <v>2426</v>
      </c>
      <c r="G26" s="67">
        <f t="shared" si="3"/>
        <v>1223</v>
      </c>
      <c r="H26" s="67">
        <f t="shared" si="3"/>
        <v>1203</v>
      </c>
      <c r="I26" s="67">
        <f>SUM(J26:K26)</f>
        <v>413</v>
      </c>
      <c r="J26" s="67">
        <v>211</v>
      </c>
      <c r="K26" s="67">
        <v>202</v>
      </c>
      <c r="L26" s="67">
        <f>SUM(M26:N26)</f>
        <v>415</v>
      </c>
      <c r="M26" s="67">
        <v>192</v>
      </c>
      <c r="N26" s="67">
        <v>223</v>
      </c>
      <c r="O26" s="67">
        <f>SUM(P26:Q26)</f>
        <v>385</v>
      </c>
      <c r="P26" s="67">
        <v>199</v>
      </c>
      <c r="Q26" s="67">
        <v>186</v>
      </c>
      <c r="R26" s="67">
        <f>SUM(S26:T26)</f>
        <v>384</v>
      </c>
      <c r="S26" s="67">
        <v>178</v>
      </c>
      <c r="T26" s="67">
        <v>206</v>
      </c>
      <c r="U26" s="67">
        <f>SUM(V26:W26)</f>
        <v>401</v>
      </c>
      <c r="V26" s="67">
        <v>214</v>
      </c>
      <c r="W26" s="67">
        <v>187</v>
      </c>
      <c r="X26" s="67">
        <f>SUM(Y26:Z26)</f>
        <v>428</v>
      </c>
      <c r="Y26" s="67">
        <v>229</v>
      </c>
      <c r="Z26" s="67">
        <v>199</v>
      </c>
      <c r="AA26" s="97">
        <v>119</v>
      </c>
    </row>
    <row r="27" spans="1:27" ht="13.5" customHeight="1">
      <c r="A27" s="1145"/>
      <c r="B27" s="1124"/>
      <c r="C27" s="1149"/>
      <c r="D27" s="96"/>
      <c r="E27" s="1150"/>
      <c r="F27" s="67"/>
      <c r="G27" s="1150"/>
      <c r="H27" s="1150"/>
      <c r="I27" s="67"/>
      <c r="J27" s="1150"/>
      <c r="K27" s="1150"/>
      <c r="L27" s="67"/>
      <c r="M27" s="1150"/>
      <c r="N27" s="1150"/>
      <c r="O27" s="67"/>
      <c r="P27" s="1150"/>
      <c r="Q27" s="1150"/>
      <c r="R27" s="67"/>
      <c r="S27" s="1150"/>
      <c r="T27" s="1150"/>
      <c r="U27" s="67"/>
      <c r="V27" s="1150"/>
      <c r="W27" s="1150"/>
      <c r="X27" s="67"/>
      <c r="Y27" s="1150"/>
      <c r="Z27" s="1150"/>
      <c r="AA27" s="1151"/>
    </row>
    <row r="28" spans="1:27" ht="13.5" customHeight="1">
      <c r="A28" s="1145"/>
      <c r="B28" s="1124" t="s">
        <v>1635</v>
      </c>
      <c r="C28" s="95">
        <v>6</v>
      </c>
      <c r="D28" s="96">
        <v>2</v>
      </c>
      <c r="E28" s="67">
        <v>97</v>
      </c>
      <c r="F28" s="67">
        <f>SUM(G28:H28)</f>
        <v>2798</v>
      </c>
      <c r="G28" s="67">
        <f aca="true" t="shared" si="4" ref="G28:H32">SUM(J28+M28+P28+S28+V28+Y28)</f>
        <v>1426</v>
      </c>
      <c r="H28" s="67">
        <f t="shared" si="4"/>
        <v>1372</v>
      </c>
      <c r="I28" s="67">
        <f>SUM(J28:K28)</f>
        <v>496</v>
      </c>
      <c r="J28" s="67">
        <v>247</v>
      </c>
      <c r="K28" s="67">
        <v>249</v>
      </c>
      <c r="L28" s="67">
        <f>SUM(M28:N28)</f>
        <v>479</v>
      </c>
      <c r="M28" s="67">
        <v>235</v>
      </c>
      <c r="N28" s="67">
        <v>244</v>
      </c>
      <c r="O28" s="67">
        <f>SUM(P28:Q28)</f>
        <v>436</v>
      </c>
      <c r="P28" s="67">
        <v>238</v>
      </c>
      <c r="Q28" s="67">
        <v>198</v>
      </c>
      <c r="R28" s="67">
        <f>SUM(S28:T28)</f>
        <v>431</v>
      </c>
      <c r="S28" s="67">
        <v>216</v>
      </c>
      <c r="T28" s="67">
        <v>215</v>
      </c>
      <c r="U28" s="67">
        <f>SUM(V28:W28)</f>
        <v>470</v>
      </c>
      <c r="V28" s="67">
        <v>250</v>
      </c>
      <c r="W28" s="67">
        <v>220</v>
      </c>
      <c r="X28" s="67">
        <f>SUM(Y28:Z28)</f>
        <v>486</v>
      </c>
      <c r="Y28" s="67">
        <v>240</v>
      </c>
      <c r="Z28" s="67">
        <v>246</v>
      </c>
      <c r="AA28" s="97">
        <v>129</v>
      </c>
    </row>
    <row r="29" spans="1:27" ht="13.5" customHeight="1">
      <c r="A29" s="1145"/>
      <c r="B29" s="1124" t="s">
        <v>1637</v>
      </c>
      <c r="C29" s="95">
        <v>11</v>
      </c>
      <c r="D29" s="96">
        <v>1</v>
      </c>
      <c r="E29" s="67">
        <v>139</v>
      </c>
      <c r="F29" s="67">
        <f>SUM(G29:H29)</f>
        <v>4593</v>
      </c>
      <c r="G29" s="67">
        <f t="shared" si="4"/>
        <v>2334</v>
      </c>
      <c r="H29" s="67">
        <f t="shared" si="4"/>
        <v>2259</v>
      </c>
      <c r="I29" s="67">
        <f>SUM(J29:K29)</f>
        <v>846</v>
      </c>
      <c r="J29" s="67">
        <v>438</v>
      </c>
      <c r="K29" s="67">
        <v>408</v>
      </c>
      <c r="L29" s="67">
        <f>SUM(M29:N29)</f>
        <v>756</v>
      </c>
      <c r="M29" s="67">
        <v>385</v>
      </c>
      <c r="N29" s="67">
        <v>371</v>
      </c>
      <c r="O29" s="67">
        <f>SUM(P29:Q29)</f>
        <v>739</v>
      </c>
      <c r="P29" s="67">
        <v>376</v>
      </c>
      <c r="Q29" s="67">
        <v>363</v>
      </c>
      <c r="R29" s="67">
        <f>SUM(S29:T29)</f>
        <v>757</v>
      </c>
      <c r="S29" s="67">
        <v>405</v>
      </c>
      <c r="T29" s="67">
        <v>352</v>
      </c>
      <c r="U29" s="67">
        <f>SUM(V29:W29)</f>
        <v>735</v>
      </c>
      <c r="V29" s="67">
        <v>372</v>
      </c>
      <c r="W29" s="67">
        <v>363</v>
      </c>
      <c r="X29" s="67">
        <f>SUM(Y29:Z29)</f>
        <v>760</v>
      </c>
      <c r="Y29" s="67">
        <v>358</v>
      </c>
      <c r="Z29" s="67">
        <v>402</v>
      </c>
      <c r="AA29" s="97">
        <v>191</v>
      </c>
    </row>
    <row r="30" spans="1:27" ht="13.5" customHeight="1">
      <c r="A30" s="1145"/>
      <c r="B30" s="1124" t="s">
        <v>1639</v>
      </c>
      <c r="C30" s="95">
        <v>7</v>
      </c>
      <c r="D30" s="96">
        <v>0</v>
      </c>
      <c r="E30" s="67">
        <v>107</v>
      </c>
      <c r="F30" s="67">
        <f>SUM(G30:H30)</f>
        <v>3348</v>
      </c>
      <c r="G30" s="67">
        <f t="shared" si="4"/>
        <v>1715</v>
      </c>
      <c r="H30" s="67">
        <f t="shared" si="4"/>
        <v>1633</v>
      </c>
      <c r="I30" s="67">
        <f>SUM(J30:K30)</f>
        <v>560</v>
      </c>
      <c r="J30" s="67">
        <v>291</v>
      </c>
      <c r="K30" s="67">
        <v>269</v>
      </c>
      <c r="L30" s="67">
        <f>SUM(M30:N30)</f>
        <v>570</v>
      </c>
      <c r="M30" s="67">
        <v>288</v>
      </c>
      <c r="N30" s="67">
        <v>282</v>
      </c>
      <c r="O30" s="67">
        <f>SUM(P30:Q30)</f>
        <v>544</v>
      </c>
      <c r="P30" s="67">
        <v>297</v>
      </c>
      <c r="Q30" s="67">
        <v>247</v>
      </c>
      <c r="R30" s="67">
        <f>SUM(S30:T30)</f>
        <v>574</v>
      </c>
      <c r="S30" s="67">
        <v>300</v>
      </c>
      <c r="T30" s="67">
        <v>274</v>
      </c>
      <c r="U30" s="67">
        <f>SUM(V30:W30)</f>
        <v>546</v>
      </c>
      <c r="V30" s="67">
        <v>265</v>
      </c>
      <c r="W30" s="67">
        <v>281</v>
      </c>
      <c r="X30" s="67">
        <f>SUM(Y30:Z30)</f>
        <v>554</v>
      </c>
      <c r="Y30" s="67">
        <v>274</v>
      </c>
      <c r="Z30" s="67">
        <v>280</v>
      </c>
      <c r="AA30" s="97">
        <v>140</v>
      </c>
    </row>
    <row r="31" spans="1:27" ht="13.5" customHeight="1">
      <c r="A31" s="1145"/>
      <c r="B31" s="1124" t="s">
        <v>1641</v>
      </c>
      <c r="C31" s="95">
        <v>12</v>
      </c>
      <c r="D31" s="96">
        <v>2</v>
      </c>
      <c r="E31" s="67">
        <v>79</v>
      </c>
      <c r="F31" s="67">
        <f>SUM(G31:H31)</f>
        <v>1889</v>
      </c>
      <c r="G31" s="67">
        <f t="shared" si="4"/>
        <v>986</v>
      </c>
      <c r="H31" s="67">
        <f t="shared" si="4"/>
        <v>903</v>
      </c>
      <c r="I31" s="67">
        <f>SUM(J31:K31)</f>
        <v>346</v>
      </c>
      <c r="J31" s="67">
        <v>166</v>
      </c>
      <c r="K31" s="67">
        <v>180</v>
      </c>
      <c r="L31" s="67">
        <f>SUM(M31:N31)</f>
        <v>343</v>
      </c>
      <c r="M31" s="67">
        <v>187</v>
      </c>
      <c r="N31" s="67">
        <v>156</v>
      </c>
      <c r="O31" s="67">
        <f>SUM(P31:Q31)</f>
        <v>284</v>
      </c>
      <c r="P31" s="67">
        <v>143</v>
      </c>
      <c r="Q31" s="67">
        <v>141</v>
      </c>
      <c r="R31" s="67">
        <f>SUM(S31:T31)</f>
        <v>299</v>
      </c>
      <c r="S31" s="67">
        <v>152</v>
      </c>
      <c r="T31" s="67">
        <v>147</v>
      </c>
      <c r="U31" s="67">
        <f>SUM(V31:W31)</f>
        <v>290</v>
      </c>
      <c r="V31" s="67">
        <v>164</v>
      </c>
      <c r="W31" s="67">
        <v>126</v>
      </c>
      <c r="X31" s="67">
        <f>SUM(Y31:Z31)</f>
        <v>327</v>
      </c>
      <c r="Y31" s="67">
        <v>174</v>
      </c>
      <c r="Z31" s="67">
        <v>153</v>
      </c>
      <c r="AA31" s="97">
        <v>111</v>
      </c>
    </row>
    <row r="32" spans="1:27" ht="13.5" customHeight="1">
      <c r="A32" s="1145"/>
      <c r="B32" s="1124" t="s">
        <v>1643</v>
      </c>
      <c r="C32" s="95">
        <v>8</v>
      </c>
      <c r="D32" s="67">
        <v>3</v>
      </c>
      <c r="E32" s="67">
        <v>99</v>
      </c>
      <c r="F32" s="67">
        <f>SUM(G32:H32)</f>
        <v>3090</v>
      </c>
      <c r="G32" s="67">
        <f t="shared" si="4"/>
        <v>1556</v>
      </c>
      <c r="H32" s="67">
        <f t="shared" si="4"/>
        <v>1534</v>
      </c>
      <c r="I32" s="67">
        <f>SUM(J32:K32)</f>
        <v>532</v>
      </c>
      <c r="J32" s="67">
        <v>277</v>
      </c>
      <c r="K32" s="67">
        <v>255</v>
      </c>
      <c r="L32" s="67">
        <f>SUM(M32:N32)</f>
        <v>541</v>
      </c>
      <c r="M32" s="67">
        <v>257</v>
      </c>
      <c r="N32" s="67">
        <v>284</v>
      </c>
      <c r="O32" s="67">
        <f>SUM(P32:Q32)</f>
        <v>505</v>
      </c>
      <c r="P32" s="67">
        <v>253</v>
      </c>
      <c r="Q32" s="67">
        <v>252</v>
      </c>
      <c r="R32" s="67">
        <f>SUM(S32:T32)</f>
        <v>504</v>
      </c>
      <c r="S32" s="67">
        <v>255</v>
      </c>
      <c r="T32" s="67">
        <v>249</v>
      </c>
      <c r="U32" s="67">
        <f>SUM(V32:W32)</f>
        <v>505</v>
      </c>
      <c r="V32" s="67">
        <v>264</v>
      </c>
      <c r="W32" s="67">
        <v>241</v>
      </c>
      <c r="X32" s="67">
        <f>SUM(Y32:Z32)</f>
        <v>503</v>
      </c>
      <c r="Y32" s="67">
        <v>250</v>
      </c>
      <c r="Z32" s="67">
        <v>253</v>
      </c>
      <c r="AA32" s="97">
        <v>130</v>
      </c>
    </row>
    <row r="33" spans="1:27" ht="13.5" customHeight="1">
      <c r="A33" s="1145"/>
      <c r="B33" s="1124"/>
      <c r="C33" s="1149"/>
      <c r="D33" s="1150"/>
      <c r="E33" s="1150"/>
      <c r="F33" s="67"/>
      <c r="G33" s="1150"/>
      <c r="H33" s="1150"/>
      <c r="I33" s="67"/>
      <c r="J33" s="1150"/>
      <c r="K33" s="1150"/>
      <c r="L33" s="67"/>
      <c r="M33" s="1150"/>
      <c r="N33" s="1150"/>
      <c r="O33" s="67"/>
      <c r="P33" s="1150"/>
      <c r="Q33" s="1150"/>
      <c r="R33" s="67"/>
      <c r="S33" s="1150"/>
      <c r="T33" s="1150"/>
      <c r="U33" s="67"/>
      <c r="V33" s="1150"/>
      <c r="W33" s="1150"/>
      <c r="X33" s="67"/>
      <c r="Y33" s="1150"/>
      <c r="Z33" s="1150"/>
      <c r="AA33" s="1151"/>
    </row>
    <row r="34" spans="1:27" ht="13.5" customHeight="1">
      <c r="A34" s="1145"/>
      <c r="B34" s="1124" t="s">
        <v>1645</v>
      </c>
      <c r="C34" s="95">
        <v>5</v>
      </c>
      <c r="D34" s="96">
        <v>0</v>
      </c>
      <c r="E34" s="67">
        <v>43</v>
      </c>
      <c r="F34" s="67">
        <f aca="true" t="shared" si="5" ref="F34:F40">SUM(G34:H34)</f>
        <v>1154</v>
      </c>
      <c r="G34" s="67">
        <f aca="true" t="shared" si="6" ref="G34:H40">SUM(J34+M34+P34+S34+V34+Y34)</f>
        <v>582</v>
      </c>
      <c r="H34" s="67">
        <f t="shared" si="6"/>
        <v>572</v>
      </c>
      <c r="I34" s="67">
        <f aca="true" t="shared" si="7" ref="I34:I40">SUM(J34:K34)</f>
        <v>173</v>
      </c>
      <c r="J34" s="67">
        <v>90</v>
      </c>
      <c r="K34" s="67">
        <v>83</v>
      </c>
      <c r="L34" s="67">
        <f aca="true" t="shared" si="8" ref="L34:L40">SUM(M34:N34)</f>
        <v>185</v>
      </c>
      <c r="M34" s="67">
        <v>82</v>
      </c>
      <c r="N34" s="67">
        <v>103</v>
      </c>
      <c r="O34" s="67">
        <f aca="true" t="shared" si="9" ref="O34:O40">SUM(P34:Q34)</f>
        <v>191</v>
      </c>
      <c r="P34" s="67">
        <v>100</v>
      </c>
      <c r="Q34" s="67">
        <v>91</v>
      </c>
      <c r="R34" s="67">
        <f aca="true" t="shared" si="10" ref="R34:R40">SUM(S34:T34)</f>
        <v>205</v>
      </c>
      <c r="S34" s="67">
        <v>96</v>
      </c>
      <c r="T34" s="67">
        <v>109</v>
      </c>
      <c r="U34" s="67">
        <f aca="true" t="shared" si="11" ref="U34:U40">SUM(V34:W34)</f>
        <v>203</v>
      </c>
      <c r="V34" s="67">
        <v>112</v>
      </c>
      <c r="W34" s="67">
        <v>91</v>
      </c>
      <c r="X34" s="67">
        <f aca="true" t="shared" si="12" ref="X34:X40">SUM(Y34:Z34)</f>
        <v>197</v>
      </c>
      <c r="Y34" s="67">
        <v>102</v>
      </c>
      <c r="Z34" s="67">
        <v>95</v>
      </c>
      <c r="AA34" s="97">
        <v>63</v>
      </c>
    </row>
    <row r="35" spans="1:27" ht="13.5" customHeight="1">
      <c r="A35" s="1145"/>
      <c r="B35" s="1124" t="s">
        <v>1647</v>
      </c>
      <c r="C35" s="95">
        <v>2</v>
      </c>
      <c r="D35" s="96">
        <v>0</v>
      </c>
      <c r="E35" s="67">
        <v>26</v>
      </c>
      <c r="F35" s="67">
        <f t="shared" si="5"/>
        <v>859</v>
      </c>
      <c r="G35" s="67">
        <f t="shared" si="6"/>
        <v>456</v>
      </c>
      <c r="H35" s="67">
        <f t="shared" si="6"/>
        <v>403</v>
      </c>
      <c r="I35" s="67">
        <f t="shared" si="7"/>
        <v>135</v>
      </c>
      <c r="J35" s="67">
        <v>68</v>
      </c>
      <c r="K35" s="67">
        <v>67</v>
      </c>
      <c r="L35" s="67">
        <f t="shared" si="8"/>
        <v>111</v>
      </c>
      <c r="M35" s="67">
        <v>57</v>
      </c>
      <c r="N35" s="67">
        <v>54</v>
      </c>
      <c r="O35" s="67">
        <f t="shared" si="9"/>
        <v>145</v>
      </c>
      <c r="P35" s="67">
        <v>76</v>
      </c>
      <c r="Q35" s="67">
        <v>69</v>
      </c>
      <c r="R35" s="67">
        <f t="shared" si="10"/>
        <v>161</v>
      </c>
      <c r="S35" s="67">
        <v>83</v>
      </c>
      <c r="T35" s="67">
        <v>78</v>
      </c>
      <c r="U35" s="67">
        <f t="shared" si="11"/>
        <v>151</v>
      </c>
      <c r="V35" s="67">
        <v>79</v>
      </c>
      <c r="W35" s="67">
        <v>72</v>
      </c>
      <c r="X35" s="67">
        <f t="shared" si="12"/>
        <v>156</v>
      </c>
      <c r="Y35" s="67">
        <v>93</v>
      </c>
      <c r="Z35" s="67">
        <v>63</v>
      </c>
      <c r="AA35" s="97">
        <v>36</v>
      </c>
    </row>
    <row r="36" spans="1:27" ht="13.5" customHeight="1">
      <c r="A36" s="1145"/>
      <c r="B36" s="1124" t="s">
        <v>1649</v>
      </c>
      <c r="C36" s="95">
        <v>6</v>
      </c>
      <c r="D36" s="96">
        <v>0</v>
      </c>
      <c r="E36" s="67">
        <v>59</v>
      </c>
      <c r="F36" s="67">
        <f t="shared" si="5"/>
        <v>1693</v>
      </c>
      <c r="G36" s="67">
        <f t="shared" si="6"/>
        <v>852</v>
      </c>
      <c r="H36" s="67">
        <f t="shared" si="6"/>
        <v>841</v>
      </c>
      <c r="I36" s="67">
        <f t="shared" si="7"/>
        <v>283</v>
      </c>
      <c r="J36" s="67">
        <v>145</v>
      </c>
      <c r="K36" s="67">
        <v>138</v>
      </c>
      <c r="L36" s="67">
        <f t="shared" si="8"/>
        <v>266</v>
      </c>
      <c r="M36" s="67">
        <v>136</v>
      </c>
      <c r="N36" s="67">
        <v>130</v>
      </c>
      <c r="O36" s="67">
        <f t="shared" si="9"/>
        <v>275</v>
      </c>
      <c r="P36" s="67">
        <v>142</v>
      </c>
      <c r="Q36" s="67">
        <v>133</v>
      </c>
      <c r="R36" s="67">
        <f t="shared" si="10"/>
        <v>300</v>
      </c>
      <c r="S36" s="67">
        <v>137</v>
      </c>
      <c r="T36" s="67">
        <v>163</v>
      </c>
      <c r="U36" s="67">
        <f t="shared" si="11"/>
        <v>290</v>
      </c>
      <c r="V36" s="67">
        <v>153</v>
      </c>
      <c r="W36" s="67">
        <v>137</v>
      </c>
      <c r="X36" s="67">
        <f t="shared" si="12"/>
        <v>279</v>
      </c>
      <c r="Y36" s="67">
        <v>139</v>
      </c>
      <c r="Z36" s="67">
        <v>140</v>
      </c>
      <c r="AA36" s="97">
        <v>84</v>
      </c>
    </row>
    <row r="37" spans="1:27" ht="13.5" customHeight="1">
      <c r="A37" s="1145"/>
      <c r="B37" s="1124" t="s">
        <v>1651</v>
      </c>
      <c r="C37" s="95">
        <v>10</v>
      </c>
      <c r="D37" s="67">
        <v>2</v>
      </c>
      <c r="E37" s="67">
        <v>47</v>
      </c>
      <c r="F37" s="67">
        <f t="shared" si="5"/>
        <v>620</v>
      </c>
      <c r="G37" s="67">
        <f t="shared" si="6"/>
        <v>331</v>
      </c>
      <c r="H37" s="67">
        <f t="shared" si="6"/>
        <v>289</v>
      </c>
      <c r="I37" s="67">
        <f t="shared" si="7"/>
        <v>107</v>
      </c>
      <c r="J37" s="67">
        <v>60</v>
      </c>
      <c r="K37" s="67">
        <v>47</v>
      </c>
      <c r="L37" s="67">
        <f t="shared" si="8"/>
        <v>102</v>
      </c>
      <c r="M37" s="67">
        <v>59</v>
      </c>
      <c r="N37" s="67">
        <v>43</v>
      </c>
      <c r="O37" s="67">
        <f t="shared" si="9"/>
        <v>75</v>
      </c>
      <c r="P37" s="67">
        <v>41</v>
      </c>
      <c r="Q37" s="67">
        <v>34</v>
      </c>
      <c r="R37" s="67">
        <f t="shared" si="10"/>
        <v>94</v>
      </c>
      <c r="S37" s="67">
        <v>45</v>
      </c>
      <c r="T37" s="67">
        <v>49</v>
      </c>
      <c r="U37" s="67">
        <f t="shared" si="11"/>
        <v>106</v>
      </c>
      <c r="V37" s="67">
        <v>65</v>
      </c>
      <c r="W37" s="67">
        <v>41</v>
      </c>
      <c r="X37" s="67">
        <f t="shared" si="12"/>
        <v>136</v>
      </c>
      <c r="Y37" s="67">
        <v>61</v>
      </c>
      <c r="Z37" s="67">
        <v>75</v>
      </c>
      <c r="AA37" s="97">
        <v>73</v>
      </c>
    </row>
    <row r="38" spans="1:27" ht="13.5" customHeight="1">
      <c r="A38" s="1145"/>
      <c r="B38" s="1124" t="s">
        <v>1653</v>
      </c>
      <c r="C38" s="95">
        <v>8</v>
      </c>
      <c r="D38" s="67">
        <v>6</v>
      </c>
      <c r="E38" s="67">
        <v>52</v>
      </c>
      <c r="F38" s="67">
        <f t="shared" si="5"/>
        <v>852</v>
      </c>
      <c r="G38" s="67">
        <f t="shared" si="6"/>
        <v>433</v>
      </c>
      <c r="H38" s="67">
        <f t="shared" si="6"/>
        <v>419</v>
      </c>
      <c r="I38" s="67">
        <f t="shared" si="7"/>
        <v>154</v>
      </c>
      <c r="J38" s="67">
        <v>81</v>
      </c>
      <c r="K38" s="67">
        <v>73</v>
      </c>
      <c r="L38" s="67">
        <f t="shared" si="8"/>
        <v>143</v>
      </c>
      <c r="M38" s="67">
        <v>79</v>
      </c>
      <c r="N38" s="67">
        <v>64</v>
      </c>
      <c r="O38" s="67">
        <f t="shared" si="9"/>
        <v>131</v>
      </c>
      <c r="P38" s="67">
        <v>62</v>
      </c>
      <c r="Q38" s="67">
        <v>69</v>
      </c>
      <c r="R38" s="67">
        <f t="shared" si="10"/>
        <v>129</v>
      </c>
      <c r="S38" s="67">
        <v>64</v>
      </c>
      <c r="T38" s="67">
        <v>65</v>
      </c>
      <c r="U38" s="67">
        <f t="shared" si="11"/>
        <v>139</v>
      </c>
      <c r="V38" s="67">
        <v>65</v>
      </c>
      <c r="W38" s="67">
        <v>74</v>
      </c>
      <c r="X38" s="67">
        <f t="shared" si="12"/>
        <v>156</v>
      </c>
      <c r="Y38" s="67">
        <v>82</v>
      </c>
      <c r="Z38" s="67">
        <v>74</v>
      </c>
      <c r="AA38" s="97">
        <v>78</v>
      </c>
    </row>
    <row r="39" spans="1:27" ht="13.5" customHeight="1">
      <c r="A39" s="1145"/>
      <c r="B39" s="1124" t="s">
        <v>1605</v>
      </c>
      <c r="C39" s="95">
        <v>7</v>
      </c>
      <c r="D39" s="96">
        <v>0</v>
      </c>
      <c r="E39" s="67">
        <v>43</v>
      </c>
      <c r="F39" s="67">
        <f t="shared" si="5"/>
        <v>911</v>
      </c>
      <c r="G39" s="67">
        <f t="shared" si="6"/>
        <v>502</v>
      </c>
      <c r="H39" s="67">
        <f t="shared" si="6"/>
        <v>409</v>
      </c>
      <c r="I39" s="67">
        <f t="shared" si="7"/>
        <v>155</v>
      </c>
      <c r="J39" s="67">
        <v>79</v>
      </c>
      <c r="K39" s="67">
        <v>76</v>
      </c>
      <c r="L39" s="67">
        <f t="shared" si="8"/>
        <v>150</v>
      </c>
      <c r="M39" s="67">
        <v>75</v>
      </c>
      <c r="N39" s="67">
        <v>75</v>
      </c>
      <c r="O39" s="67">
        <f t="shared" si="9"/>
        <v>156</v>
      </c>
      <c r="P39" s="67">
        <v>85</v>
      </c>
      <c r="Q39" s="67">
        <v>71</v>
      </c>
      <c r="R39" s="67">
        <f t="shared" si="10"/>
        <v>128</v>
      </c>
      <c r="S39" s="67">
        <v>72</v>
      </c>
      <c r="T39" s="67">
        <v>56</v>
      </c>
      <c r="U39" s="67">
        <f t="shared" si="11"/>
        <v>163</v>
      </c>
      <c r="V39" s="67">
        <v>103</v>
      </c>
      <c r="W39" s="67">
        <v>60</v>
      </c>
      <c r="X39" s="67">
        <f t="shared" si="12"/>
        <v>159</v>
      </c>
      <c r="Y39" s="67">
        <v>88</v>
      </c>
      <c r="Z39" s="67">
        <v>71</v>
      </c>
      <c r="AA39" s="97">
        <v>64</v>
      </c>
    </row>
    <row r="40" spans="1:27" ht="13.5" customHeight="1">
      <c r="A40" s="1145"/>
      <c r="B40" s="1124" t="s">
        <v>1606</v>
      </c>
      <c r="C40" s="95">
        <v>8</v>
      </c>
      <c r="D40" s="96">
        <v>0</v>
      </c>
      <c r="E40" s="67">
        <v>44</v>
      </c>
      <c r="F40" s="67">
        <f t="shared" si="5"/>
        <v>796</v>
      </c>
      <c r="G40" s="67">
        <f t="shared" si="6"/>
        <v>440</v>
      </c>
      <c r="H40" s="67">
        <f t="shared" si="6"/>
        <v>356</v>
      </c>
      <c r="I40" s="67">
        <f t="shared" si="7"/>
        <v>155</v>
      </c>
      <c r="J40" s="67">
        <v>89</v>
      </c>
      <c r="K40" s="67">
        <v>66</v>
      </c>
      <c r="L40" s="67">
        <f t="shared" si="8"/>
        <v>133</v>
      </c>
      <c r="M40" s="67">
        <v>71</v>
      </c>
      <c r="N40" s="67">
        <v>62</v>
      </c>
      <c r="O40" s="67">
        <f t="shared" si="9"/>
        <v>126</v>
      </c>
      <c r="P40" s="67">
        <v>73</v>
      </c>
      <c r="Q40" s="67">
        <v>53</v>
      </c>
      <c r="R40" s="67">
        <f t="shared" si="10"/>
        <v>107</v>
      </c>
      <c r="S40" s="67">
        <v>63</v>
      </c>
      <c r="T40" s="67">
        <v>44</v>
      </c>
      <c r="U40" s="67">
        <f t="shared" si="11"/>
        <v>133</v>
      </c>
      <c r="V40" s="67">
        <v>67</v>
      </c>
      <c r="W40" s="67">
        <v>66</v>
      </c>
      <c r="X40" s="67">
        <f t="shared" si="12"/>
        <v>142</v>
      </c>
      <c r="Y40" s="67">
        <v>77</v>
      </c>
      <c r="Z40" s="67">
        <v>65</v>
      </c>
      <c r="AA40" s="97">
        <v>65</v>
      </c>
    </row>
    <row r="41" spans="1:27" ht="13.5" customHeight="1">
      <c r="A41" s="1145"/>
      <c r="B41" s="1124"/>
      <c r="C41" s="1149"/>
      <c r="D41" s="96"/>
      <c r="E41" s="1150"/>
      <c r="F41" s="67"/>
      <c r="G41" s="1150"/>
      <c r="H41" s="1150"/>
      <c r="I41" s="67"/>
      <c r="J41" s="1150"/>
      <c r="K41" s="1150"/>
      <c r="L41" s="67"/>
      <c r="M41" s="1150"/>
      <c r="N41" s="1150"/>
      <c r="O41" s="67"/>
      <c r="P41" s="1150"/>
      <c r="Q41" s="1150"/>
      <c r="R41" s="67"/>
      <c r="S41" s="1150"/>
      <c r="T41" s="1150"/>
      <c r="U41" s="67"/>
      <c r="V41" s="1150"/>
      <c r="W41" s="1150"/>
      <c r="X41" s="67"/>
      <c r="Y41" s="1150"/>
      <c r="Z41" s="1150"/>
      <c r="AA41" s="1151"/>
    </row>
    <row r="42" spans="1:27" ht="13.5" customHeight="1">
      <c r="A42" s="1145"/>
      <c r="B42" s="1124" t="s">
        <v>1609</v>
      </c>
      <c r="C42" s="95">
        <v>4</v>
      </c>
      <c r="D42" s="67">
        <v>4</v>
      </c>
      <c r="E42" s="67">
        <v>38</v>
      </c>
      <c r="F42" s="67">
        <f aca="true" t="shared" si="13" ref="F42:F48">SUM(G42:H42)</f>
        <v>643</v>
      </c>
      <c r="G42" s="67">
        <f aca="true" t="shared" si="14" ref="G42:H48">SUM(J42+M42+P42+S42+V42+Y42)</f>
        <v>321</v>
      </c>
      <c r="H42" s="67">
        <f t="shared" si="14"/>
        <v>322</v>
      </c>
      <c r="I42" s="67">
        <f aca="true" t="shared" si="15" ref="I42:I48">SUM(J42:K42)</f>
        <v>114</v>
      </c>
      <c r="J42" s="67">
        <v>54</v>
      </c>
      <c r="K42" s="67">
        <v>60</v>
      </c>
      <c r="L42" s="67">
        <f aca="true" t="shared" si="16" ref="L42:L48">SUM(M42:N42)</f>
        <v>101</v>
      </c>
      <c r="M42" s="67">
        <v>52</v>
      </c>
      <c r="N42" s="67">
        <v>49</v>
      </c>
      <c r="O42" s="67">
        <f aca="true" t="shared" si="17" ref="O42:O48">SUM(P42:Q42)</f>
        <v>111</v>
      </c>
      <c r="P42" s="67">
        <v>58</v>
      </c>
      <c r="Q42" s="67">
        <v>53</v>
      </c>
      <c r="R42" s="67">
        <f aca="true" t="shared" si="18" ref="R42:R48">SUM(S42:T42)</f>
        <v>96</v>
      </c>
      <c r="S42" s="67">
        <v>47</v>
      </c>
      <c r="T42" s="67">
        <v>49</v>
      </c>
      <c r="U42" s="67">
        <f aca="true" t="shared" si="19" ref="U42:U48">SUM(V42:W42)</f>
        <v>113</v>
      </c>
      <c r="V42" s="67">
        <v>63</v>
      </c>
      <c r="W42" s="67">
        <v>50</v>
      </c>
      <c r="X42" s="67">
        <f aca="true" t="shared" si="20" ref="X42:X48">SUM(Y42:Z42)</f>
        <v>108</v>
      </c>
      <c r="Y42" s="67">
        <v>47</v>
      </c>
      <c r="Z42" s="67">
        <v>61</v>
      </c>
      <c r="AA42" s="97">
        <v>52</v>
      </c>
    </row>
    <row r="43" spans="1:27" ht="13.5" customHeight="1">
      <c r="A43" s="1145"/>
      <c r="B43" s="1124" t="s">
        <v>1610</v>
      </c>
      <c r="C43" s="95">
        <v>8</v>
      </c>
      <c r="D43" s="96">
        <v>2</v>
      </c>
      <c r="E43" s="67">
        <v>56</v>
      </c>
      <c r="F43" s="67">
        <f t="shared" si="13"/>
        <v>1064</v>
      </c>
      <c r="G43" s="67">
        <f t="shared" si="14"/>
        <v>537</v>
      </c>
      <c r="H43" s="67">
        <f t="shared" si="14"/>
        <v>527</v>
      </c>
      <c r="I43" s="67">
        <f t="shared" si="15"/>
        <v>185</v>
      </c>
      <c r="J43" s="67">
        <v>88</v>
      </c>
      <c r="K43" s="67">
        <v>97</v>
      </c>
      <c r="L43" s="67">
        <f t="shared" si="16"/>
        <v>187</v>
      </c>
      <c r="M43" s="67">
        <v>87</v>
      </c>
      <c r="N43" s="67">
        <v>100</v>
      </c>
      <c r="O43" s="67">
        <f t="shared" si="17"/>
        <v>161</v>
      </c>
      <c r="P43" s="67">
        <v>95</v>
      </c>
      <c r="Q43" s="67">
        <v>66</v>
      </c>
      <c r="R43" s="67">
        <f t="shared" si="18"/>
        <v>171</v>
      </c>
      <c r="S43" s="67">
        <v>78</v>
      </c>
      <c r="T43" s="67">
        <v>93</v>
      </c>
      <c r="U43" s="67">
        <f t="shared" si="19"/>
        <v>170</v>
      </c>
      <c r="V43" s="67">
        <v>87</v>
      </c>
      <c r="W43" s="67">
        <v>83</v>
      </c>
      <c r="X43" s="67">
        <f t="shared" si="20"/>
        <v>190</v>
      </c>
      <c r="Y43" s="67">
        <v>102</v>
      </c>
      <c r="Z43" s="67">
        <v>88</v>
      </c>
      <c r="AA43" s="97">
        <v>83</v>
      </c>
    </row>
    <row r="44" spans="1:27" ht="13.5" customHeight="1">
      <c r="A44" s="1145"/>
      <c r="B44" s="1124" t="s">
        <v>1612</v>
      </c>
      <c r="C44" s="95">
        <v>4</v>
      </c>
      <c r="D44" s="96">
        <v>4</v>
      </c>
      <c r="E44" s="67">
        <v>35</v>
      </c>
      <c r="F44" s="67">
        <f t="shared" si="13"/>
        <v>602</v>
      </c>
      <c r="G44" s="67">
        <f t="shared" si="14"/>
        <v>293</v>
      </c>
      <c r="H44" s="67">
        <f t="shared" si="14"/>
        <v>309</v>
      </c>
      <c r="I44" s="67">
        <f t="shared" si="15"/>
        <v>107</v>
      </c>
      <c r="J44" s="67">
        <v>53</v>
      </c>
      <c r="K44" s="67">
        <v>54</v>
      </c>
      <c r="L44" s="67">
        <f t="shared" si="16"/>
        <v>88</v>
      </c>
      <c r="M44" s="67">
        <v>44</v>
      </c>
      <c r="N44" s="67">
        <v>44</v>
      </c>
      <c r="O44" s="67">
        <f t="shared" si="17"/>
        <v>96</v>
      </c>
      <c r="P44" s="67">
        <v>44</v>
      </c>
      <c r="Q44" s="67">
        <v>52</v>
      </c>
      <c r="R44" s="67">
        <f t="shared" si="18"/>
        <v>99</v>
      </c>
      <c r="S44" s="67">
        <v>38</v>
      </c>
      <c r="T44" s="67">
        <v>61</v>
      </c>
      <c r="U44" s="67">
        <f t="shared" si="19"/>
        <v>106</v>
      </c>
      <c r="V44" s="67">
        <v>57</v>
      </c>
      <c r="W44" s="67">
        <v>49</v>
      </c>
      <c r="X44" s="67">
        <f t="shared" si="20"/>
        <v>106</v>
      </c>
      <c r="Y44" s="67">
        <v>57</v>
      </c>
      <c r="Z44" s="67">
        <v>49</v>
      </c>
      <c r="AA44" s="97">
        <v>50</v>
      </c>
    </row>
    <row r="45" spans="1:27" ht="13.5" customHeight="1">
      <c r="A45" s="1145"/>
      <c r="B45" s="1124" t="s">
        <v>1614</v>
      </c>
      <c r="C45" s="95">
        <v>8</v>
      </c>
      <c r="D45" s="67">
        <v>1</v>
      </c>
      <c r="E45" s="67">
        <v>49</v>
      </c>
      <c r="F45" s="67">
        <f t="shared" si="13"/>
        <v>1015</v>
      </c>
      <c r="G45" s="67">
        <f t="shared" si="14"/>
        <v>523</v>
      </c>
      <c r="H45" s="67">
        <f t="shared" si="14"/>
        <v>492</v>
      </c>
      <c r="I45" s="67">
        <f t="shared" si="15"/>
        <v>176</v>
      </c>
      <c r="J45" s="67">
        <v>86</v>
      </c>
      <c r="K45" s="67">
        <v>90</v>
      </c>
      <c r="L45" s="67">
        <f t="shared" si="16"/>
        <v>172</v>
      </c>
      <c r="M45" s="67">
        <v>98</v>
      </c>
      <c r="N45" s="67">
        <v>74</v>
      </c>
      <c r="O45" s="67">
        <f t="shared" si="17"/>
        <v>161</v>
      </c>
      <c r="P45" s="67">
        <v>80</v>
      </c>
      <c r="Q45" s="67">
        <v>81</v>
      </c>
      <c r="R45" s="67">
        <f t="shared" si="18"/>
        <v>161</v>
      </c>
      <c r="S45" s="67">
        <v>82</v>
      </c>
      <c r="T45" s="67">
        <v>79</v>
      </c>
      <c r="U45" s="67">
        <f t="shared" si="19"/>
        <v>160</v>
      </c>
      <c r="V45" s="67">
        <v>82</v>
      </c>
      <c r="W45" s="67">
        <v>78</v>
      </c>
      <c r="X45" s="67">
        <f t="shared" si="20"/>
        <v>185</v>
      </c>
      <c r="Y45" s="67">
        <v>95</v>
      </c>
      <c r="Z45" s="67">
        <v>90</v>
      </c>
      <c r="AA45" s="97">
        <v>74</v>
      </c>
    </row>
    <row r="46" spans="1:27" ht="13.5" customHeight="1">
      <c r="A46" s="1145"/>
      <c r="B46" s="1124" t="s">
        <v>1616</v>
      </c>
      <c r="C46" s="95">
        <v>5</v>
      </c>
      <c r="D46" s="96">
        <v>2</v>
      </c>
      <c r="E46" s="67">
        <v>29</v>
      </c>
      <c r="F46" s="67">
        <f t="shared" si="13"/>
        <v>440</v>
      </c>
      <c r="G46" s="67">
        <f t="shared" si="14"/>
        <v>222</v>
      </c>
      <c r="H46" s="67">
        <f t="shared" si="14"/>
        <v>218</v>
      </c>
      <c r="I46" s="67">
        <f t="shared" si="15"/>
        <v>73</v>
      </c>
      <c r="J46" s="67">
        <v>33</v>
      </c>
      <c r="K46" s="67">
        <v>40</v>
      </c>
      <c r="L46" s="67">
        <f t="shared" si="16"/>
        <v>82</v>
      </c>
      <c r="M46" s="67">
        <v>43</v>
      </c>
      <c r="N46" s="67">
        <v>39</v>
      </c>
      <c r="O46" s="67">
        <f t="shared" si="17"/>
        <v>66</v>
      </c>
      <c r="P46" s="67">
        <v>33</v>
      </c>
      <c r="Q46" s="67">
        <v>33</v>
      </c>
      <c r="R46" s="67">
        <f t="shared" si="18"/>
        <v>72</v>
      </c>
      <c r="S46" s="67">
        <v>43</v>
      </c>
      <c r="T46" s="67">
        <v>29</v>
      </c>
      <c r="U46" s="67">
        <f t="shared" si="19"/>
        <v>71</v>
      </c>
      <c r="V46" s="67">
        <v>34</v>
      </c>
      <c r="W46" s="67">
        <v>37</v>
      </c>
      <c r="X46" s="67">
        <f t="shared" si="20"/>
        <v>76</v>
      </c>
      <c r="Y46" s="67">
        <v>36</v>
      </c>
      <c r="Z46" s="67">
        <v>40</v>
      </c>
      <c r="AA46" s="97">
        <v>46</v>
      </c>
    </row>
    <row r="47" spans="1:27" ht="13.5" customHeight="1">
      <c r="A47" s="1145"/>
      <c r="B47" s="1124" t="s">
        <v>1618</v>
      </c>
      <c r="C47" s="95">
        <v>4</v>
      </c>
      <c r="D47" s="67">
        <v>4</v>
      </c>
      <c r="E47" s="67">
        <v>31</v>
      </c>
      <c r="F47" s="67">
        <f t="shared" si="13"/>
        <v>474</v>
      </c>
      <c r="G47" s="67">
        <f t="shared" si="14"/>
        <v>253</v>
      </c>
      <c r="H47" s="67">
        <f t="shared" si="14"/>
        <v>221</v>
      </c>
      <c r="I47" s="67">
        <f t="shared" si="15"/>
        <v>85</v>
      </c>
      <c r="J47" s="67">
        <v>47</v>
      </c>
      <c r="K47" s="67">
        <v>38</v>
      </c>
      <c r="L47" s="67">
        <f t="shared" si="16"/>
        <v>84</v>
      </c>
      <c r="M47" s="67">
        <v>42</v>
      </c>
      <c r="N47" s="67">
        <v>42</v>
      </c>
      <c r="O47" s="67">
        <f t="shared" si="17"/>
        <v>79</v>
      </c>
      <c r="P47" s="67">
        <v>35</v>
      </c>
      <c r="Q47" s="67">
        <v>44</v>
      </c>
      <c r="R47" s="67">
        <f t="shared" si="18"/>
        <v>79</v>
      </c>
      <c r="S47" s="67">
        <v>44</v>
      </c>
      <c r="T47" s="67">
        <v>35</v>
      </c>
      <c r="U47" s="67">
        <f t="shared" si="19"/>
        <v>77</v>
      </c>
      <c r="V47" s="67">
        <v>50</v>
      </c>
      <c r="W47" s="67">
        <v>27</v>
      </c>
      <c r="X47" s="67">
        <f t="shared" si="20"/>
        <v>70</v>
      </c>
      <c r="Y47" s="67">
        <v>35</v>
      </c>
      <c r="Z47" s="67">
        <v>35</v>
      </c>
      <c r="AA47" s="97">
        <v>47</v>
      </c>
    </row>
    <row r="48" spans="1:27" ht="13.5" customHeight="1">
      <c r="A48" s="1145"/>
      <c r="B48" s="1124" t="s">
        <v>1619</v>
      </c>
      <c r="C48" s="95">
        <v>4</v>
      </c>
      <c r="D48" s="96">
        <v>5</v>
      </c>
      <c r="E48" s="67">
        <v>37</v>
      </c>
      <c r="F48" s="67">
        <f t="shared" si="13"/>
        <v>607</v>
      </c>
      <c r="G48" s="67">
        <f t="shared" si="14"/>
        <v>299</v>
      </c>
      <c r="H48" s="67">
        <f t="shared" si="14"/>
        <v>308</v>
      </c>
      <c r="I48" s="67">
        <f t="shared" si="15"/>
        <v>87</v>
      </c>
      <c r="J48" s="67">
        <v>42</v>
      </c>
      <c r="K48" s="67">
        <v>45</v>
      </c>
      <c r="L48" s="67">
        <f t="shared" si="16"/>
        <v>103</v>
      </c>
      <c r="M48" s="67">
        <v>54</v>
      </c>
      <c r="N48" s="67">
        <v>49</v>
      </c>
      <c r="O48" s="67">
        <f t="shared" si="17"/>
        <v>90</v>
      </c>
      <c r="P48" s="67">
        <v>43</v>
      </c>
      <c r="Q48" s="67">
        <v>47</v>
      </c>
      <c r="R48" s="67">
        <f t="shared" si="18"/>
        <v>103</v>
      </c>
      <c r="S48" s="67">
        <v>50</v>
      </c>
      <c r="T48" s="67">
        <v>53</v>
      </c>
      <c r="U48" s="67">
        <f t="shared" si="19"/>
        <v>95</v>
      </c>
      <c r="V48" s="67">
        <v>49</v>
      </c>
      <c r="W48" s="67">
        <v>46</v>
      </c>
      <c r="X48" s="67">
        <f t="shared" si="20"/>
        <v>129</v>
      </c>
      <c r="Y48" s="67">
        <v>61</v>
      </c>
      <c r="Z48" s="67">
        <v>68</v>
      </c>
      <c r="AA48" s="97">
        <v>54</v>
      </c>
    </row>
    <row r="49" spans="1:27" ht="13.5" customHeight="1">
      <c r="A49" s="1145"/>
      <c r="B49" s="1124"/>
      <c r="C49" s="1149"/>
      <c r="D49" s="96"/>
      <c r="E49" s="1150"/>
      <c r="F49" s="67"/>
      <c r="G49" s="1150"/>
      <c r="H49" s="1150"/>
      <c r="I49" s="67"/>
      <c r="J49" s="1150"/>
      <c r="K49" s="1150"/>
      <c r="L49" s="67"/>
      <c r="M49" s="1150"/>
      <c r="N49" s="1150"/>
      <c r="O49" s="67"/>
      <c r="P49" s="1150"/>
      <c r="Q49" s="1150"/>
      <c r="R49" s="67"/>
      <c r="S49" s="1150"/>
      <c r="T49" s="1150"/>
      <c r="U49" s="67"/>
      <c r="V49" s="1150"/>
      <c r="W49" s="1150"/>
      <c r="X49" s="67"/>
      <c r="Y49" s="1150"/>
      <c r="Z49" s="1150"/>
      <c r="AA49" s="1151"/>
    </row>
    <row r="50" spans="1:27" ht="13.5" customHeight="1">
      <c r="A50" s="1145"/>
      <c r="B50" s="1124" t="s">
        <v>1622</v>
      </c>
      <c r="C50" s="95">
        <v>7</v>
      </c>
      <c r="D50" s="67">
        <v>1</v>
      </c>
      <c r="E50" s="67">
        <v>78</v>
      </c>
      <c r="F50" s="67">
        <f>SUM(G50:H50)</f>
        <v>2191</v>
      </c>
      <c r="G50" s="67">
        <f aca="true" t="shared" si="21" ref="G50:H54">SUM(J50+M50+P50+S50+V50+Y50)</f>
        <v>1132</v>
      </c>
      <c r="H50" s="67">
        <f t="shared" si="21"/>
        <v>1059</v>
      </c>
      <c r="I50" s="67">
        <f>SUM(J50:K50)</f>
        <v>412</v>
      </c>
      <c r="J50" s="67">
        <v>213</v>
      </c>
      <c r="K50" s="67">
        <v>199</v>
      </c>
      <c r="L50" s="67">
        <f>SUM(M50:N50)</f>
        <v>371</v>
      </c>
      <c r="M50" s="67">
        <v>192</v>
      </c>
      <c r="N50" s="67">
        <v>179</v>
      </c>
      <c r="O50" s="67">
        <f>SUM(P50:Q50)</f>
        <v>354</v>
      </c>
      <c r="P50" s="67">
        <v>195</v>
      </c>
      <c r="Q50" s="67">
        <v>159</v>
      </c>
      <c r="R50" s="67">
        <f>SUM(S50:T50)</f>
        <v>336</v>
      </c>
      <c r="S50" s="67">
        <v>174</v>
      </c>
      <c r="T50" s="67">
        <v>162</v>
      </c>
      <c r="U50" s="67">
        <f>SUM(V50:W50)</f>
        <v>346</v>
      </c>
      <c r="V50" s="67">
        <v>174</v>
      </c>
      <c r="W50" s="67">
        <v>172</v>
      </c>
      <c r="X50" s="67">
        <f>SUM(Y50:Z50)</f>
        <v>372</v>
      </c>
      <c r="Y50" s="67">
        <v>184</v>
      </c>
      <c r="Z50" s="67">
        <v>188</v>
      </c>
      <c r="AA50" s="97">
        <v>104</v>
      </c>
    </row>
    <row r="51" spans="1:27" ht="13.5" customHeight="1">
      <c r="A51" s="1145"/>
      <c r="B51" s="1124" t="s">
        <v>1624</v>
      </c>
      <c r="C51" s="95">
        <v>8</v>
      </c>
      <c r="D51" s="96">
        <v>0</v>
      </c>
      <c r="E51" s="67">
        <v>65</v>
      </c>
      <c r="F51" s="67">
        <f>SUM(G51:H51)</f>
        <v>1530</v>
      </c>
      <c r="G51" s="67">
        <f t="shared" si="21"/>
        <v>780</v>
      </c>
      <c r="H51" s="67">
        <f t="shared" si="21"/>
        <v>750</v>
      </c>
      <c r="I51" s="67">
        <f>SUM(J51:K51)</f>
        <v>283</v>
      </c>
      <c r="J51" s="67">
        <v>151</v>
      </c>
      <c r="K51" s="67">
        <v>132</v>
      </c>
      <c r="L51" s="67">
        <f>SUM(M51:N51)</f>
        <v>256</v>
      </c>
      <c r="M51" s="67">
        <v>144</v>
      </c>
      <c r="N51" s="67">
        <v>112</v>
      </c>
      <c r="O51" s="67">
        <f>SUM(P51:Q51)</f>
        <v>246</v>
      </c>
      <c r="P51" s="67">
        <v>125</v>
      </c>
      <c r="Q51" s="67">
        <v>121</v>
      </c>
      <c r="R51" s="67">
        <f>SUM(S51:T51)</f>
        <v>208</v>
      </c>
      <c r="S51" s="67">
        <v>97</v>
      </c>
      <c r="T51" s="67">
        <v>111</v>
      </c>
      <c r="U51" s="67">
        <f>SUM(V51:W51)</f>
        <v>264</v>
      </c>
      <c r="V51" s="67">
        <v>124</v>
      </c>
      <c r="W51" s="67">
        <v>140</v>
      </c>
      <c r="X51" s="67">
        <f>SUM(Y51:Z51)</f>
        <v>273</v>
      </c>
      <c r="Y51" s="67">
        <v>139</v>
      </c>
      <c r="Z51" s="67">
        <v>134</v>
      </c>
      <c r="AA51" s="97">
        <v>94</v>
      </c>
    </row>
    <row r="52" spans="1:27" ht="13.5" customHeight="1">
      <c r="A52" s="1145"/>
      <c r="B52" s="1124" t="s">
        <v>1626</v>
      </c>
      <c r="C52" s="95">
        <v>9</v>
      </c>
      <c r="D52" s="67">
        <v>2</v>
      </c>
      <c r="E52" s="67">
        <v>50</v>
      </c>
      <c r="F52" s="67">
        <f>SUM(G52:H52)</f>
        <v>1052</v>
      </c>
      <c r="G52" s="67">
        <f t="shared" si="21"/>
        <v>515</v>
      </c>
      <c r="H52" s="67">
        <f t="shared" si="21"/>
        <v>537</v>
      </c>
      <c r="I52" s="67">
        <f>SUM(J52:K52)</f>
        <v>164</v>
      </c>
      <c r="J52" s="67">
        <v>76</v>
      </c>
      <c r="K52" s="67">
        <v>88</v>
      </c>
      <c r="L52" s="67">
        <f>SUM(M52:N52)</f>
        <v>146</v>
      </c>
      <c r="M52" s="67">
        <v>78</v>
      </c>
      <c r="N52" s="67">
        <v>68</v>
      </c>
      <c r="O52" s="67">
        <f>SUM(P52:Q52)</f>
        <v>176</v>
      </c>
      <c r="P52" s="67">
        <v>94</v>
      </c>
      <c r="Q52" s="67">
        <v>82</v>
      </c>
      <c r="R52" s="67">
        <f>SUM(S52:T52)</f>
        <v>178</v>
      </c>
      <c r="S52" s="67">
        <v>81</v>
      </c>
      <c r="T52" s="67">
        <v>97</v>
      </c>
      <c r="U52" s="67">
        <f>SUM(V52:W52)</f>
        <v>187</v>
      </c>
      <c r="V52" s="67">
        <v>86</v>
      </c>
      <c r="W52" s="67">
        <v>101</v>
      </c>
      <c r="X52" s="67">
        <f>SUM(Y52:Z52)</f>
        <v>201</v>
      </c>
      <c r="Y52" s="67">
        <v>100</v>
      </c>
      <c r="Z52" s="67">
        <v>101</v>
      </c>
      <c r="AA52" s="97">
        <v>73</v>
      </c>
    </row>
    <row r="53" spans="1:27" ht="13.5" customHeight="1">
      <c r="A53" s="1145"/>
      <c r="B53" s="1124" t="s">
        <v>1628</v>
      </c>
      <c r="C53" s="95">
        <v>8</v>
      </c>
      <c r="D53" s="96">
        <v>2</v>
      </c>
      <c r="E53" s="67">
        <v>65</v>
      </c>
      <c r="F53" s="67">
        <f>SUM(G53:H53)</f>
        <v>1411</v>
      </c>
      <c r="G53" s="67">
        <f t="shared" si="21"/>
        <v>706</v>
      </c>
      <c r="H53" s="67">
        <f t="shared" si="21"/>
        <v>705</v>
      </c>
      <c r="I53" s="67">
        <f>SUM(J53:K53)</f>
        <v>247</v>
      </c>
      <c r="J53" s="67">
        <v>108</v>
      </c>
      <c r="K53" s="67">
        <v>139</v>
      </c>
      <c r="L53" s="67">
        <f>SUM(M53:N53)</f>
        <v>234</v>
      </c>
      <c r="M53" s="67">
        <v>121</v>
      </c>
      <c r="N53" s="67">
        <v>113</v>
      </c>
      <c r="O53" s="67">
        <f>SUM(P53:Q53)</f>
        <v>254</v>
      </c>
      <c r="P53" s="67">
        <v>135</v>
      </c>
      <c r="Q53" s="67">
        <v>119</v>
      </c>
      <c r="R53" s="67">
        <f>SUM(S53:T53)</f>
        <v>207</v>
      </c>
      <c r="S53" s="67">
        <v>112</v>
      </c>
      <c r="T53" s="67">
        <v>95</v>
      </c>
      <c r="U53" s="67">
        <f>SUM(V53:W53)</f>
        <v>251</v>
      </c>
      <c r="V53" s="67">
        <v>137</v>
      </c>
      <c r="W53" s="67">
        <v>114</v>
      </c>
      <c r="X53" s="67">
        <f>SUM(Y53:Z53)</f>
        <v>218</v>
      </c>
      <c r="Y53" s="67">
        <v>93</v>
      </c>
      <c r="Z53" s="67">
        <v>125</v>
      </c>
      <c r="AA53" s="97">
        <v>94</v>
      </c>
    </row>
    <row r="54" spans="1:27" ht="13.5" customHeight="1">
      <c r="A54" s="1145"/>
      <c r="B54" s="1124" t="s">
        <v>1630</v>
      </c>
      <c r="C54" s="95">
        <v>5</v>
      </c>
      <c r="D54" s="67">
        <v>4</v>
      </c>
      <c r="E54" s="67">
        <v>41</v>
      </c>
      <c r="F54" s="67">
        <f>SUM(G54:H54)</f>
        <v>648</v>
      </c>
      <c r="G54" s="67">
        <f t="shared" si="21"/>
        <v>345</v>
      </c>
      <c r="H54" s="67">
        <f t="shared" si="21"/>
        <v>303</v>
      </c>
      <c r="I54" s="67">
        <f>SUM(J54:K54)</f>
        <v>105</v>
      </c>
      <c r="J54" s="67">
        <v>55</v>
      </c>
      <c r="K54" s="67">
        <v>50</v>
      </c>
      <c r="L54" s="67">
        <f>SUM(M54:N54)</f>
        <v>101</v>
      </c>
      <c r="M54" s="67">
        <v>57</v>
      </c>
      <c r="N54" s="67">
        <v>44</v>
      </c>
      <c r="O54" s="67">
        <f>SUM(P54:Q54)</f>
        <v>91</v>
      </c>
      <c r="P54" s="67">
        <v>43</v>
      </c>
      <c r="Q54" s="67">
        <v>48</v>
      </c>
      <c r="R54" s="67">
        <f>SUM(S54:T54)</f>
        <v>110</v>
      </c>
      <c r="S54" s="67">
        <v>59</v>
      </c>
      <c r="T54" s="67">
        <v>51</v>
      </c>
      <c r="U54" s="67">
        <f>SUM(V54:W54)</f>
        <v>130</v>
      </c>
      <c r="V54" s="67">
        <v>78</v>
      </c>
      <c r="W54" s="67">
        <v>52</v>
      </c>
      <c r="X54" s="67">
        <f>SUM(Y54:Z54)</f>
        <v>111</v>
      </c>
      <c r="Y54" s="67">
        <v>53</v>
      </c>
      <c r="Z54" s="67">
        <v>58</v>
      </c>
      <c r="AA54" s="97">
        <v>63</v>
      </c>
    </row>
    <row r="55" spans="1:27" ht="13.5" customHeight="1">
      <c r="A55" s="1145"/>
      <c r="B55" s="1124"/>
      <c r="C55" s="1149"/>
      <c r="D55" s="1150"/>
      <c r="E55" s="1150"/>
      <c r="F55" s="67"/>
      <c r="G55" s="1150"/>
      <c r="H55" s="1150"/>
      <c r="I55" s="67"/>
      <c r="J55" s="1150"/>
      <c r="K55" s="1150"/>
      <c r="L55" s="67"/>
      <c r="M55" s="1150"/>
      <c r="N55" s="1150"/>
      <c r="O55" s="67"/>
      <c r="P55" s="1150"/>
      <c r="Q55" s="1150"/>
      <c r="R55" s="67"/>
      <c r="S55" s="1150"/>
      <c r="T55" s="1150"/>
      <c r="U55" s="67"/>
      <c r="V55" s="1150"/>
      <c r="W55" s="1150"/>
      <c r="X55" s="67"/>
      <c r="Y55" s="1150"/>
      <c r="Z55" s="1150"/>
      <c r="AA55" s="1151"/>
    </row>
    <row r="56" spans="1:27" ht="13.5" customHeight="1">
      <c r="A56" s="1145"/>
      <c r="B56" s="1124" t="s">
        <v>1633</v>
      </c>
      <c r="C56" s="95">
        <v>4</v>
      </c>
      <c r="D56" s="96">
        <v>0</v>
      </c>
      <c r="E56" s="67">
        <v>28</v>
      </c>
      <c r="F56" s="67">
        <f aca="true" t="shared" si="22" ref="F56:F67">SUM(G56:H56)</f>
        <v>668</v>
      </c>
      <c r="G56" s="67">
        <f aca="true" t="shared" si="23" ref="G56:G67">SUM(J56+M56+P56+S56+V56+Y56)</f>
        <v>365</v>
      </c>
      <c r="H56" s="67">
        <f aca="true" t="shared" si="24" ref="H56:H67">SUM(K56+N56+Q56+T56+W56+Z56)</f>
        <v>303</v>
      </c>
      <c r="I56" s="67">
        <f aca="true" t="shared" si="25" ref="I56:I67">SUM(J56:K56)</f>
        <v>102</v>
      </c>
      <c r="J56" s="67">
        <v>56</v>
      </c>
      <c r="K56" s="67">
        <v>46</v>
      </c>
      <c r="L56" s="67">
        <f aca="true" t="shared" si="26" ref="L56:L67">SUM(M56:N56)</f>
        <v>108</v>
      </c>
      <c r="M56" s="67">
        <v>61</v>
      </c>
      <c r="N56" s="67">
        <v>47</v>
      </c>
      <c r="O56" s="67">
        <f aca="true" t="shared" si="27" ref="O56:O67">SUM(P56:Q56)</f>
        <v>108</v>
      </c>
      <c r="P56" s="67">
        <v>52</v>
      </c>
      <c r="Q56" s="67">
        <v>56</v>
      </c>
      <c r="R56" s="67">
        <f aca="true" t="shared" si="28" ref="R56:R67">SUM(S56:T56)</f>
        <v>109</v>
      </c>
      <c r="S56" s="67">
        <v>70</v>
      </c>
      <c r="T56" s="67">
        <v>39</v>
      </c>
      <c r="U56" s="67">
        <f aca="true" t="shared" si="29" ref="U56:U67">SUM(V56:W56)</f>
        <v>124</v>
      </c>
      <c r="V56" s="67">
        <v>59</v>
      </c>
      <c r="W56" s="67">
        <v>65</v>
      </c>
      <c r="X56" s="67">
        <f aca="true" t="shared" si="30" ref="X56:X67">SUM(Y56:Z56)</f>
        <v>117</v>
      </c>
      <c r="Y56" s="67">
        <v>67</v>
      </c>
      <c r="Z56" s="67">
        <v>50</v>
      </c>
      <c r="AA56" s="97">
        <v>38</v>
      </c>
    </row>
    <row r="57" spans="1:27" ht="13.5" customHeight="1">
      <c r="A57" s="1145"/>
      <c r="B57" s="1124" t="s">
        <v>1634</v>
      </c>
      <c r="C57" s="95">
        <v>4</v>
      </c>
      <c r="D57" s="96">
        <v>0</v>
      </c>
      <c r="E57" s="67">
        <v>49</v>
      </c>
      <c r="F57" s="67">
        <f t="shared" si="22"/>
        <v>1577</v>
      </c>
      <c r="G57" s="67">
        <f t="shared" si="23"/>
        <v>768</v>
      </c>
      <c r="H57" s="67">
        <f t="shared" si="24"/>
        <v>809</v>
      </c>
      <c r="I57" s="67">
        <f t="shared" si="25"/>
        <v>277</v>
      </c>
      <c r="J57" s="67">
        <v>132</v>
      </c>
      <c r="K57" s="67">
        <v>145</v>
      </c>
      <c r="L57" s="67">
        <f t="shared" si="26"/>
        <v>236</v>
      </c>
      <c r="M57" s="67">
        <v>104</v>
      </c>
      <c r="N57" s="67">
        <v>132</v>
      </c>
      <c r="O57" s="67">
        <f t="shared" si="27"/>
        <v>285</v>
      </c>
      <c r="P57" s="67">
        <v>145</v>
      </c>
      <c r="Q57" s="67">
        <v>140</v>
      </c>
      <c r="R57" s="67">
        <f t="shared" si="28"/>
        <v>236</v>
      </c>
      <c r="S57" s="67">
        <v>118</v>
      </c>
      <c r="T57" s="67">
        <v>118</v>
      </c>
      <c r="U57" s="67">
        <f t="shared" si="29"/>
        <v>258</v>
      </c>
      <c r="V57" s="67">
        <v>125</v>
      </c>
      <c r="W57" s="67">
        <v>133</v>
      </c>
      <c r="X57" s="67">
        <f t="shared" si="30"/>
        <v>285</v>
      </c>
      <c r="Y57" s="67">
        <v>144</v>
      </c>
      <c r="Z57" s="67">
        <v>141</v>
      </c>
      <c r="AA57" s="97">
        <v>65</v>
      </c>
    </row>
    <row r="58" spans="1:27" ht="13.5" customHeight="1">
      <c r="A58" s="1145"/>
      <c r="B58" s="1124" t="s">
        <v>1636</v>
      </c>
      <c r="C58" s="95">
        <v>4</v>
      </c>
      <c r="D58" s="96">
        <v>0</v>
      </c>
      <c r="E58" s="67">
        <v>35</v>
      </c>
      <c r="F58" s="67">
        <f t="shared" si="22"/>
        <v>1076</v>
      </c>
      <c r="G58" s="67">
        <f t="shared" si="23"/>
        <v>575</v>
      </c>
      <c r="H58" s="67">
        <f t="shared" si="24"/>
        <v>501</v>
      </c>
      <c r="I58" s="67">
        <f t="shared" si="25"/>
        <v>176</v>
      </c>
      <c r="J58" s="67">
        <v>105</v>
      </c>
      <c r="K58" s="67">
        <v>71</v>
      </c>
      <c r="L58" s="67">
        <f t="shared" si="26"/>
        <v>205</v>
      </c>
      <c r="M58" s="67">
        <v>99</v>
      </c>
      <c r="N58" s="67">
        <v>106</v>
      </c>
      <c r="O58" s="67">
        <f t="shared" si="27"/>
        <v>187</v>
      </c>
      <c r="P58" s="67">
        <v>85</v>
      </c>
      <c r="Q58" s="67">
        <v>102</v>
      </c>
      <c r="R58" s="67">
        <f t="shared" si="28"/>
        <v>173</v>
      </c>
      <c r="S58" s="67">
        <v>98</v>
      </c>
      <c r="T58" s="67">
        <v>75</v>
      </c>
      <c r="U58" s="67">
        <f t="shared" si="29"/>
        <v>159</v>
      </c>
      <c r="V58" s="67">
        <v>85</v>
      </c>
      <c r="W58" s="67">
        <v>74</v>
      </c>
      <c r="X58" s="67">
        <f t="shared" si="30"/>
        <v>176</v>
      </c>
      <c r="Y58" s="67">
        <v>103</v>
      </c>
      <c r="Z58" s="67">
        <v>73</v>
      </c>
      <c r="AA58" s="97">
        <v>48</v>
      </c>
    </row>
    <row r="59" spans="1:27" ht="13.5" customHeight="1">
      <c r="A59" s="1145"/>
      <c r="B59" s="1124" t="s">
        <v>1638</v>
      </c>
      <c r="C59" s="95">
        <v>4</v>
      </c>
      <c r="D59" s="96">
        <v>1</v>
      </c>
      <c r="E59" s="67">
        <v>33</v>
      </c>
      <c r="F59" s="67">
        <f t="shared" si="22"/>
        <v>760</v>
      </c>
      <c r="G59" s="67">
        <f t="shared" si="23"/>
        <v>410</v>
      </c>
      <c r="H59" s="67">
        <f t="shared" si="24"/>
        <v>350</v>
      </c>
      <c r="I59" s="67">
        <f t="shared" si="25"/>
        <v>130</v>
      </c>
      <c r="J59" s="67">
        <v>74</v>
      </c>
      <c r="K59" s="67">
        <v>56</v>
      </c>
      <c r="L59" s="67">
        <f t="shared" si="26"/>
        <v>139</v>
      </c>
      <c r="M59" s="67">
        <v>69</v>
      </c>
      <c r="N59" s="67">
        <v>70</v>
      </c>
      <c r="O59" s="67">
        <f t="shared" si="27"/>
        <v>112</v>
      </c>
      <c r="P59" s="67">
        <v>66</v>
      </c>
      <c r="Q59" s="67">
        <v>46</v>
      </c>
      <c r="R59" s="67">
        <f t="shared" si="28"/>
        <v>137</v>
      </c>
      <c r="S59" s="67">
        <v>83</v>
      </c>
      <c r="T59" s="67">
        <v>54</v>
      </c>
      <c r="U59" s="67">
        <f t="shared" si="29"/>
        <v>119</v>
      </c>
      <c r="V59" s="67">
        <v>62</v>
      </c>
      <c r="W59" s="67">
        <v>57</v>
      </c>
      <c r="X59" s="67">
        <f t="shared" si="30"/>
        <v>123</v>
      </c>
      <c r="Y59" s="67">
        <v>56</v>
      </c>
      <c r="Z59" s="67">
        <v>67</v>
      </c>
      <c r="AA59" s="97">
        <v>46</v>
      </c>
    </row>
    <row r="60" spans="1:27" ht="13.5" customHeight="1">
      <c r="A60" s="1145"/>
      <c r="B60" s="1124" t="s">
        <v>1640</v>
      </c>
      <c r="C60" s="95">
        <v>3</v>
      </c>
      <c r="D60" s="67">
        <v>1</v>
      </c>
      <c r="E60" s="67">
        <v>24</v>
      </c>
      <c r="F60" s="67">
        <f t="shared" si="22"/>
        <v>582</v>
      </c>
      <c r="G60" s="67">
        <f t="shared" si="23"/>
        <v>297</v>
      </c>
      <c r="H60" s="67">
        <f t="shared" si="24"/>
        <v>285</v>
      </c>
      <c r="I60" s="67">
        <f t="shared" si="25"/>
        <v>95</v>
      </c>
      <c r="J60" s="67">
        <v>56</v>
      </c>
      <c r="K60" s="67">
        <v>39</v>
      </c>
      <c r="L60" s="67">
        <f t="shared" si="26"/>
        <v>85</v>
      </c>
      <c r="M60" s="67">
        <v>39</v>
      </c>
      <c r="N60" s="67">
        <v>46</v>
      </c>
      <c r="O60" s="67">
        <f t="shared" si="27"/>
        <v>92</v>
      </c>
      <c r="P60" s="67">
        <v>40</v>
      </c>
      <c r="Q60" s="67">
        <v>52</v>
      </c>
      <c r="R60" s="67">
        <f t="shared" si="28"/>
        <v>87</v>
      </c>
      <c r="S60" s="67">
        <v>47</v>
      </c>
      <c r="T60" s="67">
        <v>40</v>
      </c>
      <c r="U60" s="67">
        <f t="shared" si="29"/>
        <v>106</v>
      </c>
      <c r="V60" s="67">
        <v>54</v>
      </c>
      <c r="W60" s="67">
        <v>52</v>
      </c>
      <c r="X60" s="67">
        <f t="shared" si="30"/>
        <v>117</v>
      </c>
      <c r="Y60" s="67">
        <v>61</v>
      </c>
      <c r="Z60" s="67">
        <v>56</v>
      </c>
      <c r="AA60" s="97">
        <v>36</v>
      </c>
    </row>
    <row r="61" spans="1:27" ht="13.5" customHeight="1">
      <c r="A61" s="1145"/>
      <c r="B61" s="1124" t="s">
        <v>1642</v>
      </c>
      <c r="C61" s="95">
        <v>3</v>
      </c>
      <c r="D61" s="96">
        <v>0</v>
      </c>
      <c r="E61" s="67">
        <v>22</v>
      </c>
      <c r="F61" s="67">
        <f t="shared" si="22"/>
        <v>634</v>
      </c>
      <c r="G61" s="67">
        <f t="shared" si="23"/>
        <v>319</v>
      </c>
      <c r="H61" s="67">
        <f t="shared" si="24"/>
        <v>315</v>
      </c>
      <c r="I61" s="67">
        <f t="shared" si="25"/>
        <v>105</v>
      </c>
      <c r="J61" s="67">
        <v>52</v>
      </c>
      <c r="K61" s="67">
        <v>53</v>
      </c>
      <c r="L61" s="67">
        <f t="shared" si="26"/>
        <v>93</v>
      </c>
      <c r="M61" s="67">
        <v>45</v>
      </c>
      <c r="N61" s="67">
        <v>48</v>
      </c>
      <c r="O61" s="67">
        <f t="shared" si="27"/>
        <v>112</v>
      </c>
      <c r="P61" s="67">
        <v>54</v>
      </c>
      <c r="Q61" s="67">
        <v>58</v>
      </c>
      <c r="R61" s="67">
        <f t="shared" si="28"/>
        <v>95</v>
      </c>
      <c r="S61" s="67">
        <v>56</v>
      </c>
      <c r="T61" s="67">
        <v>39</v>
      </c>
      <c r="U61" s="67">
        <f t="shared" si="29"/>
        <v>113</v>
      </c>
      <c r="V61" s="67">
        <v>53</v>
      </c>
      <c r="W61" s="67">
        <v>60</v>
      </c>
      <c r="X61" s="67">
        <f t="shared" si="30"/>
        <v>116</v>
      </c>
      <c r="Y61" s="67">
        <v>59</v>
      </c>
      <c r="Z61" s="67">
        <v>57</v>
      </c>
      <c r="AA61" s="97">
        <v>32</v>
      </c>
    </row>
    <row r="62" spans="1:27" ht="13.5" customHeight="1">
      <c r="A62" s="1145"/>
      <c r="B62" s="1124" t="s">
        <v>1644</v>
      </c>
      <c r="C62" s="95">
        <v>4</v>
      </c>
      <c r="D62" s="67">
        <v>4</v>
      </c>
      <c r="E62" s="67">
        <v>28</v>
      </c>
      <c r="F62" s="67">
        <f t="shared" si="22"/>
        <v>445</v>
      </c>
      <c r="G62" s="67">
        <f t="shared" si="23"/>
        <v>242</v>
      </c>
      <c r="H62" s="67">
        <f t="shared" si="24"/>
        <v>203</v>
      </c>
      <c r="I62" s="67">
        <f t="shared" si="25"/>
        <v>77</v>
      </c>
      <c r="J62" s="67">
        <v>35</v>
      </c>
      <c r="K62" s="67">
        <v>42</v>
      </c>
      <c r="L62" s="67">
        <f t="shared" si="26"/>
        <v>84</v>
      </c>
      <c r="M62" s="67">
        <v>42</v>
      </c>
      <c r="N62" s="67">
        <v>42</v>
      </c>
      <c r="O62" s="67">
        <f t="shared" si="27"/>
        <v>67</v>
      </c>
      <c r="P62" s="67">
        <v>43</v>
      </c>
      <c r="Q62" s="67">
        <v>24</v>
      </c>
      <c r="R62" s="67">
        <f t="shared" si="28"/>
        <v>68</v>
      </c>
      <c r="S62" s="67">
        <v>37</v>
      </c>
      <c r="T62" s="67">
        <v>31</v>
      </c>
      <c r="U62" s="67">
        <f t="shared" si="29"/>
        <v>71</v>
      </c>
      <c r="V62" s="67">
        <v>37</v>
      </c>
      <c r="W62" s="67">
        <v>34</v>
      </c>
      <c r="X62" s="67">
        <f t="shared" si="30"/>
        <v>78</v>
      </c>
      <c r="Y62" s="67">
        <v>48</v>
      </c>
      <c r="Z62" s="67">
        <v>30</v>
      </c>
      <c r="AA62" s="97">
        <v>44</v>
      </c>
    </row>
    <row r="63" spans="1:27" ht="13.5" customHeight="1">
      <c r="A63" s="1145"/>
      <c r="B63" s="1124" t="s">
        <v>1646</v>
      </c>
      <c r="C63" s="95">
        <v>9</v>
      </c>
      <c r="D63" s="96">
        <v>0</v>
      </c>
      <c r="E63" s="67">
        <v>62</v>
      </c>
      <c r="F63" s="67">
        <f t="shared" si="22"/>
        <v>1280</v>
      </c>
      <c r="G63" s="67">
        <f t="shared" si="23"/>
        <v>644</v>
      </c>
      <c r="H63" s="67">
        <f t="shared" si="24"/>
        <v>636</v>
      </c>
      <c r="I63" s="67">
        <f t="shared" si="25"/>
        <v>208</v>
      </c>
      <c r="J63" s="67">
        <v>97</v>
      </c>
      <c r="K63" s="67">
        <v>111</v>
      </c>
      <c r="L63" s="67">
        <f t="shared" si="26"/>
        <v>198</v>
      </c>
      <c r="M63" s="67">
        <v>107</v>
      </c>
      <c r="N63" s="67">
        <v>91</v>
      </c>
      <c r="O63" s="67">
        <f t="shared" si="27"/>
        <v>192</v>
      </c>
      <c r="P63" s="67">
        <v>105</v>
      </c>
      <c r="Q63" s="67">
        <v>87</v>
      </c>
      <c r="R63" s="67">
        <f t="shared" si="28"/>
        <v>209</v>
      </c>
      <c r="S63" s="67">
        <v>103</v>
      </c>
      <c r="T63" s="67">
        <v>106</v>
      </c>
      <c r="U63" s="67">
        <f t="shared" si="29"/>
        <v>224</v>
      </c>
      <c r="V63" s="67">
        <v>116</v>
      </c>
      <c r="W63" s="67">
        <v>108</v>
      </c>
      <c r="X63" s="67">
        <f t="shared" si="30"/>
        <v>249</v>
      </c>
      <c r="Y63" s="67">
        <v>116</v>
      </c>
      <c r="Z63" s="67">
        <v>133</v>
      </c>
      <c r="AA63" s="97">
        <v>92</v>
      </c>
    </row>
    <row r="64" spans="1:27" ht="13.5" customHeight="1">
      <c r="A64" s="1145"/>
      <c r="B64" s="1124" t="s">
        <v>1648</v>
      </c>
      <c r="C64" s="95">
        <v>6</v>
      </c>
      <c r="D64" s="96">
        <v>0</v>
      </c>
      <c r="E64" s="67">
        <v>53</v>
      </c>
      <c r="F64" s="67">
        <f t="shared" si="22"/>
        <v>1611</v>
      </c>
      <c r="G64" s="67">
        <f t="shared" si="23"/>
        <v>823</v>
      </c>
      <c r="H64" s="67">
        <f t="shared" si="24"/>
        <v>788</v>
      </c>
      <c r="I64" s="67">
        <f t="shared" si="25"/>
        <v>282</v>
      </c>
      <c r="J64" s="67">
        <v>145</v>
      </c>
      <c r="K64" s="67">
        <v>137</v>
      </c>
      <c r="L64" s="67">
        <f t="shared" si="26"/>
        <v>280</v>
      </c>
      <c r="M64" s="67">
        <v>147</v>
      </c>
      <c r="N64" s="67">
        <v>133</v>
      </c>
      <c r="O64" s="67">
        <f t="shared" si="27"/>
        <v>260</v>
      </c>
      <c r="P64" s="67">
        <v>124</v>
      </c>
      <c r="Q64" s="67">
        <v>136</v>
      </c>
      <c r="R64" s="67">
        <f t="shared" si="28"/>
        <v>283</v>
      </c>
      <c r="S64" s="67">
        <v>138</v>
      </c>
      <c r="T64" s="67">
        <v>145</v>
      </c>
      <c r="U64" s="67">
        <f t="shared" si="29"/>
        <v>266</v>
      </c>
      <c r="V64" s="67">
        <v>137</v>
      </c>
      <c r="W64" s="67">
        <v>129</v>
      </c>
      <c r="X64" s="67">
        <f t="shared" si="30"/>
        <v>240</v>
      </c>
      <c r="Y64" s="67">
        <v>132</v>
      </c>
      <c r="Z64" s="67">
        <v>108</v>
      </c>
      <c r="AA64" s="97">
        <v>77</v>
      </c>
    </row>
    <row r="65" spans="1:27" ht="13.5" customHeight="1">
      <c r="A65" s="1145"/>
      <c r="B65" s="1124" t="s">
        <v>1650</v>
      </c>
      <c r="C65" s="95">
        <v>6</v>
      </c>
      <c r="D65" s="96">
        <v>0</v>
      </c>
      <c r="E65" s="67">
        <v>30</v>
      </c>
      <c r="F65" s="67">
        <f t="shared" si="22"/>
        <v>606</v>
      </c>
      <c r="G65" s="67">
        <f t="shared" si="23"/>
        <v>302</v>
      </c>
      <c r="H65" s="67">
        <f t="shared" si="24"/>
        <v>304</v>
      </c>
      <c r="I65" s="67">
        <f t="shared" si="25"/>
        <v>94</v>
      </c>
      <c r="J65" s="67">
        <v>54</v>
      </c>
      <c r="K65" s="67">
        <v>40</v>
      </c>
      <c r="L65" s="67">
        <f t="shared" si="26"/>
        <v>93</v>
      </c>
      <c r="M65" s="67">
        <v>40</v>
      </c>
      <c r="N65" s="67">
        <v>53</v>
      </c>
      <c r="O65" s="67">
        <f t="shared" si="27"/>
        <v>95</v>
      </c>
      <c r="P65" s="67">
        <v>42</v>
      </c>
      <c r="Q65" s="67">
        <v>53</v>
      </c>
      <c r="R65" s="67">
        <f t="shared" si="28"/>
        <v>104</v>
      </c>
      <c r="S65" s="67">
        <v>53</v>
      </c>
      <c r="T65" s="67">
        <v>51</v>
      </c>
      <c r="U65" s="67">
        <f t="shared" si="29"/>
        <v>107</v>
      </c>
      <c r="V65" s="67">
        <v>59</v>
      </c>
      <c r="W65" s="67">
        <v>48</v>
      </c>
      <c r="X65" s="67">
        <f t="shared" si="30"/>
        <v>113</v>
      </c>
      <c r="Y65" s="67">
        <v>54</v>
      </c>
      <c r="Z65" s="67">
        <v>59</v>
      </c>
      <c r="AA65" s="97">
        <v>45</v>
      </c>
    </row>
    <row r="66" spans="1:27" ht="13.5" customHeight="1">
      <c r="A66" s="1145"/>
      <c r="B66" s="1124" t="s">
        <v>1652</v>
      </c>
      <c r="C66" s="95">
        <v>3</v>
      </c>
      <c r="D66" s="96">
        <v>0</v>
      </c>
      <c r="E66" s="67">
        <v>23</v>
      </c>
      <c r="F66" s="67">
        <f t="shared" si="22"/>
        <v>518</v>
      </c>
      <c r="G66" s="67">
        <f t="shared" si="23"/>
        <v>291</v>
      </c>
      <c r="H66" s="67">
        <f t="shared" si="24"/>
        <v>227</v>
      </c>
      <c r="I66" s="67">
        <f t="shared" si="25"/>
        <v>92</v>
      </c>
      <c r="J66" s="67">
        <v>51</v>
      </c>
      <c r="K66" s="67">
        <v>41</v>
      </c>
      <c r="L66" s="67">
        <f t="shared" si="26"/>
        <v>83</v>
      </c>
      <c r="M66" s="67">
        <v>46</v>
      </c>
      <c r="N66" s="67">
        <v>37</v>
      </c>
      <c r="O66" s="67">
        <f t="shared" si="27"/>
        <v>73</v>
      </c>
      <c r="P66" s="67">
        <v>38</v>
      </c>
      <c r="Q66" s="67">
        <v>35</v>
      </c>
      <c r="R66" s="67">
        <f t="shared" si="28"/>
        <v>85</v>
      </c>
      <c r="S66" s="67">
        <v>45</v>
      </c>
      <c r="T66" s="67">
        <v>40</v>
      </c>
      <c r="U66" s="67">
        <f t="shared" si="29"/>
        <v>85</v>
      </c>
      <c r="V66" s="67">
        <v>51</v>
      </c>
      <c r="W66" s="67">
        <v>34</v>
      </c>
      <c r="X66" s="67">
        <f t="shared" si="30"/>
        <v>100</v>
      </c>
      <c r="Y66" s="67">
        <v>60</v>
      </c>
      <c r="Z66" s="67">
        <v>40</v>
      </c>
      <c r="AA66" s="97">
        <v>32</v>
      </c>
    </row>
    <row r="67" spans="1:27" ht="13.5" customHeight="1">
      <c r="A67" s="1154"/>
      <c r="B67" s="1155" t="s">
        <v>1654</v>
      </c>
      <c r="C67" s="102">
        <v>3</v>
      </c>
      <c r="D67" s="104">
        <v>0</v>
      </c>
      <c r="E67" s="103">
        <v>25</v>
      </c>
      <c r="F67" s="103">
        <f t="shared" si="22"/>
        <v>564</v>
      </c>
      <c r="G67" s="103">
        <f t="shared" si="23"/>
        <v>297</v>
      </c>
      <c r="H67" s="103">
        <f t="shared" si="24"/>
        <v>267</v>
      </c>
      <c r="I67" s="103">
        <f t="shared" si="25"/>
        <v>107</v>
      </c>
      <c r="J67" s="103">
        <v>60</v>
      </c>
      <c r="K67" s="103">
        <v>47</v>
      </c>
      <c r="L67" s="103">
        <f t="shared" si="26"/>
        <v>88</v>
      </c>
      <c r="M67" s="103">
        <v>49</v>
      </c>
      <c r="N67" s="103">
        <v>39</v>
      </c>
      <c r="O67" s="103">
        <f t="shared" si="27"/>
        <v>104</v>
      </c>
      <c r="P67" s="103">
        <v>56</v>
      </c>
      <c r="Q67" s="103">
        <v>48</v>
      </c>
      <c r="R67" s="103">
        <f t="shared" si="28"/>
        <v>104</v>
      </c>
      <c r="S67" s="103">
        <v>55</v>
      </c>
      <c r="T67" s="103">
        <v>49</v>
      </c>
      <c r="U67" s="103">
        <f t="shared" si="29"/>
        <v>83</v>
      </c>
      <c r="V67" s="103">
        <v>40</v>
      </c>
      <c r="W67" s="103">
        <v>43</v>
      </c>
      <c r="X67" s="103">
        <f t="shared" si="30"/>
        <v>78</v>
      </c>
      <c r="Y67" s="103">
        <v>37</v>
      </c>
      <c r="Z67" s="103">
        <v>41</v>
      </c>
      <c r="AA67" s="1156">
        <v>35</v>
      </c>
    </row>
    <row r="68" spans="1:6" ht="12" customHeight="1">
      <c r="A68" s="1024" t="s">
        <v>841</v>
      </c>
      <c r="E68" s="1142"/>
      <c r="F68" s="1142"/>
    </row>
    <row r="69" spans="1:6" ht="12">
      <c r="A69" s="1152"/>
      <c r="E69" s="1142"/>
      <c r="F69" s="1142"/>
    </row>
  </sheetData>
  <mergeCells count="20">
    <mergeCell ref="C3:D4"/>
    <mergeCell ref="AA3:AA5"/>
    <mergeCell ref="F4:H4"/>
    <mergeCell ref="F3:Z3"/>
    <mergeCell ref="I4:K4"/>
    <mergeCell ref="L4:N4"/>
    <mergeCell ref="O4:Q4"/>
    <mergeCell ref="R4:T4"/>
    <mergeCell ref="U4:W4"/>
    <mergeCell ref="X4:Z4"/>
    <mergeCell ref="E3:E5"/>
    <mergeCell ref="A14:B14"/>
    <mergeCell ref="A15:B15"/>
    <mergeCell ref="A9:B9"/>
    <mergeCell ref="A10:B10"/>
    <mergeCell ref="A12:B12"/>
    <mergeCell ref="A13:B13"/>
    <mergeCell ref="A6:B6"/>
    <mergeCell ref="A7:B7"/>
    <mergeCell ref="A3:B5"/>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Q69"/>
  <sheetViews>
    <sheetView workbookViewId="0" topLeftCell="A1">
      <selection activeCell="A1" sqref="A1"/>
    </sheetView>
  </sheetViews>
  <sheetFormatPr defaultColWidth="9.00390625" defaultRowHeight="13.5"/>
  <cols>
    <col min="1" max="1" width="10.125" style="1160" customWidth="1"/>
    <col min="2" max="2" width="5.875" style="1160" customWidth="1"/>
    <col min="3" max="3" width="4.75390625" style="1160" customWidth="1"/>
    <col min="4" max="4" width="8.125" style="1160" customWidth="1"/>
    <col min="5" max="8" width="8.625" style="1160" customWidth="1"/>
    <col min="9" max="10" width="7.625" style="1160" customWidth="1"/>
    <col min="11" max="11" width="8.625" style="1160" customWidth="1"/>
    <col min="12" max="13" width="7.625" style="1160" customWidth="1"/>
    <col min="14" max="14" width="8.625" style="1160" customWidth="1"/>
    <col min="15" max="17" width="7.625" style="1160" customWidth="1"/>
    <col min="18" max="16384" width="9.00390625" style="1160" customWidth="1"/>
  </cols>
  <sheetData>
    <row r="1" spans="1:12" s="1152" customFormat="1" ht="14.25">
      <c r="A1" s="1172" t="s">
        <v>854</v>
      </c>
      <c r="B1" s="1157" t="s">
        <v>849</v>
      </c>
      <c r="C1" s="1025"/>
      <c r="D1" s="1025"/>
      <c r="E1" s="1025"/>
      <c r="F1" s="1025"/>
      <c r="G1" s="1025"/>
      <c r="H1" s="1025"/>
      <c r="I1" s="1025"/>
      <c r="J1" s="1025"/>
      <c r="K1" s="1025"/>
      <c r="L1" s="1158"/>
    </row>
    <row r="2" spans="1:17" s="1152" customFormat="1" ht="12" thickBot="1">
      <c r="A2" s="1159"/>
      <c r="B2" s="1158"/>
      <c r="C2" s="1158"/>
      <c r="D2" s="1158"/>
      <c r="E2" s="1158"/>
      <c r="F2" s="1158"/>
      <c r="G2" s="1158"/>
      <c r="H2" s="1158"/>
      <c r="I2" s="1158"/>
      <c r="J2" s="1158"/>
      <c r="K2" s="1158"/>
      <c r="L2" s="1158"/>
      <c r="M2" s="1158"/>
      <c r="N2" s="1158"/>
      <c r="O2" s="1158"/>
      <c r="P2" s="1158"/>
      <c r="Q2" s="494" t="s">
        <v>850</v>
      </c>
    </row>
    <row r="3" spans="1:17" ht="13.5" customHeight="1" thickTop="1">
      <c r="A3" s="1706" t="s">
        <v>1655</v>
      </c>
      <c r="B3" s="1709" t="s">
        <v>843</v>
      </c>
      <c r="C3" s="1710"/>
      <c r="D3" s="1489" t="s">
        <v>844</v>
      </c>
      <c r="E3" s="1584" t="s">
        <v>851</v>
      </c>
      <c r="F3" s="1700"/>
      <c r="G3" s="1700"/>
      <c r="H3" s="1700"/>
      <c r="I3" s="1700"/>
      <c r="J3" s="1700"/>
      <c r="K3" s="1700"/>
      <c r="L3" s="1700"/>
      <c r="M3" s="1700"/>
      <c r="N3" s="1700"/>
      <c r="O3" s="1700"/>
      <c r="P3" s="1701"/>
      <c r="Q3" s="729" t="s">
        <v>845</v>
      </c>
    </row>
    <row r="4" spans="1:17" ht="13.5" customHeight="1">
      <c r="A4" s="1707"/>
      <c r="B4" s="1480" t="s">
        <v>846</v>
      </c>
      <c r="C4" s="1480" t="s">
        <v>847</v>
      </c>
      <c r="D4" s="1473"/>
      <c r="E4" s="1487" t="s">
        <v>852</v>
      </c>
      <c r="F4" s="1699"/>
      <c r="G4" s="1488"/>
      <c r="H4" s="1696" t="s">
        <v>836</v>
      </c>
      <c r="I4" s="1702"/>
      <c r="J4" s="1703"/>
      <c r="K4" s="1487">
        <v>2</v>
      </c>
      <c r="L4" s="1704"/>
      <c r="M4" s="1705"/>
      <c r="N4" s="1696">
        <v>3</v>
      </c>
      <c r="O4" s="1702"/>
      <c r="P4" s="1703"/>
      <c r="Q4" s="1161" t="s">
        <v>848</v>
      </c>
    </row>
    <row r="5" spans="1:17" ht="13.5" customHeight="1">
      <c r="A5" s="1708"/>
      <c r="B5" s="1711"/>
      <c r="C5" s="1711"/>
      <c r="D5" s="1474"/>
      <c r="E5" s="1162" t="s">
        <v>597</v>
      </c>
      <c r="F5" s="1163" t="s">
        <v>1463</v>
      </c>
      <c r="G5" s="1163" t="s">
        <v>1464</v>
      </c>
      <c r="H5" s="1162" t="s">
        <v>597</v>
      </c>
      <c r="I5" s="1163" t="s">
        <v>1463</v>
      </c>
      <c r="J5" s="1163" t="s">
        <v>1464</v>
      </c>
      <c r="K5" s="1162" t="s">
        <v>597</v>
      </c>
      <c r="L5" s="1163" t="s">
        <v>1463</v>
      </c>
      <c r="M5" s="1163" t="s">
        <v>1464</v>
      </c>
      <c r="N5" s="1162" t="s">
        <v>597</v>
      </c>
      <c r="O5" s="1163" t="s">
        <v>1463</v>
      </c>
      <c r="P5" s="1163" t="s">
        <v>1464</v>
      </c>
      <c r="Q5" s="1164"/>
    </row>
    <row r="6" spans="1:17" s="1167" customFormat="1" ht="15" customHeight="1">
      <c r="A6" s="1166" t="s">
        <v>1305</v>
      </c>
      <c r="B6" s="1100">
        <v>157</v>
      </c>
      <c r="C6" s="1038">
        <v>11</v>
      </c>
      <c r="D6" s="1038">
        <v>1489</v>
      </c>
      <c r="E6" s="1038">
        <f>SUM(F6:G6)</f>
        <v>52647</v>
      </c>
      <c r="F6" s="67">
        <f>SUM(I6+L6+O6)</f>
        <v>27097</v>
      </c>
      <c r="G6" s="67">
        <f>SUM(J6+M6+P6)</f>
        <v>25550</v>
      </c>
      <c r="H6" s="1038">
        <f>SUM(I6:J6)</f>
        <v>16469</v>
      </c>
      <c r="I6" s="1038">
        <v>8375</v>
      </c>
      <c r="J6" s="1038">
        <v>8094</v>
      </c>
      <c r="K6" s="1038">
        <f>SUM(L6:M6)</f>
        <v>17983</v>
      </c>
      <c r="L6" s="1038">
        <v>9231</v>
      </c>
      <c r="M6" s="1038">
        <v>8752</v>
      </c>
      <c r="N6" s="1038">
        <f>SUM(O6:P6)</f>
        <v>18195</v>
      </c>
      <c r="O6" s="1038">
        <v>9491</v>
      </c>
      <c r="P6" s="1038">
        <v>8704</v>
      </c>
      <c r="Q6" s="1040">
        <v>2834</v>
      </c>
    </row>
    <row r="7" spans="1:17" s="1169" customFormat="1" ht="15" customHeight="1">
      <c r="A7" s="1168">
        <v>54</v>
      </c>
      <c r="B7" s="323">
        <f aca="true" t="shared" si="0" ref="B7:Q7">SUM(B12:B15)</f>
        <v>153</v>
      </c>
      <c r="C7" s="324">
        <f t="shared" si="0"/>
        <v>7</v>
      </c>
      <c r="D7" s="324">
        <f t="shared" si="0"/>
        <v>1424</v>
      </c>
      <c r="E7" s="324">
        <f t="shared" si="0"/>
        <v>50228</v>
      </c>
      <c r="F7" s="324">
        <f t="shared" si="0"/>
        <v>25712</v>
      </c>
      <c r="G7" s="324">
        <f t="shared" si="0"/>
        <v>24516</v>
      </c>
      <c r="H7" s="324">
        <f t="shared" si="0"/>
        <v>15805</v>
      </c>
      <c r="I7" s="324">
        <f t="shared" si="0"/>
        <v>8117</v>
      </c>
      <c r="J7" s="324">
        <f t="shared" si="0"/>
        <v>7688</v>
      </c>
      <c r="K7" s="324">
        <f t="shared" si="0"/>
        <v>16452</v>
      </c>
      <c r="L7" s="324">
        <f t="shared" si="0"/>
        <v>8359</v>
      </c>
      <c r="M7" s="324">
        <f t="shared" si="0"/>
        <v>8093</v>
      </c>
      <c r="N7" s="324">
        <f t="shared" si="0"/>
        <v>17971</v>
      </c>
      <c r="O7" s="324">
        <f t="shared" si="0"/>
        <v>9236</v>
      </c>
      <c r="P7" s="324">
        <f t="shared" si="0"/>
        <v>8735</v>
      </c>
      <c r="Q7" s="328">
        <f t="shared" si="0"/>
        <v>2724</v>
      </c>
    </row>
    <row r="8" spans="1:17" ht="15" customHeight="1">
      <c r="A8" s="1165"/>
      <c r="B8" s="1149"/>
      <c r="C8" s="1150"/>
      <c r="D8" s="1150"/>
      <c r="E8" s="1150"/>
      <c r="F8" s="1150"/>
      <c r="G8" s="1150"/>
      <c r="H8" s="1150"/>
      <c r="I8" s="1150"/>
      <c r="J8" s="1150"/>
      <c r="K8" s="1150"/>
      <c r="L8" s="1150"/>
      <c r="M8" s="1150"/>
      <c r="N8" s="1150"/>
      <c r="O8" s="1150"/>
      <c r="P8" s="1150"/>
      <c r="Q8" s="1151"/>
    </row>
    <row r="9" spans="1:17" ht="15" customHeight="1">
      <c r="A9" s="1168" t="s">
        <v>839</v>
      </c>
      <c r="B9" s="323">
        <f>SUM(B18:B32)</f>
        <v>84</v>
      </c>
      <c r="C9" s="324">
        <f>SUM(C18:C32)</f>
        <v>5</v>
      </c>
      <c r="D9" s="324">
        <f>SUM(D18:D32)</f>
        <v>953</v>
      </c>
      <c r="E9" s="324">
        <f>SUM(E18:E32)</f>
        <v>35313</v>
      </c>
      <c r="F9" s="324">
        <f>SUM(I9,L9,O9)</f>
        <v>18162</v>
      </c>
      <c r="G9" s="324">
        <f>SUM(J9,M9,P9)</f>
        <v>17151</v>
      </c>
      <c r="H9" s="324">
        <f aca="true" t="shared" si="1" ref="H9:Q9">SUM(H18:H32)</f>
        <v>11214</v>
      </c>
      <c r="I9" s="324">
        <f t="shared" si="1"/>
        <v>5797</v>
      </c>
      <c r="J9" s="324">
        <f t="shared" si="1"/>
        <v>5417</v>
      </c>
      <c r="K9" s="324">
        <f t="shared" si="1"/>
        <v>11652</v>
      </c>
      <c r="L9" s="324">
        <f t="shared" si="1"/>
        <v>5963</v>
      </c>
      <c r="M9" s="324">
        <f t="shared" si="1"/>
        <v>5689</v>
      </c>
      <c r="N9" s="324">
        <f t="shared" si="1"/>
        <v>12447</v>
      </c>
      <c r="O9" s="324">
        <f t="shared" si="1"/>
        <v>6402</v>
      </c>
      <c r="P9" s="324">
        <f t="shared" si="1"/>
        <v>6045</v>
      </c>
      <c r="Q9" s="328">
        <f t="shared" si="1"/>
        <v>1762</v>
      </c>
    </row>
    <row r="10" spans="1:17" ht="15" customHeight="1">
      <c r="A10" s="1168" t="s">
        <v>840</v>
      </c>
      <c r="B10" s="323">
        <f>SUM(B34:B67)</f>
        <v>69</v>
      </c>
      <c r="C10" s="324">
        <f>SUM(C34:C67)</f>
        <v>2</v>
      </c>
      <c r="D10" s="324">
        <f>SUM(D34:D67)</f>
        <v>471</v>
      </c>
      <c r="E10" s="324">
        <f>SUM(E34:E67)</f>
        <v>14915</v>
      </c>
      <c r="F10" s="324">
        <f>SUM(I10,L10,O10)</f>
        <v>7550</v>
      </c>
      <c r="G10" s="324">
        <f>SUM(J10,M10,P10)</f>
        <v>7365</v>
      </c>
      <c r="H10" s="324">
        <f>SUM(H34:H67)</f>
        <v>4591</v>
      </c>
      <c r="I10" s="324">
        <v>2320</v>
      </c>
      <c r="J10" s="324">
        <v>2271</v>
      </c>
      <c r="K10" s="324">
        <f aca="true" t="shared" si="2" ref="K10:Q10">SUM(K34:K67)</f>
        <v>4800</v>
      </c>
      <c r="L10" s="324">
        <f t="shared" si="2"/>
        <v>2396</v>
      </c>
      <c r="M10" s="324">
        <f t="shared" si="2"/>
        <v>2404</v>
      </c>
      <c r="N10" s="324">
        <f t="shared" si="2"/>
        <v>5524</v>
      </c>
      <c r="O10" s="324">
        <f t="shared" si="2"/>
        <v>2834</v>
      </c>
      <c r="P10" s="324">
        <f t="shared" si="2"/>
        <v>2690</v>
      </c>
      <c r="Q10" s="328">
        <f t="shared" si="2"/>
        <v>962</v>
      </c>
    </row>
    <row r="11" spans="1:17" ht="15" customHeight="1">
      <c r="A11" s="1165"/>
      <c r="B11" s="1149"/>
      <c r="C11" s="1150"/>
      <c r="D11" s="1150"/>
      <c r="E11" s="1150"/>
      <c r="F11" s="1150"/>
      <c r="G11" s="1150"/>
      <c r="H11" s="1150"/>
      <c r="I11" s="1150"/>
      <c r="J11" s="1150"/>
      <c r="K11" s="1150"/>
      <c r="L11" s="1150"/>
      <c r="M11" s="1150"/>
      <c r="N11" s="1150"/>
      <c r="O11" s="1150"/>
      <c r="P11" s="1150"/>
      <c r="Q11" s="1151"/>
    </row>
    <row r="12" spans="1:17" s="1169" customFormat="1" ht="15" customHeight="1">
      <c r="A12" s="1168" t="s">
        <v>1611</v>
      </c>
      <c r="B12" s="323">
        <f aca="true" t="shared" si="3" ref="B12:Q12">SUM(B18,B24:B26,B29:B31,B34:B40)</f>
        <v>53</v>
      </c>
      <c r="C12" s="324">
        <f t="shared" si="3"/>
        <v>1</v>
      </c>
      <c r="D12" s="324">
        <f t="shared" si="3"/>
        <v>588</v>
      </c>
      <c r="E12" s="324">
        <f t="shared" si="3"/>
        <v>21817</v>
      </c>
      <c r="F12" s="324">
        <f t="shared" si="3"/>
        <v>11212</v>
      </c>
      <c r="G12" s="324">
        <f t="shared" si="3"/>
        <v>10605</v>
      </c>
      <c r="H12" s="324">
        <f t="shared" si="3"/>
        <v>6900</v>
      </c>
      <c r="I12" s="324">
        <f t="shared" si="3"/>
        <v>3557</v>
      </c>
      <c r="J12" s="324">
        <f t="shared" si="3"/>
        <v>3343</v>
      </c>
      <c r="K12" s="324">
        <f t="shared" si="3"/>
        <v>7201</v>
      </c>
      <c r="L12" s="324">
        <f t="shared" si="3"/>
        <v>3675</v>
      </c>
      <c r="M12" s="324">
        <f t="shared" si="3"/>
        <v>3526</v>
      </c>
      <c r="N12" s="324">
        <f t="shared" si="3"/>
        <v>7716</v>
      </c>
      <c r="O12" s="324">
        <f t="shared" si="3"/>
        <v>3980</v>
      </c>
      <c r="P12" s="324">
        <f t="shared" si="3"/>
        <v>3736</v>
      </c>
      <c r="Q12" s="328">
        <f t="shared" si="3"/>
        <v>1086</v>
      </c>
    </row>
    <row r="13" spans="1:17" s="1169" customFormat="1" ht="15" customHeight="1">
      <c r="A13" s="1168" t="s">
        <v>1613</v>
      </c>
      <c r="B13" s="323">
        <f aca="true" t="shared" si="4" ref="B13:Q13">SUM(B23,B42:B48)</f>
        <v>23</v>
      </c>
      <c r="C13" s="324">
        <f t="shared" si="4"/>
        <v>1</v>
      </c>
      <c r="D13" s="324">
        <f t="shared" si="4"/>
        <v>142</v>
      </c>
      <c r="E13" s="324">
        <f t="shared" si="4"/>
        <v>4588</v>
      </c>
      <c r="F13" s="324">
        <f t="shared" si="4"/>
        <v>2368</v>
      </c>
      <c r="G13" s="324">
        <f t="shared" si="4"/>
        <v>2220</v>
      </c>
      <c r="H13" s="324">
        <f t="shared" si="4"/>
        <v>1395</v>
      </c>
      <c r="I13" s="324">
        <f t="shared" si="4"/>
        <v>739</v>
      </c>
      <c r="J13" s="324">
        <f t="shared" si="4"/>
        <v>656</v>
      </c>
      <c r="K13" s="324">
        <f t="shared" si="4"/>
        <v>1433</v>
      </c>
      <c r="L13" s="324">
        <f t="shared" si="4"/>
        <v>726</v>
      </c>
      <c r="M13" s="324">
        <f t="shared" si="4"/>
        <v>707</v>
      </c>
      <c r="N13" s="324">
        <f t="shared" si="4"/>
        <v>1760</v>
      </c>
      <c r="O13" s="324">
        <f t="shared" si="4"/>
        <v>903</v>
      </c>
      <c r="P13" s="324">
        <f t="shared" si="4"/>
        <v>857</v>
      </c>
      <c r="Q13" s="328">
        <f t="shared" si="4"/>
        <v>298</v>
      </c>
    </row>
    <row r="14" spans="1:17" s="1169" customFormat="1" ht="15" customHeight="1">
      <c r="A14" s="1168" t="s">
        <v>1615</v>
      </c>
      <c r="B14" s="323">
        <f aca="true" t="shared" si="5" ref="B14:Q14">SUM(B19,B28,B32,B50:B54)</f>
        <v>40</v>
      </c>
      <c r="C14" s="324">
        <f t="shared" si="5"/>
        <v>3</v>
      </c>
      <c r="D14" s="324">
        <f t="shared" si="5"/>
        <v>318</v>
      </c>
      <c r="E14" s="324">
        <f t="shared" si="5"/>
        <v>10192</v>
      </c>
      <c r="F14" s="324">
        <f t="shared" si="5"/>
        <v>5191</v>
      </c>
      <c r="G14" s="324">
        <f t="shared" si="5"/>
        <v>5001</v>
      </c>
      <c r="H14" s="324">
        <f t="shared" si="5"/>
        <v>3220</v>
      </c>
      <c r="I14" s="324">
        <f t="shared" si="5"/>
        <v>1612</v>
      </c>
      <c r="J14" s="324">
        <f t="shared" si="5"/>
        <v>1608</v>
      </c>
      <c r="K14" s="324">
        <f t="shared" si="5"/>
        <v>3347</v>
      </c>
      <c r="L14" s="324">
        <f t="shared" si="5"/>
        <v>1722</v>
      </c>
      <c r="M14" s="324">
        <f t="shared" si="5"/>
        <v>1625</v>
      </c>
      <c r="N14" s="324">
        <f t="shared" si="5"/>
        <v>3625</v>
      </c>
      <c r="O14" s="324">
        <f t="shared" si="5"/>
        <v>1857</v>
      </c>
      <c r="P14" s="324">
        <f t="shared" si="5"/>
        <v>1768</v>
      </c>
      <c r="Q14" s="328">
        <f t="shared" si="5"/>
        <v>637</v>
      </c>
    </row>
    <row r="15" spans="1:17" s="1169" customFormat="1" ht="15.75" customHeight="1">
      <c r="A15" s="1168" t="s">
        <v>1617</v>
      </c>
      <c r="B15" s="323">
        <f aca="true" t="shared" si="6" ref="B15:Q15">SUM(B20:B21,B56:B67)</f>
        <v>37</v>
      </c>
      <c r="C15" s="324">
        <f t="shared" si="6"/>
        <v>2</v>
      </c>
      <c r="D15" s="324">
        <f t="shared" si="6"/>
        <v>376</v>
      </c>
      <c r="E15" s="324">
        <f t="shared" si="6"/>
        <v>13631</v>
      </c>
      <c r="F15" s="324">
        <f t="shared" si="6"/>
        <v>6941</v>
      </c>
      <c r="G15" s="324">
        <f t="shared" si="6"/>
        <v>6690</v>
      </c>
      <c r="H15" s="324">
        <f t="shared" si="6"/>
        <v>4290</v>
      </c>
      <c r="I15" s="324">
        <f t="shared" si="6"/>
        <v>2209</v>
      </c>
      <c r="J15" s="324">
        <f t="shared" si="6"/>
        <v>2081</v>
      </c>
      <c r="K15" s="324">
        <f t="shared" si="6"/>
        <v>4471</v>
      </c>
      <c r="L15" s="324">
        <f t="shared" si="6"/>
        <v>2236</v>
      </c>
      <c r="M15" s="324">
        <f t="shared" si="6"/>
        <v>2235</v>
      </c>
      <c r="N15" s="324">
        <f t="shared" si="6"/>
        <v>4870</v>
      </c>
      <c r="O15" s="324">
        <f t="shared" si="6"/>
        <v>2496</v>
      </c>
      <c r="P15" s="324">
        <f t="shared" si="6"/>
        <v>2374</v>
      </c>
      <c r="Q15" s="328">
        <f t="shared" si="6"/>
        <v>703</v>
      </c>
    </row>
    <row r="16" spans="1:17" ht="6" customHeight="1">
      <c r="A16" s="1170"/>
      <c r="B16" s="1149"/>
      <c r="C16" s="1150"/>
      <c r="D16" s="1150"/>
      <c r="E16" s="1150"/>
      <c r="F16" s="1150"/>
      <c r="G16" s="1150"/>
      <c r="H16" s="1150"/>
      <c r="I16" s="1150"/>
      <c r="J16" s="1150"/>
      <c r="K16" s="1150"/>
      <c r="L16" s="1150"/>
      <c r="M16" s="1150"/>
      <c r="N16" s="1150"/>
      <c r="O16" s="1150"/>
      <c r="P16" s="1150"/>
      <c r="Q16" s="1151"/>
    </row>
    <row r="17" spans="1:17" s="1169" customFormat="1" ht="6" customHeight="1">
      <c r="A17" s="1170"/>
      <c r="B17" s="323"/>
      <c r="C17" s="324"/>
      <c r="D17" s="324"/>
      <c r="E17" s="324"/>
      <c r="F17" s="324"/>
      <c r="G17" s="324"/>
      <c r="H17" s="324"/>
      <c r="I17" s="324"/>
      <c r="J17" s="324"/>
      <c r="K17" s="324"/>
      <c r="L17" s="324"/>
      <c r="M17" s="324"/>
      <c r="N17" s="324"/>
      <c r="O17" s="324"/>
      <c r="P17" s="324"/>
      <c r="Q17" s="328"/>
    </row>
    <row r="18" spans="1:17" ht="13.5" customHeight="1">
      <c r="A18" s="1166" t="s">
        <v>1620</v>
      </c>
      <c r="B18" s="95">
        <v>15</v>
      </c>
      <c r="C18" s="67">
        <v>0</v>
      </c>
      <c r="D18" s="96">
        <v>230</v>
      </c>
      <c r="E18" s="67">
        <f>SUM(F18:G18)</f>
        <v>9154</v>
      </c>
      <c r="F18" s="67">
        <f aca="true" t="shared" si="7" ref="F18:G21">SUM(I18+L18+O18)</f>
        <v>4687</v>
      </c>
      <c r="G18" s="67">
        <f t="shared" si="7"/>
        <v>4467</v>
      </c>
      <c r="H18" s="67">
        <f>SUM(I18:J18)</f>
        <v>2943</v>
      </c>
      <c r="I18" s="67">
        <v>1500</v>
      </c>
      <c r="J18" s="67">
        <v>1443</v>
      </c>
      <c r="K18" s="67">
        <f>SUM(L18:M18)</f>
        <v>3027</v>
      </c>
      <c r="L18" s="67">
        <v>1532</v>
      </c>
      <c r="M18" s="67">
        <v>1495</v>
      </c>
      <c r="N18" s="67">
        <f>SUM(O18:P18)</f>
        <v>3184</v>
      </c>
      <c r="O18" s="67">
        <v>1655</v>
      </c>
      <c r="P18" s="67">
        <v>1529</v>
      </c>
      <c r="Q18" s="97">
        <v>408</v>
      </c>
    </row>
    <row r="19" spans="1:17" ht="13.5" customHeight="1">
      <c r="A19" s="1166" t="s">
        <v>1621</v>
      </c>
      <c r="B19" s="95">
        <v>8</v>
      </c>
      <c r="C19" s="67">
        <v>2</v>
      </c>
      <c r="D19" s="67">
        <v>113</v>
      </c>
      <c r="E19" s="67">
        <f>SUM(F19:G19)</f>
        <v>3888</v>
      </c>
      <c r="F19" s="67">
        <f t="shared" si="7"/>
        <v>1986</v>
      </c>
      <c r="G19" s="67">
        <f t="shared" si="7"/>
        <v>1902</v>
      </c>
      <c r="H19" s="67">
        <f>SUM(I19:J19)</f>
        <v>1235</v>
      </c>
      <c r="I19" s="67">
        <v>625</v>
      </c>
      <c r="J19" s="67">
        <v>610</v>
      </c>
      <c r="K19" s="67">
        <f>SUM(L19:M19)</f>
        <v>1307</v>
      </c>
      <c r="L19" s="67">
        <v>686</v>
      </c>
      <c r="M19" s="67">
        <v>621</v>
      </c>
      <c r="N19" s="67">
        <f>SUM(O19:P19)</f>
        <v>1346</v>
      </c>
      <c r="O19" s="67">
        <v>675</v>
      </c>
      <c r="P19" s="67">
        <v>671</v>
      </c>
      <c r="Q19" s="97">
        <v>211</v>
      </c>
    </row>
    <row r="20" spans="1:17" ht="13.5" customHeight="1">
      <c r="A20" s="1166" t="s">
        <v>1623</v>
      </c>
      <c r="B20" s="95">
        <v>10</v>
      </c>
      <c r="C20" s="67">
        <v>1</v>
      </c>
      <c r="D20" s="67">
        <v>115</v>
      </c>
      <c r="E20" s="67">
        <f>SUM(F20:G20)</f>
        <v>4299</v>
      </c>
      <c r="F20" s="67">
        <f t="shared" si="7"/>
        <v>2199</v>
      </c>
      <c r="G20" s="67">
        <f t="shared" si="7"/>
        <v>2100</v>
      </c>
      <c r="H20" s="67">
        <f>SUM(I20:J20)</f>
        <v>1375</v>
      </c>
      <c r="I20" s="67">
        <v>704</v>
      </c>
      <c r="J20" s="67">
        <v>671</v>
      </c>
      <c r="K20" s="67">
        <f>SUM(L20:M20)</f>
        <v>1404</v>
      </c>
      <c r="L20" s="67">
        <v>720</v>
      </c>
      <c r="M20" s="67">
        <v>684</v>
      </c>
      <c r="N20" s="67">
        <f>SUM(O20:P20)</f>
        <v>1520</v>
      </c>
      <c r="O20" s="67">
        <v>775</v>
      </c>
      <c r="P20" s="67">
        <v>745</v>
      </c>
      <c r="Q20" s="97">
        <v>211</v>
      </c>
    </row>
    <row r="21" spans="1:17" ht="13.5" customHeight="1">
      <c r="A21" s="1166" t="s">
        <v>1625</v>
      </c>
      <c r="B21" s="95">
        <v>8</v>
      </c>
      <c r="C21" s="67">
        <v>1</v>
      </c>
      <c r="D21" s="96">
        <v>107</v>
      </c>
      <c r="E21" s="67">
        <f>SUM(F21:G21)</f>
        <v>4139</v>
      </c>
      <c r="F21" s="67">
        <f t="shared" si="7"/>
        <v>2146</v>
      </c>
      <c r="G21" s="67">
        <f t="shared" si="7"/>
        <v>1993</v>
      </c>
      <c r="H21" s="67">
        <f>SUM(I21:J21)</f>
        <v>1345</v>
      </c>
      <c r="I21" s="67">
        <v>731</v>
      </c>
      <c r="J21" s="67">
        <v>614</v>
      </c>
      <c r="K21" s="67">
        <f>SUM(L21:M21)</f>
        <v>1367</v>
      </c>
      <c r="L21" s="67">
        <v>674</v>
      </c>
      <c r="M21" s="67">
        <v>693</v>
      </c>
      <c r="N21" s="67">
        <f>SUM(O21:P21)</f>
        <v>1427</v>
      </c>
      <c r="O21" s="67">
        <v>741</v>
      </c>
      <c r="P21" s="67">
        <v>686</v>
      </c>
      <c r="Q21" s="97">
        <v>191</v>
      </c>
    </row>
    <row r="22" spans="1:17" ht="13.5" customHeight="1">
      <c r="A22" s="1166"/>
      <c r="B22" s="95"/>
      <c r="C22" s="67"/>
      <c r="D22" s="96"/>
      <c r="E22" s="67"/>
      <c r="F22" s="67"/>
      <c r="G22" s="67"/>
      <c r="H22" s="67"/>
      <c r="I22" s="67"/>
      <c r="J22" s="67"/>
      <c r="K22" s="67"/>
      <c r="L22" s="67"/>
      <c r="M22" s="67"/>
      <c r="N22" s="67"/>
      <c r="O22" s="67"/>
      <c r="P22" s="67"/>
      <c r="Q22" s="97"/>
    </row>
    <row r="23" spans="1:17" ht="13.5" customHeight="1">
      <c r="A23" s="1166" t="s">
        <v>1627</v>
      </c>
      <c r="B23" s="95">
        <v>5</v>
      </c>
      <c r="C23" s="67">
        <v>0</v>
      </c>
      <c r="D23" s="96">
        <v>49</v>
      </c>
      <c r="E23" s="67">
        <f>SUM(F23:G23)</f>
        <v>1828</v>
      </c>
      <c r="F23" s="67">
        <f aca="true" t="shared" si="8" ref="F23:G26">SUM(I23+L23+O23)</f>
        <v>966</v>
      </c>
      <c r="G23" s="67">
        <f t="shared" si="8"/>
        <v>862</v>
      </c>
      <c r="H23" s="67">
        <f>SUM(I23:J23)</f>
        <v>555</v>
      </c>
      <c r="I23" s="67">
        <v>297</v>
      </c>
      <c r="J23" s="67">
        <v>258</v>
      </c>
      <c r="K23" s="67">
        <f>SUM(L23:M23)</f>
        <v>589</v>
      </c>
      <c r="L23" s="67">
        <v>316</v>
      </c>
      <c r="M23" s="67">
        <v>273</v>
      </c>
      <c r="N23" s="67">
        <f>SUM(O23:P23)</f>
        <v>684</v>
      </c>
      <c r="O23" s="67">
        <v>353</v>
      </c>
      <c r="P23" s="67">
        <v>331</v>
      </c>
      <c r="Q23" s="97">
        <v>94</v>
      </c>
    </row>
    <row r="24" spans="1:17" ht="13.5" customHeight="1">
      <c r="A24" s="1166" t="s">
        <v>1629</v>
      </c>
      <c r="B24" s="95">
        <v>3</v>
      </c>
      <c r="C24" s="67">
        <v>0</v>
      </c>
      <c r="D24" s="96">
        <v>43</v>
      </c>
      <c r="E24" s="67">
        <f>SUM(F24:G24)</f>
        <v>1643</v>
      </c>
      <c r="F24" s="67">
        <f t="shared" si="8"/>
        <v>852</v>
      </c>
      <c r="G24" s="67">
        <f t="shared" si="8"/>
        <v>791</v>
      </c>
      <c r="H24" s="67">
        <f>SUM(I24:J24)</f>
        <v>507</v>
      </c>
      <c r="I24" s="67">
        <v>260</v>
      </c>
      <c r="J24" s="67">
        <v>247</v>
      </c>
      <c r="K24" s="67">
        <f>SUM(L24:M24)</f>
        <v>564</v>
      </c>
      <c r="L24" s="67">
        <v>294</v>
      </c>
      <c r="M24" s="67">
        <v>270</v>
      </c>
      <c r="N24" s="67">
        <f>SUM(O24:P24)</f>
        <v>572</v>
      </c>
      <c r="O24" s="67">
        <v>298</v>
      </c>
      <c r="P24" s="67">
        <v>274</v>
      </c>
      <c r="Q24" s="97">
        <v>77</v>
      </c>
    </row>
    <row r="25" spans="1:17" ht="13.5" customHeight="1">
      <c r="A25" s="1166" t="s">
        <v>1631</v>
      </c>
      <c r="B25" s="95">
        <v>4</v>
      </c>
      <c r="C25" s="67">
        <v>0</v>
      </c>
      <c r="D25" s="96">
        <v>43</v>
      </c>
      <c r="E25" s="67">
        <f>SUM(F25:G25)</f>
        <v>1480</v>
      </c>
      <c r="F25" s="67">
        <f t="shared" si="8"/>
        <v>785</v>
      </c>
      <c r="G25" s="67">
        <f t="shared" si="8"/>
        <v>695</v>
      </c>
      <c r="H25" s="67">
        <f>SUM(I25:J25)</f>
        <v>498</v>
      </c>
      <c r="I25" s="67">
        <v>253</v>
      </c>
      <c r="J25" s="67">
        <v>245</v>
      </c>
      <c r="K25" s="67">
        <f>SUM(L25:M25)</f>
        <v>495</v>
      </c>
      <c r="L25" s="67">
        <v>269</v>
      </c>
      <c r="M25" s="67">
        <v>226</v>
      </c>
      <c r="N25" s="67">
        <f>SUM(O25:P25)</f>
        <v>487</v>
      </c>
      <c r="O25" s="67">
        <v>263</v>
      </c>
      <c r="P25" s="67">
        <v>224</v>
      </c>
      <c r="Q25" s="97">
        <v>77</v>
      </c>
    </row>
    <row r="26" spans="1:17" ht="13.5" customHeight="1">
      <c r="A26" s="1166" t="s">
        <v>1632</v>
      </c>
      <c r="B26" s="95">
        <v>6</v>
      </c>
      <c r="C26" s="67">
        <v>0</v>
      </c>
      <c r="D26" s="96">
        <v>39</v>
      </c>
      <c r="E26" s="67">
        <f>SUM(F26:G26)</f>
        <v>1308</v>
      </c>
      <c r="F26" s="67">
        <f t="shared" si="8"/>
        <v>702</v>
      </c>
      <c r="G26" s="67">
        <f t="shared" si="8"/>
        <v>606</v>
      </c>
      <c r="H26" s="67">
        <f>SUM(I26:J26)</f>
        <v>391</v>
      </c>
      <c r="I26" s="67">
        <v>209</v>
      </c>
      <c r="J26" s="67">
        <v>182</v>
      </c>
      <c r="K26" s="67">
        <f>SUM(L26:M26)</f>
        <v>421</v>
      </c>
      <c r="L26" s="67">
        <v>229</v>
      </c>
      <c r="M26" s="67">
        <v>192</v>
      </c>
      <c r="N26" s="67">
        <f>SUM(O26:P26)</f>
        <v>496</v>
      </c>
      <c r="O26" s="67">
        <v>264</v>
      </c>
      <c r="P26" s="67">
        <v>232</v>
      </c>
      <c r="Q26" s="97">
        <v>79</v>
      </c>
    </row>
    <row r="27" spans="1:17" ht="13.5" customHeight="1">
      <c r="A27" s="1166"/>
      <c r="B27" s="95"/>
      <c r="C27" s="67"/>
      <c r="D27" s="96"/>
      <c r="E27" s="67"/>
      <c r="F27" s="67"/>
      <c r="G27" s="67"/>
      <c r="H27" s="67"/>
      <c r="I27" s="67"/>
      <c r="J27" s="67"/>
      <c r="K27" s="67"/>
      <c r="L27" s="67"/>
      <c r="M27" s="67"/>
      <c r="N27" s="67"/>
      <c r="O27" s="67"/>
      <c r="P27" s="67"/>
      <c r="Q27" s="97"/>
    </row>
    <row r="28" spans="1:17" ht="13.5" customHeight="1">
      <c r="A28" s="1166" t="s">
        <v>1635</v>
      </c>
      <c r="B28" s="95">
        <v>5</v>
      </c>
      <c r="C28" s="67">
        <v>0</v>
      </c>
      <c r="D28" s="96">
        <v>41</v>
      </c>
      <c r="E28" s="67">
        <f>SUM(F28:G28)</f>
        <v>1348</v>
      </c>
      <c r="F28" s="67">
        <f aca="true" t="shared" si="9" ref="F28:G32">SUM(I28+L28+O28)</f>
        <v>662</v>
      </c>
      <c r="G28" s="67">
        <f t="shared" si="9"/>
        <v>686</v>
      </c>
      <c r="H28" s="67">
        <f>SUM(I28:J28)</f>
        <v>425</v>
      </c>
      <c r="I28" s="67">
        <v>203</v>
      </c>
      <c r="J28" s="67">
        <v>222</v>
      </c>
      <c r="K28" s="67">
        <f>SUM(L28:M28)</f>
        <v>449</v>
      </c>
      <c r="L28" s="67">
        <v>224</v>
      </c>
      <c r="M28" s="67">
        <v>225</v>
      </c>
      <c r="N28" s="67">
        <f>SUM(O28:P28)</f>
        <v>474</v>
      </c>
      <c r="O28" s="67">
        <v>235</v>
      </c>
      <c r="P28" s="67">
        <v>239</v>
      </c>
      <c r="Q28" s="97">
        <v>80</v>
      </c>
    </row>
    <row r="29" spans="1:17" ht="13.5" customHeight="1">
      <c r="A29" s="1166" t="s">
        <v>1637</v>
      </c>
      <c r="B29" s="95">
        <v>3</v>
      </c>
      <c r="C29" s="67">
        <v>0</v>
      </c>
      <c r="D29" s="96">
        <v>51</v>
      </c>
      <c r="E29" s="67">
        <f>SUM(F29:G29)</f>
        <v>2002</v>
      </c>
      <c r="F29" s="67">
        <f t="shared" si="9"/>
        <v>1001</v>
      </c>
      <c r="G29" s="67">
        <f t="shared" si="9"/>
        <v>1001</v>
      </c>
      <c r="H29" s="67">
        <f>SUM(I29:J29)</f>
        <v>626</v>
      </c>
      <c r="I29" s="67">
        <v>337</v>
      </c>
      <c r="J29" s="67">
        <v>289</v>
      </c>
      <c r="K29" s="67">
        <f>SUM(L29:M29)</f>
        <v>661</v>
      </c>
      <c r="L29" s="67">
        <v>316</v>
      </c>
      <c r="M29" s="67">
        <v>345</v>
      </c>
      <c r="N29" s="67">
        <f>SUM(O29:P29)</f>
        <v>715</v>
      </c>
      <c r="O29" s="67">
        <v>348</v>
      </c>
      <c r="P29" s="67">
        <v>367</v>
      </c>
      <c r="Q29" s="97">
        <v>94</v>
      </c>
    </row>
    <row r="30" spans="1:17" ht="13.5" customHeight="1">
      <c r="A30" s="1166" t="s">
        <v>1639</v>
      </c>
      <c r="B30" s="95">
        <v>4</v>
      </c>
      <c r="C30" s="67">
        <v>0</v>
      </c>
      <c r="D30" s="96">
        <v>44</v>
      </c>
      <c r="E30" s="67">
        <f>SUM(F30:G30)</f>
        <v>1658</v>
      </c>
      <c r="F30" s="67">
        <f t="shared" si="9"/>
        <v>857</v>
      </c>
      <c r="G30" s="67">
        <f t="shared" si="9"/>
        <v>801</v>
      </c>
      <c r="H30" s="67">
        <f>SUM(I30:J30)</f>
        <v>502</v>
      </c>
      <c r="I30" s="67">
        <v>260</v>
      </c>
      <c r="J30" s="67">
        <v>242</v>
      </c>
      <c r="K30" s="67">
        <f>SUM(L30:M30)</f>
        <v>565</v>
      </c>
      <c r="L30" s="67">
        <v>294</v>
      </c>
      <c r="M30" s="67">
        <v>271</v>
      </c>
      <c r="N30" s="67">
        <f>SUM(O30:P30)</f>
        <v>591</v>
      </c>
      <c r="O30" s="67">
        <v>303</v>
      </c>
      <c r="P30" s="67">
        <v>288</v>
      </c>
      <c r="Q30" s="97">
        <v>78</v>
      </c>
    </row>
    <row r="31" spans="1:17" ht="13.5" customHeight="1">
      <c r="A31" s="1166" t="s">
        <v>1641</v>
      </c>
      <c r="B31" s="95">
        <v>6</v>
      </c>
      <c r="C31" s="67">
        <v>1</v>
      </c>
      <c r="D31" s="96">
        <v>31</v>
      </c>
      <c r="E31" s="67">
        <f>SUM(F31:G31)</f>
        <v>1021</v>
      </c>
      <c r="F31" s="67">
        <f t="shared" si="9"/>
        <v>533</v>
      </c>
      <c r="G31" s="67">
        <f t="shared" si="9"/>
        <v>488</v>
      </c>
      <c r="H31" s="67">
        <f>SUM(I31:J31)</f>
        <v>312</v>
      </c>
      <c r="I31" s="67">
        <v>167</v>
      </c>
      <c r="J31" s="67">
        <v>145</v>
      </c>
      <c r="K31" s="67">
        <f>SUM(L31:M31)</f>
        <v>315</v>
      </c>
      <c r="L31" s="67">
        <v>162</v>
      </c>
      <c r="M31" s="67">
        <v>153</v>
      </c>
      <c r="N31" s="67">
        <f>SUM(O31:P31)</f>
        <v>394</v>
      </c>
      <c r="O31" s="67">
        <v>204</v>
      </c>
      <c r="P31" s="67">
        <v>190</v>
      </c>
      <c r="Q31" s="97">
        <v>68</v>
      </c>
    </row>
    <row r="32" spans="1:17" ht="13.5" customHeight="1">
      <c r="A32" s="1166" t="s">
        <v>1643</v>
      </c>
      <c r="B32" s="95">
        <v>7</v>
      </c>
      <c r="C32" s="67">
        <v>0</v>
      </c>
      <c r="D32" s="96">
        <v>47</v>
      </c>
      <c r="E32" s="67">
        <f>SUM(F32:G32)</f>
        <v>1545</v>
      </c>
      <c r="F32" s="67">
        <f t="shared" si="9"/>
        <v>786</v>
      </c>
      <c r="G32" s="67">
        <f t="shared" si="9"/>
        <v>759</v>
      </c>
      <c r="H32" s="67">
        <f>SUM(I32:J32)</f>
        <v>500</v>
      </c>
      <c r="I32" s="67">
        <v>251</v>
      </c>
      <c r="J32" s="67">
        <v>249</v>
      </c>
      <c r="K32" s="67">
        <f>SUM(L32:M32)</f>
        <v>488</v>
      </c>
      <c r="L32" s="67">
        <v>247</v>
      </c>
      <c r="M32" s="67">
        <v>241</v>
      </c>
      <c r="N32" s="67">
        <f>SUM(O32:P32)</f>
        <v>557</v>
      </c>
      <c r="O32" s="67">
        <v>288</v>
      </c>
      <c r="P32" s="67">
        <v>269</v>
      </c>
      <c r="Q32" s="97">
        <v>94</v>
      </c>
    </row>
    <row r="33" spans="1:17" ht="13.5" customHeight="1">
      <c r="A33" s="1166"/>
      <c r="B33" s="95"/>
      <c r="C33" s="67"/>
      <c r="D33" s="96"/>
      <c r="E33" s="67"/>
      <c r="F33" s="67"/>
      <c r="G33" s="67"/>
      <c r="H33" s="67"/>
      <c r="I33" s="67"/>
      <c r="J33" s="67"/>
      <c r="K33" s="67"/>
      <c r="L33" s="67"/>
      <c r="M33" s="67"/>
      <c r="N33" s="67"/>
      <c r="O33" s="67"/>
      <c r="P33" s="67"/>
      <c r="Q33" s="97"/>
    </row>
    <row r="34" spans="1:17" ht="13.5" customHeight="1">
      <c r="A34" s="1166" t="s">
        <v>1645</v>
      </c>
      <c r="B34" s="95">
        <v>3</v>
      </c>
      <c r="C34" s="67">
        <v>0</v>
      </c>
      <c r="D34" s="96">
        <v>20</v>
      </c>
      <c r="E34" s="67">
        <f aca="true" t="shared" si="10" ref="E34:E40">SUM(F34:G34)</f>
        <v>572</v>
      </c>
      <c r="F34" s="67">
        <f aca="true" t="shared" si="11" ref="F34:G40">SUM(I34+L34+O34)</f>
        <v>284</v>
      </c>
      <c r="G34" s="67">
        <f t="shared" si="11"/>
        <v>288</v>
      </c>
      <c r="H34" s="67">
        <f aca="true" t="shared" si="12" ref="H34:H40">SUM(I34:J34)</f>
        <v>174</v>
      </c>
      <c r="I34" s="67">
        <v>80</v>
      </c>
      <c r="J34" s="67">
        <v>94</v>
      </c>
      <c r="K34" s="67">
        <f aca="true" t="shared" si="13" ref="K34:K40">SUM(L34:M34)</f>
        <v>176</v>
      </c>
      <c r="L34" s="67">
        <v>81</v>
      </c>
      <c r="M34" s="67">
        <v>95</v>
      </c>
      <c r="N34" s="67">
        <f aca="true" t="shared" si="14" ref="N34:N40">SUM(O34:P34)</f>
        <v>222</v>
      </c>
      <c r="O34" s="67">
        <v>123</v>
      </c>
      <c r="P34" s="67">
        <v>99</v>
      </c>
      <c r="Q34" s="97">
        <v>39</v>
      </c>
    </row>
    <row r="35" spans="1:17" ht="13.5" customHeight="1">
      <c r="A35" s="1166" t="s">
        <v>1647</v>
      </c>
      <c r="B35" s="95">
        <v>1</v>
      </c>
      <c r="C35" s="67">
        <v>0</v>
      </c>
      <c r="D35" s="96">
        <v>12</v>
      </c>
      <c r="E35" s="67">
        <f t="shared" si="10"/>
        <v>412</v>
      </c>
      <c r="F35" s="67">
        <f t="shared" si="11"/>
        <v>196</v>
      </c>
      <c r="G35" s="67">
        <f t="shared" si="11"/>
        <v>216</v>
      </c>
      <c r="H35" s="67">
        <f t="shared" si="12"/>
        <v>144</v>
      </c>
      <c r="I35" s="67">
        <v>72</v>
      </c>
      <c r="J35" s="67">
        <v>72</v>
      </c>
      <c r="K35" s="67">
        <f t="shared" si="13"/>
        <v>141</v>
      </c>
      <c r="L35" s="67">
        <v>66</v>
      </c>
      <c r="M35" s="67">
        <v>75</v>
      </c>
      <c r="N35" s="67">
        <f t="shared" si="14"/>
        <v>127</v>
      </c>
      <c r="O35" s="67">
        <v>58</v>
      </c>
      <c r="P35" s="67">
        <v>69</v>
      </c>
      <c r="Q35" s="97">
        <v>21</v>
      </c>
    </row>
    <row r="36" spans="1:17" ht="13.5" customHeight="1">
      <c r="A36" s="1166" t="s">
        <v>1649</v>
      </c>
      <c r="B36" s="95">
        <v>1</v>
      </c>
      <c r="C36" s="67">
        <v>0</v>
      </c>
      <c r="D36" s="96">
        <v>23</v>
      </c>
      <c r="E36" s="67">
        <f t="shared" si="10"/>
        <v>858</v>
      </c>
      <c r="F36" s="67">
        <f t="shared" si="11"/>
        <v>442</v>
      </c>
      <c r="G36" s="67">
        <f t="shared" si="11"/>
        <v>416</v>
      </c>
      <c r="H36" s="67">
        <f t="shared" si="12"/>
        <v>271</v>
      </c>
      <c r="I36" s="67">
        <v>139</v>
      </c>
      <c r="J36" s="67">
        <v>132</v>
      </c>
      <c r="K36" s="67">
        <f t="shared" si="13"/>
        <v>291</v>
      </c>
      <c r="L36" s="67">
        <v>146</v>
      </c>
      <c r="M36" s="67">
        <v>145</v>
      </c>
      <c r="N36" s="67">
        <f t="shared" si="14"/>
        <v>296</v>
      </c>
      <c r="O36" s="67">
        <v>157</v>
      </c>
      <c r="P36" s="67">
        <v>139</v>
      </c>
      <c r="Q36" s="97">
        <v>39</v>
      </c>
    </row>
    <row r="37" spans="1:17" ht="13.5" customHeight="1">
      <c r="A37" s="1166" t="s">
        <v>1651</v>
      </c>
      <c r="B37" s="95">
        <v>3</v>
      </c>
      <c r="C37" s="67">
        <v>0</v>
      </c>
      <c r="D37" s="96">
        <v>14</v>
      </c>
      <c r="E37" s="67">
        <f t="shared" si="10"/>
        <v>369</v>
      </c>
      <c r="F37" s="67">
        <f t="shared" si="11"/>
        <v>182</v>
      </c>
      <c r="G37" s="67">
        <f t="shared" si="11"/>
        <v>187</v>
      </c>
      <c r="H37" s="67">
        <f t="shared" si="12"/>
        <v>110</v>
      </c>
      <c r="I37" s="67">
        <v>61</v>
      </c>
      <c r="J37" s="67">
        <v>49</v>
      </c>
      <c r="K37" s="67">
        <f t="shared" si="13"/>
        <v>123</v>
      </c>
      <c r="L37" s="67">
        <v>64</v>
      </c>
      <c r="M37" s="67">
        <v>59</v>
      </c>
      <c r="N37" s="67">
        <f t="shared" si="14"/>
        <v>136</v>
      </c>
      <c r="O37" s="67">
        <v>57</v>
      </c>
      <c r="P37" s="67">
        <v>79</v>
      </c>
      <c r="Q37" s="97">
        <v>32</v>
      </c>
    </row>
    <row r="38" spans="1:17" ht="13.5" customHeight="1">
      <c r="A38" s="1166" t="s">
        <v>1653</v>
      </c>
      <c r="B38" s="95">
        <v>1</v>
      </c>
      <c r="C38" s="67">
        <v>0</v>
      </c>
      <c r="D38" s="96">
        <v>13</v>
      </c>
      <c r="E38" s="67">
        <f t="shared" si="10"/>
        <v>466</v>
      </c>
      <c r="F38" s="67">
        <f t="shared" si="11"/>
        <v>258</v>
      </c>
      <c r="G38" s="67">
        <f t="shared" si="11"/>
        <v>208</v>
      </c>
      <c r="H38" s="67">
        <f t="shared" si="12"/>
        <v>145</v>
      </c>
      <c r="I38" s="67">
        <v>84</v>
      </c>
      <c r="J38" s="67">
        <v>61</v>
      </c>
      <c r="K38" s="67">
        <f t="shared" si="13"/>
        <v>133</v>
      </c>
      <c r="L38" s="67">
        <v>75</v>
      </c>
      <c r="M38" s="67">
        <v>58</v>
      </c>
      <c r="N38" s="67">
        <f t="shared" si="14"/>
        <v>188</v>
      </c>
      <c r="O38" s="67">
        <v>99</v>
      </c>
      <c r="P38" s="67">
        <v>89</v>
      </c>
      <c r="Q38" s="97">
        <v>22</v>
      </c>
    </row>
    <row r="39" spans="1:17" ht="13.5" customHeight="1">
      <c r="A39" s="1166" t="s">
        <v>1605</v>
      </c>
      <c r="B39" s="95">
        <v>1</v>
      </c>
      <c r="C39" s="67">
        <v>0</v>
      </c>
      <c r="D39" s="96">
        <v>13</v>
      </c>
      <c r="E39" s="67">
        <f t="shared" si="10"/>
        <v>466</v>
      </c>
      <c r="F39" s="67">
        <f t="shared" si="11"/>
        <v>228</v>
      </c>
      <c r="G39" s="67">
        <f t="shared" si="11"/>
        <v>238</v>
      </c>
      <c r="H39" s="67">
        <f t="shared" si="12"/>
        <v>151</v>
      </c>
      <c r="I39" s="67">
        <v>70</v>
      </c>
      <c r="J39" s="67">
        <v>81</v>
      </c>
      <c r="K39" s="67">
        <f t="shared" si="13"/>
        <v>159</v>
      </c>
      <c r="L39" s="67">
        <v>84</v>
      </c>
      <c r="M39" s="67">
        <v>75</v>
      </c>
      <c r="N39" s="67">
        <f t="shared" si="14"/>
        <v>156</v>
      </c>
      <c r="O39" s="67">
        <v>74</v>
      </c>
      <c r="P39" s="67">
        <v>82</v>
      </c>
      <c r="Q39" s="97">
        <v>25</v>
      </c>
    </row>
    <row r="40" spans="1:17" ht="13.5" customHeight="1">
      <c r="A40" s="1166" t="s">
        <v>1606</v>
      </c>
      <c r="B40" s="95">
        <v>2</v>
      </c>
      <c r="C40" s="67">
        <v>0</v>
      </c>
      <c r="D40" s="96">
        <v>12</v>
      </c>
      <c r="E40" s="67">
        <f t="shared" si="10"/>
        <v>408</v>
      </c>
      <c r="F40" s="67">
        <f t="shared" si="11"/>
        <v>205</v>
      </c>
      <c r="G40" s="67">
        <f t="shared" si="11"/>
        <v>203</v>
      </c>
      <c r="H40" s="67">
        <f t="shared" si="12"/>
        <v>126</v>
      </c>
      <c r="I40" s="67">
        <v>65</v>
      </c>
      <c r="J40" s="67">
        <v>61</v>
      </c>
      <c r="K40" s="67">
        <f t="shared" si="13"/>
        <v>130</v>
      </c>
      <c r="L40" s="67">
        <v>63</v>
      </c>
      <c r="M40" s="67">
        <v>67</v>
      </c>
      <c r="N40" s="67">
        <f t="shared" si="14"/>
        <v>152</v>
      </c>
      <c r="O40" s="67">
        <v>77</v>
      </c>
      <c r="P40" s="67">
        <v>75</v>
      </c>
      <c r="Q40" s="97">
        <v>27</v>
      </c>
    </row>
    <row r="41" spans="1:17" ht="13.5" customHeight="1">
      <c r="A41" s="1166"/>
      <c r="B41" s="95"/>
      <c r="C41" s="67"/>
      <c r="D41" s="96"/>
      <c r="E41" s="67"/>
      <c r="F41" s="67"/>
      <c r="G41" s="67"/>
      <c r="H41" s="67"/>
      <c r="I41" s="67"/>
      <c r="J41" s="67"/>
      <c r="K41" s="67"/>
      <c r="L41" s="67"/>
      <c r="M41" s="67"/>
      <c r="N41" s="67"/>
      <c r="O41" s="67"/>
      <c r="P41" s="67"/>
      <c r="Q41" s="97"/>
    </row>
    <row r="42" spans="1:17" ht="13.5" customHeight="1">
      <c r="A42" s="1166" t="s">
        <v>1609</v>
      </c>
      <c r="B42" s="95">
        <v>1</v>
      </c>
      <c r="C42" s="67">
        <v>0</v>
      </c>
      <c r="D42" s="96">
        <v>10</v>
      </c>
      <c r="E42" s="67">
        <f aca="true" t="shared" si="15" ref="E42:E48">SUM(F42:G42)</f>
        <v>389</v>
      </c>
      <c r="F42" s="67">
        <f aca="true" t="shared" si="16" ref="F42:G48">SUM(I42+L42+O42)</f>
        <v>201</v>
      </c>
      <c r="G42" s="67">
        <f t="shared" si="16"/>
        <v>188</v>
      </c>
      <c r="H42" s="67">
        <f aca="true" t="shared" si="17" ref="H42:H48">SUM(I42:J42)</f>
        <v>125</v>
      </c>
      <c r="I42" s="67">
        <v>67</v>
      </c>
      <c r="J42" s="67">
        <v>58</v>
      </c>
      <c r="K42" s="67">
        <f aca="true" t="shared" si="18" ref="K42:K48">SUM(L42:M42)</f>
        <v>117</v>
      </c>
      <c r="L42" s="67">
        <v>49</v>
      </c>
      <c r="M42" s="67">
        <v>68</v>
      </c>
      <c r="N42" s="67">
        <f aca="true" t="shared" si="19" ref="N42:N48">SUM(O42:P42)</f>
        <v>147</v>
      </c>
      <c r="O42" s="67">
        <v>85</v>
      </c>
      <c r="P42" s="67">
        <v>62</v>
      </c>
      <c r="Q42" s="97">
        <v>19</v>
      </c>
    </row>
    <row r="43" spans="1:17" ht="13.5" customHeight="1">
      <c r="A43" s="1166" t="s">
        <v>1610</v>
      </c>
      <c r="B43" s="95">
        <v>4</v>
      </c>
      <c r="C43" s="67">
        <v>0</v>
      </c>
      <c r="D43" s="96">
        <v>20</v>
      </c>
      <c r="E43" s="67">
        <f t="shared" si="15"/>
        <v>559</v>
      </c>
      <c r="F43" s="67">
        <f t="shared" si="16"/>
        <v>295</v>
      </c>
      <c r="G43" s="67">
        <f t="shared" si="16"/>
        <v>264</v>
      </c>
      <c r="H43" s="67">
        <f t="shared" si="17"/>
        <v>156</v>
      </c>
      <c r="I43" s="67">
        <v>79</v>
      </c>
      <c r="J43" s="67">
        <v>77</v>
      </c>
      <c r="K43" s="67">
        <f t="shared" si="18"/>
        <v>164</v>
      </c>
      <c r="L43" s="67">
        <v>80</v>
      </c>
      <c r="M43" s="67">
        <v>84</v>
      </c>
      <c r="N43" s="67">
        <f t="shared" si="19"/>
        <v>239</v>
      </c>
      <c r="O43" s="67">
        <v>136</v>
      </c>
      <c r="P43" s="67">
        <v>103</v>
      </c>
      <c r="Q43" s="97">
        <v>46</v>
      </c>
    </row>
    <row r="44" spans="1:17" ht="13.5" customHeight="1">
      <c r="A44" s="1166" t="s">
        <v>1612</v>
      </c>
      <c r="B44" s="95">
        <v>3</v>
      </c>
      <c r="C44" s="67">
        <v>0</v>
      </c>
      <c r="D44" s="96">
        <v>11</v>
      </c>
      <c r="E44" s="67">
        <f t="shared" si="15"/>
        <v>325</v>
      </c>
      <c r="F44" s="67">
        <f t="shared" si="16"/>
        <v>164</v>
      </c>
      <c r="G44" s="67">
        <f t="shared" si="16"/>
        <v>161</v>
      </c>
      <c r="H44" s="67">
        <f t="shared" si="17"/>
        <v>93</v>
      </c>
      <c r="I44" s="67">
        <v>53</v>
      </c>
      <c r="J44" s="67">
        <v>40</v>
      </c>
      <c r="K44" s="67">
        <f t="shared" si="18"/>
        <v>93</v>
      </c>
      <c r="L44" s="67">
        <v>38</v>
      </c>
      <c r="M44" s="67">
        <v>55</v>
      </c>
      <c r="N44" s="67">
        <f t="shared" si="19"/>
        <v>139</v>
      </c>
      <c r="O44" s="67">
        <v>73</v>
      </c>
      <c r="P44" s="67">
        <v>66</v>
      </c>
      <c r="Q44" s="97">
        <v>28</v>
      </c>
    </row>
    <row r="45" spans="1:17" ht="13.5" customHeight="1">
      <c r="A45" s="1166" t="s">
        <v>1614</v>
      </c>
      <c r="B45" s="95">
        <v>3</v>
      </c>
      <c r="C45" s="67">
        <v>1</v>
      </c>
      <c r="D45" s="96">
        <v>19</v>
      </c>
      <c r="E45" s="67">
        <f t="shared" si="15"/>
        <v>592</v>
      </c>
      <c r="F45" s="67">
        <f t="shared" si="16"/>
        <v>307</v>
      </c>
      <c r="G45" s="67">
        <f t="shared" si="16"/>
        <v>285</v>
      </c>
      <c r="H45" s="67">
        <f t="shared" si="17"/>
        <v>189</v>
      </c>
      <c r="I45" s="67">
        <v>99</v>
      </c>
      <c r="J45" s="67">
        <v>90</v>
      </c>
      <c r="K45" s="67">
        <f t="shared" si="18"/>
        <v>194</v>
      </c>
      <c r="L45" s="67">
        <v>100</v>
      </c>
      <c r="M45" s="67">
        <v>94</v>
      </c>
      <c r="N45" s="67">
        <f t="shared" si="19"/>
        <v>209</v>
      </c>
      <c r="O45" s="67">
        <v>108</v>
      </c>
      <c r="P45" s="67">
        <v>101</v>
      </c>
      <c r="Q45" s="97">
        <v>39</v>
      </c>
    </row>
    <row r="46" spans="1:17" ht="13.5" customHeight="1">
      <c r="A46" s="1166" t="s">
        <v>1616</v>
      </c>
      <c r="B46" s="95">
        <v>3</v>
      </c>
      <c r="C46" s="67">
        <v>0</v>
      </c>
      <c r="D46" s="96">
        <v>13</v>
      </c>
      <c r="E46" s="67">
        <f t="shared" si="15"/>
        <v>278</v>
      </c>
      <c r="F46" s="67">
        <f t="shared" si="16"/>
        <v>137</v>
      </c>
      <c r="G46" s="67">
        <f t="shared" si="16"/>
        <v>141</v>
      </c>
      <c r="H46" s="67">
        <f t="shared" si="17"/>
        <v>78</v>
      </c>
      <c r="I46" s="67">
        <v>35</v>
      </c>
      <c r="J46" s="67">
        <v>43</v>
      </c>
      <c r="K46" s="67">
        <f t="shared" si="18"/>
        <v>83</v>
      </c>
      <c r="L46" s="67">
        <v>46</v>
      </c>
      <c r="M46" s="67">
        <v>37</v>
      </c>
      <c r="N46" s="67">
        <f t="shared" si="19"/>
        <v>117</v>
      </c>
      <c r="O46" s="67">
        <v>56</v>
      </c>
      <c r="P46" s="67">
        <v>61</v>
      </c>
      <c r="Q46" s="97">
        <v>28</v>
      </c>
    </row>
    <row r="47" spans="1:17" ht="13.5" customHeight="1">
      <c r="A47" s="1166" t="s">
        <v>1618</v>
      </c>
      <c r="B47" s="95">
        <v>2</v>
      </c>
      <c r="C47" s="67">
        <v>0</v>
      </c>
      <c r="D47" s="96">
        <v>10</v>
      </c>
      <c r="E47" s="67">
        <f t="shared" si="15"/>
        <v>280</v>
      </c>
      <c r="F47" s="67">
        <f t="shared" si="16"/>
        <v>140</v>
      </c>
      <c r="G47" s="67">
        <f t="shared" si="16"/>
        <v>140</v>
      </c>
      <c r="H47" s="67">
        <f t="shared" si="17"/>
        <v>92</v>
      </c>
      <c r="I47" s="67">
        <v>52</v>
      </c>
      <c r="J47" s="67">
        <v>40</v>
      </c>
      <c r="K47" s="67">
        <f t="shared" si="18"/>
        <v>86</v>
      </c>
      <c r="L47" s="67">
        <v>45</v>
      </c>
      <c r="M47" s="67">
        <v>41</v>
      </c>
      <c r="N47" s="67">
        <f t="shared" si="19"/>
        <v>102</v>
      </c>
      <c r="O47" s="67">
        <v>43</v>
      </c>
      <c r="P47" s="67">
        <v>59</v>
      </c>
      <c r="Q47" s="97">
        <v>22</v>
      </c>
    </row>
    <row r="48" spans="1:17" ht="13.5" customHeight="1">
      <c r="A48" s="1166" t="s">
        <v>1619</v>
      </c>
      <c r="B48" s="95">
        <v>2</v>
      </c>
      <c r="C48" s="67">
        <v>0</v>
      </c>
      <c r="D48" s="96">
        <v>10</v>
      </c>
      <c r="E48" s="67">
        <f t="shared" si="15"/>
        <v>337</v>
      </c>
      <c r="F48" s="67">
        <f t="shared" si="16"/>
        <v>158</v>
      </c>
      <c r="G48" s="67">
        <f t="shared" si="16"/>
        <v>179</v>
      </c>
      <c r="H48" s="67">
        <f t="shared" si="17"/>
        <v>107</v>
      </c>
      <c r="I48" s="67">
        <v>57</v>
      </c>
      <c r="J48" s="67">
        <v>50</v>
      </c>
      <c r="K48" s="67">
        <f t="shared" si="18"/>
        <v>107</v>
      </c>
      <c r="L48" s="67">
        <v>52</v>
      </c>
      <c r="M48" s="67">
        <v>55</v>
      </c>
      <c r="N48" s="67">
        <f t="shared" si="19"/>
        <v>123</v>
      </c>
      <c r="O48" s="67">
        <v>49</v>
      </c>
      <c r="P48" s="67">
        <v>74</v>
      </c>
      <c r="Q48" s="97">
        <v>22</v>
      </c>
    </row>
    <row r="49" spans="1:17" ht="13.5" customHeight="1">
      <c r="A49" s="1166"/>
      <c r="B49" s="95"/>
      <c r="C49" s="67"/>
      <c r="D49" s="96"/>
      <c r="E49" s="67"/>
      <c r="F49" s="67"/>
      <c r="G49" s="67"/>
      <c r="H49" s="67"/>
      <c r="I49" s="67"/>
      <c r="J49" s="67"/>
      <c r="K49" s="67"/>
      <c r="L49" s="67"/>
      <c r="M49" s="67"/>
      <c r="N49" s="67"/>
      <c r="O49" s="67"/>
      <c r="P49" s="67"/>
      <c r="Q49" s="97"/>
    </row>
    <row r="50" spans="1:17" ht="13.5" customHeight="1">
      <c r="A50" s="1166" t="s">
        <v>1622</v>
      </c>
      <c r="B50" s="95">
        <v>4</v>
      </c>
      <c r="C50" s="67">
        <v>0</v>
      </c>
      <c r="D50" s="96">
        <v>30</v>
      </c>
      <c r="E50" s="67">
        <f>SUM(F50:G50)</f>
        <v>991</v>
      </c>
      <c r="F50" s="67">
        <f aca="true" t="shared" si="20" ref="F50:G54">SUM(I50+L50+O50)</f>
        <v>527</v>
      </c>
      <c r="G50" s="67">
        <f t="shared" si="20"/>
        <v>464</v>
      </c>
      <c r="H50" s="67">
        <f>SUM(I50:J50)</f>
        <v>317</v>
      </c>
      <c r="I50" s="67">
        <v>170</v>
      </c>
      <c r="J50" s="67">
        <v>147</v>
      </c>
      <c r="K50" s="67">
        <f>SUM(L50:M50)</f>
        <v>325</v>
      </c>
      <c r="L50" s="67">
        <v>174</v>
      </c>
      <c r="M50" s="67">
        <v>151</v>
      </c>
      <c r="N50" s="67">
        <f>SUM(O50:P50)</f>
        <v>349</v>
      </c>
      <c r="O50" s="67">
        <v>183</v>
      </c>
      <c r="P50" s="67">
        <v>166</v>
      </c>
      <c r="Q50" s="97">
        <v>59</v>
      </c>
    </row>
    <row r="51" spans="1:17" ht="13.5" customHeight="1">
      <c r="A51" s="1166" t="s">
        <v>1624</v>
      </c>
      <c r="B51" s="95">
        <v>5</v>
      </c>
      <c r="C51" s="67">
        <v>1</v>
      </c>
      <c r="D51" s="96">
        <v>29</v>
      </c>
      <c r="E51" s="67">
        <f>SUM(F51:G51)</f>
        <v>839</v>
      </c>
      <c r="F51" s="67">
        <f t="shared" si="20"/>
        <v>406</v>
      </c>
      <c r="G51" s="67">
        <f t="shared" si="20"/>
        <v>433</v>
      </c>
      <c r="H51" s="67">
        <f>SUM(I51:J51)</f>
        <v>242</v>
      </c>
      <c r="I51" s="67">
        <v>110</v>
      </c>
      <c r="J51" s="67">
        <v>132</v>
      </c>
      <c r="K51" s="67">
        <f>SUM(L51:M51)</f>
        <v>281</v>
      </c>
      <c r="L51" s="67">
        <v>140</v>
      </c>
      <c r="M51" s="67">
        <v>141</v>
      </c>
      <c r="N51" s="67">
        <f>SUM(O51:P51)</f>
        <v>316</v>
      </c>
      <c r="O51" s="67">
        <v>156</v>
      </c>
      <c r="P51" s="67">
        <v>160</v>
      </c>
      <c r="Q51" s="97">
        <v>65</v>
      </c>
    </row>
    <row r="52" spans="1:17" ht="13.5" customHeight="1">
      <c r="A52" s="1166" t="s">
        <v>1626</v>
      </c>
      <c r="B52" s="95">
        <v>7</v>
      </c>
      <c r="C52" s="67">
        <v>0</v>
      </c>
      <c r="D52" s="96">
        <v>25</v>
      </c>
      <c r="E52" s="67">
        <f>SUM(F52:G52)</f>
        <v>513</v>
      </c>
      <c r="F52" s="67">
        <f t="shared" si="20"/>
        <v>257</v>
      </c>
      <c r="G52" s="67">
        <f t="shared" si="20"/>
        <v>256</v>
      </c>
      <c r="H52" s="67">
        <f>SUM(I52:J52)</f>
        <v>138</v>
      </c>
      <c r="I52" s="67">
        <v>69</v>
      </c>
      <c r="J52" s="67">
        <v>69</v>
      </c>
      <c r="K52" s="67">
        <f>SUM(L52:M52)</f>
        <v>167</v>
      </c>
      <c r="L52" s="67">
        <v>77</v>
      </c>
      <c r="M52" s="67">
        <v>90</v>
      </c>
      <c r="N52" s="67">
        <f>SUM(O52:P52)</f>
        <v>208</v>
      </c>
      <c r="O52" s="67">
        <v>111</v>
      </c>
      <c r="P52" s="67">
        <v>97</v>
      </c>
      <c r="Q52" s="97">
        <v>62</v>
      </c>
    </row>
    <row r="53" spans="1:17" ht="13.5" customHeight="1">
      <c r="A53" s="1166" t="s">
        <v>1628</v>
      </c>
      <c r="B53" s="95">
        <v>2</v>
      </c>
      <c r="C53" s="67">
        <v>0</v>
      </c>
      <c r="D53" s="96">
        <v>20</v>
      </c>
      <c r="E53" s="67">
        <f>SUM(F53:G53)</f>
        <v>709</v>
      </c>
      <c r="F53" s="67">
        <f t="shared" si="20"/>
        <v>383</v>
      </c>
      <c r="G53" s="67">
        <f t="shared" si="20"/>
        <v>326</v>
      </c>
      <c r="H53" s="67">
        <f>SUM(I53:J53)</f>
        <v>252</v>
      </c>
      <c r="I53" s="67">
        <v>131</v>
      </c>
      <c r="J53" s="67">
        <v>121</v>
      </c>
      <c r="K53" s="67">
        <f>SUM(L53:M53)</f>
        <v>221</v>
      </c>
      <c r="L53" s="67">
        <v>121</v>
      </c>
      <c r="M53" s="67">
        <v>100</v>
      </c>
      <c r="N53" s="67">
        <f>SUM(O53:P53)</f>
        <v>236</v>
      </c>
      <c r="O53" s="67">
        <v>131</v>
      </c>
      <c r="P53" s="67">
        <v>105</v>
      </c>
      <c r="Q53" s="97">
        <v>38</v>
      </c>
    </row>
    <row r="54" spans="1:17" ht="13.5" customHeight="1">
      <c r="A54" s="1166" t="s">
        <v>1630</v>
      </c>
      <c r="B54" s="95">
        <v>2</v>
      </c>
      <c r="C54" s="67">
        <v>0</v>
      </c>
      <c r="D54" s="96">
        <v>13</v>
      </c>
      <c r="E54" s="67">
        <f>SUM(F54:G54)</f>
        <v>359</v>
      </c>
      <c r="F54" s="67">
        <f t="shared" si="20"/>
        <v>184</v>
      </c>
      <c r="G54" s="67">
        <f t="shared" si="20"/>
        <v>175</v>
      </c>
      <c r="H54" s="67">
        <f>SUM(I54:J54)</f>
        <v>111</v>
      </c>
      <c r="I54" s="67">
        <v>53</v>
      </c>
      <c r="J54" s="67">
        <v>58</v>
      </c>
      <c r="K54" s="67">
        <f>SUM(L54:M54)</f>
        <v>109</v>
      </c>
      <c r="L54" s="67">
        <v>53</v>
      </c>
      <c r="M54" s="67">
        <v>56</v>
      </c>
      <c r="N54" s="67">
        <f>SUM(O54:P54)</f>
        <v>139</v>
      </c>
      <c r="O54" s="67">
        <v>78</v>
      </c>
      <c r="P54" s="67">
        <v>61</v>
      </c>
      <c r="Q54" s="97">
        <v>28</v>
      </c>
    </row>
    <row r="55" spans="1:17" ht="13.5" customHeight="1">
      <c r="A55" s="1166"/>
      <c r="B55" s="95"/>
      <c r="C55" s="67"/>
      <c r="D55" s="96"/>
      <c r="E55" s="67"/>
      <c r="F55" s="67"/>
      <c r="G55" s="67"/>
      <c r="H55" s="67"/>
      <c r="I55" s="67"/>
      <c r="J55" s="67"/>
      <c r="K55" s="67"/>
      <c r="L55" s="67"/>
      <c r="M55" s="67"/>
      <c r="N55" s="67"/>
      <c r="O55" s="67"/>
      <c r="P55" s="67"/>
      <c r="Q55" s="97"/>
    </row>
    <row r="56" spans="1:17" ht="13.5" customHeight="1">
      <c r="A56" s="1166" t="s">
        <v>1633</v>
      </c>
      <c r="B56" s="95">
        <v>1</v>
      </c>
      <c r="C56" s="67">
        <v>0</v>
      </c>
      <c r="D56" s="96">
        <v>10</v>
      </c>
      <c r="E56" s="67">
        <f aca="true" t="shared" si="21" ref="E56:E67">SUM(F56:G56)</f>
        <v>349</v>
      </c>
      <c r="F56" s="67">
        <f aca="true" t="shared" si="22" ref="F56:F67">SUM(I56+L56+O56)</f>
        <v>173</v>
      </c>
      <c r="G56" s="67">
        <f aca="true" t="shared" si="23" ref="G56:G67">SUM(J56+M56+P56)</f>
        <v>176</v>
      </c>
      <c r="H56" s="67">
        <f aca="true" t="shared" si="24" ref="H56:H67">SUM(I56:J56)</f>
        <v>123</v>
      </c>
      <c r="I56" s="67">
        <v>56</v>
      </c>
      <c r="J56" s="67">
        <v>67</v>
      </c>
      <c r="K56" s="67">
        <f aca="true" t="shared" si="25" ref="K56:K67">SUM(L56:M56)</f>
        <v>102</v>
      </c>
      <c r="L56" s="67">
        <v>54</v>
      </c>
      <c r="M56" s="67">
        <v>48</v>
      </c>
      <c r="N56" s="67">
        <f aca="true" t="shared" si="26" ref="N56:N67">SUM(O56:P56)</f>
        <v>124</v>
      </c>
      <c r="O56" s="67">
        <v>63</v>
      </c>
      <c r="P56" s="67">
        <v>61</v>
      </c>
      <c r="Q56" s="97">
        <v>19</v>
      </c>
    </row>
    <row r="57" spans="1:17" ht="13.5" customHeight="1">
      <c r="A57" s="1166" t="s">
        <v>1634</v>
      </c>
      <c r="B57" s="95">
        <v>1</v>
      </c>
      <c r="C57" s="67">
        <v>0</v>
      </c>
      <c r="D57" s="96">
        <v>20</v>
      </c>
      <c r="E57" s="67">
        <f t="shared" si="21"/>
        <v>789</v>
      </c>
      <c r="F57" s="67">
        <f t="shared" si="22"/>
        <v>389</v>
      </c>
      <c r="G57" s="67">
        <f t="shared" si="23"/>
        <v>400</v>
      </c>
      <c r="H57" s="67">
        <f t="shared" si="24"/>
        <v>234</v>
      </c>
      <c r="I57" s="67">
        <v>108</v>
      </c>
      <c r="J57" s="67">
        <v>126</v>
      </c>
      <c r="K57" s="67">
        <f t="shared" si="25"/>
        <v>257</v>
      </c>
      <c r="L57" s="67">
        <v>125</v>
      </c>
      <c r="M57" s="67">
        <v>132</v>
      </c>
      <c r="N57" s="67">
        <f t="shared" si="26"/>
        <v>298</v>
      </c>
      <c r="O57" s="67">
        <v>156</v>
      </c>
      <c r="P57" s="67">
        <v>142</v>
      </c>
      <c r="Q57" s="97">
        <v>34</v>
      </c>
    </row>
    <row r="58" spans="1:17" ht="13.5" customHeight="1">
      <c r="A58" s="1166" t="s">
        <v>1636</v>
      </c>
      <c r="B58" s="95">
        <v>1</v>
      </c>
      <c r="C58" s="67">
        <v>0</v>
      </c>
      <c r="D58" s="96">
        <v>13</v>
      </c>
      <c r="E58" s="67">
        <f t="shared" si="21"/>
        <v>473</v>
      </c>
      <c r="F58" s="67">
        <f t="shared" si="22"/>
        <v>231</v>
      </c>
      <c r="G58" s="67">
        <f t="shared" si="23"/>
        <v>242</v>
      </c>
      <c r="H58" s="67">
        <f t="shared" si="24"/>
        <v>149</v>
      </c>
      <c r="I58" s="67">
        <v>75</v>
      </c>
      <c r="J58" s="67">
        <v>74</v>
      </c>
      <c r="K58" s="67">
        <f t="shared" si="25"/>
        <v>151</v>
      </c>
      <c r="L58" s="67">
        <v>65</v>
      </c>
      <c r="M58" s="67">
        <v>86</v>
      </c>
      <c r="N58" s="67">
        <f t="shared" si="26"/>
        <v>173</v>
      </c>
      <c r="O58" s="67">
        <v>91</v>
      </c>
      <c r="P58" s="67">
        <v>82</v>
      </c>
      <c r="Q58" s="97">
        <v>22</v>
      </c>
    </row>
    <row r="59" spans="1:17" ht="13.5" customHeight="1">
      <c r="A59" s="1166" t="s">
        <v>1638</v>
      </c>
      <c r="B59" s="95">
        <v>1</v>
      </c>
      <c r="C59" s="67">
        <v>0</v>
      </c>
      <c r="D59" s="96">
        <v>10</v>
      </c>
      <c r="E59" s="67">
        <f t="shared" si="21"/>
        <v>377</v>
      </c>
      <c r="F59" s="67">
        <f t="shared" si="22"/>
        <v>207</v>
      </c>
      <c r="G59" s="67">
        <f t="shared" si="23"/>
        <v>170</v>
      </c>
      <c r="H59" s="67">
        <f t="shared" si="24"/>
        <v>114</v>
      </c>
      <c r="I59" s="67">
        <v>67</v>
      </c>
      <c r="J59" s="67">
        <v>47</v>
      </c>
      <c r="K59" s="67">
        <f t="shared" si="25"/>
        <v>128</v>
      </c>
      <c r="L59" s="67">
        <v>71</v>
      </c>
      <c r="M59" s="67">
        <v>57</v>
      </c>
      <c r="N59" s="67">
        <f t="shared" si="26"/>
        <v>135</v>
      </c>
      <c r="O59" s="67">
        <v>69</v>
      </c>
      <c r="P59" s="67">
        <v>66</v>
      </c>
      <c r="Q59" s="97">
        <v>18</v>
      </c>
    </row>
    <row r="60" spans="1:17" ht="13.5" customHeight="1">
      <c r="A60" s="1166" t="s">
        <v>1640</v>
      </c>
      <c r="B60" s="95">
        <v>1</v>
      </c>
      <c r="C60" s="67">
        <v>0</v>
      </c>
      <c r="D60" s="96">
        <v>10</v>
      </c>
      <c r="E60" s="67">
        <f t="shared" si="21"/>
        <v>311</v>
      </c>
      <c r="F60" s="67">
        <f t="shared" si="22"/>
        <v>153</v>
      </c>
      <c r="G60" s="67">
        <f t="shared" si="23"/>
        <v>158</v>
      </c>
      <c r="H60" s="67">
        <f t="shared" si="24"/>
        <v>85</v>
      </c>
      <c r="I60" s="67">
        <v>40</v>
      </c>
      <c r="J60" s="67">
        <v>45</v>
      </c>
      <c r="K60" s="67">
        <f t="shared" si="25"/>
        <v>90</v>
      </c>
      <c r="L60" s="67">
        <v>43</v>
      </c>
      <c r="M60" s="67">
        <v>47</v>
      </c>
      <c r="N60" s="67">
        <f t="shared" si="26"/>
        <v>136</v>
      </c>
      <c r="O60" s="67">
        <v>70</v>
      </c>
      <c r="P60" s="67">
        <v>66</v>
      </c>
      <c r="Q60" s="97">
        <v>18</v>
      </c>
    </row>
    <row r="61" spans="1:17" ht="13.5" customHeight="1">
      <c r="A61" s="1166" t="s">
        <v>1642</v>
      </c>
      <c r="B61" s="95">
        <v>1</v>
      </c>
      <c r="C61" s="67">
        <v>0</v>
      </c>
      <c r="D61" s="96">
        <v>9</v>
      </c>
      <c r="E61" s="67">
        <f t="shared" si="21"/>
        <v>307</v>
      </c>
      <c r="F61" s="67">
        <f t="shared" si="22"/>
        <v>168</v>
      </c>
      <c r="G61" s="67">
        <f t="shared" si="23"/>
        <v>139</v>
      </c>
      <c r="H61" s="67">
        <f t="shared" si="24"/>
        <v>98</v>
      </c>
      <c r="I61" s="67">
        <v>56</v>
      </c>
      <c r="J61" s="67">
        <v>42</v>
      </c>
      <c r="K61" s="67">
        <f t="shared" si="25"/>
        <v>97</v>
      </c>
      <c r="L61" s="67">
        <v>49</v>
      </c>
      <c r="M61" s="67">
        <v>48</v>
      </c>
      <c r="N61" s="67">
        <f t="shared" si="26"/>
        <v>112</v>
      </c>
      <c r="O61" s="67">
        <v>63</v>
      </c>
      <c r="P61" s="67">
        <v>49</v>
      </c>
      <c r="Q61" s="97">
        <v>21</v>
      </c>
    </row>
    <row r="62" spans="1:17" ht="13.5" customHeight="1">
      <c r="A62" s="1166" t="s">
        <v>1644</v>
      </c>
      <c r="B62" s="95">
        <v>1</v>
      </c>
      <c r="C62" s="67">
        <v>0</v>
      </c>
      <c r="D62" s="96">
        <v>8</v>
      </c>
      <c r="E62" s="67">
        <f t="shared" si="21"/>
        <v>222</v>
      </c>
      <c r="F62" s="67">
        <f t="shared" si="22"/>
        <v>114</v>
      </c>
      <c r="G62" s="67">
        <f t="shared" si="23"/>
        <v>108</v>
      </c>
      <c r="H62" s="67">
        <f t="shared" si="24"/>
        <v>59</v>
      </c>
      <c r="I62" s="67">
        <v>31</v>
      </c>
      <c r="J62" s="67">
        <v>28</v>
      </c>
      <c r="K62" s="67">
        <f t="shared" si="25"/>
        <v>71</v>
      </c>
      <c r="L62" s="67">
        <v>37</v>
      </c>
      <c r="M62" s="67">
        <v>34</v>
      </c>
      <c r="N62" s="67">
        <f t="shared" si="26"/>
        <v>92</v>
      </c>
      <c r="O62" s="67">
        <v>46</v>
      </c>
      <c r="P62" s="67">
        <v>46</v>
      </c>
      <c r="Q62" s="97">
        <v>16</v>
      </c>
    </row>
    <row r="63" spans="1:17" ht="13.5" customHeight="1">
      <c r="A63" s="1166" t="s">
        <v>1646</v>
      </c>
      <c r="B63" s="95">
        <v>6</v>
      </c>
      <c r="C63" s="67">
        <v>0</v>
      </c>
      <c r="D63" s="96">
        <v>24</v>
      </c>
      <c r="E63" s="67">
        <f t="shared" si="21"/>
        <v>680</v>
      </c>
      <c r="F63" s="67">
        <f t="shared" si="22"/>
        <v>325</v>
      </c>
      <c r="G63" s="67">
        <f t="shared" si="23"/>
        <v>355</v>
      </c>
      <c r="H63" s="67">
        <f t="shared" si="24"/>
        <v>208</v>
      </c>
      <c r="I63" s="67">
        <v>98</v>
      </c>
      <c r="J63" s="67">
        <v>110</v>
      </c>
      <c r="K63" s="67">
        <f t="shared" si="25"/>
        <v>219</v>
      </c>
      <c r="L63" s="67">
        <v>113</v>
      </c>
      <c r="M63" s="67">
        <v>106</v>
      </c>
      <c r="N63" s="67">
        <f t="shared" si="26"/>
        <v>253</v>
      </c>
      <c r="O63" s="67">
        <v>114</v>
      </c>
      <c r="P63" s="67">
        <v>139</v>
      </c>
      <c r="Q63" s="97">
        <v>57</v>
      </c>
    </row>
    <row r="64" spans="1:17" ht="13.5" customHeight="1">
      <c r="A64" s="1166" t="s">
        <v>1648</v>
      </c>
      <c r="B64" s="95">
        <v>3</v>
      </c>
      <c r="C64" s="67">
        <v>0</v>
      </c>
      <c r="D64" s="96">
        <v>22</v>
      </c>
      <c r="E64" s="67">
        <f t="shared" si="21"/>
        <v>761</v>
      </c>
      <c r="F64" s="67">
        <f t="shared" si="22"/>
        <v>380</v>
      </c>
      <c r="G64" s="67">
        <f t="shared" si="23"/>
        <v>381</v>
      </c>
      <c r="H64" s="67">
        <f t="shared" si="24"/>
        <v>217</v>
      </c>
      <c r="I64" s="67">
        <v>101</v>
      </c>
      <c r="J64" s="67">
        <v>116</v>
      </c>
      <c r="K64" s="67">
        <f t="shared" si="25"/>
        <v>280</v>
      </c>
      <c r="L64" s="67">
        <v>139</v>
      </c>
      <c r="M64" s="67">
        <v>141</v>
      </c>
      <c r="N64" s="67">
        <f t="shared" si="26"/>
        <v>264</v>
      </c>
      <c r="O64" s="67">
        <v>140</v>
      </c>
      <c r="P64" s="67">
        <v>124</v>
      </c>
      <c r="Q64" s="97">
        <v>42</v>
      </c>
    </row>
    <row r="65" spans="1:17" ht="13.5" customHeight="1">
      <c r="A65" s="1166" t="s">
        <v>1650</v>
      </c>
      <c r="B65" s="95">
        <v>1</v>
      </c>
      <c r="C65" s="67">
        <v>0</v>
      </c>
      <c r="D65" s="96">
        <v>10</v>
      </c>
      <c r="E65" s="67">
        <f t="shared" si="21"/>
        <v>341</v>
      </c>
      <c r="F65" s="67">
        <f t="shared" si="22"/>
        <v>167</v>
      </c>
      <c r="G65" s="67">
        <f t="shared" si="23"/>
        <v>174</v>
      </c>
      <c r="H65" s="67">
        <f t="shared" si="24"/>
        <v>108</v>
      </c>
      <c r="I65" s="67">
        <v>56</v>
      </c>
      <c r="J65" s="67">
        <v>52</v>
      </c>
      <c r="K65" s="67">
        <f t="shared" si="25"/>
        <v>115</v>
      </c>
      <c r="L65" s="67">
        <v>52</v>
      </c>
      <c r="M65" s="67">
        <v>63</v>
      </c>
      <c r="N65" s="67">
        <f t="shared" si="26"/>
        <v>118</v>
      </c>
      <c r="O65" s="67">
        <v>59</v>
      </c>
      <c r="P65" s="67">
        <v>59</v>
      </c>
      <c r="Q65" s="97">
        <v>19</v>
      </c>
    </row>
    <row r="66" spans="1:17" ht="13.5" customHeight="1">
      <c r="A66" s="1166" t="s">
        <v>1652</v>
      </c>
      <c r="B66" s="95">
        <v>1</v>
      </c>
      <c r="C66" s="67">
        <v>0</v>
      </c>
      <c r="D66" s="96">
        <v>8</v>
      </c>
      <c r="E66" s="67">
        <f t="shared" si="21"/>
        <v>267</v>
      </c>
      <c r="F66" s="67">
        <f t="shared" si="22"/>
        <v>133</v>
      </c>
      <c r="G66" s="67">
        <f t="shared" si="23"/>
        <v>134</v>
      </c>
      <c r="H66" s="67">
        <f t="shared" si="24"/>
        <v>82</v>
      </c>
      <c r="I66" s="67">
        <v>38</v>
      </c>
      <c r="J66" s="67">
        <v>44</v>
      </c>
      <c r="K66" s="67">
        <f t="shared" si="25"/>
        <v>81</v>
      </c>
      <c r="L66" s="67">
        <v>42</v>
      </c>
      <c r="M66" s="67">
        <v>39</v>
      </c>
      <c r="N66" s="67">
        <f t="shared" si="26"/>
        <v>104</v>
      </c>
      <c r="O66" s="67">
        <v>53</v>
      </c>
      <c r="P66" s="67">
        <v>51</v>
      </c>
      <c r="Q66" s="97">
        <v>16</v>
      </c>
    </row>
    <row r="67" spans="1:17" ht="13.5" customHeight="1">
      <c r="A67" s="1171" t="s">
        <v>1654</v>
      </c>
      <c r="B67" s="102">
        <v>1</v>
      </c>
      <c r="C67" s="103">
        <v>0</v>
      </c>
      <c r="D67" s="104">
        <v>10</v>
      </c>
      <c r="E67" s="103">
        <f t="shared" si="21"/>
        <v>316</v>
      </c>
      <c r="F67" s="103">
        <f t="shared" si="22"/>
        <v>156</v>
      </c>
      <c r="G67" s="103">
        <f t="shared" si="23"/>
        <v>160</v>
      </c>
      <c r="H67" s="103">
        <f t="shared" si="24"/>
        <v>93</v>
      </c>
      <c r="I67" s="103">
        <v>48</v>
      </c>
      <c r="J67" s="103">
        <v>45</v>
      </c>
      <c r="K67" s="103">
        <f t="shared" si="25"/>
        <v>109</v>
      </c>
      <c r="L67" s="103">
        <v>52</v>
      </c>
      <c r="M67" s="103">
        <v>57</v>
      </c>
      <c r="N67" s="103">
        <f t="shared" si="26"/>
        <v>114</v>
      </c>
      <c r="O67" s="103">
        <v>56</v>
      </c>
      <c r="P67" s="103">
        <v>58</v>
      </c>
      <c r="Q67" s="1156">
        <v>19</v>
      </c>
    </row>
    <row r="68" ht="12" customHeight="1">
      <c r="A68" s="1152" t="s">
        <v>853</v>
      </c>
    </row>
    <row r="69" ht="12" customHeight="1">
      <c r="A69" s="1024"/>
    </row>
  </sheetData>
  <mergeCells count="10">
    <mergeCell ref="D3:D5"/>
    <mergeCell ref="A3:A5"/>
    <mergeCell ref="B3:C3"/>
    <mergeCell ref="B4:B5"/>
    <mergeCell ref="C4:C5"/>
    <mergeCell ref="E4:G4"/>
    <mergeCell ref="E3:P3"/>
    <mergeCell ref="H4:J4"/>
    <mergeCell ref="K4:M4"/>
    <mergeCell ref="N4:P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5.625" style="17" customWidth="1"/>
    <col min="2" max="11" width="10.625" style="17" customWidth="1"/>
    <col min="12" max="16384" width="9.00390625" style="17" customWidth="1"/>
  </cols>
  <sheetData>
    <row r="1" spans="2:8" ht="14.25">
      <c r="B1" s="18" t="s">
        <v>868</v>
      </c>
      <c r="F1" s="1173"/>
      <c r="G1" s="1173"/>
      <c r="H1" s="1173"/>
    </row>
    <row r="2" ht="12">
      <c r="C2" s="20"/>
    </row>
    <row r="3" spans="2:3" ht="12.75" thickBot="1">
      <c r="B3" s="20" t="s">
        <v>862</v>
      </c>
      <c r="C3" s="20"/>
    </row>
    <row r="4" spans="2:11" ht="20.25" customHeight="1" thickTop="1">
      <c r="B4" s="1369" t="s">
        <v>855</v>
      </c>
      <c r="C4" s="1713" t="s">
        <v>856</v>
      </c>
      <c r="D4" s="1713"/>
      <c r="E4" s="1713"/>
      <c r="F4" s="1714" t="s">
        <v>863</v>
      </c>
      <c r="G4" s="1714"/>
      <c r="H4" s="1714"/>
      <c r="I4" s="1714" t="s">
        <v>864</v>
      </c>
      <c r="J4" s="1714"/>
      <c r="K4" s="1714"/>
    </row>
    <row r="5" spans="2:11" ht="22.5" customHeight="1">
      <c r="B5" s="1712"/>
      <c r="C5" s="1175" t="s">
        <v>865</v>
      </c>
      <c r="D5" s="1175">
        <v>53</v>
      </c>
      <c r="E5" s="1175">
        <v>54</v>
      </c>
      <c r="F5" s="1175">
        <v>52</v>
      </c>
      <c r="G5" s="1175">
        <v>53</v>
      </c>
      <c r="H5" s="1175">
        <v>54</v>
      </c>
      <c r="I5" s="1175">
        <v>52</v>
      </c>
      <c r="J5" s="1175">
        <v>53</v>
      </c>
      <c r="K5" s="1175">
        <v>54</v>
      </c>
    </row>
    <row r="6" spans="2:11" ht="9" customHeight="1">
      <c r="B6" s="397"/>
      <c r="C6" s="1176"/>
      <c r="D6" s="1177"/>
      <c r="E6" s="1177"/>
      <c r="F6" s="1177"/>
      <c r="G6" s="1177"/>
      <c r="H6" s="1177"/>
      <c r="I6" s="1177"/>
      <c r="J6" s="1177"/>
      <c r="K6" s="1178"/>
    </row>
    <row r="7" spans="2:11" s="1179" customFormat="1" ht="28.5" customHeight="1">
      <c r="B7" s="168" t="s">
        <v>1604</v>
      </c>
      <c r="C7" s="38">
        <f>SUM(C9:C17)</f>
        <v>27889700</v>
      </c>
      <c r="D7" s="39">
        <f>SUM(D9:D17)</f>
        <v>28235900</v>
      </c>
      <c r="E7" s="39">
        <f>SUM(E9:E17)</f>
        <v>29238600</v>
      </c>
      <c r="F7" s="39">
        <f aca="true" t="shared" si="0" ref="F7:K7">SUM(F9:F16)</f>
        <v>15037700</v>
      </c>
      <c r="G7" s="39">
        <f t="shared" si="0"/>
        <v>14766000</v>
      </c>
      <c r="H7" s="39">
        <f t="shared" si="0"/>
        <v>15223800</v>
      </c>
      <c r="I7" s="39">
        <f t="shared" si="0"/>
        <v>12852000</v>
      </c>
      <c r="J7" s="39">
        <f t="shared" si="0"/>
        <v>13469900</v>
      </c>
      <c r="K7" s="445">
        <f t="shared" si="0"/>
        <v>14014800</v>
      </c>
    </row>
    <row r="8" spans="2:11" ht="9" customHeight="1">
      <c r="B8" s="172"/>
      <c r="C8" s="411"/>
      <c r="D8" s="412"/>
      <c r="E8" s="412"/>
      <c r="F8" s="412"/>
      <c r="G8" s="412"/>
      <c r="H8" s="412"/>
      <c r="I8" s="412"/>
      <c r="J8" s="412"/>
      <c r="K8" s="1180"/>
    </row>
    <row r="9" spans="2:11" ht="19.5" customHeight="1">
      <c r="B9" s="173" t="s">
        <v>857</v>
      </c>
      <c r="C9" s="404">
        <v>1356400</v>
      </c>
      <c r="D9" s="41">
        <v>1473000</v>
      </c>
      <c r="E9" s="41">
        <v>1275400</v>
      </c>
      <c r="F9" s="41">
        <v>715500</v>
      </c>
      <c r="G9" s="41">
        <v>792300</v>
      </c>
      <c r="H9" s="41">
        <v>706300</v>
      </c>
      <c r="I9" s="41">
        <v>640900</v>
      </c>
      <c r="J9" s="41">
        <v>680700</v>
      </c>
      <c r="K9" s="444">
        <v>569100</v>
      </c>
    </row>
    <row r="10" spans="2:11" ht="19.5" customHeight="1">
      <c r="B10" s="173" t="s">
        <v>858</v>
      </c>
      <c r="C10" s="404">
        <v>8155600</v>
      </c>
      <c r="D10" s="41">
        <v>8058800</v>
      </c>
      <c r="E10" s="41">
        <v>8539700</v>
      </c>
      <c r="F10" s="41">
        <v>4089300</v>
      </c>
      <c r="G10" s="41">
        <v>3839000</v>
      </c>
      <c r="H10" s="41">
        <v>4319100</v>
      </c>
      <c r="I10" s="41">
        <v>4066300</v>
      </c>
      <c r="J10" s="41">
        <v>4219800</v>
      </c>
      <c r="K10" s="444">
        <v>4220600</v>
      </c>
    </row>
    <row r="11" spans="2:11" ht="19.5" customHeight="1">
      <c r="B11" s="173" t="s">
        <v>859</v>
      </c>
      <c r="C11" s="404">
        <v>2140400</v>
      </c>
      <c r="D11" s="41">
        <v>1725700</v>
      </c>
      <c r="E11" s="41">
        <v>2310600</v>
      </c>
      <c r="F11" s="41">
        <v>796400</v>
      </c>
      <c r="G11" s="41">
        <v>565700</v>
      </c>
      <c r="H11" s="41">
        <v>744500</v>
      </c>
      <c r="I11" s="41">
        <v>1344000</v>
      </c>
      <c r="J11" s="41">
        <v>1160000</v>
      </c>
      <c r="K11" s="444">
        <v>1566100</v>
      </c>
    </row>
    <row r="12" spans="2:11" ht="19.5" customHeight="1">
      <c r="B12" s="173" t="s">
        <v>860</v>
      </c>
      <c r="C12" s="404">
        <v>1366200</v>
      </c>
      <c r="D12" s="41">
        <v>1377600</v>
      </c>
      <c r="E12" s="41">
        <v>1104700</v>
      </c>
      <c r="F12" s="41">
        <v>939400</v>
      </c>
      <c r="G12" s="41">
        <v>833000</v>
      </c>
      <c r="H12" s="41">
        <v>608600</v>
      </c>
      <c r="I12" s="41">
        <v>426800</v>
      </c>
      <c r="J12" s="41">
        <v>544600</v>
      </c>
      <c r="K12" s="444">
        <v>496100</v>
      </c>
    </row>
    <row r="13" spans="2:11" ht="19.5" customHeight="1">
      <c r="B13" s="173"/>
      <c r="C13" s="30"/>
      <c r="D13" s="20"/>
      <c r="E13" s="20"/>
      <c r="F13" s="41"/>
      <c r="G13" s="41"/>
      <c r="H13" s="41"/>
      <c r="I13" s="41"/>
      <c r="J13" s="41"/>
      <c r="K13" s="444"/>
    </row>
    <row r="14" spans="2:11" ht="19.5" customHeight="1">
      <c r="B14" s="173" t="s">
        <v>861</v>
      </c>
      <c r="C14" s="30">
        <v>10810300</v>
      </c>
      <c r="D14" s="20">
        <v>11140000</v>
      </c>
      <c r="E14" s="20">
        <v>11257400</v>
      </c>
      <c r="F14" s="41">
        <v>6676100</v>
      </c>
      <c r="G14" s="41">
        <v>6546000</v>
      </c>
      <c r="H14" s="41">
        <v>6617700</v>
      </c>
      <c r="I14" s="41">
        <v>4134200</v>
      </c>
      <c r="J14" s="41">
        <v>4594000</v>
      </c>
      <c r="K14" s="444">
        <v>4639700</v>
      </c>
    </row>
    <row r="15" spans="2:11" ht="19.5" customHeight="1">
      <c r="B15" s="173" t="s">
        <v>866</v>
      </c>
      <c r="C15" s="404">
        <v>2319400</v>
      </c>
      <c r="D15" s="41">
        <v>2573500</v>
      </c>
      <c r="E15" s="41">
        <v>2708300</v>
      </c>
      <c r="F15" s="41">
        <v>930400</v>
      </c>
      <c r="G15" s="41">
        <v>1238200</v>
      </c>
      <c r="H15" s="41">
        <v>1144500</v>
      </c>
      <c r="I15" s="41">
        <v>1389000</v>
      </c>
      <c r="J15" s="41">
        <v>1335300</v>
      </c>
      <c r="K15" s="444">
        <v>1563800</v>
      </c>
    </row>
    <row r="16" spans="2:11" ht="19.5" customHeight="1">
      <c r="B16" s="173" t="s">
        <v>698</v>
      </c>
      <c r="C16" s="404">
        <v>1741400</v>
      </c>
      <c r="D16" s="41">
        <v>1887300</v>
      </c>
      <c r="E16" s="41">
        <v>2042500</v>
      </c>
      <c r="F16" s="41">
        <v>890600</v>
      </c>
      <c r="G16" s="41">
        <v>951800</v>
      </c>
      <c r="H16" s="41">
        <v>1083100</v>
      </c>
      <c r="I16" s="41">
        <v>850800</v>
      </c>
      <c r="J16" s="41">
        <v>935500</v>
      </c>
      <c r="K16" s="444">
        <v>959400</v>
      </c>
    </row>
    <row r="17" spans="2:11" ht="10.5" customHeight="1">
      <c r="B17" s="158"/>
      <c r="C17" s="415"/>
      <c r="D17" s="44"/>
      <c r="E17" s="44"/>
      <c r="F17" s="44"/>
      <c r="G17" s="44"/>
      <c r="H17" s="44"/>
      <c r="I17" s="1093"/>
      <c r="J17" s="1093"/>
      <c r="K17" s="47"/>
    </row>
    <row r="18" spans="2:8" ht="19.5" customHeight="1">
      <c r="B18" s="17" t="s">
        <v>867</v>
      </c>
      <c r="H18" s="1181"/>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2:AF51"/>
  <sheetViews>
    <sheetView workbookViewId="0" topLeftCell="A1">
      <selection activeCell="A1" sqref="A1"/>
    </sheetView>
  </sheetViews>
  <sheetFormatPr defaultColWidth="9.00390625" defaultRowHeight="13.5"/>
  <cols>
    <col min="1" max="1" width="9.00390625" style="1179" customWidth="1"/>
    <col min="2" max="8" width="6.625" style="1179" customWidth="1"/>
    <col min="9" max="10" width="7.125" style="1179" customWidth="1"/>
    <col min="11" max="12" width="6.625" style="1179" customWidth="1"/>
    <col min="13" max="13" width="9.00390625" style="1179" bestFit="1" customWidth="1"/>
    <col min="14" max="14" width="7.125" style="1179" customWidth="1"/>
    <col min="15" max="16" width="6.625" style="1179" customWidth="1"/>
    <col min="17" max="17" width="5.25390625" style="1179" bestFit="1" customWidth="1"/>
    <col min="18" max="18" width="7.75390625" style="1179" bestFit="1" customWidth="1"/>
    <col min="19" max="20" width="7.125" style="1179" customWidth="1"/>
    <col min="21" max="22" width="6.625" style="1179" customWidth="1"/>
    <col min="23" max="23" width="7.125" style="1179" customWidth="1"/>
    <col min="24" max="24" width="12.00390625" style="1179" bestFit="1" customWidth="1"/>
    <col min="25" max="25" width="11.875" style="1179" bestFit="1" customWidth="1"/>
    <col min="26" max="26" width="11.75390625" style="1179" bestFit="1" customWidth="1"/>
    <col min="27" max="27" width="11.625" style="1179" bestFit="1" customWidth="1"/>
    <col min="28" max="28" width="6.50390625" style="1179" customWidth="1"/>
    <col min="29" max="29" width="8.00390625" style="1179" customWidth="1"/>
    <col min="30" max="30" width="7.50390625" style="1179" customWidth="1"/>
    <col min="31" max="31" width="7.625" style="1179" customWidth="1"/>
    <col min="32" max="32" width="8.875" style="1179" customWidth="1"/>
    <col min="33" max="16384" width="6.625" style="1179" customWidth="1"/>
  </cols>
  <sheetData>
    <row r="2" spans="1:30" ht="15.75" customHeight="1">
      <c r="A2" s="18" t="s">
        <v>918</v>
      </c>
      <c r="B2" s="18"/>
      <c r="C2" s="18"/>
      <c r="D2" s="18"/>
      <c r="E2" s="18"/>
      <c r="F2" s="18"/>
      <c r="G2" s="18"/>
      <c r="H2" s="1182"/>
      <c r="I2" s="1182"/>
      <c r="J2" s="1182"/>
      <c r="K2" s="1182"/>
      <c r="L2" s="1182"/>
      <c r="AC2" s="1726" t="s">
        <v>699</v>
      </c>
      <c r="AD2" s="1183" t="s">
        <v>888</v>
      </c>
    </row>
    <row r="3" spans="1:32" ht="15.75" customHeight="1" thickBot="1">
      <c r="A3" s="17" t="s">
        <v>889</v>
      </c>
      <c r="AC3" s="1727"/>
      <c r="AD3" s="1730" t="s">
        <v>890</v>
      </c>
      <c r="AE3" s="1730"/>
      <c r="AF3" s="1730"/>
    </row>
    <row r="4" spans="1:32" s="17" customFormat="1" ht="18" customHeight="1" thickTop="1">
      <c r="A4" s="1466" t="s">
        <v>891</v>
      </c>
      <c r="B4" s="1713" t="s">
        <v>892</v>
      </c>
      <c r="C4" s="1713"/>
      <c r="D4" s="1713"/>
      <c r="E4" s="1713"/>
      <c r="F4" s="1713"/>
      <c r="G4" s="1713"/>
      <c r="H4" s="1713"/>
      <c r="I4" s="1713" t="s">
        <v>893</v>
      </c>
      <c r="J4" s="1713"/>
      <c r="K4" s="1713"/>
      <c r="L4" s="1713"/>
      <c r="M4" s="1713" t="s">
        <v>894</v>
      </c>
      <c r="N4" s="1713"/>
      <c r="O4" s="1376" t="s">
        <v>895</v>
      </c>
      <c r="P4" s="1717" t="s">
        <v>896</v>
      </c>
      <c r="Q4" s="1720" t="s">
        <v>897</v>
      </c>
      <c r="R4" s="1720"/>
      <c r="S4" s="1713" t="s">
        <v>898</v>
      </c>
      <c r="T4" s="1713"/>
      <c r="U4" s="1713"/>
      <c r="V4" s="1713"/>
      <c r="W4" s="1717" t="s">
        <v>899</v>
      </c>
      <c r="X4" s="1373" t="s">
        <v>900</v>
      </c>
      <c r="Y4" s="1374"/>
      <c r="Z4" s="1374"/>
      <c r="AA4" s="1374"/>
      <c r="AB4" s="1728"/>
      <c r="AC4" s="1728"/>
      <c r="AD4" s="1728"/>
      <c r="AE4" s="1728"/>
      <c r="AF4" s="1729"/>
    </row>
    <row r="5" spans="1:32" s="17" customFormat="1" ht="18" customHeight="1">
      <c r="A5" s="1721"/>
      <c r="B5" s="1715" t="s">
        <v>1604</v>
      </c>
      <c r="C5" s="1715" t="s">
        <v>869</v>
      </c>
      <c r="D5" s="1715" t="s">
        <v>901</v>
      </c>
      <c r="E5" s="1715" t="s">
        <v>870</v>
      </c>
      <c r="F5" s="1715" t="s">
        <v>871</v>
      </c>
      <c r="G5" s="1715" t="s">
        <v>902</v>
      </c>
      <c r="H5" s="1715" t="s">
        <v>698</v>
      </c>
      <c r="I5" s="1715" t="s">
        <v>1604</v>
      </c>
      <c r="J5" s="1715" t="s">
        <v>903</v>
      </c>
      <c r="K5" s="1715" t="s">
        <v>904</v>
      </c>
      <c r="L5" s="1715" t="s">
        <v>905</v>
      </c>
      <c r="M5" s="1715" t="s">
        <v>869</v>
      </c>
      <c r="N5" s="1715" t="s">
        <v>901</v>
      </c>
      <c r="O5" s="1377"/>
      <c r="P5" s="1718"/>
      <c r="Q5" s="1715" t="s">
        <v>906</v>
      </c>
      <c r="R5" s="1715" t="s">
        <v>907</v>
      </c>
      <c r="S5" s="1715" t="s">
        <v>597</v>
      </c>
      <c r="T5" s="1715" t="s">
        <v>872</v>
      </c>
      <c r="U5" s="1715" t="s">
        <v>873</v>
      </c>
      <c r="V5" s="1715" t="s">
        <v>908</v>
      </c>
      <c r="W5" s="1718"/>
      <c r="X5" s="1715" t="s">
        <v>208</v>
      </c>
      <c r="Y5" s="1723" t="s">
        <v>874</v>
      </c>
      <c r="Z5" s="1724"/>
      <c r="AA5" s="1725"/>
      <c r="AB5" s="1731" t="s">
        <v>909</v>
      </c>
      <c r="AC5" s="1731" t="s">
        <v>910</v>
      </c>
      <c r="AD5" s="1731" t="s">
        <v>911</v>
      </c>
      <c r="AE5" s="1731" t="s">
        <v>912</v>
      </c>
      <c r="AF5" s="1715" t="s">
        <v>605</v>
      </c>
    </row>
    <row r="6" spans="1:32" s="17" customFormat="1" ht="24">
      <c r="A6" s="1722"/>
      <c r="B6" s="1716"/>
      <c r="C6" s="1716"/>
      <c r="D6" s="1716"/>
      <c r="E6" s="1716"/>
      <c r="F6" s="1716"/>
      <c r="G6" s="1716"/>
      <c r="H6" s="1716"/>
      <c r="I6" s="1716"/>
      <c r="J6" s="1716"/>
      <c r="K6" s="1716"/>
      <c r="L6" s="1716"/>
      <c r="M6" s="1716"/>
      <c r="N6" s="1716"/>
      <c r="O6" s="1378"/>
      <c r="P6" s="1719"/>
      <c r="Q6" s="1716"/>
      <c r="R6" s="1716"/>
      <c r="S6" s="1716"/>
      <c r="T6" s="1716"/>
      <c r="U6" s="1716"/>
      <c r="V6" s="1716"/>
      <c r="W6" s="1719"/>
      <c r="X6" s="1716"/>
      <c r="Y6" s="901" t="s">
        <v>612</v>
      </c>
      <c r="Z6" s="1174" t="s">
        <v>913</v>
      </c>
      <c r="AA6" s="1184" t="s">
        <v>914</v>
      </c>
      <c r="AB6" s="1732"/>
      <c r="AC6" s="1732"/>
      <c r="AD6" s="1732"/>
      <c r="AE6" s="1732"/>
      <c r="AF6" s="1716"/>
    </row>
    <row r="7" spans="1:32" s="17" customFormat="1" ht="15.75" customHeight="1">
      <c r="A7" s="1185"/>
      <c r="B7" s="627"/>
      <c r="C7" s="627"/>
      <c r="D7" s="627"/>
      <c r="E7" s="627"/>
      <c r="F7" s="627"/>
      <c r="G7" s="627"/>
      <c r="H7" s="627"/>
      <c r="I7" s="627"/>
      <c r="J7" s="627"/>
      <c r="K7" s="627"/>
      <c r="L7" s="627"/>
      <c r="M7" s="627"/>
      <c r="N7" s="627"/>
      <c r="O7" s="1186"/>
      <c r="P7" s="1186"/>
      <c r="Q7" s="627"/>
      <c r="R7" s="627"/>
      <c r="S7" s="627"/>
      <c r="T7" s="627"/>
      <c r="U7" s="627"/>
      <c r="V7" s="627"/>
      <c r="W7" s="1186"/>
      <c r="X7" s="1187"/>
      <c r="Y7" s="1187"/>
      <c r="Z7" s="1187"/>
      <c r="AA7" s="1187"/>
      <c r="AB7" s="627"/>
      <c r="AC7" s="627"/>
      <c r="AD7" s="627"/>
      <c r="AE7" s="627"/>
      <c r="AF7" s="1188"/>
    </row>
    <row r="8" spans="1:32" s="17" customFormat="1" ht="15.75" customHeight="1">
      <c r="A8" s="1189" t="s">
        <v>915</v>
      </c>
      <c r="B8" s="366">
        <v>742</v>
      </c>
      <c r="C8" s="366">
        <v>496</v>
      </c>
      <c r="D8" s="366">
        <v>116</v>
      </c>
      <c r="E8" s="366">
        <v>0</v>
      </c>
      <c r="F8" s="366">
        <v>3</v>
      </c>
      <c r="G8" s="366">
        <v>20</v>
      </c>
      <c r="H8" s="366">
        <v>107</v>
      </c>
      <c r="I8" s="366">
        <v>2427</v>
      </c>
      <c r="J8" s="366">
        <v>1957</v>
      </c>
      <c r="K8" s="366">
        <v>86</v>
      </c>
      <c r="L8" s="366">
        <v>384</v>
      </c>
      <c r="M8" s="366">
        <v>186292</v>
      </c>
      <c r="N8" s="366">
        <v>5245</v>
      </c>
      <c r="O8" s="310">
        <v>3</v>
      </c>
      <c r="P8" s="366">
        <v>36</v>
      </c>
      <c r="Q8" s="366">
        <v>15</v>
      </c>
      <c r="R8" s="366">
        <v>1137</v>
      </c>
      <c r="S8" s="366">
        <v>1402</v>
      </c>
      <c r="T8" s="366">
        <v>1109</v>
      </c>
      <c r="U8" s="366">
        <v>48</v>
      </c>
      <c r="V8" s="366">
        <v>245</v>
      </c>
      <c r="W8" s="310">
        <v>4925</v>
      </c>
      <c r="X8" s="366">
        <v>41870102</v>
      </c>
      <c r="Y8" s="366">
        <v>40940616</v>
      </c>
      <c r="Z8" s="366">
        <v>19318304</v>
      </c>
      <c r="AA8" s="366">
        <v>21622312</v>
      </c>
      <c r="AB8" s="366">
        <v>0</v>
      </c>
      <c r="AC8" s="366">
        <v>13897</v>
      </c>
      <c r="AD8" s="366">
        <v>2622</v>
      </c>
      <c r="AE8" s="366">
        <v>6742</v>
      </c>
      <c r="AF8" s="367">
        <v>906225</v>
      </c>
    </row>
    <row r="9" spans="1:32" s="17" customFormat="1" ht="15.75" customHeight="1">
      <c r="A9" s="1189"/>
      <c r="B9" s="1190">
        <v>1</v>
      </c>
      <c r="C9" s="1190">
        <v>1</v>
      </c>
      <c r="D9" s="1190"/>
      <c r="E9" s="1190"/>
      <c r="F9" s="1190"/>
      <c r="G9" s="1190"/>
      <c r="H9" s="1190"/>
      <c r="I9" s="1190">
        <v>1774</v>
      </c>
      <c r="J9" s="1190">
        <v>1738</v>
      </c>
      <c r="K9" s="1190">
        <v>15</v>
      </c>
      <c r="L9" s="1190">
        <v>20</v>
      </c>
      <c r="M9" s="1190">
        <v>152105</v>
      </c>
      <c r="N9" s="1190"/>
      <c r="O9" s="1191"/>
      <c r="P9" s="1190"/>
      <c r="Q9" s="1190">
        <v>1</v>
      </c>
      <c r="R9" s="1190">
        <v>1003</v>
      </c>
      <c r="S9" s="1190">
        <v>1023</v>
      </c>
      <c r="T9" s="1190">
        <v>1003</v>
      </c>
      <c r="U9" s="1190">
        <v>5</v>
      </c>
      <c r="V9" s="1190">
        <v>15</v>
      </c>
      <c r="W9" s="1191">
        <v>3300</v>
      </c>
      <c r="X9" s="1190">
        <v>40500000</v>
      </c>
      <c r="Y9" s="1190">
        <v>39600000</v>
      </c>
      <c r="Z9" s="1190">
        <v>18700000</v>
      </c>
      <c r="AA9" s="1190">
        <v>20900000</v>
      </c>
      <c r="AB9" s="1190"/>
      <c r="AC9" s="1190"/>
      <c r="AD9" s="1190"/>
      <c r="AE9" s="1190"/>
      <c r="AF9" s="1192">
        <v>900000</v>
      </c>
    </row>
    <row r="10" spans="1:32" s="17" customFormat="1" ht="15.75" customHeight="1">
      <c r="A10" s="1185">
        <v>52</v>
      </c>
      <c r="B10" s="366">
        <v>665</v>
      </c>
      <c r="C10" s="366">
        <v>500</v>
      </c>
      <c r="D10" s="366">
        <v>52</v>
      </c>
      <c r="E10" s="366">
        <v>0</v>
      </c>
      <c r="F10" s="366">
        <v>2</v>
      </c>
      <c r="G10" s="366">
        <v>31</v>
      </c>
      <c r="H10" s="366">
        <v>80</v>
      </c>
      <c r="I10" s="366">
        <v>592</v>
      </c>
      <c r="J10" s="366">
        <v>183</v>
      </c>
      <c r="K10" s="366">
        <v>49</v>
      </c>
      <c r="L10" s="366">
        <v>360</v>
      </c>
      <c r="M10" s="366">
        <v>31095</v>
      </c>
      <c r="N10" s="366">
        <v>2165</v>
      </c>
      <c r="O10" s="310">
        <v>2</v>
      </c>
      <c r="P10" s="366">
        <v>45</v>
      </c>
      <c r="Q10" s="366">
        <v>23</v>
      </c>
      <c r="R10" s="366">
        <v>107</v>
      </c>
      <c r="S10" s="366">
        <v>376</v>
      </c>
      <c r="T10" s="366">
        <v>110</v>
      </c>
      <c r="U10" s="366">
        <v>24</v>
      </c>
      <c r="V10" s="366">
        <v>242</v>
      </c>
      <c r="W10" s="310">
        <v>1565</v>
      </c>
      <c r="X10" s="366">
        <v>1329052</v>
      </c>
      <c r="Y10" s="366">
        <v>1301429</v>
      </c>
      <c r="Z10" s="366">
        <v>556230</v>
      </c>
      <c r="AA10" s="366">
        <v>745199</v>
      </c>
      <c r="AB10" s="366">
        <v>0</v>
      </c>
      <c r="AC10" s="366">
        <v>11601</v>
      </c>
      <c r="AD10" s="366">
        <v>1050</v>
      </c>
      <c r="AE10" s="366">
        <v>5899</v>
      </c>
      <c r="AF10" s="367">
        <v>9073</v>
      </c>
    </row>
    <row r="11" spans="1:32" s="17" customFormat="1" ht="15.75" customHeight="1">
      <c r="A11" s="173">
        <v>53</v>
      </c>
      <c r="B11" s="366">
        <v>783</v>
      </c>
      <c r="C11" s="366">
        <v>540</v>
      </c>
      <c r="D11" s="366">
        <v>102</v>
      </c>
      <c r="E11" s="366">
        <v>0</v>
      </c>
      <c r="F11" s="366">
        <v>0</v>
      </c>
      <c r="G11" s="366">
        <v>24</v>
      </c>
      <c r="H11" s="366">
        <v>117</v>
      </c>
      <c r="I11" s="366">
        <v>697</v>
      </c>
      <c r="J11" s="366">
        <v>230</v>
      </c>
      <c r="K11" s="366">
        <v>73</v>
      </c>
      <c r="L11" s="366">
        <v>393</v>
      </c>
      <c r="M11" s="366">
        <v>36490</v>
      </c>
      <c r="N11" s="366">
        <v>6658</v>
      </c>
      <c r="O11" s="310">
        <v>0</v>
      </c>
      <c r="P11" s="366">
        <v>32</v>
      </c>
      <c r="Q11" s="366">
        <v>33</v>
      </c>
      <c r="R11" s="366">
        <v>145</v>
      </c>
      <c r="S11" s="366">
        <v>436</v>
      </c>
      <c r="T11" s="366">
        <v>124</v>
      </c>
      <c r="U11" s="366">
        <v>55</v>
      </c>
      <c r="V11" s="366">
        <v>257</v>
      </c>
      <c r="W11" s="310">
        <v>1859</v>
      </c>
      <c r="X11" s="366">
        <v>1735438</v>
      </c>
      <c r="Y11" s="366">
        <v>1670874</v>
      </c>
      <c r="Z11" s="366">
        <v>761509</v>
      </c>
      <c r="AA11" s="366">
        <v>909365</v>
      </c>
      <c r="AB11" s="366">
        <v>0</v>
      </c>
      <c r="AC11" s="366">
        <v>40360</v>
      </c>
      <c r="AD11" s="366">
        <v>0</v>
      </c>
      <c r="AE11" s="366">
        <v>10214</v>
      </c>
      <c r="AF11" s="367">
        <v>13990</v>
      </c>
    </row>
    <row r="12" spans="1:32" s="159" customFormat="1" ht="16.5" customHeight="1">
      <c r="A12" s="1193">
        <v>54</v>
      </c>
      <c r="B12" s="316">
        <f>SUM(C12:H12)</f>
        <v>617</v>
      </c>
      <c r="C12" s="316">
        <f aca="true" t="shared" si="0" ref="C12:H12">SUM(C14:C26)</f>
        <v>426</v>
      </c>
      <c r="D12" s="316">
        <f t="shared" si="0"/>
        <v>65</v>
      </c>
      <c r="E12" s="316">
        <f t="shared" si="0"/>
        <v>0</v>
      </c>
      <c r="F12" s="316">
        <f t="shared" si="0"/>
        <v>0</v>
      </c>
      <c r="G12" s="316">
        <f t="shared" si="0"/>
        <v>33</v>
      </c>
      <c r="H12" s="316">
        <f t="shared" si="0"/>
        <v>93</v>
      </c>
      <c r="I12" s="316">
        <f>SUM(J12:L12)</f>
        <v>524</v>
      </c>
      <c r="J12" s="316">
        <f aca="true" t="shared" si="1" ref="J12:R12">SUM(J14:J26)</f>
        <v>185</v>
      </c>
      <c r="K12" s="316">
        <f t="shared" si="1"/>
        <v>51</v>
      </c>
      <c r="L12" s="316">
        <f t="shared" si="1"/>
        <v>288</v>
      </c>
      <c r="M12" s="316">
        <f t="shared" si="1"/>
        <v>27525</v>
      </c>
      <c r="N12" s="316">
        <f t="shared" si="1"/>
        <v>3483</v>
      </c>
      <c r="O12" s="316">
        <f t="shared" si="1"/>
        <v>0</v>
      </c>
      <c r="P12" s="316">
        <f t="shared" si="1"/>
        <v>38</v>
      </c>
      <c r="Q12" s="316">
        <f t="shared" si="1"/>
        <v>31</v>
      </c>
      <c r="R12" s="316">
        <f t="shared" si="1"/>
        <v>106</v>
      </c>
      <c r="S12" s="384">
        <f>SUM(T12:V12)</f>
        <v>283</v>
      </c>
      <c r="T12" s="384">
        <f>SUM(T14:T26)</f>
        <v>82</v>
      </c>
      <c r="U12" s="384">
        <v>24</v>
      </c>
      <c r="V12" s="384">
        <f aca="true" t="shared" si="2" ref="V12:AF12">SUM(V14:V26)</f>
        <v>177</v>
      </c>
      <c r="W12" s="384">
        <f t="shared" si="2"/>
        <v>1180</v>
      </c>
      <c r="X12" s="384">
        <f t="shared" si="2"/>
        <v>1144646</v>
      </c>
      <c r="Y12" s="384">
        <f t="shared" si="2"/>
        <v>1118809</v>
      </c>
      <c r="Z12" s="384">
        <f t="shared" si="2"/>
        <v>585231</v>
      </c>
      <c r="AA12" s="384">
        <f t="shared" si="2"/>
        <v>533578</v>
      </c>
      <c r="AB12" s="384">
        <f t="shared" si="2"/>
        <v>0</v>
      </c>
      <c r="AC12" s="384">
        <f t="shared" si="2"/>
        <v>11123</v>
      </c>
      <c r="AD12" s="384">
        <f t="shared" si="2"/>
        <v>0</v>
      </c>
      <c r="AE12" s="384">
        <f t="shared" si="2"/>
        <v>6897</v>
      </c>
      <c r="AF12" s="385">
        <f t="shared" si="2"/>
        <v>7817</v>
      </c>
    </row>
    <row r="13" spans="1:32" s="17" customFormat="1" ht="16.5" customHeight="1">
      <c r="A13" s="173"/>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1194"/>
      <c r="Z13" s="1194"/>
      <c r="AA13" s="1194"/>
      <c r="AB13" s="366"/>
      <c r="AC13" s="366"/>
      <c r="AD13" s="366"/>
      <c r="AE13" s="366"/>
      <c r="AF13" s="367"/>
    </row>
    <row r="14" spans="1:32" s="17" customFormat="1" ht="16.5" customHeight="1">
      <c r="A14" s="413" t="s">
        <v>875</v>
      </c>
      <c r="B14" s="310">
        <v>56</v>
      </c>
      <c r="C14" s="366">
        <v>46</v>
      </c>
      <c r="D14" s="366">
        <v>0</v>
      </c>
      <c r="E14" s="366">
        <v>0</v>
      </c>
      <c r="F14" s="366">
        <v>0</v>
      </c>
      <c r="G14" s="366">
        <v>1</v>
      </c>
      <c r="H14" s="366">
        <v>9</v>
      </c>
      <c r="I14" s="310">
        <v>47</v>
      </c>
      <c r="J14" s="366">
        <v>14</v>
      </c>
      <c r="K14" s="366">
        <v>5</v>
      </c>
      <c r="L14" s="366">
        <v>28</v>
      </c>
      <c r="M14" s="366">
        <v>2347</v>
      </c>
      <c r="N14" s="366">
        <v>0</v>
      </c>
      <c r="O14" s="366">
        <v>0</v>
      </c>
      <c r="P14" s="366">
        <v>1</v>
      </c>
      <c r="Q14" s="310">
        <v>4</v>
      </c>
      <c r="R14" s="366">
        <v>13</v>
      </c>
      <c r="S14" s="366">
        <v>30</v>
      </c>
      <c r="T14" s="366">
        <v>7</v>
      </c>
      <c r="U14" s="366">
        <v>4</v>
      </c>
      <c r="V14" s="366">
        <v>19</v>
      </c>
      <c r="W14" s="366">
        <v>132</v>
      </c>
      <c r="X14" s="366">
        <v>94199</v>
      </c>
      <c r="Y14" s="366">
        <v>93580</v>
      </c>
      <c r="Z14" s="366">
        <v>64417</v>
      </c>
      <c r="AA14" s="366">
        <v>29163</v>
      </c>
      <c r="AB14" s="366">
        <v>0</v>
      </c>
      <c r="AC14" s="366">
        <v>0</v>
      </c>
      <c r="AD14" s="366">
        <v>0</v>
      </c>
      <c r="AE14" s="366">
        <v>0</v>
      </c>
      <c r="AF14" s="367">
        <v>619</v>
      </c>
    </row>
    <row r="15" spans="1:32" s="17" customFormat="1" ht="16.5" customHeight="1">
      <c r="A15" s="1195" t="s">
        <v>876</v>
      </c>
      <c r="B15" s="310">
        <v>65</v>
      </c>
      <c r="C15" s="366">
        <v>54</v>
      </c>
      <c r="D15" s="366">
        <v>0</v>
      </c>
      <c r="E15" s="366">
        <v>0</v>
      </c>
      <c r="F15" s="366">
        <v>0</v>
      </c>
      <c r="G15" s="366">
        <v>6</v>
      </c>
      <c r="H15" s="366">
        <v>5</v>
      </c>
      <c r="I15" s="310">
        <v>68</v>
      </c>
      <c r="J15" s="366">
        <v>24</v>
      </c>
      <c r="K15" s="366">
        <v>10</v>
      </c>
      <c r="L15" s="366">
        <v>34</v>
      </c>
      <c r="M15" s="366">
        <v>2572</v>
      </c>
      <c r="N15" s="366">
        <v>0</v>
      </c>
      <c r="O15" s="366">
        <v>0</v>
      </c>
      <c r="P15" s="366">
        <v>6</v>
      </c>
      <c r="Q15" s="310">
        <v>4</v>
      </c>
      <c r="R15" s="366">
        <v>9</v>
      </c>
      <c r="S15" s="366">
        <v>40</v>
      </c>
      <c r="T15" s="366">
        <v>12</v>
      </c>
      <c r="U15" s="366">
        <v>3</v>
      </c>
      <c r="V15" s="366">
        <v>25</v>
      </c>
      <c r="W15" s="366">
        <v>139</v>
      </c>
      <c r="X15" s="366">
        <v>77132</v>
      </c>
      <c r="Y15" s="366">
        <v>75134</v>
      </c>
      <c r="Z15" s="366">
        <v>41939</v>
      </c>
      <c r="AA15" s="366">
        <v>33195</v>
      </c>
      <c r="AB15" s="366">
        <v>0</v>
      </c>
      <c r="AC15" s="366">
        <v>0</v>
      </c>
      <c r="AD15" s="366">
        <v>0</v>
      </c>
      <c r="AE15" s="366">
        <v>1810</v>
      </c>
      <c r="AF15" s="367">
        <v>188</v>
      </c>
    </row>
    <row r="16" spans="1:32" s="17" customFormat="1" ht="16.5" customHeight="1">
      <c r="A16" s="1195" t="s">
        <v>877</v>
      </c>
      <c r="B16" s="310">
        <v>73</v>
      </c>
      <c r="C16" s="366">
        <v>52</v>
      </c>
      <c r="D16" s="366">
        <v>2</v>
      </c>
      <c r="E16" s="366">
        <v>0</v>
      </c>
      <c r="F16" s="366">
        <v>0</v>
      </c>
      <c r="G16" s="366">
        <v>6</v>
      </c>
      <c r="H16" s="366">
        <v>13</v>
      </c>
      <c r="I16" s="310">
        <v>62</v>
      </c>
      <c r="J16" s="366">
        <v>18</v>
      </c>
      <c r="K16" s="366">
        <v>7</v>
      </c>
      <c r="L16" s="366">
        <v>37</v>
      </c>
      <c r="M16" s="366">
        <v>2674</v>
      </c>
      <c r="N16" s="366">
        <v>62</v>
      </c>
      <c r="O16" s="366">
        <v>0</v>
      </c>
      <c r="P16" s="366">
        <v>8</v>
      </c>
      <c r="Q16" s="366">
        <v>5</v>
      </c>
      <c r="R16" s="366">
        <v>8</v>
      </c>
      <c r="S16" s="366">
        <v>29</v>
      </c>
      <c r="T16" s="366">
        <v>7</v>
      </c>
      <c r="U16" s="366">
        <v>2</v>
      </c>
      <c r="V16" s="366">
        <v>20</v>
      </c>
      <c r="W16" s="366">
        <v>131</v>
      </c>
      <c r="X16" s="366">
        <v>89453</v>
      </c>
      <c r="Y16" s="366">
        <v>86005</v>
      </c>
      <c r="Z16" s="366">
        <v>38650</v>
      </c>
      <c r="AA16" s="366">
        <v>47355</v>
      </c>
      <c r="AB16" s="366">
        <v>0</v>
      </c>
      <c r="AC16" s="366">
        <v>833</v>
      </c>
      <c r="AD16" s="366">
        <v>0</v>
      </c>
      <c r="AE16" s="366">
        <v>1084</v>
      </c>
      <c r="AF16" s="367">
        <v>1531</v>
      </c>
    </row>
    <row r="17" spans="1:32" s="17" customFormat="1" ht="16.5" customHeight="1">
      <c r="A17" s="1195" t="s">
        <v>878</v>
      </c>
      <c r="B17" s="310">
        <v>106</v>
      </c>
      <c r="C17" s="366">
        <v>44</v>
      </c>
      <c r="D17" s="366">
        <v>33</v>
      </c>
      <c r="E17" s="366">
        <v>0</v>
      </c>
      <c r="F17" s="366">
        <v>0</v>
      </c>
      <c r="G17" s="366">
        <v>6</v>
      </c>
      <c r="H17" s="366">
        <v>23</v>
      </c>
      <c r="I17" s="310">
        <v>62</v>
      </c>
      <c r="J17" s="366">
        <v>24</v>
      </c>
      <c r="K17" s="366">
        <v>6</v>
      </c>
      <c r="L17" s="366">
        <v>32</v>
      </c>
      <c r="M17" s="366">
        <v>3425</v>
      </c>
      <c r="N17" s="366">
        <v>865</v>
      </c>
      <c r="O17" s="366">
        <v>0</v>
      </c>
      <c r="P17" s="366">
        <v>7</v>
      </c>
      <c r="Q17" s="310">
        <v>1</v>
      </c>
      <c r="R17" s="366">
        <v>6</v>
      </c>
      <c r="S17" s="366">
        <v>24</v>
      </c>
      <c r="T17" s="366">
        <v>8</v>
      </c>
      <c r="U17" s="366">
        <v>1</v>
      </c>
      <c r="V17" s="366">
        <v>15</v>
      </c>
      <c r="W17" s="366">
        <v>113</v>
      </c>
      <c r="X17" s="366">
        <v>126098</v>
      </c>
      <c r="Y17" s="366">
        <v>122280</v>
      </c>
      <c r="Z17" s="366">
        <v>66538</v>
      </c>
      <c r="AA17" s="366">
        <v>55742</v>
      </c>
      <c r="AB17" s="366">
        <v>0</v>
      </c>
      <c r="AC17" s="366">
        <v>731</v>
      </c>
      <c r="AD17" s="366">
        <v>0</v>
      </c>
      <c r="AE17" s="366">
        <v>2148</v>
      </c>
      <c r="AF17" s="367">
        <v>939</v>
      </c>
    </row>
    <row r="18" spans="1:32" s="17" customFormat="1" ht="16.5" customHeight="1">
      <c r="A18" s="1195" t="s">
        <v>879</v>
      </c>
      <c r="B18" s="310">
        <v>76</v>
      </c>
      <c r="C18" s="366">
        <v>38</v>
      </c>
      <c r="D18" s="366">
        <v>25</v>
      </c>
      <c r="E18" s="366">
        <v>0</v>
      </c>
      <c r="F18" s="366">
        <v>0</v>
      </c>
      <c r="G18" s="366">
        <v>1</v>
      </c>
      <c r="H18" s="366">
        <v>12</v>
      </c>
      <c r="I18" s="310">
        <v>51</v>
      </c>
      <c r="J18" s="366">
        <v>22</v>
      </c>
      <c r="K18" s="366">
        <v>5</v>
      </c>
      <c r="L18" s="366">
        <v>24</v>
      </c>
      <c r="M18" s="366">
        <v>2925</v>
      </c>
      <c r="N18" s="366">
        <v>2127</v>
      </c>
      <c r="O18" s="366">
        <v>0</v>
      </c>
      <c r="P18" s="366">
        <v>2</v>
      </c>
      <c r="Q18" s="310">
        <v>2</v>
      </c>
      <c r="R18" s="366">
        <v>13</v>
      </c>
      <c r="S18" s="366">
        <v>30</v>
      </c>
      <c r="T18" s="366">
        <v>12</v>
      </c>
      <c r="U18" s="366">
        <v>1</v>
      </c>
      <c r="V18" s="366">
        <v>17</v>
      </c>
      <c r="W18" s="366">
        <v>116</v>
      </c>
      <c r="X18" s="366">
        <v>174262</v>
      </c>
      <c r="Y18" s="366">
        <v>168850</v>
      </c>
      <c r="Z18" s="366">
        <v>78013</v>
      </c>
      <c r="AA18" s="366">
        <v>90837</v>
      </c>
      <c r="AB18" s="366">
        <v>0</v>
      </c>
      <c r="AC18" s="366">
        <v>4049</v>
      </c>
      <c r="AD18" s="366">
        <v>0</v>
      </c>
      <c r="AE18" s="366">
        <v>161</v>
      </c>
      <c r="AF18" s="367">
        <v>1202</v>
      </c>
    </row>
    <row r="19" spans="1:32" s="17" customFormat="1" ht="15.75" customHeight="1">
      <c r="A19" s="1195" t="s">
        <v>880</v>
      </c>
      <c r="B19" s="310">
        <v>32</v>
      </c>
      <c r="C19" s="366">
        <v>24</v>
      </c>
      <c r="D19" s="366">
        <v>4</v>
      </c>
      <c r="E19" s="366">
        <v>0</v>
      </c>
      <c r="F19" s="366">
        <v>0</v>
      </c>
      <c r="G19" s="366">
        <v>1</v>
      </c>
      <c r="H19" s="366">
        <v>3</v>
      </c>
      <c r="I19" s="310">
        <v>26</v>
      </c>
      <c r="J19" s="366">
        <v>9</v>
      </c>
      <c r="K19" s="366">
        <v>4</v>
      </c>
      <c r="L19" s="366">
        <v>13</v>
      </c>
      <c r="M19" s="366">
        <v>1914</v>
      </c>
      <c r="N19" s="366">
        <v>428</v>
      </c>
      <c r="O19" s="366">
        <v>0</v>
      </c>
      <c r="P19" s="366">
        <v>1</v>
      </c>
      <c r="Q19" s="366">
        <v>0</v>
      </c>
      <c r="R19" s="366">
        <v>11</v>
      </c>
      <c r="S19" s="366">
        <v>16</v>
      </c>
      <c r="T19" s="366">
        <v>4</v>
      </c>
      <c r="U19" s="366">
        <v>2</v>
      </c>
      <c r="V19" s="366">
        <v>10</v>
      </c>
      <c r="W19" s="366">
        <v>72</v>
      </c>
      <c r="X19" s="366">
        <v>111262</v>
      </c>
      <c r="Y19" s="366">
        <v>105684</v>
      </c>
      <c r="Z19" s="366">
        <v>47666</v>
      </c>
      <c r="AA19" s="366">
        <v>58018</v>
      </c>
      <c r="AB19" s="366">
        <v>0</v>
      </c>
      <c r="AC19" s="366">
        <v>5500</v>
      </c>
      <c r="AD19" s="366">
        <v>0</v>
      </c>
      <c r="AE19" s="366">
        <v>70</v>
      </c>
      <c r="AF19" s="367">
        <v>8</v>
      </c>
    </row>
    <row r="20" spans="1:32" s="17" customFormat="1" ht="15.75" customHeight="1">
      <c r="A20" s="413"/>
      <c r="B20" s="310"/>
      <c r="C20" s="366"/>
      <c r="D20" s="366"/>
      <c r="E20" s="366"/>
      <c r="F20" s="366"/>
      <c r="G20" s="366"/>
      <c r="H20" s="366"/>
      <c r="I20" s="310"/>
      <c r="J20" s="366"/>
      <c r="K20" s="366"/>
      <c r="L20" s="366"/>
      <c r="M20" s="366"/>
      <c r="N20" s="366"/>
      <c r="O20" s="366"/>
      <c r="P20" s="366"/>
      <c r="Q20" s="310"/>
      <c r="R20" s="366"/>
      <c r="S20" s="366"/>
      <c r="T20" s="366"/>
      <c r="U20" s="366"/>
      <c r="V20" s="366"/>
      <c r="W20" s="366"/>
      <c r="X20" s="366"/>
      <c r="Y20" s="366"/>
      <c r="Z20" s="366"/>
      <c r="AA20" s="1194"/>
      <c r="AB20" s="366"/>
      <c r="AC20" s="366"/>
      <c r="AD20" s="366"/>
      <c r="AE20" s="366"/>
      <c r="AF20" s="367"/>
    </row>
    <row r="21" spans="1:32" s="17" customFormat="1" ht="15.75" customHeight="1">
      <c r="A21" s="1195" t="s">
        <v>881</v>
      </c>
      <c r="B21" s="310">
        <v>26</v>
      </c>
      <c r="C21" s="366">
        <v>20</v>
      </c>
      <c r="D21" s="366">
        <v>0</v>
      </c>
      <c r="E21" s="366">
        <v>0</v>
      </c>
      <c r="F21" s="366">
        <v>0</v>
      </c>
      <c r="G21" s="366">
        <v>3</v>
      </c>
      <c r="H21" s="366">
        <v>3</v>
      </c>
      <c r="I21" s="310">
        <v>27</v>
      </c>
      <c r="J21" s="366">
        <v>11</v>
      </c>
      <c r="K21" s="366">
        <v>0</v>
      </c>
      <c r="L21" s="366">
        <v>16</v>
      </c>
      <c r="M21" s="366">
        <v>1539</v>
      </c>
      <c r="N21" s="366">
        <v>0</v>
      </c>
      <c r="O21" s="366">
        <v>0</v>
      </c>
      <c r="P21" s="366">
        <v>3</v>
      </c>
      <c r="Q21" s="366">
        <v>0</v>
      </c>
      <c r="R21" s="366">
        <v>5</v>
      </c>
      <c r="S21" s="366">
        <v>13</v>
      </c>
      <c r="T21" s="366">
        <v>2</v>
      </c>
      <c r="U21" s="366">
        <v>0</v>
      </c>
      <c r="V21" s="366">
        <v>11</v>
      </c>
      <c r="W21" s="366">
        <v>63</v>
      </c>
      <c r="X21" s="366">
        <v>52400</v>
      </c>
      <c r="Y21" s="366">
        <v>49823</v>
      </c>
      <c r="Z21" s="366">
        <v>21890</v>
      </c>
      <c r="AA21" s="366">
        <v>27933</v>
      </c>
      <c r="AB21" s="366">
        <v>0</v>
      </c>
      <c r="AC21" s="366">
        <v>0</v>
      </c>
      <c r="AD21" s="366">
        <v>0</v>
      </c>
      <c r="AE21" s="366">
        <v>542</v>
      </c>
      <c r="AF21" s="367">
        <v>2035</v>
      </c>
    </row>
    <row r="22" spans="1:32" s="17" customFormat="1" ht="15.75" customHeight="1">
      <c r="A22" s="1195" t="s">
        <v>882</v>
      </c>
      <c r="B22" s="310">
        <v>38</v>
      </c>
      <c r="C22" s="366">
        <v>31</v>
      </c>
      <c r="D22" s="366">
        <v>1</v>
      </c>
      <c r="E22" s="366">
        <v>0</v>
      </c>
      <c r="F22" s="366">
        <v>0</v>
      </c>
      <c r="G22" s="366">
        <v>3</v>
      </c>
      <c r="H22" s="366">
        <v>3</v>
      </c>
      <c r="I22" s="310">
        <v>39</v>
      </c>
      <c r="J22" s="366">
        <v>13</v>
      </c>
      <c r="K22" s="366">
        <v>2</v>
      </c>
      <c r="L22" s="366">
        <v>24</v>
      </c>
      <c r="M22" s="366">
        <v>2758</v>
      </c>
      <c r="N22" s="366">
        <v>1</v>
      </c>
      <c r="O22" s="366">
        <v>0</v>
      </c>
      <c r="P22" s="366">
        <v>3</v>
      </c>
      <c r="Q22" s="366">
        <v>2</v>
      </c>
      <c r="R22" s="366">
        <v>12</v>
      </c>
      <c r="S22" s="366">
        <v>20</v>
      </c>
      <c r="T22" s="366">
        <v>6</v>
      </c>
      <c r="U22" s="366">
        <v>2</v>
      </c>
      <c r="V22" s="366">
        <v>12</v>
      </c>
      <c r="W22" s="366">
        <v>82</v>
      </c>
      <c r="X22" s="366">
        <v>87884</v>
      </c>
      <c r="Y22" s="366">
        <v>87442</v>
      </c>
      <c r="Z22" s="366">
        <v>53054</v>
      </c>
      <c r="AA22" s="366">
        <v>34388</v>
      </c>
      <c r="AB22" s="366">
        <v>0</v>
      </c>
      <c r="AC22" s="366">
        <v>10</v>
      </c>
      <c r="AD22" s="366">
        <v>0</v>
      </c>
      <c r="AE22" s="366">
        <v>85</v>
      </c>
      <c r="AF22" s="367">
        <v>347</v>
      </c>
    </row>
    <row r="23" spans="1:32" s="17" customFormat="1" ht="15.75" customHeight="1">
      <c r="A23" s="1195" t="s">
        <v>883</v>
      </c>
      <c r="B23" s="310">
        <v>36</v>
      </c>
      <c r="C23" s="366">
        <v>29</v>
      </c>
      <c r="D23" s="366">
        <v>0</v>
      </c>
      <c r="E23" s="366">
        <v>0</v>
      </c>
      <c r="F23" s="366">
        <v>0</v>
      </c>
      <c r="G23" s="366">
        <v>2</v>
      </c>
      <c r="H23" s="366">
        <v>5</v>
      </c>
      <c r="I23" s="310">
        <v>36</v>
      </c>
      <c r="J23" s="366">
        <v>11</v>
      </c>
      <c r="K23" s="366">
        <v>3</v>
      </c>
      <c r="L23" s="366">
        <v>22</v>
      </c>
      <c r="M23" s="366">
        <v>2151</v>
      </c>
      <c r="N23" s="366">
        <v>0</v>
      </c>
      <c r="O23" s="366">
        <v>0</v>
      </c>
      <c r="P23" s="366">
        <v>2</v>
      </c>
      <c r="Q23" s="366">
        <v>4</v>
      </c>
      <c r="R23" s="366">
        <v>3</v>
      </c>
      <c r="S23" s="366">
        <v>21</v>
      </c>
      <c r="T23" s="366">
        <v>6</v>
      </c>
      <c r="U23" s="366">
        <v>1</v>
      </c>
      <c r="V23" s="366">
        <v>14</v>
      </c>
      <c r="W23" s="366">
        <v>92</v>
      </c>
      <c r="X23" s="366">
        <v>91531</v>
      </c>
      <c r="Y23" s="366">
        <v>91055</v>
      </c>
      <c r="Z23" s="366">
        <v>43465</v>
      </c>
      <c r="AA23" s="366">
        <v>47590</v>
      </c>
      <c r="AB23" s="366">
        <v>0</v>
      </c>
      <c r="AC23" s="366">
        <v>0</v>
      </c>
      <c r="AD23" s="366">
        <v>0</v>
      </c>
      <c r="AE23" s="366">
        <v>216</v>
      </c>
      <c r="AF23" s="367">
        <v>260</v>
      </c>
    </row>
    <row r="24" spans="1:32" s="17" customFormat="1" ht="15.75" customHeight="1">
      <c r="A24" s="1195" t="s">
        <v>884</v>
      </c>
      <c r="B24" s="310">
        <v>29</v>
      </c>
      <c r="C24" s="366">
        <v>22</v>
      </c>
      <c r="D24" s="366">
        <v>0</v>
      </c>
      <c r="E24" s="366">
        <v>0</v>
      </c>
      <c r="F24" s="366">
        <v>0</v>
      </c>
      <c r="G24" s="366">
        <v>1</v>
      </c>
      <c r="H24" s="366">
        <v>6</v>
      </c>
      <c r="I24" s="310">
        <v>31</v>
      </c>
      <c r="J24" s="366">
        <v>18</v>
      </c>
      <c r="K24" s="366">
        <v>1</v>
      </c>
      <c r="L24" s="366">
        <v>12</v>
      </c>
      <c r="M24" s="366">
        <v>1967</v>
      </c>
      <c r="N24" s="366">
        <v>0</v>
      </c>
      <c r="O24" s="366">
        <v>0</v>
      </c>
      <c r="P24" s="366">
        <v>2</v>
      </c>
      <c r="Q24" s="366">
        <v>1</v>
      </c>
      <c r="R24" s="366">
        <v>5</v>
      </c>
      <c r="S24" s="366">
        <v>15</v>
      </c>
      <c r="T24" s="366">
        <v>7</v>
      </c>
      <c r="U24" s="366">
        <v>0</v>
      </c>
      <c r="V24" s="366">
        <v>8</v>
      </c>
      <c r="W24" s="366">
        <v>65</v>
      </c>
      <c r="X24" s="366">
        <v>68521</v>
      </c>
      <c r="Y24" s="366">
        <v>67698</v>
      </c>
      <c r="Z24" s="366">
        <v>28000</v>
      </c>
      <c r="AA24" s="366">
        <v>39698</v>
      </c>
      <c r="AB24" s="366">
        <v>0</v>
      </c>
      <c r="AC24" s="366">
        <v>0</v>
      </c>
      <c r="AD24" s="366">
        <v>0</v>
      </c>
      <c r="AE24" s="366">
        <v>303</v>
      </c>
      <c r="AF24" s="367">
        <v>520</v>
      </c>
    </row>
    <row r="25" spans="1:32" s="17" customFormat="1" ht="15.75" customHeight="1">
      <c r="A25" s="1195" t="s">
        <v>885</v>
      </c>
      <c r="B25" s="310">
        <v>34</v>
      </c>
      <c r="C25" s="366">
        <v>28</v>
      </c>
      <c r="D25" s="366">
        <v>0</v>
      </c>
      <c r="E25" s="366">
        <v>0</v>
      </c>
      <c r="F25" s="366">
        <v>0</v>
      </c>
      <c r="G25" s="366">
        <v>1</v>
      </c>
      <c r="H25" s="366">
        <v>5</v>
      </c>
      <c r="I25" s="310">
        <v>31</v>
      </c>
      <c r="J25" s="366">
        <v>8</v>
      </c>
      <c r="K25" s="366">
        <v>2</v>
      </c>
      <c r="L25" s="366">
        <v>21</v>
      </c>
      <c r="M25" s="366">
        <v>817</v>
      </c>
      <c r="N25" s="366">
        <v>0</v>
      </c>
      <c r="O25" s="366">
        <v>0</v>
      </c>
      <c r="P25" s="366">
        <v>1</v>
      </c>
      <c r="Q25" s="310">
        <v>5</v>
      </c>
      <c r="R25" s="366">
        <v>4</v>
      </c>
      <c r="S25" s="366">
        <v>18</v>
      </c>
      <c r="T25" s="366">
        <v>5</v>
      </c>
      <c r="U25" s="366">
        <v>2</v>
      </c>
      <c r="V25" s="366">
        <v>11</v>
      </c>
      <c r="W25" s="366">
        <v>64</v>
      </c>
      <c r="X25" s="366">
        <v>54319</v>
      </c>
      <c r="Y25" s="366">
        <v>53816</v>
      </c>
      <c r="Z25" s="366">
        <v>36772</v>
      </c>
      <c r="AA25" s="366">
        <v>17044</v>
      </c>
      <c r="AB25" s="366">
        <v>0</v>
      </c>
      <c r="AC25" s="366">
        <v>0</v>
      </c>
      <c r="AD25" s="366">
        <v>0</v>
      </c>
      <c r="AE25" s="366">
        <v>411</v>
      </c>
      <c r="AF25" s="367">
        <v>92</v>
      </c>
    </row>
    <row r="26" spans="1:32" s="17" customFormat="1" ht="15.75" customHeight="1">
      <c r="A26" s="1195" t="s">
        <v>886</v>
      </c>
      <c r="B26" s="310">
        <v>46</v>
      </c>
      <c r="C26" s="366">
        <v>38</v>
      </c>
      <c r="D26" s="366">
        <v>0</v>
      </c>
      <c r="E26" s="366">
        <v>0</v>
      </c>
      <c r="F26" s="366">
        <v>0</v>
      </c>
      <c r="G26" s="366">
        <v>2</v>
      </c>
      <c r="H26" s="366">
        <v>6</v>
      </c>
      <c r="I26" s="310">
        <v>44</v>
      </c>
      <c r="J26" s="366">
        <v>13</v>
      </c>
      <c r="K26" s="366">
        <v>6</v>
      </c>
      <c r="L26" s="366">
        <v>25</v>
      </c>
      <c r="M26" s="366">
        <v>2436</v>
      </c>
      <c r="N26" s="366">
        <v>0</v>
      </c>
      <c r="O26" s="366">
        <v>0</v>
      </c>
      <c r="P26" s="366">
        <v>2</v>
      </c>
      <c r="Q26" s="366">
        <v>3</v>
      </c>
      <c r="R26" s="366">
        <v>17</v>
      </c>
      <c r="S26" s="366">
        <v>27</v>
      </c>
      <c r="T26" s="366">
        <v>6</v>
      </c>
      <c r="U26" s="366">
        <v>6</v>
      </c>
      <c r="V26" s="366">
        <v>15</v>
      </c>
      <c r="W26" s="366">
        <v>111</v>
      </c>
      <c r="X26" s="366">
        <v>117585</v>
      </c>
      <c r="Y26" s="366">
        <v>117442</v>
      </c>
      <c r="Z26" s="366">
        <v>64827</v>
      </c>
      <c r="AA26" s="366">
        <v>52615</v>
      </c>
      <c r="AB26" s="366">
        <v>0</v>
      </c>
      <c r="AC26" s="366">
        <v>0</v>
      </c>
      <c r="AD26" s="366">
        <v>0</v>
      </c>
      <c r="AE26" s="366">
        <v>67</v>
      </c>
      <c r="AF26" s="367">
        <v>76</v>
      </c>
    </row>
    <row r="27" spans="1:32" s="17" customFormat="1" ht="15.75" customHeight="1">
      <c r="A27" s="158"/>
      <c r="B27" s="370"/>
      <c r="C27" s="370"/>
      <c r="D27" s="370"/>
      <c r="E27" s="370"/>
      <c r="F27" s="370"/>
      <c r="G27" s="370"/>
      <c r="H27" s="370"/>
      <c r="I27" s="370"/>
      <c r="J27" s="370"/>
      <c r="K27" s="370"/>
      <c r="L27" s="370"/>
      <c r="M27" s="370"/>
      <c r="N27" s="370"/>
      <c r="O27" s="370"/>
      <c r="P27" s="370"/>
      <c r="Q27" s="370"/>
      <c r="R27" s="370"/>
      <c r="S27" s="1196"/>
      <c r="T27" s="370"/>
      <c r="U27" s="370"/>
      <c r="V27" s="1196"/>
      <c r="W27" s="1196"/>
      <c r="X27" s="1196"/>
      <c r="Y27" s="1196"/>
      <c r="Z27" s="1196"/>
      <c r="AA27" s="1196"/>
      <c r="AB27" s="1196"/>
      <c r="AC27" s="1196"/>
      <c r="AD27" s="370"/>
      <c r="AE27" s="370"/>
      <c r="AF27" s="371"/>
    </row>
    <row r="28" spans="1:32" s="17" customFormat="1" ht="15.75" customHeight="1">
      <c r="A28" s="17" t="s">
        <v>916</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17" customFormat="1" ht="15.75" customHeight="1">
      <c r="A29" s="17" t="s">
        <v>917</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17"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s="17" customFormat="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s="17" customFormat="1"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s="17" customFormat="1"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ht="11.25">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row>
    <row r="36" spans="1:32" ht="1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ht="12">
      <c r="A38" s="20"/>
      <c r="B38" s="20"/>
      <c r="C38" s="20"/>
      <c r="D38" s="20"/>
      <c r="E38" s="20"/>
      <c r="F38" s="20"/>
      <c r="G38" s="20"/>
      <c r="H38" s="20"/>
      <c r="I38" s="20"/>
      <c r="J38" s="20"/>
      <c r="K38" s="20"/>
      <c r="L38" s="20"/>
      <c r="M38" s="20"/>
      <c r="N38" s="20"/>
      <c r="O38" s="17"/>
      <c r="P38" s="17"/>
      <c r="Q38" s="17"/>
      <c r="R38" s="17"/>
      <c r="S38" s="17"/>
      <c r="T38" s="17"/>
      <c r="U38" s="17"/>
      <c r="V38" s="17"/>
      <c r="W38" s="17"/>
      <c r="X38" s="17"/>
      <c r="Y38" s="17"/>
      <c r="Z38" s="17"/>
      <c r="AA38" s="17"/>
      <c r="AB38" s="17"/>
      <c r="AC38" s="17"/>
      <c r="AD38" s="17"/>
      <c r="AE38" s="17"/>
      <c r="AF38" s="17"/>
    </row>
    <row r="39" spans="1:32" ht="12">
      <c r="A39" s="20"/>
      <c r="B39" s="20"/>
      <c r="C39" s="20"/>
      <c r="D39" s="20"/>
      <c r="E39" s="20"/>
      <c r="F39" s="20"/>
      <c r="G39" s="20"/>
      <c r="H39" s="20"/>
      <c r="I39" s="20"/>
      <c r="J39" s="20"/>
      <c r="K39" s="20"/>
      <c r="L39" s="20"/>
      <c r="M39" s="20"/>
      <c r="N39" s="20"/>
      <c r="O39" s="17"/>
      <c r="P39" s="17"/>
      <c r="Q39" s="17"/>
      <c r="R39" s="17"/>
      <c r="S39" s="17"/>
      <c r="T39" s="17"/>
      <c r="U39" s="17"/>
      <c r="V39" s="17"/>
      <c r="W39" s="17"/>
      <c r="X39" s="17"/>
      <c r="Y39" s="17"/>
      <c r="Z39" s="17"/>
      <c r="AA39" s="17"/>
      <c r="AB39" s="17"/>
      <c r="AC39" s="17"/>
      <c r="AD39" s="17"/>
      <c r="AE39" s="17"/>
      <c r="AF39" s="17"/>
    </row>
    <row r="40" spans="1:32" ht="12">
      <c r="A40" s="20"/>
      <c r="B40" s="20"/>
      <c r="C40" s="20"/>
      <c r="D40" s="20"/>
      <c r="E40" s="20"/>
      <c r="F40" s="20"/>
      <c r="G40" s="20"/>
      <c r="H40" s="20"/>
      <c r="I40" s="20"/>
      <c r="J40" s="20"/>
      <c r="K40" s="20"/>
      <c r="L40" s="20"/>
      <c r="M40" s="20"/>
      <c r="N40" s="20"/>
      <c r="O40" s="17"/>
      <c r="P40" s="17"/>
      <c r="Q40" s="17"/>
      <c r="R40" s="17"/>
      <c r="S40" s="17"/>
      <c r="T40" s="17"/>
      <c r="U40" s="17"/>
      <c r="V40" s="17"/>
      <c r="W40" s="17"/>
      <c r="X40" s="17"/>
      <c r="Y40" s="17"/>
      <c r="Z40" s="17"/>
      <c r="AA40" s="17"/>
      <c r="AB40" s="17"/>
      <c r="AC40" s="17"/>
      <c r="AD40" s="17"/>
      <c r="AE40" s="17"/>
      <c r="AF40" s="17"/>
    </row>
    <row r="41" spans="1:32" ht="12">
      <c r="A41" s="20"/>
      <c r="B41" s="20"/>
      <c r="C41" s="20"/>
      <c r="D41" s="20"/>
      <c r="E41" s="20"/>
      <c r="F41" s="20"/>
      <c r="G41" s="20"/>
      <c r="H41" s="20"/>
      <c r="I41" s="20"/>
      <c r="J41" s="20"/>
      <c r="K41" s="20"/>
      <c r="L41" s="20"/>
      <c r="M41" s="20"/>
      <c r="N41" s="20"/>
      <c r="O41" s="17"/>
      <c r="P41" s="17"/>
      <c r="Q41" s="17"/>
      <c r="R41" s="17"/>
      <c r="S41" s="17"/>
      <c r="T41" s="17"/>
      <c r="U41" s="17"/>
      <c r="V41" s="17"/>
      <c r="W41" s="17"/>
      <c r="X41" s="17"/>
      <c r="Y41" s="17"/>
      <c r="Z41" s="17"/>
      <c r="AA41" s="17"/>
      <c r="AB41" s="17"/>
      <c r="AC41" s="17"/>
      <c r="AD41" s="17"/>
      <c r="AE41" s="17"/>
      <c r="AF41" s="17"/>
    </row>
    <row r="42" spans="1:32" ht="12">
      <c r="A42" s="20"/>
      <c r="B42" s="20"/>
      <c r="C42" s="20"/>
      <c r="D42" s="20"/>
      <c r="E42" s="20"/>
      <c r="F42" s="20"/>
      <c r="G42" s="20"/>
      <c r="H42" s="20"/>
      <c r="I42" s="20"/>
      <c r="J42" s="20"/>
      <c r="K42" s="20"/>
      <c r="L42" s="20"/>
      <c r="M42" s="20"/>
      <c r="N42" s="20"/>
      <c r="O42" s="17"/>
      <c r="P42" s="17"/>
      <c r="Q42" s="17"/>
      <c r="R42" s="17"/>
      <c r="S42" s="17"/>
      <c r="T42" s="17"/>
      <c r="U42" s="17"/>
      <c r="V42" s="17"/>
      <c r="W42" s="17"/>
      <c r="X42" s="17"/>
      <c r="Y42" s="17"/>
      <c r="Z42" s="17"/>
      <c r="AA42" s="17"/>
      <c r="AB42" s="17"/>
      <c r="AC42" s="17"/>
      <c r="AD42" s="17"/>
      <c r="AE42" s="17"/>
      <c r="AF42" s="17"/>
    </row>
    <row r="43" spans="1:32" ht="12">
      <c r="A43" s="20"/>
      <c r="B43" s="20"/>
      <c r="C43" s="20"/>
      <c r="D43" s="20"/>
      <c r="E43" s="20"/>
      <c r="F43" s="20"/>
      <c r="G43" s="20"/>
      <c r="H43" s="20"/>
      <c r="I43" s="20"/>
      <c r="J43" s="20"/>
      <c r="K43" s="20"/>
      <c r="L43" s="20"/>
      <c r="M43" s="20"/>
      <c r="N43" s="20"/>
      <c r="O43" s="17"/>
      <c r="P43" s="17"/>
      <c r="Q43" s="17"/>
      <c r="R43" s="17"/>
      <c r="S43" s="17"/>
      <c r="T43" s="17"/>
      <c r="U43" s="17"/>
      <c r="V43" s="17"/>
      <c r="W43" s="17"/>
      <c r="X43" s="17"/>
      <c r="Y43" s="17"/>
      <c r="Z43" s="17"/>
      <c r="AA43" s="17"/>
      <c r="AB43" s="17"/>
      <c r="AC43" s="17"/>
      <c r="AD43" s="17"/>
      <c r="AE43" s="17"/>
      <c r="AF43" s="17"/>
    </row>
    <row r="44" spans="1:32" ht="12">
      <c r="A44" s="20"/>
      <c r="B44" s="20"/>
      <c r="C44" s="20"/>
      <c r="D44" s="20"/>
      <c r="E44" s="20"/>
      <c r="F44" s="20"/>
      <c r="G44" s="20"/>
      <c r="H44" s="20"/>
      <c r="I44" s="20"/>
      <c r="J44" s="20"/>
      <c r="K44" s="20"/>
      <c r="L44" s="20"/>
      <c r="M44" s="20"/>
      <c r="N44" s="20"/>
      <c r="O44" s="17"/>
      <c r="P44" s="17"/>
      <c r="Q44" s="17"/>
      <c r="R44" s="17"/>
      <c r="S44" s="17"/>
      <c r="T44" s="17"/>
      <c r="U44" s="17"/>
      <c r="V44" s="17"/>
      <c r="W44" s="17"/>
      <c r="X44" s="17"/>
      <c r="Y44" s="17"/>
      <c r="Z44" s="17"/>
      <c r="AA44" s="17"/>
      <c r="AB44" s="17"/>
      <c r="AC44" s="17"/>
      <c r="AD44" s="17"/>
      <c r="AE44" s="17"/>
      <c r="AF44" s="17"/>
    </row>
    <row r="45" spans="1:32" ht="12">
      <c r="A45" s="20"/>
      <c r="B45" s="20"/>
      <c r="C45" s="20"/>
      <c r="D45" s="20"/>
      <c r="E45" s="20"/>
      <c r="F45" s="20"/>
      <c r="G45" s="20"/>
      <c r="H45" s="20"/>
      <c r="I45" s="20"/>
      <c r="J45" s="20"/>
      <c r="K45" s="20"/>
      <c r="L45" s="20"/>
      <c r="M45" s="20"/>
      <c r="N45" s="20"/>
      <c r="O45" s="17"/>
      <c r="P45" s="17"/>
      <c r="Q45" s="17"/>
      <c r="R45" s="17"/>
      <c r="S45" s="17"/>
      <c r="T45" s="17"/>
      <c r="U45" s="17"/>
      <c r="V45" s="17"/>
      <c r="W45" s="17"/>
      <c r="X45" s="17"/>
      <c r="Y45" s="17"/>
      <c r="Z45" s="17"/>
      <c r="AA45" s="17"/>
      <c r="AB45" s="17"/>
      <c r="AC45" s="17"/>
      <c r="AD45" s="17"/>
      <c r="AE45" s="17"/>
      <c r="AF45" s="17"/>
    </row>
    <row r="46" spans="1:32" ht="12">
      <c r="A46" s="20"/>
      <c r="B46" s="20"/>
      <c r="C46" s="20"/>
      <c r="D46" s="20"/>
      <c r="E46" s="20"/>
      <c r="F46" s="20"/>
      <c r="G46" s="20"/>
      <c r="H46" s="20"/>
      <c r="I46" s="20"/>
      <c r="J46" s="20"/>
      <c r="K46" s="20"/>
      <c r="L46" s="20"/>
      <c r="M46" s="20"/>
      <c r="N46" s="20"/>
      <c r="O46" s="17"/>
      <c r="P46" s="17"/>
      <c r="Q46" s="17"/>
      <c r="R46" s="17"/>
      <c r="S46" s="17"/>
      <c r="T46" s="17"/>
      <c r="U46" s="17"/>
      <c r="V46" s="17"/>
      <c r="W46" s="17"/>
      <c r="X46" s="17"/>
      <c r="Y46" s="17"/>
      <c r="Z46" s="17"/>
      <c r="AA46" s="17"/>
      <c r="AB46" s="17"/>
      <c r="AC46" s="17"/>
      <c r="AD46" s="17"/>
      <c r="AE46" s="17"/>
      <c r="AF46" s="17"/>
    </row>
    <row r="47" spans="1:32" ht="12">
      <c r="A47" s="20"/>
      <c r="B47" s="20"/>
      <c r="C47" s="20"/>
      <c r="D47" s="20"/>
      <c r="E47" s="20"/>
      <c r="F47" s="20"/>
      <c r="G47" s="20"/>
      <c r="H47" s="20"/>
      <c r="I47" s="20"/>
      <c r="J47" s="20"/>
      <c r="K47" s="20"/>
      <c r="L47" s="20"/>
      <c r="M47" s="20"/>
      <c r="N47" s="20"/>
      <c r="O47" s="17"/>
      <c r="P47" s="17"/>
      <c r="Q47" s="17"/>
      <c r="R47" s="17"/>
      <c r="S47" s="17"/>
      <c r="T47" s="17"/>
      <c r="U47" s="17"/>
      <c r="V47" s="17"/>
      <c r="W47" s="17"/>
      <c r="X47" s="17"/>
      <c r="Y47" s="17"/>
      <c r="Z47" s="17"/>
      <c r="AA47" s="17"/>
      <c r="AB47" s="17"/>
      <c r="AC47" s="17"/>
      <c r="AD47" s="17"/>
      <c r="AE47" s="17"/>
      <c r="AF47" s="17"/>
    </row>
    <row r="48" spans="1:32" ht="12">
      <c r="A48" s="20"/>
      <c r="B48" s="20"/>
      <c r="C48" s="20"/>
      <c r="D48" s="20"/>
      <c r="E48" s="20"/>
      <c r="F48" s="20"/>
      <c r="G48" s="20"/>
      <c r="H48" s="20"/>
      <c r="I48" s="20"/>
      <c r="J48" s="20"/>
      <c r="K48" s="20"/>
      <c r="L48" s="20"/>
      <c r="M48" s="20"/>
      <c r="N48" s="20"/>
      <c r="O48" s="17"/>
      <c r="P48" s="17"/>
      <c r="Q48" s="17"/>
      <c r="R48" s="17"/>
      <c r="S48" s="17"/>
      <c r="T48" s="17"/>
      <c r="U48" s="17"/>
      <c r="V48" s="17"/>
      <c r="W48" s="17"/>
      <c r="X48" s="17"/>
      <c r="Y48" s="17"/>
      <c r="Z48" s="17"/>
      <c r="AA48" s="17"/>
      <c r="AB48" s="17"/>
      <c r="AC48" s="17"/>
      <c r="AD48" s="17"/>
      <c r="AE48" s="17"/>
      <c r="AF48" s="17"/>
    </row>
    <row r="49" spans="1:32" ht="12">
      <c r="A49" s="20"/>
      <c r="B49" s="20"/>
      <c r="C49" s="20"/>
      <c r="D49" s="20"/>
      <c r="E49" s="20"/>
      <c r="F49" s="20"/>
      <c r="G49" s="20"/>
      <c r="H49" s="20"/>
      <c r="I49" s="20"/>
      <c r="J49" s="20"/>
      <c r="K49" s="20"/>
      <c r="L49" s="20"/>
      <c r="M49" s="20"/>
      <c r="N49" s="20"/>
      <c r="O49" s="17"/>
      <c r="P49" s="17"/>
      <c r="Q49" s="17"/>
      <c r="R49" s="17"/>
      <c r="S49" s="17"/>
      <c r="T49" s="17"/>
      <c r="U49" s="17"/>
      <c r="V49" s="17"/>
      <c r="W49" s="17"/>
      <c r="X49" s="17"/>
      <c r="Y49" s="17"/>
      <c r="Z49" s="17"/>
      <c r="AA49" s="17"/>
      <c r="AB49" s="17"/>
      <c r="AC49" s="17"/>
      <c r="AD49" s="17"/>
      <c r="AE49" s="17"/>
      <c r="AF49" s="17"/>
    </row>
    <row r="50" spans="1:32" ht="12">
      <c r="A50" s="20"/>
      <c r="B50" s="20"/>
      <c r="C50" s="20"/>
      <c r="D50" s="20"/>
      <c r="E50" s="20"/>
      <c r="F50" s="20"/>
      <c r="G50" s="20"/>
      <c r="H50" s="20"/>
      <c r="I50" s="20"/>
      <c r="J50" s="20"/>
      <c r="K50" s="20"/>
      <c r="L50" s="20"/>
      <c r="M50" s="20"/>
      <c r="N50" s="20"/>
      <c r="O50" s="17"/>
      <c r="P50" s="17"/>
      <c r="Q50" s="17"/>
      <c r="R50" s="17"/>
      <c r="S50" s="17"/>
      <c r="T50" s="17"/>
      <c r="U50" s="17"/>
      <c r="V50" s="17"/>
      <c r="W50" s="17"/>
      <c r="X50" s="17"/>
      <c r="Y50" s="17"/>
      <c r="Z50" s="17"/>
      <c r="AA50" s="17"/>
      <c r="AB50" s="17"/>
      <c r="AC50" s="17"/>
      <c r="AD50" s="17"/>
      <c r="AE50" s="17"/>
      <c r="AF50" s="17"/>
    </row>
    <row r="51" ht="11.25">
      <c r="A51" s="1179" t="s">
        <v>887</v>
      </c>
    </row>
  </sheetData>
  <mergeCells count="38">
    <mergeCell ref="Y5:AA5"/>
    <mergeCell ref="AC2:AC3"/>
    <mergeCell ref="X4:AF4"/>
    <mergeCell ref="AD3:AF3"/>
    <mergeCell ref="X5:X6"/>
    <mergeCell ref="AB5:AB6"/>
    <mergeCell ref="AC5:AC6"/>
    <mergeCell ref="AD5:AD6"/>
    <mergeCell ref="AE5:AE6"/>
    <mergeCell ref="AF5:AF6"/>
    <mergeCell ref="A4:A6"/>
    <mergeCell ref="B4:H4"/>
    <mergeCell ref="I4:L4"/>
    <mergeCell ref="M4:N4"/>
    <mergeCell ref="B5:B6"/>
    <mergeCell ref="C5:C6"/>
    <mergeCell ref="D5:D6"/>
    <mergeCell ref="E5:E6"/>
    <mergeCell ref="F5:F6"/>
    <mergeCell ref="G5:G6"/>
    <mergeCell ref="W4:W6"/>
    <mergeCell ref="P4:P6"/>
    <mergeCell ref="O4:O6"/>
    <mergeCell ref="Q4:R4"/>
    <mergeCell ref="S4:V4"/>
    <mergeCell ref="R5:R6"/>
    <mergeCell ref="S5:S6"/>
    <mergeCell ref="T5:T6"/>
    <mergeCell ref="U5:U6"/>
    <mergeCell ref="V5:V6"/>
    <mergeCell ref="H5:H6"/>
    <mergeCell ref="I5:I6"/>
    <mergeCell ref="J5:J6"/>
    <mergeCell ref="K5:K6"/>
    <mergeCell ref="L5:L6"/>
    <mergeCell ref="M5:M6"/>
    <mergeCell ref="N5:N6"/>
    <mergeCell ref="Q5:Q6"/>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197" t="s">
        <v>942</v>
      </c>
    </row>
    <row r="2" spans="2:11" ht="12.75" thickBot="1">
      <c r="B2" s="20" t="s">
        <v>936</v>
      </c>
      <c r="C2" s="20"/>
      <c r="D2" s="20"/>
      <c r="E2" s="20"/>
      <c r="F2" s="20"/>
      <c r="G2" s="20"/>
      <c r="H2" s="20"/>
      <c r="I2" s="20"/>
      <c r="J2" s="41"/>
      <c r="K2" s="155"/>
    </row>
    <row r="3" spans="1:11" ht="12" customHeight="1" thickTop="1">
      <c r="A3" s="37"/>
      <c r="B3" s="1263" t="s">
        <v>937</v>
      </c>
      <c r="C3" s="1077" t="s">
        <v>919</v>
      </c>
      <c r="D3" s="1078"/>
      <c r="E3" s="1079"/>
      <c r="F3" s="1077" t="s">
        <v>920</v>
      </c>
      <c r="G3" s="1078"/>
      <c r="H3" s="1079"/>
      <c r="I3" s="1077" t="s">
        <v>938</v>
      </c>
      <c r="J3" s="1078"/>
      <c r="K3" s="1079"/>
    </row>
    <row r="4" spans="1:11" ht="24" customHeight="1">
      <c r="A4" s="37"/>
      <c r="B4" s="1733"/>
      <c r="C4" s="901" t="s">
        <v>1053</v>
      </c>
      <c r="D4" s="1174">
        <v>53</v>
      </c>
      <c r="E4" s="645" t="s">
        <v>939</v>
      </c>
      <c r="F4" s="1174">
        <v>54</v>
      </c>
      <c r="G4" s="901">
        <v>53</v>
      </c>
      <c r="H4" s="158" t="s">
        <v>939</v>
      </c>
      <c r="I4" s="901">
        <v>54</v>
      </c>
      <c r="J4" s="1174">
        <v>53</v>
      </c>
      <c r="K4" s="1198" t="s">
        <v>940</v>
      </c>
    </row>
    <row r="5" spans="1:11" ht="7.5" customHeight="1">
      <c r="A5" s="37"/>
      <c r="B5" s="37"/>
      <c r="C5" s="31"/>
      <c r="D5" s="31"/>
      <c r="E5" s="31"/>
      <c r="F5" s="31"/>
      <c r="G5" s="31"/>
      <c r="H5" s="31"/>
      <c r="I5" s="31"/>
      <c r="J5" s="31"/>
      <c r="K5" s="33"/>
    </row>
    <row r="6" spans="1:11" s="159" customFormat="1" ht="12" customHeight="1">
      <c r="A6" s="636"/>
      <c r="B6" s="1199" t="s">
        <v>1604</v>
      </c>
      <c r="C6" s="316">
        <f aca="true" t="shared" si="0" ref="C6:K6">SUM(C8:C11)</f>
        <v>4057</v>
      </c>
      <c r="D6" s="316">
        <f t="shared" si="0"/>
        <v>4101</v>
      </c>
      <c r="E6" s="1200">
        <f t="shared" si="0"/>
        <v>-44</v>
      </c>
      <c r="F6" s="316">
        <f t="shared" si="0"/>
        <v>92</v>
      </c>
      <c r="G6" s="316">
        <f t="shared" si="0"/>
        <v>90</v>
      </c>
      <c r="H6" s="1200">
        <f t="shared" si="0"/>
        <v>2</v>
      </c>
      <c r="I6" s="316">
        <f t="shared" si="0"/>
        <v>4911</v>
      </c>
      <c r="J6" s="316">
        <f t="shared" si="0"/>
        <v>5059</v>
      </c>
      <c r="K6" s="1201">
        <f t="shared" si="0"/>
        <v>-148</v>
      </c>
    </row>
    <row r="7" spans="1:11" s="1179" customFormat="1" ht="7.5" customHeight="1">
      <c r="A7" s="1202"/>
      <c r="B7" s="641"/>
      <c r="C7" s="1203"/>
      <c r="D7" s="1203"/>
      <c r="E7" s="1204"/>
      <c r="F7" s="1203"/>
      <c r="G7" s="1203"/>
      <c r="H7" s="1204"/>
      <c r="I7" s="1203"/>
      <c r="J7" s="1203"/>
      <c r="K7" s="1205"/>
    </row>
    <row r="8" spans="1:11" s="159" customFormat="1" ht="12" customHeight="1">
      <c r="A8" s="636"/>
      <c r="B8" s="1199" t="s">
        <v>1611</v>
      </c>
      <c r="C8" s="316">
        <f>SUM(C13+C18+C19+C22)</f>
        <v>1495</v>
      </c>
      <c r="D8" s="316">
        <f>SUM(D13+D18+D19+D22)</f>
        <v>1359</v>
      </c>
      <c r="E8" s="1200">
        <f>C8-D8</f>
        <v>136</v>
      </c>
      <c r="F8" s="316">
        <f>SUM(F13+F18+F19+F22)</f>
        <v>22</v>
      </c>
      <c r="G8" s="316">
        <f>SUM(G13+G18+G19+G22)</f>
        <v>27</v>
      </c>
      <c r="H8" s="1200">
        <f>F8-G8</f>
        <v>-5</v>
      </c>
      <c r="I8" s="316">
        <f>SUM(I13+I18+I19+I22)</f>
        <v>1833</v>
      </c>
      <c r="J8" s="316">
        <f>SUM(J13+J18+J19+J22)</f>
        <v>1617</v>
      </c>
      <c r="K8" s="1201">
        <f>I8-J8</f>
        <v>216</v>
      </c>
    </row>
    <row r="9" spans="1:11" s="159" customFormat="1" ht="12" customHeight="1">
      <c r="A9" s="636"/>
      <c r="B9" s="1199" t="s">
        <v>921</v>
      </c>
      <c r="C9" s="316">
        <f>SUM(C17+C20+C23)</f>
        <v>561</v>
      </c>
      <c r="D9" s="316">
        <f>SUM(D17+D20+D23)</f>
        <v>627</v>
      </c>
      <c r="E9" s="1200">
        <f>C9-D9</f>
        <v>-66</v>
      </c>
      <c r="F9" s="316">
        <f>SUM(F17+F20+F23)</f>
        <v>18</v>
      </c>
      <c r="G9" s="316">
        <f>SUM(G17+G20+G23)</f>
        <v>18</v>
      </c>
      <c r="H9" s="1200">
        <f>F9-G9</f>
        <v>0</v>
      </c>
      <c r="I9" s="316">
        <f>SUM(I17+I20+I23)</f>
        <v>712</v>
      </c>
      <c r="J9" s="316">
        <f>SUM(J17+J20+J23)</f>
        <v>901</v>
      </c>
      <c r="K9" s="1201">
        <f>I9-J9</f>
        <v>-189</v>
      </c>
    </row>
    <row r="10" spans="1:11" s="159" customFormat="1" ht="12" customHeight="1">
      <c r="A10" s="636"/>
      <c r="B10" s="1199" t="s">
        <v>1615</v>
      </c>
      <c r="C10" s="316">
        <f>SUM(C14+C21+C24+C25)</f>
        <v>1005</v>
      </c>
      <c r="D10" s="316">
        <f>SUM(D14+D21+D24+D25)</f>
        <v>1070</v>
      </c>
      <c r="E10" s="1200">
        <f>C10-D10</f>
        <v>-65</v>
      </c>
      <c r="F10" s="316">
        <f>SUM(F14+F21+F24+F25)</f>
        <v>21</v>
      </c>
      <c r="G10" s="316">
        <f>SUM(G14+G21+G24+G25)</f>
        <v>16</v>
      </c>
      <c r="H10" s="1200">
        <f>F10-G10</f>
        <v>5</v>
      </c>
      <c r="I10" s="316">
        <f>SUM(I14+I21+I24+I25)</f>
        <v>1209</v>
      </c>
      <c r="J10" s="316">
        <f>SUM(J14+J21+J24+J25)</f>
        <v>1319</v>
      </c>
      <c r="K10" s="1201">
        <f>I10-J10</f>
        <v>-110</v>
      </c>
    </row>
    <row r="11" spans="1:11" s="159" customFormat="1" ht="12" customHeight="1">
      <c r="A11" s="636"/>
      <c r="B11" s="1199" t="s">
        <v>1617</v>
      </c>
      <c r="C11" s="316">
        <f>SUM(C15+C16+C26+C27)</f>
        <v>996</v>
      </c>
      <c r="D11" s="316">
        <f>SUM(D15+D16+D26+D27)</f>
        <v>1045</v>
      </c>
      <c r="E11" s="1200">
        <f>C11-D11</f>
        <v>-49</v>
      </c>
      <c r="F11" s="316">
        <f>SUM(F15+F16+F26+F27)</f>
        <v>31</v>
      </c>
      <c r="G11" s="316">
        <f>SUM(G15+G16+G26+G27)</f>
        <v>29</v>
      </c>
      <c r="H11" s="1200">
        <f>F11-G11</f>
        <v>2</v>
      </c>
      <c r="I11" s="316">
        <f>SUM(I15+I16+I26+I27)</f>
        <v>1157</v>
      </c>
      <c r="J11" s="316">
        <f>SUM(J15+J16+J26+J27)</f>
        <v>1222</v>
      </c>
      <c r="K11" s="1201">
        <f>I11-J11</f>
        <v>-65</v>
      </c>
    </row>
    <row r="12" spans="1:11" ht="7.5" customHeight="1">
      <c r="A12" s="37"/>
      <c r="B12" s="1206"/>
      <c r="C12" s="1207"/>
      <c r="D12" s="1207"/>
      <c r="E12" s="1208"/>
      <c r="F12" s="1207"/>
      <c r="G12" s="1207"/>
      <c r="H12" s="1208"/>
      <c r="I12" s="1207"/>
      <c r="J12" s="1207"/>
      <c r="K12" s="1209"/>
    </row>
    <row r="13" spans="1:11" ht="12" customHeight="1">
      <c r="A13" s="37"/>
      <c r="B13" s="629" t="s">
        <v>922</v>
      </c>
      <c r="C13" s="310">
        <v>874</v>
      </c>
      <c r="D13" s="310">
        <v>793</v>
      </c>
      <c r="E13" s="1210">
        <f aca="true" t="shared" si="1" ref="E13:E27">C13-D13</f>
        <v>81</v>
      </c>
      <c r="F13" s="310">
        <v>9</v>
      </c>
      <c r="G13" s="310">
        <v>9</v>
      </c>
      <c r="H13" s="1210">
        <f aca="true" t="shared" si="2" ref="H13:H27">F13-G13</f>
        <v>0</v>
      </c>
      <c r="I13" s="310">
        <v>1053</v>
      </c>
      <c r="J13" s="310">
        <v>911</v>
      </c>
      <c r="K13" s="1211">
        <f aca="true" t="shared" si="3" ref="K13:K27">I13-J13</f>
        <v>142</v>
      </c>
    </row>
    <row r="14" spans="1:11" ht="12" customHeight="1">
      <c r="A14" s="37"/>
      <c r="B14" s="629" t="s">
        <v>923</v>
      </c>
      <c r="C14" s="310">
        <v>538</v>
      </c>
      <c r="D14" s="310">
        <v>590</v>
      </c>
      <c r="E14" s="1210">
        <f t="shared" si="1"/>
        <v>-52</v>
      </c>
      <c r="F14" s="310">
        <v>12</v>
      </c>
      <c r="G14" s="310">
        <v>6</v>
      </c>
      <c r="H14" s="1210">
        <f t="shared" si="2"/>
        <v>6</v>
      </c>
      <c r="I14" s="310">
        <v>626</v>
      </c>
      <c r="J14" s="310">
        <v>725</v>
      </c>
      <c r="K14" s="1211">
        <f t="shared" si="3"/>
        <v>-99</v>
      </c>
    </row>
    <row r="15" spans="1:11" ht="12" customHeight="1">
      <c r="A15" s="37"/>
      <c r="B15" s="629" t="s">
        <v>924</v>
      </c>
      <c r="C15" s="310">
        <v>411</v>
      </c>
      <c r="D15" s="310">
        <v>433</v>
      </c>
      <c r="E15" s="1210">
        <f t="shared" si="1"/>
        <v>-22</v>
      </c>
      <c r="F15" s="310">
        <v>12</v>
      </c>
      <c r="G15" s="310">
        <v>12</v>
      </c>
      <c r="H15" s="1210">
        <f t="shared" si="2"/>
        <v>0</v>
      </c>
      <c r="I15" s="310">
        <v>460</v>
      </c>
      <c r="J15" s="310">
        <v>516</v>
      </c>
      <c r="K15" s="1211">
        <f t="shared" si="3"/>
        <v>-56</v>
      </c>
    </row>
    <row r="16" spans="1:11" ht="12" customHeight="1">
      <c r="A16" s="37"/>
      <c r="B16" s="629" t="s">
        <v>925</v>
      </c>
      <c r="C16" s="310">
        <v>493</v>
      </c>
      <c r="D16" s="310">
        <v>494</v>
      </c>
      <c r="E16" s="1210">
        <f t="shared" si="1"/>
        <v>-1</v>
      </c>
      <c r="F16" s="310">
        <v>15</v>
      </c>
      <c r="G16" s="310">
        <v>14</v>
      </c>
      <c r="H16" s="1210">
        <f t="shared" si="2"/>
        <v>1</v>
      </c>
      <c r="I16" s="310">
        <v>559</v>
      </c>
      <c r="J16" s="310">
        <v>559</v>
      </c>
      <c r="K16" s="1211">
        <f t="shared" si="3"/>
        <v>0</v>
      </c>
    </row>
    <row r="17" spans="1:11" ht="12" customHeight="1">
      <c r="A17" s="37"/>
      <c r="B17" s="629" t="s">
        <v>926</v>
      </c>
      <c r="C17" s="310">
        <v>222</v>
      </c>
      <c r="D17" s="310">
        <v>230</v>
      </c>
      <c r="E17" s="1210">
        <f t="shared" si="1"/>
        <v>-8</v>
      </c>
      <c r="F17" s="310">
        <v>8</v>
      </c>
      <c r="G17" s="310">
        <v>11</v>
      </c>
      <c r="H17" s="1210">
        <f t="shared" si="2"/>
        <v>-3</v>
      </c>
      <c r="I17" s="310">
        <v>274</v>
      </c>
      <c r="J17" s="310">
        <v>320</v>
      </c>
      <c r="K17" s="1211">
        <f t="shared" si="3"/>
        <v>-46</v>
      </c>
    </row>
    <row r="18" spans="1:11" ht="12" customHeight="1">
      <c r="A18" s="37"/>
      <c r="B18" s="629" t="s">
        <v>927</v>
      </c>
      <c r="C18" s="310">
        <v>274</v>
      </c>
      <c r="D18" s="310">
        <v>284</v>
      </c>
      <c r="E18" s="1210">
        <f t="shared" si="1"/>
        <v>-10</v>
      </c>
      <c r="F18" s="310">
        <v>8</v>
      </c>
      <c r="G18" s="310">
        <v>11</v>
      </c>
      <c r="H18" s="1210">
        <f t="shared" si="2"/>
        <v>-3</v>
      </c>
      <c r="I18" s="310">
        <v>318</v>
      </c>
      <c r="J18" s="310">
        <v>344</v>
      </c>
      <c r="K18" s="1211">
        <f t="shared" si="3"/>
        <v>-26</v>
      </c>
    </row>
    <row r="19" spans="1:11" ht="12" customHeight="1">
      <c r="A19" s="37"/>
      <c r="B19" s="629" t="s">
        <v>928</v>
      </c>
      <c r="C19" s="310">
        <v>138</v>
      </c>
      <c r="D19" s="310">
        <v>116</v>
      </c>
      <c r="E19" s="1210">
        <f t="shared" si="1"/>
        <v>22</v>
      </c>
      <c r="F19" s="310">
        <v>4</v>
      </c>
      <c r="G19" s="310">
        <v>2</v>
      </c>
      <c r="H19" s="1210">
        <f t="shared" si="2"/>
        <v>2</v>
      </c>
      <c r="I19" s="310">
        <v>185</v>
      </c>
      <c r="J19" s="310">
        <v>156</v>
      </c>
      <c r="K19" s="1211">
        <f t="shared" si="3"/>
        <v>29</v>
      </c>
    </row>
    <row r="20" spans="1:11" ht="12" customHeight="1">
      <c r="A20" s="37"/>
      <c r="B20" s="629" t="s">
        <v>1519</v>
      </c>
      <c r="C20" s="310">
        <v>239</v>
      </c>
      <c r="D20" s="310">
        <v>261</v>
      </c>
      <c r="E20" s="1210">
        <f t="shared" si="1"/>
        <v>-22</v>
      </c>
      <c r="F20" s="310">
        <v>7</v>
      </c>
      <c r="G20" s="310">
        <v>4</v>
      </c>
      <c r="H20" s="1210">
        <f t="shared" si="2"/>
        <v>3</v>
      </c>
      <c r="I20" s="310">
        <v>322</v>
      </c>
      <c r="J20" s="310">
        <v>380</v>
      </c>
      <c r="K20" s="1211">
        <f t="shared" si="3"/>
        <v>-58</v>
      </c>
    </row>
    <row r="21" spans="1:11" ht="12" customHeight="1">
      <c r="A21" s="37"/>
      <c r="B21" s="629" t="s">
        <v>929</v>
      </c>
      <c r="C21" s="310">
        <v>166</v>
      </c>
      <c r="D21" s="310">
        <v>168</v>
      </c>
      <c r="E21" s="1210">
        <f t="shared" si="1"/>
        <v>-2</v>
      </c>
      <c r="F21" s="310">
        <v>4</v>
      </c>
      <c r="G21" s="310">
        <v>4</v>
      </c>
      <c r="H21" s="1210">
        <f t="shared" si="2"/>
        <v>0</v>
      </c>
      <c r="I21" s="310">
        <v>197</v>
      </c>
      <c r="J21" s="310">
        <v>196</v>
      </c>
      <c r="K21" s="1211">
        <f t="shared" si="3"/>
        <v>1</v>
      </c>
    </row>
    <row r="22" spans="1:11" ht="12" customHeight="1">
      <c r="A22" s="37"/>
      <c r="B22" s="629" t="s">
        <v>930</v>
      </c>
      <c r="C22" s="310">
        <v>209</v>
      </c>
      <c r="D22" s="310">
        <v>166</v>
      </c>
      <c r="E22" s="1210">
        <f t="shared" si="1"/>
        <v>43</v>
      </c>
      <c r="F22" s="310">
        <v>1</v>
      </c>
      <c r="G22" s="310">
        <v>5</v>
      </c>
      <c r="H22" s="1210">
        <f t="shared" si="2"/>
        <v>-4</v>
      </c>
      <c r="I22" s="310">
        <v>277</v>
      </c>
      <c r="J22" s="310">
        <v>206</v>
      </c>
      <c r="K22" s="1211">
        <f t="shared" si="3"/>
        <v>71</v>
      </c>
    </row>
    <row r="23" spans="1:11" ht="12" customHeight="1">
      <c r="A23" s="37"/>
      <c r="B23" s="629" t="s">
        <v>931</v>
      </c>
      <c r="C23" s="310">
        <v>100</v>
      </c>
      <c r="D23" s="310">
        <v>136</v>
      </c>
      <c r="E23" s="1210">
        <f t="shared" si="1"/>
        <v>-36</v>
      </c>
      <c r="F23" s="310">
        <v>3</v>
      </c>
      <c r="G23" s="310">
        <v>3</v>
      </c>
      <c r="H23" s="1210">
        <f t="shared" si="2"/>
        <v>0</v>
      </c>
      <c r="I23" s="310">
        <v>116</v>
      </c>
      <c r="J23" s="310">
        <v>201</v>
      </c>
      <c r="K23" s="1211">
        <f t="shared" si="3"/>
        <v>-85</v>
      </c>
    </row>
    <row r="24" spans="1:11" ht="12" customHeight="1">
      <c r="A24" s="37"/>
      <c r="B24" s="629" t="s">
        <v>932</v>
      </c>
      <c r="C24" s="310">
        <v>259</v>
      </c>
      <c r="D24" s="310">
        <v>258</v>
      </c>
      <c r="E24" s="1210">
        <f t="shared" si="1"/>
        <v>1</v>
      </c>
      <c r="F24" s="310">
        <v>5</v>
      </c>
      <c r="G24" s="310">
        <v>3</v>
      </c>
      <c r="H24" s="1210">
        <f t="shared" si="2"/>
        <v>2</v>
      </c>
      <c r="I24" s="310">
        <v>322</v>
      </c>
      <c r="J24" s="310">
        <v>325</v>
      </c>
      <c r="K24" s="1211">
        <f t="shared" si="3"/>
        <v>-3</v>
      </c>
    </row>
    <row r="25" spans="1:11" ht="12" customHeight="1">
      <c r="A25" s="37"/>
      <c r="B25" s="629" t="s">
        <v>933</v>
      </c>
      <c r="C25" s="310">
        <v>42</v>
      </c>
      <c r="D25" s="310">
        <v>54</v>
      </c>
      <c r="E25" s="1210">
        <f t="shared" si="1"/>
        <v>-12</v>
      </c>
      <c r="F25" s="310">
        <v>0</v>
      </c>
      <c r="G25" s="310">
        <v>3</v>
      </c>
      <c r="H25" s="1210">
        <f t="shared" si="2"/>
        <v>-3</v>
      </c>
      <c r="I25" s="310">
        <v>64</v>
      </c>
      <c r="J25" s="310">
        <v>73</v>
      </c>
      <c r="K25" s="1211">
        <f t="shared" si="3"/>
        <v>-9</v>
      </c>
    </row>
    <row r="26" spans="1:11" ht="11.25" customHeight="1">
      <c r="A26" s="37"/>
      <c r="B26" s="629" t="s">
        <v>934</v>
      </c>
      <c r="C26" s="310">
        <v>71</v>
      </c>
      <c r="D26" s="310">
        <v>81</v>
      </c>
      <c r="E26" s="1210">
        <f t="shared" si="1"/>
        <v>-10</v>
      </c>
      <c r="F26" s="310">
        <v>4</v>
      </c>
      <c r="G26" s="310">
        <v>2</v>
      </c>
      <c r="H26" s="1210">
        <f t="shared" si="2"/>
        <v>2</v>
      </c>
      <c r="I26" s="310">
        <v>101</v>
      </c>
      <c r="J26" s="310">
        <v>97</v>
      </c>
      <c r="K26" s="1211">
        <f t="shared" si="3"/>
        <v>4</v>
      </c>
    </row>
    <row r="27" spans="1:11" ht="11.25" customHeight="1">
      <c r="A27" s="37"/>
      <c r="B27" s="158" t="s">
        <v>935</v>
      </c>
      <c r="C27" s="1196">
        <v>21</v>
      </c>
      <c r="D27" s="1196">
        <v>37</v>
      </c>
      <c r="E27" s="1212">
        <f t="shared" si="1"/>
        <v>-16</v>
      </c>
      <c r="F27" s="1196">
        <v>0</v>
      </c>
      <c r="G27" s="1196">
        <v>1</v>
      </c>
      <c r="H27" s="1212">
        <f t="shared" si="2"/>
        <v>-1</v>
      </c>
      <c r="I27" s="1196">
        <v>37</v>
      </c>
      <c r="J27" s="1196">
        <v>50</v>
      </c>
      <c r="K27" s="1213">
        <f t="shared" si="3"/>
        <v>-13</v>
      </c>
    </row>
    <row r="28" spans="2:11" ht="12">
      <c r="B28" s="17" t="s">
        <v>941</v>
      </c>
      <c r="C28" s="20"/>
      <c r="D28" s="20"/>
      <c r="E28" s="20"/>
      <c r="F28" s="20"/>
      <c r="G28" s="20"/>
      <c r="H28" s="20"/>
      <c r="I28" s="20"/>
      <c r="J28" s="20"/>
      <c r="K28" s="20"/>
    </row>
    <row r="29" spans="3:11" ht="12">
      <c r="C29" s="20"/>
      <c r="D29" s="20"/>
      <c r="E29" s="20"/>
      <c r="F29" s="20"/>
      <c r="G29" s="20"/>
      <c r="H29" s="20"/>
      <c r="I29" s="20"/>
      <c r="J29" s="20"/>
      <c r="K29" s="20"/>
    </row>
    <row r="30" spans="3:11" ht="12">
      <c r="C30" s="20"/>
      <c r="D30" s="20"/>
      <c r="E30" s="20"/>
      <c r="F30" s="20"/>
      <c r="G30" s="20"/>
      <c r="H30" s="20"/>
      <c r="I30" s="20"/>
      <c r="J30" s="20"/>
      <c r="K30" s="20"/>
    </row>
    <row r="31" spans="3:11" ht="12">
      <c r="C31" s="20"/>
      <c r="D31" s="20"/>
      <c r="E31" s="20"/>
      <c r="F31" s="20"/>
      <c r="G31" s="20"/>
      <c r="H31" s="20"/>
      <c r="I31" s="20"/>
      <c r="J31" s="20"/>
      <c r="K31" s="20"/>
    </row>
    <row r="32" spans="3:11" ht="12">
      <c r="C32" s="20"/>
      <c r="D32" s="20"/>
      <c r="E32" s="20"/>
      <c r="F32" s="20"/>
      <c r="G32" s="20"/>
      <c r="H32" s="20"/>
      <c r="I32" s="20"/>
      <c r="J32" s="20"/>
      <c r="K32" s="20"/>
    </row>
    <row r="33" spans="3:11" ht="12">
      <c r="C33" s="20"/>
      <c r="D33" s="20"/>
      <c r="E33" s="20"/>
      <c r="F33" s="20"/>
      <c r="G33" s="20"/>
      <c r="H33" s="20"/>
      <c r="I33" s="20"/>
      <c r="J33" s="20"/>
      <c r="K33" s="20"/>
    </row>
    <row r="34" spans="3:11" ht="12">
      <c r="C34" s="20"/>
      <c r="D34" s="20"/>
      <c r="E34" s="20"/>
      <c r="F34" s="20"/>
      <c r="G34" s="20"/>
      <c r="H34" s="20"/>
      <c r="I34" s="20"/>
      <c r="J34" s="20"/>
      <c r="K34" s="20"/>
    </row>
  </sheetData>
  <mergeCells count="1">
    <mergeCell ref="B3:B4"/>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1:F48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4.1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570</v>
      </c>
      <c r="B1" s="1"/>
      <c r="C1" s="1"/>
      <c r="D1" s="1"/>
      <c r="E1" s="1"/>
      <c r="F1" s="1"/>
    </row>
    <row r="2" spans="1:6" ht="12" customHeight="1">
      <c r="A2" s="1"/>
      <c r="B2" s="1"/>
      <c r="C2" s="1"/>
      <c r="D2" s="1"/>
      <c r="E2" s="1"/>
      <c r="F2" s="1"/>
    </row>
    <row r="3" spans="2:6" ht="12" customHeight="1">
      <c r="B3" s="1" t="s">
        <v>367</v>
      </c>
      <c r="C3" s="1"/>
      <c r="E3" s="1"/>
      <c r="F3" s="1"/>
    </row>
    <row r="4" spans="2:6" ht="12" customHeight="1">
      <c r="B4" s="3" t="s">
        <v>370</v>
      </c>
      <c r="C4" s="1" t="s">
        <v>374</v>
      </c>
      <c r="E4" s="1"/>
      <c r="F4" s="1"/>
    </row>
    <row r="5" spans="2:3" ht="26.25" customHeight="1">
      <c r="B5" s="3" t="s">
        <v>371</v>
      </c>
      <c r="C5" s="5" t="s">
        <v>571</v>
      </c>
    </row>
    <row r="6" spans="2:6" ht="12" customHeight="1">
      <c r="B6" s="3" t="s">
        <v>375</v>
      </c>
      <c r="C6" s="5" t="s">
        <v>458</v>
      </c>
      <c r="E6" s="1"/>
      <c r="F6" s="1"/>
    </row>
    <row r="7" spans="2:6" ht="12" customHeight="1">
      <c r="B7" s="3"/>
      <c r="C7" s="5" t="s">
        <v>399</v>
      </c>
      <c r="E7" s="1"/>
      <c r="F7" s="1"/>
    </row>
    <row r="8" spans="2:6" ht="12" customHeight="1">
      <c r="B8" s="3"/>
      <c r="C8" s="5" t="s">
        <v>400</v>
      </c>
      <c r="E8" s="1"/>
      <c r="F8" s="1"/>
    </row>
    <row r="9" spans="2:6" ht="12" customHeight="1">
      <c r="B9" s="3"/>
      <c r="C9" s="5" t="s">
        <v>401</v>
      </c>
      <c r="E9" s="1"/>
      <c r="F9" s="1"/>
    </row>
    <row r="10" spans="2:6" ht="12" customHeight="1">
      <c r="B10" s="3"/>
      <c r="C10" s="5" t="s">
        <v>402</v>
      </c>
      <c r="E10" s="1"/>
      <c r="F10" s="1"/>
    </row>
    <row r="11" spans="2:6" ht="12" customHeight="1">
      <c r="B11" s="3"/>
      <c r="C11" s="5" t="s">
        <v>403</v>
      </c>
      <c r="E11" s="1"/>
      <c r="F11" s="1"/>
    </row>
    <row r="12" spans="2:6" ht="12" customHeight="1">
      <c r="B12" s="3" t="s">
        <v>376</v>
      </c>
      <c r="C12" s="4" t="s">
        <v>572</v>
      </c>
      <c r="E12" s="1"/>
      <c r="F12" s="1"/>
    </row>
    <row r="13" spans="2:3" ht="12" customHeight="1">
      <c r="B13" s="3" t="s">
        <v>377</v>
      </c>
      <c r="C13" s="5" t="s">
        <v>404</v>
      </c>
    </row>
    <row r="14" spans="2:3" ht="12" customHeight="1">
      <c r="B14" s="3"/>
      <c r="C14" s="5" t="s">
        <v>406</v>
      </c>
    </row>
    <row r="15" spans="2:3" ht="12" customHeight="1">
      <c r="B15" s="3"/>
      <c r="C15" s="5" t="s">
        <v>405</v>
      </c>
    </row>
    <row r="16" spans="2:3" ht="11.25" customHeight="1">
      <c r="B16" s="3"/>
      <c r="C16" s="5" t="s">
        <v>407</v>
      </c>
    </row>
    <row r="17" spans="2:3" ht="24.75" customHeight="1">
      <c r="B17" s="3" t="s">
        <v>409</v>
      </c>
      <c r="C17" s="5" t="s">
        <v>408</v>
      </c>
    </row>
    <row r="18" spans="2:3" ht="24" customHeight="1">
      <c r="B18" s="3" t="s">
        <v>378</v>
      </c>
      <c r="C18" s="5" t="s">
        <v>410</v>
      </c>
    </row>
    <row r="19" spans="2:6" ht="24.75" customHeight="1">
      <c r="B19" s="3" t="s">
        <v>413</v>
      </c>
      <c r="C19" s="5" t="s">
        <v>412</v>
      </c>
      <c r="E19" s="1"/>
      <c r="F19" s="1"/>
    </row>
    <row r="20" spans="2:3" ht="12" customHeight="1">
      <c r="B20" s="1"/>
      <c r="C20" s="5"/>
    </row>
    <row r="21" spans="2:6" ht="12" customHeight="1">
      <c r="B21" s="1"/>
      <c r="C21" s="1" t="s">
        <v>573</v>
      </c>
      <c r="F21" s="1"/>
    </row>
    <row r="22" spans="2:6" ht="12">
      <c r="B22" s="1"/>
      <c r="C22" s="1" t="s">
        <v>574</v>
      </c>
      <c r="E22" s="1"/>
      <c r="F22" s="1"/>
    </row>
    <row r="23" spans="1:6" ht="12">
      <c r="A23" s="1"/>
      <c r="B23" s="1"/>
      <c r="C23" s="1"/>
      <c r="D23" s="1"/>
      <c r="E23" s="1"/>
      <c r="F23" s="1"/>
    </row>
    <row r="24" spans="1:4" ht="12">
      <c r="A24" s="1"/>
      <c r="B24" s="1"/>
      <c r="C24" s="1"/>
      <c r="D24" s="1"/>
    </row>
    <row r="25" spans="2:4" ht="12">
      <c r="B25" s="1" t="s">
        <v>368</v>
      </c>
      <c r="C25" s="1"/>
      <c r="D25" s="1"/>
    </row>
    <row r="26" ht="12">
      <c r="B26" s="2" t="s">
        <v>414</v>
      </c>
    </row>
    <row r="27" spans="2:3" ht="12">
      <c r="B27" s="2">
        <v>1</v>
      </c>
      <c r="C27" s="6" t="s">
        <v>369</v>
      </c>
    </row>
    <row r="28" spans="2:3" ht="12">
      <c r="B28" s="2">
        <v>2</v>
      </c>
      <c r="C28" s="6" t="s">
        <v>575</v>
      </c>
    </row>
    <row r="29" spans="2:3" ht="12">
      <c r="B29" s="2">
        <v>3</v>
      </c>
      <c r="C29" s="6" t="s">
        <v>576</v>
      </c>
    </row>
    <row r="30" spans="2:3" ht="12">
      <c r="B30" s="2">
        <v>4</v>
      </c>
      <c r="C30" s="6" t="s">
        <v>577</v>
      </c>
    </row>
    <row r="31" spans="2:3" ht="12">
      <c r="B31" s="2">
        <v>5</v>
      </c>
      <c r="C31" s="6" t="s">
        <v>415</v>
      </c>
    </row>
    <row r="32" spans="2:3" ht="12">
      <c r="B32" s="2">
        <v>6</v>
      </c>
      <c r="C32" s="6" t="s">
        <v>417</v>
      </c>
    </row>
    <row r="33" spans="2:3" ht="12">
      <c r="B33" s="2">
        <v>7</v>
      </c>
      <c r="C33" s="6" t="s">
        <v>416</v>
      </c>
    </row>
    <row r="34" spans="2:3" ht="12">
      <c r="B34" s="2">
        <v>8</v>
      </c>
      <c r="C34" s="2" t="s">
        <v>459</v>
      </c>
    </row>
    <row r="35" spans="2:3" ht="12">
      <c r="B35" s="2">
        <v>9</v>
      </c>
      <c r="C35" s="2" t="s">
        <v>578</v>
      </c>
    </row>
    <row r="36" spans="2:3" ht="12">
      <c r="B36" s="2">
        <v>10</v>
      </c>
      <c r="C36" s="6" t="s">
        <v>583</v>
      </c>
    </row>
    <row r="37" spans="2:3" ht="12">
      <c r="B37" s="2">
        <v>11</v>
      </c>
      <c r="C37" s="2" t="s">
        <v>579</v>
      </c>
    </row>
    <row r="38" spans="2:3" ht="12">
      <c r="B38" s="2">
        <v>12</v>
      </c>
      <c r="C38" s="6" t="s">
        <v>580</v>
      </c>
    </row>
    <row r="39" spans="2:3" ht="12">
      <c r="B39" s="2">
        <v>13</v>
      </c>
      <c r="C39" s="2" t="s">
        <v>581</v>
      </c>
    </row>
    <row r="40" spans="2:3" ht="12">
      <c r="B40" s="2">
        <v>14</v>
      </c>
      <c r="C40" s="6" t="s">
        <v>582</v>
      </c>
    </row>
    <row r="41" ht="12">
      <c r="C41" s="6"/>
    </row>
    <row r="42" ht="12">
      <c r="B42" s="2" t="s">
        <v>379</v>
      </c>
    </row>
    <row r="43" spans="2:3" ht="12">
      <c r="B43" s="2">
        <v>1</v>
      </c>
      <c r="C43" s="6" t="s">
        <v>585</v>
      </c>
    </row>
    <row r="44" spans="2:3" ht="12">
      <c r="B44" s="11">
        <v>2</v>
      </c>
      <c r="C44" s="12" t="s">
        <v>584</v>
      </c>
    </row>
    <row r="45" spans="2:3" ht="12">
      <c r="B45" s="2">
        <v>3</v>
      </c>
      <c r="C45" s="6" t="s">
        <v>586</v>
      </c>
    </row>
    <row r="46" spans="2:3" ht="12">
      <c r="B46" s="2">
        <v>4</v>
      </c>
      <c r="C46" s="2" t="s">
        <v>587</v>
      </c>
    </row>
    <row r="47" spans="2:3" ht="12">
      <c r="B47" s="11">
        <v>5</v>
      </c>
      <c r="C47" s="11" t="s">
        <v>588</v>
      </c>
    </row>
    <row r="48" spans="2:3" ht="12">
      <c r="B48" s="2">
        <v>6</v>
      </c>
      <c r="C48" s="2" t="s">
        <v>589</v>
      </c>
    </row>
    <row r="49" ht="12">
      <c r="C49" s="2" t="s">
        <v>456</v>
      </c>
    </row>
    <row r="50" ht="12">
      <c r="C50" s="2" t="s">
        <v>457</v>
      </c>
    </row>
    <row r="51" spans="2:3" ht="12">
      <c r="B51" s="2">
        <v>7</v>
      </c>
      <c r="C51" s="2" t="s">
        <v>590</v>
      </c>
    </row>
    <row r="52" spans="2:3" ht="12">
      <c r="B52" s="2">
        <v>8</v>
      </c>
      <c r="C52" s="2" t="s">
        <v>418</v>
      </c>
    </row>
    <row r="53" spans="2:3" ht="12">
      <c r="B53" s="2">
        <v>9</v>
      </c>
      <c r="C53" s="2" t="s">
        <v>452</v>
      </c>
    </row>
    <row r="54" spans="2:3" ht="12">
      <c r="B54" s="2">
        <v>10</v>
      </c>
      <c r="C54" s="2" t="s">
        <v>453</v>
      </c>
    </row>
    <row r="55" spans="2:3" ht="12">
      <c r="B55" s="2">
        <v>11</v>
      </c>
      <c r="C55" s="2" t="s">
        <v>454</v>
      </c>
    </row>
    <row r="56" spans="2:3" ht="12">
      <c r="B56" s="2">
        <v>12</v>
      </c>
      <c r="C56" s="2" t="s">
        <v>387</v>
      </c>
    </row>
    <row r="57" spans="2:3" ht="12">
      <c r="B57" s="2">
        <v>13</v>
      </c>
      <c r="C57" s="2" t="s">
        <v>388</v>
      </c>
    </row>
    <row r="58" spans="2:3" ht="12">
      <c r="B58" s="2">
        <v>14</v>
      </c>
      <c r="C58" s="2" t="s">
        <v>389</v>
      </c>
    </row>
    <row r="59" spans="2:3" ht="12">
      <c r="B59" s="2">
        <v>15</v>
      </c>
      <c r="C59" s="2" t="s">
        <v>390</v>
      </c>
    </row>
    <row r="60" spans="2:3" ht="12">
      <c r="B60" s="2">
        <v>16</v>
      </c>
      <c r="C60" s="2" t="s">
        <v>391</v>
      </c>
    </row>
    <row r="61" spans="2:3" ht="12">
      <c r="B61" s="2">
        <v>17</v>
      </c>
      <c r="C61" s="2" t="s">
        <v>392</v>
      </c>
    </row>
    <row r="62" spans="2:3" ht="12">
      <c r="B62" s="2">
        <v>18</v>
      </c>
      <c r="C62" s="2" t="s">
        <v>460</v>
      </c>
    </row>
    <row r="63" spans="2:3" ht="12">
      <c r="B63" s="2">
        <v>19</v>
      </c>
      <c r="C63" s="2" t="s">
        <v>455</v>
      </c>
    </row>
    <row r="64" spans="2:3" ht="12">
      <c r="B64" s="11">
        <v>20</v>
      </c>
      <c r="C64" s="11" t="s">
        <v>591</v>
      </c>
    </row>
    <row r="66" ht="12">
      <c r="B66" s="2" t="s">
        <v>380</v>
      </c>
    </row>
    <row r="67" spans="2:3" ht="12">
      <c r="B67" s="11">
        <v>1</v>
      </c>
      <c r="C67" s="11" t="s">
        <v>464</v>
      </c>
    </row>
    <row r="68" spans="2:3" ht="12">
      <c r="B68" s="2">
        <v>2</v>
      </c>
      <c r="C68" s="2" t="s">
        <v>461</v>
      </c>
    </row>
    <row r="69" spans="2:3" ht="12">
      <c r="B69" s="2">
        <v>3</v>
      </c>
      <c r="C69" s="2" t="s">
        <v>462</v>
      </c>
    </row>
    <row r="70" spans="2:3" ht="12">
      <c r="B70" s="2">
        <v>4</v>
      </c>
      <c r="C70" s="2" t="s">
        <v>592</v>
      </c>
    </row>
    <row r="71" spans="2:3" ht="12">
      <c r="B71" s="2">
        <v>5</v>
      </c>
      <c r="C71" s="2" t="s">
        <v>463</v>
      </c>
    </row>
    <row r="73" ht="12">
      <c r="B73" s="2" t="s">
        <v>381</v>
      </c>
    </row>
    <row r="74" spans="2:3" ht="12">
      <c r="B74" s="11">
        <v>1</v>
      </c>
      <c r="C74" s="11" t="s">
        <v>0</v>
      </c>
    </row>
    <row r="75" spans="2:3" ht="12">
      <c r="B75" s="11">
        <v>2</v>
      </c>
      <c r="C75" s="13" t="s">
        <v>593</v>
      </c>
    </row>
    <row r="76" spans="2:3" ht="12">
      <c r="B76" s="2">
        <v>3</v>
      </c>
      <c r="C76" s="7" t="s">
        <v>594</v>
      </c>
    </row>
    <row r="77" spans="2:3" ht="12">
      <c r="B77" s="2">
        <v>4</v>
      </c>
      <c r="C77" s="7" t="s">
        <v>595</v>
      </c>
    </row>
    <row r="78" spans="2:3" ht="12">
      <c r="B78" s="2">
        <v>5</v>
      </c>
      <c r="C78" s="7" t="s">
        <v>1</v>
      </c>
    </row>
    <row r="79" spans="2:3" ht="12">
      <c r="B79" s="2">
        <v>6</v>
      </c>
      <c r="C79" s="7" t="s">
        <v>2</v>
      </c>
    </row>
    <row r="80" spans="2:3" ht="12">
      <c r="B80" s="2">
        <v>7</v>
      </c>
      <c r="C80" s="2" t="s">
        <v>6</v>
      </c>
    </row>
    <row r="81" ht="12">
      <c r="C81" s="2" t="s">
        <v>524</v>
      </c>
    </row>
    <row r="82" ht="12">
      <c r="C82" s="2" t="s">
        <v>525</v>
      </c>
    </row>
    <row r="83" spans="2:3" ht="12">
      <c r="B83" s="2">
        <v>8</v>
      </c>
      <c r="C83" s="2" t="s">
        <v>3</v>
      </c>
    </row>
    <row r="84" spans="2:3" ht="12">
      <c r="B84" s="11">
        <v>9</v>
      </c>
      <c r="C84" s="11" t="s">
        <v>4</v>
      </c>
    </row>
    <row r="85" spans="2:3" ht="12">
      <c r="B85" s="2">
        <v>10</v>
      </c>
      <c r="C85" s="2" t="s">
        <v>5</v>
      </c>
    </row>
    <row r="86" ht="12">
      <c r="C86" s="2" t="s">
        <v>526</v>
      </c>
    </row>
    <row r="87" ht="12">
      <c r="C87" s="2" t="s">
        <v>527</v>
      </c>
    </row>
    <row r="88" ht="12">
      <c r="C88" s="2" t="s">
        <v>528</v>
      </c>
    </row>
    <row r="89" spans="2:3" ht="12">
      <c r="B89" s="2">
        <v>11</v>
      </c>
      <c r="C89" s="2" t="s">
        <v>7</v>
      </c>
    </row>
    <row r="90" spans="2:3" ht="12">
      <c r="B90" s="2">
        <v>12</v>
      </c>
      <c r="C90" s="2" t="s">
        <v>12</v>
      </c>
    </row>
    <row r="91" spans="2:3" ht="12">
      <c r="B91" s="2">
        <v>13</v>
      </c>
      <c r="C91" s="7" t="s">
        <v>8</v>
      </c>
    </row>
    <row r="92" spans="2:3" ht="12">
      <c r="B92" s="2">
        <v>14</v>
      </c>
      <c r="C92" s="2" t="s">
        <v>9</v>
      </c>
    </row>
    <row r="93" spans="2:3" ht="12">
      <c r="B93" s="2">
        <v>15</v>
      </c>
      <c r="C93" s="7" t="s">
        <v>10</v>
      </c>
    </row>
    <row r="94" spans="2:3" ht="12">
      <c r="B94" s="2">
        <v>16</v>
      </c>
      <c r="C94" s="2" t="s">
        <v>11</v>
      </c>
    </row>
    <row r="95" spans="2:3" ht="12">
      <c r="B95" s="2">
        <v>17</v>
      </c>
      <c r="C95" s="2" t="s">
        <v>518</v>
      </c>
    </row>
    <row r="96" spans="2:3" ht="12">
      <c r="B96" s="2">
        <v>18</v>
      </c>
      <c r="C96" s="2" t="s">
        <v>519</v>
      </c>
    </row>
    <row r="97" spans="2:3" ht="12">
      <c r="B97" s="11">
        <v>19</v>
      </c>
      <c r="C97" s="11" t="s">
        <v>13</v>
      </c>
    </row>
    <row r="98" spans="2:3" ht="12">
      <c r="B98" s="2">
        <v>20</v>
      </c>
      <c r="C98" s="2" t="s">
        <v>520</v>
      </c>
    </row>
    <row r="99" spans="2:3" ht="12">
      <c r="B99" s="2">
        <v>21</v>
      </c>
      <c r="C99" s="2" t="s">
        <v>521</v>
      </c>
    </row>
    <row r="100" spans="2:3" ht="12">
      <c r="B100" s="2">
        <v>22</v>
      </c>
      <c r="C100" s="2" t="s">
        <v>522</v>
      </c>
    </row>
    <row r="101" spans="2:3" ht="12">
      <c r="B101" s="2">
        <v>23</v>
      </c>
      <c r="C101" s="2" t="s">
        <v>523</v>
      </c>
    </row>
    <row r="102" spans="2:3" ht="12">
      <c r="B102" s="2">
        <v>24</v>
      </c>
      <c r="C102" s="2" t="s">
        <v>15</v>
      </c>
    </row>
    <row r="103" spans="2:3" ht="12">
      <c r="B103" s="2">
        <v>25</v>
      </c>
      <c r="C103" s="2" t="s">
        <v>14</v>
      </c>
    </row>
    <row r="104" ht="12">
      <c r="C104" s="7"/>
    </row>
    <row r="105" ht="12">
      <c r="B105" s="2" t="s">
        <v>382</v>
      </c>
    </row>
    <row r="106" spans="2:3" ht="12">
      <c r="B106" s="11">
        <v>1</v>
      </c>
      <c r="C106" s="12" t="s">
        <v>529</v>
      </c>
    </row>
    <row r="107" spans="2:3" ht="12">
      <c r="B107" s="2">
        <v>2</v>
      </c>
      <c r="C107" s="6" t="s">
        <v>16</v>
      </c>
    </row>
    <row r="108" spans="2:3" ht="11.25" customHeight="1">
      <c r="B108" s="2">
        <v>3</v>
      </c>
      <c r="C108" s="6" t="s">
        <v>17</v>
      </c>
    </row>
    <row r="109" spans="2:3" ht="12">
      <c r="B109" s="2">
        <v>4</v>
      </c>
      <c r="C109" s="6" t="s">
        <v>18</v>
      </c>
    </row>
    <row r="110" ht="12">
      <c r="C110" s="6" t="s">
        <v>530</v>
      </c>
    </row>
    <row r="111" ht="12">
      <c r="C111" s="6" t="s">
        <v>531</v>
      </c>
    </row>
    <row r="112" ht="12">
      <c r="C112" s="6" t="s">
        <v>532</v>
      </c>
    </row>
    <row r="113" spans="2:3" ht="12">
      <c r="B113" s="2">
        <v>5</v>
      </c>
      <c r="C113" s="6" t="s">
        <v>19</v>
      </c>
    </row>
    <row r="114" ht="12">
      <c r="C114" s="6" t="s">
        <v>533</v>
      </c>
    </row>
    <row r="115" ht="12">
      <c r="C115" s="6" t="s">
        <v>534</v>
      </c>
    </row>
    <row r="116" ht="12">
      <c r="C116" s="6" t="s">
        <v>535</v>
      </c>
    </row>
    <row r="117" ht="12">
      <c r="C117" s="6" t="s">
        <v>536</v>
      </c>
    </row>
    <row r="118" spans="2:3" ht="12">
      <c r="B118" s="2">
        <v>6</v>
      </c>
      <c r="C118" s="6" t="s">
        <v>20</v>
      </c>
    </row>
    <row r="119" spans="2:3" ht="12">
      <c r="B119" s="2">
        <v>7</v>
      </c>
      <c r="C119" s="6" t="s">
        <v>21</v>
      </c>
    </row>
    <row r="120" spans="2:3" ht="12">
      <c r="B120" s="2">
        <v>8</v>
      </c>
      <c r="C120" s="6" t="s">
        <v>22</v>
      </c>
    </row>
    <row r="121" spans="2:3" ht="12">
      <c r="B121" s="2">
        <v>9</v>
      </c>
      <c r="C121" s="6" t="s">
        <v>23</v>
      </c>
    </row>
    <row r="122" ht="12">
      <c r="C122" s="6"/>
    </row>
    <row r="123" ht="12">
      <c r="B123" s="2" t="s">
        <v>383</v>
      </c>
    </row>
    <row r="124" spans="2:3" ht="24" customHeight="1">
      <c r="B124" s="11">
        <v>1</v>
      </c>
      <c r="C124" s="14" t="s">
        <v>31</v>
      </c>
    </row>
    <row r="125" spans="2:3" ht="12" customHeight="1">
      <c r="B125" s="2">
        <v>2</v>
      </c>
      <c r="C125" s="9" t="s">
        <v>24</v>
      </c>
    </row>
    <row r="126" spans="2:3" ht="12">
      <c r="B126" s="2">
        <v>3</v>
      </c>
      <c r="C126" s="2" t="s">
        <v>25</v>
      </c>
    </row>
    <row r="127" spans="2:3" ht="12">
      <c r="B127" s="2">
        <v>4</v>
      </c>
      <c r="C127" s="2" t="s">
        <v>26</v>
      </c>
    </row>
    <row r="128" spans="2:3" ht="12">
      <c r="B128" s="11">
        <v>5</v>
      </c>
      <c r="C128" s="11" t="s">
        <v>27</v>
      </c>
    </row>
    <row r="129" spans="2:3" ht="12">
      <c r="B129" s="2">
        <v>6</v>
      </c>
      <c r="C129" s="2" t="s">
        <v>28</v>
      </c>
    </row>
    <row r="130" spans="2:3" ht="12">
      <c r="B130" s="2">
        <v>7</v>
      </c>
      <c r="C130" s="2" t="s">
        <v>29</v>
      </c>
    </row>
    <row r="131" spans="2:3" ht="12">
      <c r="B131" s="2">
        <v>8</v>
      </c>
      <c r="C131" s="6" t="s">
        <v>32</v>
      </c>
    </row>
    <row r="132" spans="2:3" ht="12">
      <c r="B132" s="2">
        <v>9</v>
      </c>
      <c r="C132" s="6" t="s">
        <v>30</v>
      </c>
    </row>
    <row r="133" ht="12">
      <c r="C133" s="6"/>
    </row>
    <row r="134" ht="12">
      <c r="B134" s="2" t="s">
        <v>366</v>
      </c>
    </row>
    <row r="135" spans="2:3" ht="12">
      <c r="B135" s="2">
        <v>1</v>
      </c>
      <c r="C135" s="2" t="s">
        <v>33</v>
      </c>
    </row>
    <row r="136" spans="2:3" ht="12">
      <c r="B136" s="2">
        <v>2</v>
      </c>
      <c r="C136" s="2" t="s">
        <v>34</v>
      </c>
    </row>
    <row r="137" spans="2:3" ht="12">
      <c r="B137" s="2">
        <v>3</v>
      </c>
      <c r="C137" s="2" t="s">
        <v>37</v>
      </c>
    </row>
    <row r="138" spans="2:3" ht="12">
      <c r="B138" s="2">
        <v>4</v>
      </c>
      <c r="C138" s="2" t="s">
        <v>35</v>
      </c>
    </row>
    <row r="139" spans="2:3" ht="24" customHeight="1">
      <c r="B139" s="11">
        <v>5</v>
      </c>
      <c r="C139" s="14" t="s">
        <v>36</v>
      </c>
    </row>
    <row r="140" spans="2:3" ht="24" customHeight="1">
      <c r="B140" s="2">
        <v>6</v>
      </c>
      <c r="C140" s="9" t="s">
        <v>749</v>
      </c>
    </row>
    <row r="141" spans="2:3" ht="24">
      <c r="B141" s="11">
        <v>7</v>
      </c>
      <c r="C141" s="15" t="s">
        <v>184</v>
      </c>
    </row>
    <row r="142" spans="2:3" ht="39" customHeight="1">
      <c r="B142" s="2">
        <v>8</v>
      </c>
      <c r="C142" s="8" t="s">
        <v>38</v>
      </c>
    </row>
    <row r="143" spans="2:3" ht="38.25" customHeight="1">
      <c r="B143" s="2">
        <v>9</v>
      </c>
      <c r="C143" s="8" t="s">
        <v>750</v>
      </c>
    </row>
    <row r="144" spans="2:3" ht="12">
      <c r="B144" s="2">
        <v>10</v>
      </c>
      <c r="C144" s="2" t="s">
        <v>751</v>
      </c>
    </row>
    <row r="145" ht="12">
      <c r="C145" s="2" t="s">
        <v>362</v>
      </c>
    </row>
    <row r="146" ht="12">
      <c r="C146" s="2" t="s">
        <v>363</v>
      </c>
    </row>
    <row r="147" spans="2:3" ht="12">
      <c r="B147" s="2">
        <v>11</v>
      </c>
      <c r="C147" s="2" t="s">
        <v>752</v>
      </c>
    </row>
    <row r="149" ht="12">
      <c r="B149" s="2" t="s">
        <v>384</v>
      </c>
    </row>
    <row r="150" spans="2:3" ht="12">
      <c r="B150" s="2">
        <v>1</v>
      </c>
      <c r="C150" s="2" t="s">
        <v>753</v>
      </c>
    </row>
    <row r="151" ht="12">
      <c r="C151" s="2" t="s">
        <v>539</v>
      </c>
    </row>
    <row r="152" ht="12">
      <c r="C152" s="2" t="s">
        <v>540</v>
      </c>
    </row>
    <row r="153" ht="12">
      <c r="C153" s="2" t="s">
        <v>541</v>
      </c>
    </row>
    <row r="154" spans="2:3" ht="12">
      <c r="B154" s="2">
        <v>2</v>
      </c>
      <c r="C154" s="2" t="s">
        <v>754</v>
      </c>
    </row>
    <row r="155" spans="2:3" ht="12">
      <c r="B155" s="2">
        <v>3</v>
      </c>
      <c r="C155" s="2" t="s">
        <v>465</v>
      </c>
    </row>
    <row r="156" spans="2:3" ht="24" customHeight="1">
      <c r="B156" s="2">
        <v>4</v>
      </c>
      <c r="C156" s="9" t="s">
        <v>466</v>
      </c>
    </row>
    <row r="157" spans="2:3" ht="12">
      <c r="B157" s="2">
        <v>5</v>
      </c>
      <c r="C157" s="2" t="s">
        <v>467</v>
      </c>
    </row>
    <row r="158" spans="2:3" ht="12">
      <c r="B158" s="2">
        <v>6</v>
      </c>
      <c r="C158" s="2" t="s">
        <v>468</v>
      </c>
    </row>
    <row r="159" spans="2:3" ht="12">
      <c r="B159" s="2">
        <v>7</v>
      </c>
      <c r="C159" s="2" t="s">
        <v>469</v>
      </c>
    </row>
    <row r="160" spans="2:3" ht="24" customHeight="1">
      <c r="B160" s="2">
        <v>8</v>
      </c>
      <c r="C160" s="9" t="s">
        <v>470</v>
      </c>
    </row>
    <row r="161" spans="2:3" ht="12" customHeight="1">
      <c r="B161" s="2">
        <v>9</v>
      </c>
      <c r="C161" s="9" t="s">
        <v>517</v>
      </c>
    </row>
    <row r="162" spans="2:3" ht="12" customHeight="1">
      <c r="B162" s="2">
        <v>10</v>
      </c>
      <c r="C162" s="9" t="s">
        <v>756</v>
      </c>
    </row>
    <row r="163" spans="2:3" ht="12" customHeight="1">
      <c r="B163" s="2">
        <v>11</v>
      </c>
      <c r="C163" s="9" t="s">
        <v>757</v>
      </c>
    </row>
    <row r="164" ht="12" customHeight="1">
      <c r="C164" s="9" t="s">
        <v>542</v>
      </c>
    </row>
    <row r="165" ht="12" customHeight="1">
      <c r="C165" s="9" t="s">
        <v>543</v>
      </c>
    </row>
    <row r="166" spans="2:3" ht="12">
      <c r="B166" s="2">
        <v>12</v>
      </c>
      <c r="C166" s="2" t="s">
        <v>755</v>
      </c>
    </row>
    <row r="167" spans="2:3" ht="12">
      <c r="B167" s="2">
        <v>13</v>
      </c>
      <c r="C167" s="2" t="s">
        <v>758</v>
      </c>
    </row>
    <row r="168" spans="2:3" ht="12">
      <c r="B168" s="2">
        <v>14</v>
      </c>
      <c r="C168" s="2" t="s">
        <v>373</v>
      </c>
    </row>
    <row r="169" spans="2:3" ht="12">
      <c r="B169" s="2">
        <v>15</v>
      </c>
      <c r="C169" s="2" t="s">
        <v>385</v>
      </c>
    </row>
    <row r="170" ht="12">
      <c r="C170" s="2" t="s">
        <v>544</v>
      </c>
    </row>
    <row r="171" ht="12">
      <c r="C171" s="2" t="s">
        <v>545</v>
      </c>
    </row>
    <row r="172" ht="12">
      <c r="C172" s="2" t="s">
        <v>546</v>
      </c>
    </row>
    <row r="173" spans="2:3" ht="12">
      <c r="B173" s="11">
        <v>16</v>
      </c>
      <c r="C173" s="11" t="s">
        <v>538</v>
      </c>
    </row>
    <row r="174" spans="2:3" ht="12">
      <c r="B174" s="2">
        <v>17</v>
      </c>
      <c r="C174" s="2" t="s">
        <v>158</v>
      </c>
    </row>
    <row r="176" ht="12">
      <c r="B176" s="2" t="s">
        <v>550</v>
      </c>
    </row>
    <row r="177" spans="2:3" ht="12">
      <c r="B177" s="2">
        <v>1</v>
      </c>
      <c r="C177" s="2" t="s">
        <v>159</v>
      </c>
    </row>
    <row r="178" spans="2:3" ht="12">
      <c r="B178" s="2">
        <v>2</v>
      </c>
      <c r="C178" s="2" t="s">
        <v>160</v>
      </c>
    </row>
    <row r="179" spans="2:3" ht="12">
      <c r="B179" s="11">
        <v>3</v>
      </c>
      <c r="C179" s="11" t="s">
        <v>161</v>
      </c>
    </row>
    <row r="180" spans="2:3" ht="12">
      <c r="B180" s="2">
        <v>4</v>
      </c>
      <c r="C180" s="2" t="s">
        <v>162</v>
      </c>
    </row>
    <row r="181" spans="2:3" ht="12">
      <c r="B181" s="2">
        <v>5</v>
      </c>
      <c r="C181" s="2" t="s">
        <v>163</v>
      </c>
    </row>
    <row r="182" spans="2:3" ht="12">
      <c r="B182" s="2">
        <v>6</v>
      </c>
      <c r="C182" s="2" t="s">
        <v>168</v>
      </c>
    </row>
    <row r="183" spans="2:3" ht="12">
      <c r="B183" s="2">
        <v>7</v>
      </c>
      <c r="C183" s="2" t="s">
        <v>164</v>
      </c>
    </row>
    <row r="184" spans="2:3" ht="12">
      <c r="B184" s="2">
        <v>8</v>
      </c>
      <c r="C184" s="2" t="s">
        <v>165</v>
      </c>
    </row>
    <row r="185" spans="2:3" ht="12">
      <c r="B185" s="2">
        <v>9</v>
      </c>
      <c r="C185" s="2" t="s">
        <v>166</v>
      </c>
    </row>
    <row r="186" spans="2:3" ht="12">
      <c r="B186" s="2">
        <v>10</v>
      </c>
      <c r="C186" s="2" t="s">
        <v>167</v>
      </c>
    </row>
    <row r="187" spans="2:3" ht="12">
      <c r="B187" s="11">
        <v>11</v>
      </c>
      <c r="C187" s="11" t="s">
        <v>759</v>
      </c>
    </row>
    <row r="188" spans="2:3" ht="12">
      <c r="B188" s="11"/>
      <c r="C188" s="11" t="s">
        <v>547</v>
      </c>
    </row>
    <row r="189" ht="12">
      <c r="C189" s="2" t="s">
        <v>548</v>
      </c>
    </row>
    <row r="190" spans="2:3" ht="12">
      <c r="B190" s="2">
        <v>12</v>
      </c>
      <c r="C190" s="2" t="s">
        <v>760</v>
      </c>
    </row>
    <row r="192" ht="12">
      <c r="B192" s="2" t="s">
        <v>549</v>
      </c>
    </row>
    <row r="193" spans="2:3" ht="12">
      <c r="B193" s="2">
        <v>1</v>
      </c>
      <c r="C193" s="2" t="s">
        <v>169</v>
      </c>
    </row>
    <row r="194" ht="12">
      <c r="C194" s="2" t="s">
        <v>551</v>
      </c>
    </row>
    <row r="195" ht="12">
      <c r="C195" s="2" t="s">
        <v>552</v>
      </c>
    </row>
    <row r="196" spans="2:3" ht="12">
      <c r="B196" s="2">
        <v>2</v>
      </c>
      <c r="C196" s="2" t="s">
        <v>170</v>
      </c>
    </row>
    <row r="197" ht="12">
      <c r="C197" s="2" t="s">
        <v>551</v>
      </c>
    </row>
    <row r="198" ht="12">
      <c r="C198" s="2" t="s">
        <v>552</v>
      </c>
    </row>
    <row r="199" spans="2:3" ht="12">
      <c r="B199" s="2">
        <v>3</v>
      </c>
      <c r="C199" s="2" t="s">
        <v>173</v>
      </c>
    </row>
    <row r="200" ht="12">
      <c r="C200" s="2" t="s">
        <v>553</v>
      </c>
    </row>
    <row r="201" ht="12">
      <c r="C201" s="2" t="s">
        <v>554</v>
      </c>
    </row>
    <row r="202" spans="2:3" ht="12">
      <c r="B202" s="2">
        <v>4</v>
      </c>
      <c r="C202" s="2" t="s">
        <v>171</v>
      </c>
    </row>
    <row r="203" spans="2:3" ht="12">
      <c r="B203" s="2">
        <v>5</v>
      </c>
      <c r="C203" s="2" t="s">
        <v>172</v>
      </c>
    </row>
    <row r="204" ht="12">
      <c r="C204" s="2" t="s">
        <v>555</v>
      </c>
    </row>
    <row r="205" ht="12">
      <c r="C205" s="2" t="s">
        <v>556</v>
      </c>
    </row>
    <row r="206" ht="12">
      <c r="C206" s="2" t="s">
        <v>557</v>
      </c>
    </row>
    <row r="207" ht="12">
      <c r="C207" s="2" t="s">
        <v>558</v>
      </c>
    </row>
    <row r="208" spans="2:3" ht="12">
      <c r="B208" s="11">
        <v>6</v>
      </c>
      <c r="C208" s="11" t="s">
        <v>174</v>
      </c>
    </row>
    <row r="209" spans="2:3" ht="12">
      <c r="B209" s="11"/>
      <c r="C209" s="11" t="s">
        <v>559</v>
      </c>
    </row>
    <row r="210" ht="12">
      <c r="C210" s="2" t="s">
        <v>560</v>
      </c>
    </row>
    <row r="211" spans="2:3" ht="12">
      <c r="B211" s="2">
        <v>7</v>
      </c>
      <c r="C211" s="2" t="s">
        <v>175</v>
      </c>
    </row>
    <row r="212" spans="2:3" ht="12">
      <c r="B212" s="2">
        <v>8</v>
      </c>
      <c r="C212" s="2" t="s">
        <v>180</v>
      </c>
    </row>
    <row r="213" spans="2:3" ht="12">
      <c r="B213" s="2">
        <v>9</v>
      </c>
      <c r="C213" s="2" t="s">
        <v>176</v>
      </c>
    </row>
    <row r="214" spans="2:3" ht="12">
      <c r="B214" s="2">
        <v>10</v>
      </c>
      <c r="C214" s="2" t="s">
        <v>177</v>
      </c>
    </row>
    <row r="215" spans="2:3" ht="12">
      <c r="B215" s="2">
        <v>11</v>
      </c>
      <c r="C215" s="2" t="s">
        <v>178</v>
      </c>
    </row>
    <row r="216" spans="2:3" ht="12">
      <c r="B216" s="2">
        <v>12</v>
      </c>
      <c r="C216" s="2" t="s">
        <v>179</v>
      </c>
    </row>
    <row r="218" ht="12">
      <c r="B218" s="2" t="s">
        <v>561</v>
      </c>
    </row>
    <row r="219" spans="2:3" ht="12">
      <c r="B219" s="11">
        <v>1</v>
      </c>
      <c r="C219" s="11" t="s">
        <v>1551</v>
      </c>
    </row>
    <row r="220" spans="2:3" ht="12">
      <c r="B220" s="2">
        <v>2</v>
      </c>
      <c r="C220" s="2" t="s">
        <v>181</v>
      </c>
    </row>
    <row r="221" spans="2:3" ht="24" customHeight="1">
      <c r="B221" s="2">
        <v>3</v>
      </c>
      <c r="C221" s="9" t="s">
        <v>182</v>
      </c>
    </row>
    <row r="222" spans="2:3" ht="12">
      <c r="B222" s="2">
        <v>4</v>
      </c>
      <c r="C222" s="2" t="s">
        <v>183</v>
      </c>
    </row>
    <row r="223" spans="2:3" ht="12">
      <c r="B223" s="11">
        <v>5</v>
      </c>
      <c r="C223" s="11" t="s">
        <v>1552</v>
      </c>
    </row>
    <row r="224" spans="2:3" ht="12">
      <c r="B224" s="2">
        <v>6</v>
      </c>
      <c r="C224" s="2" t="s">
        <v>1553</v>
      </c>
    </row>
    <row r="226" ht="12">
      <c r="B226" s="2" t="s">
        <v>386</v>
      </c>
    </row>
    <row r="227" spans="2:3" ht="12">
      <c r="B227" s="11">
        <v>1</v>
      </c>
      <c r="C227" s="11" t="s">
        <v>356</v>
      </c>
    </row>
    <row r="228" spans="2:3" ht="12">
      <c r="B228" s="2">
        <v>2</v>
      </c>
      <c r="C228" s="2" t="s">
        <v>1570</v>
      </c>
    </row>
    <row r="229" spans="2:3" ht="12">
      <c r="B229" s="2">
        <v>3</v>
      </c>
      <c r="C229" s="2" t="s">
        <v>1554</v>
      </c>
    </row>
    <row r="230" spans="2:3" ht="12">
      <c r="B230" s="2">
        <v>4</v>
      </c>
      <c r="C230" s="2" t="s">
        <v>1555</v>
      </c>
    </row>
    <row r="231" spans="2:3" ht="12">
      <c r="B231" s="2">
        <v>5</v>
      </c>
      <c r="C231" s="2" t="s">
        <v>1556</v>
      </c>
    </row>
    <row r="232" spans="2:3" ht="12">
      <c r="B232" s="2">
        <v>6</v>
      </c>
      <c r="C232" s="2" t="s">
        <v>1557</v>
      </c>
    </row>
    <row r="233" spans="2:3" ht="12">
      <c r="B233" s="2">
        <v>7</v>
      </c>
      <c r="C233" s="2" t="s">
        <v>1558</v>
      </c>
    </row>
    <row r="234" spans="2:3" ht="12">
      <c r="B234" s="2">
        <v>8</v>
      </c>
      <c r="C234" s="2" t="s">
        <v>1559</v>
      </c>
    </row>
    <row r="235" spans="2:3" ht="12">
      <c r="B235" s="2">
        <v>9</v>
      </c>
      <c r="C235" s="2" t="s">
        <v>1560</v>
      </c>
    </row>
    <row r="236" spans="2:3" ht="12">
      <c r="B236" s="2">
        <v>10</v>
      </c>
      <c r="C236" s="2" t="s">
        <v>1561</v>
      </c>
    </row>
    <row r="237" spans="2:3" ht="12">
      <c r="B237" s="2">
        <v>11</v>
      </c>
      <c r="C237" s="2" t="s">
        <v>1562</v>
      </c>
    </row>
    <row r="238" spans="2:3" ht="12">
      <c r="B238" s="2">
        <v>12</v>
      </c>
      <c r="C238" s="2" t="s">
        <v>1563</v>
      </c>
    </row>
    <row r="239" spans="2:3" ht="12">
      <c r="B239" s="2">
        <v>13</v>
      </c>
      <c r="C239" s="2" t="s">
        <v>1564</v>
      </c>
    </row>
    <row r="240" spans="2:3" ht="12">
      <c r="B240" s="11">
        <v>14</v>
      </c>
      <c r="C240" s="11" t="s">
        <v>1565</v>
      </c>
    </row>
    <row r="241" spans="2:3" ht="12">
      <c r="B241" s="11">
        <v>15</v>
      </c>
      <c r="C241" s="11" t="s">
        <v>1566</v>
      </c>
    </row>
    <row r="242" spans="2:3" ht="12">
      <c r="B242" s="2">
        <v>16</v>
      </c>
      <c r="C242" s="2" t="s">
        <v>1567</v>
      </c>
    </row>
    <row r="243" spans="2:3" ht="12">
      <c r="B243" s="2">
        <v>17</v>
      </c>
      <c r="C243" s="2" t="s">
        <v>1568</v>
      </c>
    </row>
    <row r="244" spans="2:3" ht="12">
      <c r="B244" s="2">
        <v>18</v>
      </c>
      <c r="C244" s="2" t="s">
        <v>1569</v>
      </c>
    </row>
    <row r="245" spans="2:3" ht="12">
      <c r="B245" s="2">
        <v>19</v>
      </c>
      <c r="C245" s="2" t="s">
        <v>357</v>
      </c>
    </row>
    <row r="246" ht="12">
      <c r="C246" s="2" t="s">
        <v>761</v>
      </c>
    </row>
    <row r="247" ht="12">
      <c r="C247" s="2" t="s">
        <v>1577</v>
      </c>
    </row>
    <row r="248" ht="12">
      <c r="C248" s="2" t="s">
        <v>1571</v>
      </c>
    </row>
    <row r="249" ht="12">
      <c r="C249" s="2" t="s">
        <v>1572</v>
      </c>
    </row>
    <row r="250" ht="12">
      <c r="C250" s="2" t="s">
        <v>1573</v>
      </c>
    </row>
    <row r="251" ht="12">
      <c r="C251" s="2" t="s">
        <v>1574</v>
      </c>
    </row>
    <row r="252" ht="12">
      <c r="C252" s="2" t="s">
        <v>1575</v>
      </c>
    </row>
    <row r="253" spans="2:3" ht="12">
      <c r="B253" s="2">
        <v>20</v>
      </c>
      <c r="C253" s="2" t="s">
        <v>1576</v>
      </c>
    </row>
    <row r="255" ht="12">
      <c r="B255" s="2" t="s">
        <v>364</v>
      </c>
    </row>
    <row r="256" spans="2:3" ht="12">
      <c r="B256" s="11">
        <v>1</v>
      </c>
      <c r="C256" s="11" t="s">
        <v>1578</v>
      </c>
    </row>
    <row r="257" spans="2:3" ht="12">
      <c r="B257" s="11"/>
      <c r="C257" s="11" t="s">
        <v>358</v>
      </c>
    </row>
    <row r="258" ht="12">
      <c r="C258" s="2" t="s">
        <v>359</v>
      </c>
    </row>
    <row r="259" spans="2:3" ht="12">
      <c r="B259" s="11">
        <v>2</v>
      </c>
      <c r="C259" s="11" t="s">
        <v>762</v>
      </c>
    </row>
    <row r="260" spans="2:3" ht="12">
      <c r="B260" s="2">
        <v>3</v>
      </c>
      <c r="C260" s="2" t="s">
        <v>1579</v>
      </c>
    </row>
    <row r="261" spans="2:3" ht="12">
      <c r="B261" s="2">
        <v>4</v>
      </c>
      <c r="C261" s="2" t="s">
        <v>1580</v>
      </c>
    </row>
    <row r="262" spans="2:3" ht="12">
      <c r="B262" s="2">
        <v>5</v>
      </c>
      <c r="C262" s="2" t="s">
        <v>1581</v>
      </c>
    </row>
    <row r="263" spans="2:3" ht="12">
      <c r="B263" s="2">
        <v>6</v>
      </c>
      <c r="C263" s="2" t="s">
        <v>1582</v>
      </c>
    </row>
    <row r="264" spans="2:3" ht="12">
      <c r="B264" s="2">
        <v>7</v>
      </c>
      <c r="C264" s="2" t="s">
        <v>1583</v>
      </c>
    </row>
    <row r="265" spans="2:3" ht="12">
      <c r="B265" s="2">
        <v>8</v>
      </c>
      <c r="C265" s="2" t="s">
        <v>1584</v>
      </c>
    </row>
    <row r="267" ht="12">
      <c r="B267" s="2" t="s">
        <v>1585</v>
      </c>
    </row>
    <row r="268" spans="2:3" ht="12">
      <c r="B268" s="2">
        <v>1</v>
      </c>
      <c r="C268" s="2" t="s">
        <v>1586</v>
      </c>
    </row>
    <row r="269" ht="12">
      <c r="C269" s="2" t="s">
        <v>327</v>
      </c>
    </row>
    <row r="270" ht="12">
      <c r="C270" s="2" t="s">
        <v>328</v>
      </c>
    </row>
    <row r="271" ht="12">
      <c r="C271" s="2" t="s">
        <v>329</v>
      </c>
    </row>
    <row r="272" ht="12">
      <c r="C272" s="2" t="s">
        <v>330</v>
      </c>
    </row>
    <row r="273" ht="12">
      <c r="C273" s="2" t="s">
        <v>331</v>
      </c>
    </row>
    <row r="274" ht="12">
      <c r="C274" s="2" t="s">
        <v>332</v>
      </c>
    </row>
    <row r="275" ht="12">
      <c r="C275" s="2" t="s">
        <v>1587</v>
      </c>
    </row>
    <row r="276" ht="12">
      <c r="C276" s="2" t="s">
        <v>333</v>
      </c>
    </row>
    <row r="277" spans="2:3" ht="12">
      <c r="B277" s="2">
        <v>2</v>
      </c>
      <c r="C277" s="2" t="s">
        <v>1588</v>
      </c>
    </row>
    <row r="278" ht="12">
      <c r="C278" s="2" t="s">
        <v>411</v>
      </c>
    </row>
    <row r="279" ht="12">
      <c r="C279" s="2" t="s">
        <v>334</v>
      </c>
    </row>
    <row r="280" ht="12">
      <c r="C280" s="2" t="s">
        <v>1589</v>
      </c>
    </row>
    <row r="281" spans="2:3" ht="12">
      <c r="B281" s="2">
        <v>3</v>
      </c>
      <c r="C281" s="2" t="s">
        <v>393</v>
      </c>
    </row>
    <row r="282" ht="12">
      <c r="C282" s="2" t="s">
        <v>394</v>
      </c>
    </row>
    <row r="283" ht="12">
      <c r="C283" s="2" t="s">
        <v>395</v>
      </c>
    </row>
    <row r="284" ht="12">
      <c r="C284" s="2" t="s">
        <v>396</v>
      </c>
    </row>
    <row r="285" spans="2:3" ht="12">
      <c r="B285" s="2">
        <v>4</v>
      </c>
      <c r="C285" s="2" t="s">
        <v>763</v>
      </c>
    </row>
    <row r="286" ht="12">
      <c r="C286" s="2" t="s">
        <v>526</v>
      </c>
    </row>
    <row r="287" ht="12">
      <c r="C287" s="2" t="s">
        <v>335</v>
      </c>
    </row>
    <row r="288" spans="2:3" ht="12">
      <c r="B288" s="2">
        <v>5</v>
      </c>
      <c r="C288" s="2" t="s">
        <v>764</v>
      </c>
    </row>
    <row r="289" ht="12">
      <c r="C289" s="2" t="s">
        <v>526</v>
      </c>
    </row>
    <row r="290" ht="12">
      <c r="C290" s="2" t="s">
        <v>335</v>
      </c>
    </row>
    <row r="291" spans="2:3" ht="12">
      <c r="B291" s="2">
        <v>6</v>
      </c>
      <c r="C291" s="2" t="s">
        <v>765</v>
      </c>
    </row>
    <row r="292" ht="12">
      <c r="C292" s="2" t="s">
        <v>526</v>
      </c>
    </row>
    <row r="293" ht="12">
      <c r="C293" s="2" t="s">
        <v>335</v>
      </c>
    </row>
    <row r="294" spans="2:3" ht="12">
      <c r="B294" s="2">
        <v>7</v>
      </c>
      <c r="C294" s="2" t="s">
        <v>1590</v>
      </c>
    </row>
    <row r="295" spans="2:3" ht="12">
      <c r="B295" s="2">
        <v>8</v>
      </c>
      <c r="C295" s="2" t="s">
        <v>766</v>
      </c>
    </row>
    <row r="296" spans="2:3" ht="12">
      <c r="B296" s="2">
        <v>9</v>
      </c>
      <c r="C296" s="2" t="s">
        <v>1591</v>
      </c>
    </row>
    <row r="297" spans="2:3" ht="12">
      <c r="B297" s="2">
        <v>10</v>
      </c>
      <c r="C297" s="2" t="s">
        <v>1592</v>
      </c>
    </row>
    <row r="298" spans="2:3" ht="12">
      <c r="B298" s="2">
        <v>11</v>
      </c>
      <c r="C298" s="2" t="s">
        <v>1593</v>
      </c>
    </row>
    <row r="299" spans="2:3" ht="11.25" customHeight="1">
      <c r="B299" s="11">
        <v>12</v>
      </c>
      <c r="C299" s="11" t="s">
        <v>1594</v>
      </c>
    </row>
    <row r="301" ht="12">
      <c r="B301" s="2" t="s">
        <v>336</v>
      </c>
    </row>
    <row r="302" spans="2:3" ht="12">
      <c r="B302" s="2">
        <v>1</v>
      </c>
      <c r="C302" s="2" t="s">
        <v>767</v>
      </c>
    </row>
    <row r="303" spans="2:3" ht="12">
      <c r="B303" s="2">
        <v>2</v>
      </c>
      <c r="C303" s="2" t="s">
        <v>337</v>
      </c>
    </row>
    <row r="304" spans="2:3" ht="12">
      <c r="B304" s="2">
        <v>3</v>
      </c>
      <c r="C304" s="2" t="s">
        <v>768</v>
      </c>
    </row>
    <row r="305" spans="2:3" ht="12">
      <c r="B305" s="2">
        <v>4</v>
      </c>
      <c r="C305" s="2" t="s">
        <v>1595</v>
      </c>
    </row>
    <row r="306" spans="2:3" ht="12">
      <c r="B306" s="2">
        <v>5</v>
      </c>
      <c r="C306" s="2" t="s">
        <v>1596</v>
      </c>
    </row>
    <row r="307" ht="12">
      <c r="C307" s="2" t="s">
        <v>338</v>
      </c>
    </row>
    <row r="308" ht="12">
      <c r="C308" s="2" t="s">
        <v>339</v>
      </c>
    </row>
    <row r="309" spans="2:3" ht="12">
      <c r="B309" s="2">
        <v>6</v>
      </c>
      <c r="C309" s="2" t="s">
        <v>1597</v>
      </c>
    </row>
    <row r="310" ht="12">
      <c r="C310" s="2" t="s">
        <v>340</v>
      </c>
    </row>
    <row r="311" ht="12">
      <c r="C311" s="2" t="s">
        <v>341</v>
      </c>
    </row>
    <row r="312" spans="2:3" ht="12">
      <c r="B312" s="2">
        <v>7</v>
      </c>
      <c r="C312" s="2" t="s">
        <v>769</v>
      </c>
    </row>
    <row r="313" ht="12">
      <c r="C313" s="2" t="s">
        <v>342</v>
      </c>
    </row>
    <row r="314" ht="12">
      <c r="C314" s="2" t="s">
        <v>343</v>
      </c>
    </row>
    <row r="315" spans="2:3" ht="12">
      <c r="B315" s="2">
        <v>8</v>
      </c>
      <c r="C315" s="2" t="s">
        <v>770</v>
      </c>
    </row>
    <row r="316" spans="2:3" ht="12">
      <c r="B316" s="2">
        <v>9</v>
      </c>
      <c r="C316" s="2" t="s">
        <v>771</v>
      </c>
    </row>
    <row r="317" spans="2:3" ht="12">
      <c r="B317" s="2">
        <v>10</v>
      </c>
      <c r="C317" s="2" t="s">
        <v>772</v>
      </c>
    </row>
    <row r="318" ht="12">
      <c r="C318" s="2" t="s">
        <v>342</v>
      </c>
    </row>
    <row r="319" ht="12">
      <c r="C319" s="2" t="s">
        <v>343</v>
      </c>
    </row>
    <row r="320" ht="12">
      <c r="C320" s="2" t="s">
        <v>344</v>
      </c>
    </row>
    <row r="321" spans="2:3" ht="12">
      <c r="B321" s="2">
        <v>11</v>
      </c>
      <c r="C321" s="2" t="s">
        <v>773</v>
      </c>
    </row>
    <row r="322" ht="12">
      <c r="C322" s="2" t="s">
        <v>345</v>
      </c>
    </row>
    <row r="323" ht="12">
      <c r="C323" s="2" t="s">
        <v>346</v>
      </c>
    </row>
    <row r="324" ht="12">
      <c r="C324" s="2" t="s">
        <v>347</v>
      </c>
    </row>
    <row r="325" spans="2:3" ht="12">
      <c r="B325" s="2">
        <v>12</v>
      </c>
      <c r="C325" s="2" t="s">
        <v>774</v>
      </c>
    </row>
    <row r="326" ht="12">
      <c r="C326" s="2" t="s">
        <v>345</v>
      </c>
    </row>
    <row r="327" ht="12">
      <c r="C327" s="2" t="s">
        <v>348</v>
      </c>
    </row>
    <row r="328" ht="12">
      <c r="C328" s="2" t="s">
        <v>349</v>
      </c>
    </row>
    <row r="329" spans="2:3" ht="12">
      <c r="B329" s="2">
        <v>13</v>
      </c>
      <c r="C329" s="2" t="s">
        <v>775</v>
      </c>
    </row>
    <row r="330" spans="2:3" ht="12">
      <c r="B330" s="11">
        <v>14</v>
      </c>
      <c r="C330" s="11" t="s">
        <v>1598</v>
      </c>
    </row>
    <row r="331" spans="2:3" ht="12">
      <c r="B331" s="11">
        <v>15</v>
      </c>
      <c r="C331" s="11" t="s">
        <v>1599</v>
      </c>
    </row>
    <row r="332" spans="2:3" ht="12">
      <c r="B332" s="2">
        <v>16</v>
      </c>
      <c r="C332" s="2" t="s">
        <v>1600</v>
      </c>
    </row>
    <row r="333" spans="2:3" ht="12">
      <c r="B333" s="2">
        <v>17</v>
      </c>
      <c r="C333" s="2" t="s">
        <v>1601</v>
      </c>
    </row>
    <row r="335" ht="12">
      <c r="B335" s="2" t="s">
        <v>365</v>
      </c>
    </row>
    <row r="336" spans="2:3" ht="12">
      <c r="B336" s="11">
        <v>1</v>
      </c>
      <c r="C336" s="11" t="s">
        <v>776</v>
      </c>
    </row>
    <row r="337" spans="2:3" ht="12">
      <c r="B337" s="11"/>
      <c r="C337" s="11" t="s">
        <v>350</v>
      </c>
    </row>
    <row r="338" ht="12">
      <c r="C338" s="2" t="s">
        <v>351</v>
      </c>
    </row>
    <row r="339" ht="12">
      <c r="C339" s="2" t="s">
        <v>352</v>
      </c>
    </row>
    <row r="340" ht="12">
      <c r="C340" s="2" t="s">
        <v>353</v>
      </c>
    </row>
    <row r="341" spans="2:3" ht="12">
      <c r="B341" s="2">
        <v>2</v>
      </c>
      <c r="C341" s="2" t="s">
        <v>777</v>
      </c>
    </row>
    <row r="342" spans="2:3" ht="12">
      <c r="B342" s="2">
        <v>3</v>
      </c>
      <c r="C342" s="10" t="s">
        <v>778</v>
      </c>
    </row>
    <row r="343" spans="2:3" ht="12">
      <c r="B343" s="2">
        <v>4</v>
      </c>
      <c r="C343" s="2" t="s">
        <v>779</v>
      </c>
    </row>
    <row r="344" spans="2:3" ht="12">
      <c r="B344" s="2">
        <v>5</v>
      </c>
      <c r="C344" s="10" t="s">
        <v>780</v>
      </c>
    </row>
    <row r="345" spans="2:3" ht="12">
      <c r="B345" s="2">
        <v>6</v>
      </c>
      <c r="C345" s="10" t="s">
        <v>781</v>
      </c>
    </row>
    <row r="346" spans="2:3" ht="12">
      <c r="B346" s="11">
        <v>7</v>
      </c>
      <c r="C346" s="16" t="s">
        <v>782</v>
      </c>
    </row>
    <row r="347" spans="2:3" ht="12">
      <c r="B347" s="2">
        <v>8</v>
      </c>
      <c r="C347" s="10" t="s">
        <v>783</v>
      </c>
    </row>
    <row r="348" spans="2:3" ht="12">
      <c r="B348" s="2">
        <v>9</v>
      </c>
      <c r="C348" s="6" t="s">
        <v>784</v>
      </c>
    </row>
    <row r="349" spans="2:3" ht="12">
      <c r="B349" s="2">
        <v>10</v>
      </c>
      <c r="C349" s="6" t="s">
        <v>785</v>
      </c>
    </row>
    <row r="350" spans="2:3" ht="12">
      <c r="B350" s="2">
        <v>11</v>
      </c>
      <c r="C350" s="6" t="s">
        <v>786</v>
      </c>
    </row>
    <row r="351" spans="2:3" ht="12">
      <c r="B351" s="2">
        <v>12</v>
      </c>
      <c r="C351" s="6" t="s">
        <v>136</v>
      </c>
    </row>
    <row r="353" ht="12">
      <c r="B353" s="2" t="s">
        <v>354</v>
      </c>
    </row>
    <row r="354" spans="2:3" ht="12">
      <c r="B354" s="2">
        <v>1</v>
      </c>
      <c r="C354" s="2" t="s">
        <v>137</v>
      </c>
    </row>
    <row r="355" ht="12">
      <c r="C355" s="2" t="s">
        <v>562</v>
      </c>
    </row>
    <row r="356" ht="12">
      <c r="C356" s="2" t="s">
        <v>563</v>
      </c>
    </row>
    <row r="357" spans="2:3" ht="12">
      <c r="B357" s="2">
        <v>2</v>
      </c>
      <c r="C357" s="2" t="s">
        <v>355</v>
      </c>
    </row>
    <row r="358" spans="2:3" ht="12">
      <c r="B358" s="2">
        <v>3</v>
      </c>
      <c r="C358" s="2" t="s">
        <v>1602</v>
      </c>
    </row>
    <row r="359" spans="2:3" ht="12">
      <c r="B359" s="11">
        <v>4</v>
      </c>
      <c r="C359" s="11" t="s">
        <v>304</v>
      </c>
    </row>
    <row r="360" spans="2:3" ht="24" customHeight="1">
      <c r="B360" s="2">
        <v>5</v>
      </c>
      <c r="C360" s="9" t="s">
        <v>138</v>
      </c>
    </row>
    <row r="361" spans="2:3" ht="12">
      <c r="B361" s="2">
        <v>6</v>
      </c>
      <c r="C361" s="2" t="s">
        <v>305</v>
      </c>
    </row>
    <row r="362" spans="2:3" ht="12">
      <c r="B362" s="2">
        <v>7</v>
      </c>
      <c r="C362" s="2" t="s">
        <v>306</v>
      </c>
    </row>
    <row r="363" spans="2:3" ht="12">
      <c r="B363" s="2">
        <v>8</v>
      </c>
      <c r="C363" s="2" t="s">
        <v>307</v>
      </c>
    </row>
    <row r="364" spans="2:3" ht="12">
      <c r="B364" s="2">
        <v>9</v>
      </c>
      <c r="C364" s="2" t="s">
        <v>308</v>
      </c>
    </row>
    <row r="365" spans="2:3" ht="12">
      <c r="B365" s="2">
        <v>10</v>
      </c>
      <c r="C365" s="2" t="s">
        <v>372</v>
      </c>
    </row>
    <row r="366" ht="12">
      <c r="C366" s="2" t="s">
        <v>309</v>
      </c>
    </row>
    <row r="367" ht="12">
      <c r="C367" s="2" t="s">
        <v>310</v>
      </c>
    </row>
    <row r="368" ht="12">
      <c r="C368" s="2" t="s">
        <v>311</v>
      </c>
    </row>
    <row r="369" ht="12">
      <c r="C369" s="2" t="s">
        <v>312</v>
      </c>
    </row>
    <row r="370" ht="12">
      <c r="C370" s="2" t="s">
        <v>313</v>
      </c>
    </row>
    <row r="371" spans="2:3" ht="12">
      <c r="B371" s="2">
        <v>11</v>
      </c>
      <c r="C371" s="2" t="s">
        <v>314</v>
      </c>
    </row>
    <row r="372" ht="12">
      <c r="C372" s="2" t="s">
        <v>564</v>
      </c>
    </row>
    <row r="373" ht="12">
      <c r="C373" s="2" t="s">
        <v>565</v>
      </c>
    </row>
    <row r="374" spans="2:3" ht="12">
      <c r="B374" s="2">
        <v>12</v>
      </c>
      <c r="C374" s="2" t="s">
        <v>139</v>
      </c>
    </row>
    <row r="375" spans="2:3" ht="12">
      <c r="B375" s="2">
        <v>13</v>
      </c>
      <c r="C375" s="2" t="s">
        <v>140</v>
      </c>
    </row>
    <row r="376" spans="2:3" ht="12">
      <c r="B376" s="2">
        <v>14</v>
      </c>
      <c r="C376" s="2" t="s">
        <v>141</v>
      </c>
    </row>
    <row r="377" spans="2:3" ht="12">
      <c r="B377" s="2">
        <v>15</v>
      </c>
      <c r="C377" s="2" t="s">
        <v>142</v>
      </c>
    </row>
    <row r="378" ht="12">
      <c r="C378" s="2" t="s">
        <v>566</v>
      </c>
    </row>
    <row r="379" ht="12">
      <c r="C379" s="2" t="s">
        <v>567</v>
      </c>
    </row>
    <row r="380" spans="2:3" ht="12">
      <c r="B380" s="2">
        <v>16</v>
      </c>
      <c r="C380" s="2" t="s">
        <v>143</v>
      </c>
    </row>
    <row r="381" spans="2:3" ht="12">
      <c r="B381" s="2">
        <v>17</v>
      </c>
      <c r="C381" s="2" t="s">
        <v>315</v>
      </c>
    </row>
    <row r="382" ht="12">
      <c r="C382" s="2" t="s">
        <v>568</v>
      </c>
    </row>
    <row r="383" ht="12">
      <c r="C383" s="2" t="s">
        <v>569</v>
      </c>
    </row>
    <row r="384" spans="2:3" ht="12">
      <c r="B384" s="2">
        <v>18</v>
      </c>
      <c r="C384" s="2" t="s">
        <v>144</v>
      </c>
    </row>
    <row r="385" spans="2:3" ht="12">
      <c r="B385" s="2">
        <v>19</v>
      </c>
      <c r="C385" s="2" t="s">
        <v>145</v>
      </c>
    </row>
    <row r="386" spans="2:3" ht="12">
      <c r="B386" s="2">
        <v>20</v>
      </c>
      <c r="C386" s="2" t="s">
        <v>146</v>
      </c>
    </row>
    <row r="387" ht="12">
      <c r="C387" s="2" t="s">
        <v>318</v>
      </c>
    </row>
    <row r="388" ht="12">
      <c r="C388" s="2" t="s">
        <v>319</v>
      </c>
    </row>
    <row r="389" ht="12">
      <c r="C389" s="2" t="s">
        <v>320</v>
      </c>
    </row>
    <row r="390" ht="12">
      <c r="C390" s="2" t="s">
        <v>321</v>
      </c>
    </row>
    <row r="391" spans="2:3" ht="12">
      <c r="B391" s="2">
        <v>21</v>
      </c>
      <c r="C391" s="2" t="s">
        <v>147</v>
      </c>
    </row>
    <row r="392" ht="12">
      <c r="C392" s="2" t="s">
        <v>322</v>
      </c>
    </row>
    <row r="393" ht="12">
      <c r="C393" s="2" t="s">
        <v>323</v>
      </c>
    </row>
    <row r="394" ht="12">
      <c r="C394" s="2" t="s">
        <v>324</v>
      </c>
    </row>
    <row r="395" spans="2:3" ht="12">
      <c r="B395" s="2">
        <v>22</v>
      </c>
      <c r="C395" s="2" t="s">
        <v>421</v>
      </c>
    </row>
    <row r="396" spans="2:3" ht="12">
      <c r="B396" s="2">
        <v>23</v>
      </c>
      <c r="C396" s="2" t="s">
        <v>148</v>
      </c>
    </row>
    <row r="397" ht="12">
      <c r="C397" s="2" t="s">
        <v>325</v>
      </c>
    </row>
    <row r="398" ht="12">
      <c r="C398" s="2" t="s">
        <v>326</v>
      </c>
    </row>
    <row r="399" spans="2:3" ht="12">
      <c r="B399" s="2">
        <v>24</v>
      </c>
      <c r="C399" s="2" t="s">
        <v>149</v>
      </c>
    </row>
    <row r="400" spans="2:3" ht="12">
      <c r="B400" s="2">
        <v>25</v>
      </c>
      <c r="C400" s="2" t="s">
        <v>150</v>
      </c>
    </row>
    <row r="401" spans="2:3" ht="12">
      <c r="B401" s="2">
        <v>26</v>
      </c>
      <c r="C401" s="2" t="s">
        <v>151</v>
      </c>
    </row>
    <row r="402" spans="2:3" ht="12">
      <c r="B402" s="2">
        <v>27</v>
      </c>
      <c r="C402" s="2" t="s">
        <v>152</v>
      </c>
    </row>
    <row r="403" spans="2:3" ht="12">
      <c r="B403" s="11">
        <v>28</v>
      </c>
      <c r="C403" s="11" t="s">
        <v>316</v>
      </c>
    </row>
    <row r="404" spans="2:3" ht="12">
      <c r="B404" s="2">
        <v>29</v>
      </c>
      <c r="C404" s="2" t="s">
        <v>153</v>
      </c>
    </row>
    <row r="405" spans="2:3" ht="12">
      <c r="B405" s="2">
        <v>30</v>
      </c>
      <c r="C405" s="2" t="s">
        <v>317</v>
      </c>
    </row>
    <row r="407" ht="12">
      <c r="B407" s="2" t="s">
        <v>537</v>
      </c>
    </row>
    <row r="408" spans="2:3" ht="12">
      <c r="B408" s="2">
        <v>1</v>
      </c>
      <c r="C408" s="2" t="s">
        <v>473</v>
      </c>
    </row>
    <row r="409" spans="2:3" ht="12">
      <c r="B409" s="11">
        <v>2</v>
      </c>
      <c r="C409" s="11" t="s">
        <v>474</v>
      </c>
    </row>
    <row r="410" spans="2:3" ht="12">
      <c r="B410" s="11">
        <v>3</v>
      </c>
      <c r="C410" s="11" t="s">
        <v>475</v>
      </c>
    </row>
    <row r="411" spans="2:3" ht="12">
      <c r="B411" s="2">
        <v>4</v>
      </c>
      <c r="C411" s="2" t="s">
        <v>476</v>
      </c>
    </row>
    <row r="412" ht="12">
      <c r="C412" s="2" t="s">
        <v>419</v>
      </c>
    </row>
    <row r="413" ht="12">
      <c r="C413" s="2" t="s">
        <v>420</v>
      </c>
    </row>
    <row r="414" spans="2:3" ht="12">
      <c r="B414" s="2">
        <v>5</v>
      </c>
      <c r="C414" s="2" t="s">
        <v>471</v>
      </c>
    </row>
    <row r="415" spans="2:3" ht="12">
      <c r="B415" s="2">
        <v>6</v>
      </c>
      <c r="C415" s="2" t="s">
        <v>477</v>
      </c>
    </row>
    <row r="416" ht="12">
      <c r="C416" s="2" t="s">
        <v>422</v>
      </c>
    </row>
    <row r="417" ht="12">
      <c r="C417" s="2" t="s">
        <v>423</v>
      </c>
    </row>
    <row r="418" spans="2:3" ht="12">
      <c r="B418" s="2">
        <v>7</v>
      </c>
      <c r="C418" s="2" t="s">
        <v>472</v>
      </c>
    </row>
    <row r="419" spans="2:3" ht="12">
      <c r="B419" s="2">
        <v>8</v>
      </c>
      <c r="C419" s="2" t="s">
        <v>478</v>
      </c>
    </row>
    <row r="420" spans="2:3" ht="12">
      <c r="B420" s="2">
        <v>9</v>
      </c>
      <c r="C420" s="2" t="s">
        <v>479</v>
      </c>
    </row>
    <row r="421" spans="2:3" ht="12">
      <c r="B421" s="2">
        <v>10</v>
      </c>
      <c r="C421" s="6" t="s">
        <v>480</v>
      </c>
    </row>
    <row r="422" spans="2:3" ht="12">
      <c r="B422" s="2">
        <v>11</v>
      </c>
      <c r="C422" s="2" t="s">
        <v>481</v>
      </c>
    </row>
    <row r="423" spans="2:3" ht="12">
      <c r="B423" s="2">
        <v>12</v>
      </c>
      <c r="C423" s="2" t="s">
        <v>482</v>
      </c>
    </row>
    <row r="424" spans="2:3" ht="12">
      <c r="B424" s="2">
        <v>13</v>
      </c>
      <c r="C424" s="2" t="s">
        <v>483</v>
      </c>
    </row>
    <row r="425" spans="2:3" ht="12">
      <c r="B425" s="2">
        <v>14</v>
      </c>
      <c r="C425" s="2" t="s">
        <v>484</v>
      </c>
    </row>
    <row r="426" ht="12">
      <c r="C426" s="2" t="s">
        <v>424</v>
      </c>
    </row>
    <row r="427" ht="12">
      <c r="C427" s="2" t="s">
        <v>425</v>
      </c>
    </row>
    <row r="428" spans="2:3" ht="12">
      <c r="B428" s="2">
        <v>15</v>
      </c>
      <c r="C428" s="2" t="s">
        <v>485</v>
      </c>
    </row>
    <row r="429" ht="12">
      <c r="C429" s="2" t="s">
        <v>426</v>
      </c>
    </row>
    <row r="430" ht="12">
      <c r="C430" s="2" t="s">
        <v>427</v>
      </c>
    </row>
    <row r="431" spans="2:3" ht="12">
      <c r="B431" s="2">
        <v>16</v>
      </c>
      <c r="C431" s="2" t="s">
        <v>486</v>
      </c>
    </row>
    <row r="432" spans="2:3" ht="12">
      <c r="B432" s="2">
        <v>17</v>
      </c>
      <c r="C432" s="2" t="s">
        <v>487</v>
      </c>
    </row>
    <row r="433" spans="2:3" ht="12">
      <c r="B433" s="2">
        <v>18</v>
      </c>
      <c r="C433" s="2" t="s">
        <v>488</v>
      </c>
    </row>
    <row r="434" ht="12">
      <c r="C434" s="2" t="s">
        <v>428</v>
      </c>
    </row>
    <row r="435" ht="12">
      <c r="C435" s="2" t="s">
        <v>429</v>
      </c>
    </row>
    <row r="436" spans="2:3" ht="12">
      <c r="B436" s="2">
        <v>19</v>
      </c>
      <c r="C436" s="2" t="s">
        <v>489</v>
      </c>
    </row>
    <row r="437" spans="2:3" ht="12">
      <c r="B437" s="2">
        <v>20</v>
      </c>
      <c r="C437" s="2" t="s">
        <v>490</v>
      </c>
    </row>
    <row r="438" spans="2:3" ht="12">
      <c r="B438" s="2">
        <v>21</v>
      </c>
      <c r="C438" s="2" t="s">
        <v>491</v>
      </c>
    </row>
    <row r="439" spans="2:3" ht="12">
      <c r="B439" s="2">
        <v>22</v>
      </c>
      <c r="C439" s="2" t="s">
        <v>492</v>
      </c>
    </row>
    <row r="440" spans="2:3" ht="12">
      <c r="B440" s="2">
        <v>23</v>
      </c>
      <c r="C440" s="2" t="s">
        <v>493</v>
      </c>
    </row>
    <row r="441" spans="2:3" ht="12">
      <c r="B441" s="2">
        <v>24</v>
      </c>
      <c r="C441" s="2" t="s">
        <v>494</v>
      </c>
    </row>
    <row r="442" ht="12">
      <c r="C442" s="2" t="s">
        <v>430</v>
      </c>
    </row>
    <row r="443" ht="12">
      <c r="C443" s="2" t="s">
        <v>431</v>
      </c>
    </row>
    <row r="445" ht="12">
      <c r="B445" s="2" t="s">
        <v>397</v>
      </c>
    </row>
    <row r="446" spans="2:3" ht="12">
      <c r="B446" s="2">
        <v>1</v>
      </c>
      <c r="C446" s="2" t="s">
        <v>432</v>
      </c>
    </row>
    <row r="447" spans="2:3" ht="12">
      <c r="B447" s="2">
        <v>2</v>
      </c>
      <c r="C447" s="2" t="s">
        <v>495</v>
      </c>
    </row>
    <row r="448" ht="12">
      <c r="C448" s="2" t="s">
        <v>433</v>
      </c>
    </row>
    <row r="449" ht="12">
      <c r="C449" s="2" t="s">
        <v>434</v>
      </c>
    </row>
    <row r="450" ht="12">
      <c r="C450" s="2" t="s">
        <v>435</v>
      </c>
    </row>
    <row r="451" spans="2:3" ht="12">
      <c r="B451" s="11">
        <v>3</v>
      </c>
      <c r="C451" s="11" t="s">
        <v>398</v>
      </c>
    </row>
    <row r="452" spans="2:3" ht="12">
      <c r="B452" s="11"/>
      <c r="C452" s="11" t="s">
        <v>496</v>
      </c>
    </row>
    <row r="453" ht="12">
      <c r="C453" s="2" t="s">
        <v>497</v>
      </c>
    </row>
    <row r="454" ht="12">
      <c r="C454" s="2" t="s">
        <v>498</v>
      </c>
    </row>
    <row r="455" ht="12">
      <c r="C455" s="2" t="s">
        <v>499</v>
      </c>
    </row>
    <row r="456" ht="12">
      <c r="C456" s="2" t="s">
        <v>500</v>
      </c>
    </row>
    <row r="458" ht="12">
      <c r="B458" s="2" t="s">
        <v>436</v>
      </c>
    </row>
    <row r="459" spans="2:3" ht="12">
      <c r="B459" s="11">
        <v>1</v>
      </c>
      <c r="C459" s="11" t="s">
        <v>437</v>
      </c>
    </row>
    <row r="460" ht="12">
      <c r="C460" s="2" t="s">
        <v>440</v>
      </c>
    </row>
    <row r="461" spans="2:3" ht="12">
      <c r="B461" s="11"/>
      <c r="C461" s="11" t="s">
        <v>501</v>
      </c>
    </row>
    <row r="462" ht="12">
      <c r="C462" s="2" t="s">
        <v>504</v>
      </c>
    </row>
    <row r="463" ht="12">
      <c r="C463" s="2" t="s">
        <v>502</v>
      </c>
    </row>
    <row r="464" spans="2:3" ht="12">
      <c r="B464" s="2">
        <v>2</v>
      </c>
      <c r="C464" s="2" t="s">
        <v>503</v>
      </c>
    </row>
    <row r="465" spans="2:3" ht="12">
      <c r="B465" s="2">
        <v>3</v>
      </c>
      <c r="C465" s="2" t="s">
        <v>154</v>
      </c>
    </row>
    <row r="466" spans="2:3" ht="12">
      <c r="B466" s="2">
        <v>4</v>
      </c>
      <c r="C466" s="2" t="s">
        <v>155</v>
      </c>
    </row>
    <row r="467" ht="12">
      <c r="C467" s="2" t="s">
        <v>441</v>
      </c>
    </row>
    <row r="468" ht="12">
      <c r="C468" s="2" t="s">
        <v>442</v>
      </c>
    </row>
    <row r="469" spans="2:3" ht="12">
      <c r="B469" s="2">
        <v>5</v>
      </c>
      <c r="C469" s="2" t="s">
        <v>505</v>
      </c>
    </row>
    <row r="470" spans="2:3" ht="12">
      <c r="B470" s="11">
        <v>6</v>
      </c>
      <c r="C470" s="11" t="s">
        <v>506</v>
      </c>
    </row>
    <row r="471" ht="12">
      <c r="C471" s="2" t="s">
        <v>443</v>
      </c>
    </row>
    <row r="472" spans="2:3" ht="12">
      <c r="B472" s="11"/>
      <c r="C472" s="11" t="s">
        <v>444</v>
      </c>
    </row>
    <row r="473" ht="12">
      <c r="C473" s="2" t="s">
        <v>445</v>
      </c>
    </row>
    <row r="474" ht="12">
      <c r="C474" s="2" t="s">
        <v>446</v>
      </c>
    </row>
    <row r="475" ht="12">
      <c r="C475" s="2" t="s">
        <v>447</v>
      </c>
    </row>
    <row r="476" ht="12">
      <c r="C476" s="2" t="s">
        <v>508</v>
      </c>
    </row>
    <row r="477" ht="12">
      <c r="C477" s="2" t="s">
        <v>507</v>
      </c>
    </row>
    <row r="478" ht="12">
      <c r="C478" s="2" t="s">
        <v>448</v>
      </c>
    </row>
    <row r="479" spans="2:3" ht="12">
      <c r="B479" s="2">
        <v>7</v>
      </c>
      <c r="C479" s="2" t="s">
        <v>156</v>
      </c>
    </row>
    <row r="480" spans="2:3" ht="12">
      <c r="B480" s="2">
        <v>8</v>
      </c>
      <c r="C480" s="2" t="s">
        <v>157</v>
      </c>
    </row>
    <row r="481" ht="12">
      <c r="C481" s="2" t="s">
        <v>449</v>
      </c>
    </row>
    <row r="482" ht="12">
      <c r="C482" s="2" t="s">
        <v>450</v>
      </c>
    </row>
    <row r="483" ht="12">
      <c r="C483" s="2" t="s">
        <v>451</v>
      </c>
    </row>
    <row r="484" ht="12">
      <c r="C484" s="2" t="s">
        <v>360</v>
      </c>
    </row>
    <row r="485" ht="12">
      <c r="C485" s="2" t="s">
        <v>361</v>
      </c>
    </row>
    <row r="487" ht="12">
      <c r="B487" s="2" t="s">
        <v>438</v>
      </c>
    </row>
    <row r="488" ht="12">
      <c r="C488" s="2" t="s">
        <v>439</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185"/>
  <sheetViews>
    <sheetView workbookViewId="0" topLeftCell="A1">
      <selection activeCell="A1" sqref="A1"/>
    </sheetView>
  </sheetViews>
  <sheetFormatPr defaultColWidth="9.00390625" defaultRowHeight="13.5"/>
  <cols>
    <col min="1" max="1" width="2.625" style="106" customWidth="1"/>
    <col min="2" max="2" width="3.125" style="106" customWidth="1"/>
    <col min="3" max="3" width="10.25390625" style="106" customWidth="1"/>
    <col min="4" max="5" width="9.875" style="106" customWidth="1"/>
    <col min="6" max="6" width="9.625" style="108" customWidth="1"/>
    <col min="7" max="7" width="9.875" style="106" customWidth="1"/>
    <col min="8" max="9" width="9.125" style="109" customWidth="1"/>
    <col min="10" max="12" width="9.00390625" style="106" customWidth="1"/>
    <col min="13" max="18" width="9.00390625" style="110" customWidth="1"/>
    <col min="19" max="16384" width="9.00390625" style="106" customWidth="1"/>
  </cols>
  <sheetData>
    <row r="1" ht="14.25">
      <c r="B1" s="107" t="s">
        <v>42</v>
      </c>
    </row>
    <row r="2" ht="12" customHeight="1">
      <c r="B2" s="107"/>
    </row>
    <row r="3" spans="3:18" ht="15" customHeight="1" thickBot="1">
      <c r="C3" s="110"/>
      <c r="D3" s="110"/>
      <c r="E3" s="110"/>
      <c r="G3" s="110"/>
      <c r="H3" s="111"/>
      <c r="K3" s="112"/>
      <c r="L3" s="113" t="s">
        <v>1696</v>
      </c>
      <c r="R3" s="114"/>
    </row>
    <row r="4" spans="2:18" ht="10.5" customHeight="1" thickTop="1">
      <c r="B4" s="1299" t="s">
        <v>1655</v>
      </c>
      <c r="C4" s="1300"/>
      <c r="D4" s="1283" t="s">
        <v>1697</v>
      </c>
      <c r="E4" s="1287">
        <v>51</v>
      </c>
      <c r="F4" s="1288"/>
      <c r="G4" s="1279">
        <v>52</v>
      </c>
      <c r="H4" s="1280"/>
      <c r="I4" s="1287">
        <v>53</v>
      </c>
      <c r="J4" s="1276"/>
      <c r="K4" s="1287">
        <v>54</v>
      </c>
      <c r="L4" s="1276"/>
      <c r="M4" s="1270"/>
      <c r="N4" s="1271"/>
      <c r="O4" s="1271"/>
      <c r="P4" s="1271"/>
      <c r="Q4" s="1271"/>
      <c r="R4" s="1271"/>
    </row>
    <row r="5" spans="2:18" ht="11.25" customHeight="1">
      <c r="B5" s="1301"/>
      <c r="C5" s="1302"/>
      <c r="D5" s="1284"/>
      <c r="E5" s="1289"/>
      <c r="F5" s="1290"/>
      <c r="G5" s="1281"/>
      <c r="H5" s="1282"/>
      <c r="I5" s="1277"/>
      <c r="J5" s="1278"/>
      <c r="K5" s="1277"/>
      <c r="L5" s="1278"/>
      <c r="M5" s="1272"/>
      <c r="N5" s="1273"/>
      <c r="O5" s="1273"/>
      <c r="P5" s="1273"/>
      <c r="Q5" s="1273"/>
      <c r="R5" s="1273"/>
    </row>
    <row r="6" spans="2:18" ht="15" customHeight="1">
      <c r="B6" s="1285"/>
      <c r="C6" s="1286"/>
      <c r="D6" s="1275"/>
      <c r="E6" s="119" t="s">
        <v>1698</v>
      </c>
      <c r="F6" s="120" t="s">
        <v>39</v>
      </c>
      <c r="G6" s="119" t="s">
        <v>1698</v>
      </c>
      <c r="H6" s="119" t="s">
        <v>39</v>
      </c>
      <c r="I6" s="120" t="s">
        <v>1698</v>
      </c>
      <c r="J6" s="119" t="s">
        <v>39</v>
      </c>
      <c r="K6" s="120" t="s">
        <v>1698</v>
      </c>
      <c r="L6" s="119" t="s">
        <v>39</v>
      </c>
      <c r="M6" s="115"/>
      <c r="N6" s="116"/>
      <c r="O6" s="116"/>
      <c r="P6" s="116"/>
      <c r="Q6" s="116"/>
      <c r="R6" s="116"/>
    </row>
    <row r="7" spans="2:18" ht="15" customHeight="1">
      <c r="B7" s="1258" t="s">
        <v>1691</v>
      </c>
      <c r="C7" s="1259"/>
      <c r="D7" s="121">
        <f>SUM(D9:D10)</f>
        <v>303706</v>
      </c>
      <c r="E7" s="122">
        <f aca="true" t="shared" si="0" ref="E7:L7">E9+E10</f>
        <v>307662</v>
      </c>
      <c r="F7" s="123">
        <f t="shared" si="0"/>
        <v>3956</v>
      </c>
      <c r="G7" s="122">
        <f t="shared" si="0"/>
        <v>311016</v>
      </c>
      <c r="H7" s="123">
        <f t="shared" si="0"/>
        <v>3354</v>
      </c>
      <c r="I7" s="123">
        <f t="shared" si="0"/>
        <v>314638</v>
      </c>
      <c r="J7" s="123">
        <f t="shared" si="0"/>
        <v>3622</v>
      </c>
      <c r="K7" s="123">
        <f t="shared" si="0"/>
        <v>317581</v>
      </c>
      <c r="L7" s="123">
        <f t="shared" si="0"/>
        <v>2943</v>
      </c>
      <c r="M7" s="124"/>
      <c r="N7" s="125"/>
      <c r="O7" s="125"/>
      <c r="P7" s="125"/>
      <c r="Q7" s="125"/>
      <c r="R7" s="125"/>
    </row>
    <row r="8" spans="2:18" ht="6" customHeight="1">
      <c r="B8" s="126"/>
      <c r="C8" s="127"/>
      <c r="D8" s="128"/>
      <c r="E8" s="129"/>
      <c r="F8" s="130"/>
      <c r="G8" s="129"/>
      <c r="H8" s="130"/>
      <c r="I8" s="130"/>
      <c r="J8" s="130"/>
      <c r="K8" s="130"/>
      <c r="L8" s="130"/>
      <c r="M8" s="128"/>
      <c r="N8" s="129"/>
      <c r="O8" s="129"/>
      <c r="P8" s="129"/>
      <c r="Q8" s="129"/>
      <c r="R8" s="129"/>
    </row>
    <row r="9" spans="2:18" ht="15" customHeight="1">
      <c r="B9" s="1260" t="s">
        <v>1682</v>
      </c>
      <c r="C9" s="1261"/>
      <c r="D9" s="128">
        <f aca="true" t="shared" si="1" ref="D9:L9">SUM(D17:D31)</f>
        <v>217202</v>
      </c>
      <c r="E9" s="129">
        <f t="shared" si="1"/>
        <v>221097</v>
      </c>
      <c r="F9" s="130">
        <f t="shared" si="1"/>
        <v>3895</v>
      </c>
      <c r="G9" s="129">
        <f t="shared" si="1"/>
        <v>224498</v>
      </c>
      <c r="H9" s="130">
        <f t="shared" si="1"/>
        <v>3401</v>
      </c>
      <c r="I9" s="130">
        <f t="shared" si="1"/>
        <v>228206</v>
      </c>
      <c r="J9" s="130">
        <f t="shared" si="1"/>
        <v>3708</v>
      </c>
      <c r="K9" s="130">
        <f t="shared" si="1"/>
        <v>231146</v>
      </c>
      <c r="L9" s="130">
        <f t="shared" si="1"/>
        <v>2940</v>
      </c>
      <c r="M9" s="128"/>
      <c r="N9" s="129"/>
      <c r="O9" s="129"/>
      <c r="P9" s="129"/>
      <c r="Q9" s="129"/>
      <c r="R9" s="129"/>
    </row>
    <row r="10" spans="2:18" ht="15" customHeight="1">
      <c r="B10" s="1260" t="s">
        <v>40</v>
      </c>
      <c r="C10" s="1262"/>
      <c r="D10" s="132">
        <f aca="true" t="shared" si="2" ref="D10:L10">SUM(D33:D66)</f>
        <v>86504</v>
      </c>
      <c r="E10" s="130">
        <f t="shared" si="2"/>
        <v>86565</v>
      </c>
      <c r="F10" s="130">
        <f t="shared" si="2"/>
        <v>61</v>
      </c>
      <c r="G10" s="130">
        <f t="shared" si="2"/>
        <v>86518</v>
      </c>
      <c r="H10" s="130">
        <f t="shared" si="2"/>
        <v>-47</v>
      </c>
      <c r="I10" s="130">
        <f t="shared" si="2"/>
        <v>86432</v>
      </c>
      <c r="J10" s="130">
        <f t="shared" si="2"/>
        <v>-86</v>
      </c>
      <c r="K10" s="130">
        <f t="shared" si="2"/>
        <v>86435</v>
      </c>
      <c r="L10" s="130">
        <f t="shared" si="2"/>
        <v>3</v>
      </c>
      <c r="M10" s="128"/>
      <c r="N10" s="129"/>
      <c r="O10" s="129"/>
      <c r="P10" s="129"/>
      <c r="Q10" s="129"/>
      <c r="R10" s="129"/>
    </row>
    <row r="11" spans="2:18" ht="7.5" customHeight="1">
      <c r="B11" s="133"/>
      <c r="C11" s="134"/>
      <c r="D11" s="128"/>
      <c r="E11" s="129"/>
      <c r="F11" s="130"/>
      <c r="G11" s="129"/>
      <c r="H11" s="130"/>
      <c r="I11" s="130"/>
      <c r="J11" s="130"/>
      <c r="K11" s="130"/>
      <c r="L11" s="130"/>
      <c r="M11" s="128"/>
      <c r="N11" s="129"/>
      <c r="O11" s="129"/>
      <c r="P11" s="129"/>
      <c r="Q11" s="129"/>
      <c r="R11" s="129"/>
    </row>
    <row r="12" spans="2:18" ht="13.5" customHeight="1">
      <c r="B12" s="1274" t="s">
        <v>1692</v>
      </c>
      <c r="C12" s="1256"/>
      <c r="D12" s="128">
        <f aca="true" t="shared" si="3" ref="D12:L12">+D17+D23+D24+D25+D28+D29+D30+D33+D34+D35+D36+D37+D38+D39</f>
        <v>133674</v>
      </c>
      <c r="E12" s="129">
        <f t="shared" si="3"/>
        <v>136158</v>
      </c>
      <c r="F12" s="130">
        <f t="shared" si="3"/>
        <v>2484</v>
      </c>
      <c r="G12" s="129">
        <f t="shared" si="3"/>
        <v>138355</v>
      </c>
      <c r="H12" s="130">
        <f t="shared" si="3"/>
        <v>2197</v>
      </c>
      <c r="I12" s="130">
        <f t="shared" si="3"/>
        <v>141112</v>
      </c>
      <c r="J12" s="130">
        <f t="shared" si="3"/>
        <v>2757</v>
      </c>
      <c r="K12" s="130">
        <f t="shared" si="3"/>
        <v>142832</v>
      </c>
      <c r="L12" s="130">
        <f t="shared" si="3"/>
        <v>1720</v>
      </c>
      <c r="M12" s="128"/>
      <c r="N12" s="129"/>
      <c r="O12" s="129"/>
      <c r="P12" s="129"/>
      <c r="Q12" s="129"/>
      <c r="R12" s="129"/>
    </row>
    <row r="13" spans="2:18" ht="13.5" customHeight="1">
      <c r="B13" s="1274" t="s">
        <v>1693</v>
      </c>
      <c r="C13" s="1256"/>
      <c r="D13" s="128">
        <f aca="true" t="shared" si="4" ref="D13:L13">+D22+D41+D42+D43+D44+D45+D46+D47</f>
        <v>24612</v>
      </c>
      <c r="E13" s="129">
        <f t="shared" si="4"/>
        <v>24726</v>
      </c>
      <c r="F13" s="130">
        <f t="shared" si="4"/>
        <v>114</v>
      </c>
      <c r="G13" s="129">
        <f t="shared" si="4"/>
        <v>24821</v>
      </c>
      <c r="H13" s="130">
        <f t="shared" si="4"/>
        <v>95</v>
      </c>
      <c r="I13" s="130">
        <f t="shared" si="4"/>
        <v>24867</v>
      </c>
      <c r="J13" s="130">
        <f t="shared" si="4"/>
        <v>46</v>
      </c>
      <c r="K13" s="130">
        <f t="shared" si="4"/>
        <v>24946</v>
      </c>
      <c r="L13" s="130">
        <f t="shared" si="4"/>
        <v>79</v>
      </c>
      <c r="M13" s="128"/>
      <c r="N13" s="129"/>
      <c r="O13" s="129"/>
      <c r="P13" s="129"/>
      <c r="Q13" s="129"/>
      <c r="R13" s="129"/>
    </row>
    <row r="14" spans="2:18" ht="13.5" customHeight="1">
      <c r="B14" s="1274" t="s">
        <v>1694</v>
      </c>
      <c r="C14" s="1256"/>
      <c r="D14" s="128">
        <f aca="true" t="shared" si="5" ref="D14:L14">+D18+D27+D31+D49+D50+D51+D52+D53</f>
        <v>63361</v>
      </c>
      <c r="E14" s="129">
        <f t="shared" si="5"/>
        <v>63647</v>
      </c>
      <c r="F14" s="130">
        <f t="shared" si="5"/>
        <v>286</v>
      </c>
      <c r="G14" s="129">
        <f t="shared" si="5"/>
        <v>63900</v>
      </c>
      <c r="H14" s="130">
        <f t="shared" si="5"/>
        <v>253</v>
      </c>
      <c r="I14" s="130">
        <f t="shared" si="5"/>
        <v>64167</v>
      </c>
      <c r="J14" s="130">
        <f t="shared" si="5"/>
        <v>267</v>
      </c>
      <c r="K14" s="130">
        <f t="shared" si="5"/>
        <v>64455</v>
      </c>
      <c r="L14" s="130">
        <f t="shared" si="5"/>
        <v>288</v>
      </c>
      <c r="M14" s="128"/>
      <c r="N14" s="129"/>
      <c r="O14" s="129"/>
      <c r="P14" s="129"/>
      <c r="Q14" s="129"/>
      <c r="R14" s="129"/>
    </row>
    <row r="15" spans="2:18" ht="13.5" customHeight="1">
      <c r="B15" s="1274" t="s">
        <v>1695</v>
      </c>
      <c r="C15" s="1257"/>
      <c r="D15" s="129">
        <f aca="true" t="shared" si="6" ref="D15:L15">+D19+D20+D55+D56+D57+D58+D59+D60+D61+D62+D63+D64+D65+D66</f>
        <v>82059</v>
      </c>
      <c r="E15" s="129">
        <f t="shared" si="6"/>
        <v>83131</v>
      </c>
      <c r="F15" s="130">
        <f t="shared" si="6"/>
        <v>1072</v>
      </c>
      <c r="G15" s="129">
        <f t="shared" si="6"/>
        <v>83940</v>
      </c>
      <c r="H15" s="130">
        <f t="shared" si="6"/>
        <v>809</v>
      </c>
      <c r="I15" s="130">
        <f t="shared" si="6"/>
        <v>84492</v>
      </c>
      <c r="J15" s="130">
        <f t="shared" si="6"/>
        <v>552</v>
      </c>
      <c r="K15" s="130">
        <f t="shared" si="6"/>
        <v>85348</v>
      </c>
      <c r="L15" s="130">
        <f t="shared" si="6"/>
        <v>856</v>
      </c>
      <c r="M15" s="128"/>
      <c r="N15" s="129"/>
      <c r="O15" s="129"/>
      <c r="P15" s="129"/>
      <c r="Q15" s="129"/>
      <c r="R15" s="129"/>
    </row>
    <row r="16" spans="2:13" ht="6" customHeight="1">
      <c r="B16" s="135"/>
      <c r="C16" s="136"/>
      <c r="D16" s="137"/>
      <c r="E16" s="137"/>
      <c r="F16" s="138"/>
      <c r="G16" s="137"/>
      <c r="H16" s="138"/>
      <c r="I16" s="139"/>
      <c r="J16" s="138"/>
      <c r="K16" s="139"/>
      <c r="L16" s="140"/>
      <c r="M16" s="135"/>
    </row>
    <row r="17" spans="2:18" ht="13.5" customHeight="1">
      <c r="B17" s="135"/>
      <c r="C17" s="141" t="s">
        <v>1620</v>
      </c>
      <c r="D17" s="137">
        <v>60756</v>
      </c>
      <c r="E17" s="137">
        <v>62667</v>
      </c>
      <c r="F17" s="138">
        <f>+E17-D17</f>
        <v>1911</v>
      </c>
      <c r="G17" s="137">
        <v>64360</v>
      </c>
      <c r="H17" s="138">
        <f>+G17-E17</f>
        <v>1693</v>
      </c>
      <c r="I17" s="139">
        <v>66130</v>
      </c>
      <c r="J17" s="138">
        <f>+I17-G17</f>
        <v>1770</v>
      </c>
      <c r="K17" s="139">
        <v>67466</v>
      </c>
      <c r="L17" s="138">
        <f>K17-I17</f>
        <v>1336</v>
      </c>
      <c r="M17" s="142"/>
      <c r="N17" s="138"/>
      <c r="O17" s="138"/>
      <c r="P17" s="138"/>
      <c r="Q17" s="138"/>
      <c r="R17" s="138"/>
    </row>
    <row r="18" spans="2:18" ht="13.5" customHeight="1">
      <c r="B18" s="135"/>
      <c r="C18" s="141" t="s">
        <v>1621</v>
      </c>
      <c r="D18" s="137">
        <v>24782</v>
      </c>
      <c r="E18" s="137">
        <v>24940</v>
      </c>
      <c r="F18" s="138">
        <f>+E18-D18</f>
        <v>158</v>
      </c>
      <c r="G18" s="137">
        <v>25140</v>
      </c>
      <c r="H18" s="138">
        <f>+G18-E18</f>
        <v>200</v>
      </c>
      <c r="I18" s="139">
        <v>25320</v>
      </c>
      <c r="J18" s="138">
        <f>+I18-G18</f>
        <v>180</v>
      </c>
      <c r="K18" s="139">
        <v>25433</v>
      </c>
      <c r="L18" s="138">
        <f>K18-I18</f>
        <v>113</v>
      </c>
      <c r="M18" s="142"/>
      <c r="N18" s="138"/>
      <c r="O18" s="138"/>
      <c r="P18" s="138"/>
      <c r="Q18" s="138"/>
      <c r="R18" s="138"/>
    </row>
    <row r="19" spans="2:18" ht="13.5" customHeight="1">
      <c r="B19" s="135"/>
      <c r="C19" s="141" t="s">
        <v>1623</v>
      </c>
      <c r="D19" s="137">
        <v>25468</v>
      </c>
      <c r="E19" s="137">
        <v>25844</v>
      </c>
      <c r="F19" s="138">
        <f>+E19-D19</f>
        <v>376</v>
      </c>
      <c r="G19" s="137">
        <v>26245</v>
      </c>
      <c r="H19" s="138">
        <f>+G19-E19</f>
        <v>401</v>
      </c>
      <c r="I19" s="139">
        <v>26587</v>
      </c>
      <c r="J19" s="138">
        <f>+I19-G19</f>
        <v>342</v>
      </c>
      <c r="K19" s="139">
        <v>27091</v>
      </c>
      <c r="L19" s="138">
        <f>K19-I19</f>
        <v>504</v>
      </c>
      <c r="M19" s="142"/>
      <c r="N19" s="138"/>
      <c r="O19" s="138"/>
      <c r="P19" s="138"/>
      <c r="Q19" s="138"/>
      <c r="R19" s="138"/>
    </row>
    <row r="20" spans="2:18" ht="13.5" customHeight="1">
      <c r="B20" s="135"/>
      <c r="C20" s="141" t="s">
        <v>1625</v>
      </c>
      <c r="D20" s="137">
        <v>26442</v>
      </c>
      <c r="E20" s="137">
        <v>27076</v>
      </c>
      <c r="F20" s="138">
        <f>+E20-D20</f>
        <v>634</v>
      </c>
      <c r="G20" s="137">
        <v>27511</v>
      </c>
      <c r="H20" s="138">
        <f>+G20-E20</f>
        <v>435</v>
      </c>
      <c r="I20" s="139">
        <v>27829</v>
      </c>
      <c r="J20" s="138">
        <f>+I20-G20</f>
        <v>318</v>
      </c>
      <c r="K20" s="139">
        <v>28201</v>
      </c>
      <c r="L20" s="138">
        <f>K20-I20</f>
        <v>372</v>
      </c>
      <c r="M20" s="142"/>
      <c r="N20" s="138"/>
      <c r="O20" s="138"/>
      <c r="P20" s="138"/>
      <c r="Q20" s="138"/>
      <c r="R20" s="138"/>
    </row>
    <row r="21" spans="2:18" ht="6" customHeight="1">
      <c r="B21" s="135"/>
      <c r="C21" s="141"/>
      <c r="D21" s="137"/>
      <c r="E21" s="137"/>
      <c r="F21" s="138"/>
      <c r="G21" s="137"/>
      <c r="H21" s="138"/>
      <c r="I21" s="139"/>
      <c r="J21" s="138"/>
      <c r="K21" s="139"/>
      <c r="L21" s="138"/>
      <c r="M21" s="142"/>
      <c r="N21" s="138"/>
      <c r="O21" s="138"/>
      <c r="P21" s="138"/>
      <c r="Q21" s="138"/>
      <c r="R21" s="138"/>
    </row>
    <row r="22" spans="2:18" ht="13.5" customHeight="1">
      <c r="B22" s="135"/>
      <c r="C22" s="141" t="s">
        <v>1627</v>
      </c>
      <c r="D22" s="137">
        <v>10804</v>
      </c>
      <c r="E22" s="137">
        <v>10925</v>
      </c>
      <c r="F22" s="138">
        <f>+E22-D22</f>
        <v>121</v>
      </c>
      <c r="G22" s="137">
        <v>11018</v>
      </c>
      <c r="H22" s="138">
        <f>+G22-E22</f>
        <v>93</v>
      </c>
      <c r="I22" s="139">
        <v>11089</v>
      </c>
      <c r="J22" s="138">
        <f>+I22-G22</f>
        <v>71</v>
      </c>
      <c r="K22" s="139">
        <v>11196</v>
      </c>
      <c r="L22" s="138">
        <f>K22-I22</f>
        <v>107</v>
      </c>
      <c r="M22" s="142"/>
      <c r="N22" s="138"/>
      <c r="O22" s="138"/>
      <c r="P22" s="138"/>
      <c r="Q22" s="138"/>
      <c r="R22" s="138"/>
    </row>
    <row r="23" spans="2:18" ht="13.5" customHeight="1">
      <c r="B23" s="135"/>
      <c r="C23" s="141" t="s">
        <v>1629</v>
      </c>
      <c r="D23" s="137">
        <v>9051</v>
      </c>
      <c r="E23" s="137">
        <v>9231</v>
      </c>
      <c r="F23" s="138">
        <f>+E23-D23</f>
        <v>180</v>
      </c>
      <c r="G23" s="137">
        <v>9315</v>
      </c>
      <c r="H23" s="138">
        <f>+G23-E23</f>
        <v>84</v>
      </c>
      <c r="I23" s="139">
        <v>9399</v>
      </c>
      <c r="J23" s="138">
        <f>+I23-G23</f>
        <v>84</v>
      </c>
      <c r="K23" s="139">
        <v>9518</v>
      </c>
      <c r="L23" s="138">
        <f>K23-I23</f>
        <v>119</v>
      </c>
      <c r="M23" s="142"/>
      <c r="N23" s="138"/>
      <c r="O23" s="138"/>
      <c r="P23" s="138"/>
      <c r="Q23" s="138"/>
      <c r="R23" s="138"/>
    </row>
    <row r="24" spans="2:18" ht="13.5" customHeight="1">
      <c r="B24" s="135"/>
      <c r="C24" s="141" t="s">
        <v>1631</v>
      </c>
      <c r="D24" s="137">
        <v>9099</v>
      </c>
      <c r="E24" s="137">
        <v>9110</v>
      </c>
      <c r="F24" s="138">
        <f>+E24-D24</f>
        <v>11</v>
      </c>
      <c r="G24" s="137">
        <v>9183</v>
      </c>
      <c r="H24" s="138">
        <f>+G24-E24</f>
        <v>73</v>
      </c>
      <c r="I24" s="139">
        <v>9217</v>
      </c>
      <c r="J24" s="138">
        <f>+I24-G24</f>
        <v>34</v>
      </c>
      <c r="K24" s="139">
        <v>9235</v>
      </c>
      <c r="L24" s="138">
        <f>K24-I24</f>
        <v>18</v>
      </c>
      <c r="M24" s="142"/>
      <c r="N24" s="138"/>
      <c r="O24" s="138"/>
      <c r="P24" s="138"/>
      <c r="Q24" s="138"/>
      <c r="R24" s="138"/>
    </row>
    <row r="25" spans="2:18" ht="13.5" customHeight="1">
      <c r="B25" s="135"/>
      <c r="C25" s="141" t="s">
        <v>1632</v>
      </c>
      <c r="D25" s="137">
        <v>7426</v>
      </c>
      <c r="E25" s="137">
        <v>7454</v>
      </c>
      <c r="F25" s="138">
        <f>+E25-D25</f>
        <v>28</v>
      </c>
      <c r="G25" s="137">
        <v>7448</v>
      </c>
      <c r="H25" s="138">
        <f>+G25-E25</f>
        <v>-6</v>
      </c>
      <c r="I25" s="139">
        <v>7467</v>
      </c>
      <c r="J25" s="138">
        <f>+I25-G25</f>
        <v>19</v>
      </c>
      <c r="K25" s="139">
        <v>7460</v>
      </c>
      <c r="L25" s="138">
        <f>K25-I25</f>
        <v>-7</v>
      </c>
      <c r="M25" s="142"/>
      <c r="N25" s="138"/>
      <c r="O25" s="138"/>
      <c r="P25" s="138"/>
      <c r="Q25" s="138"/>
      <c r="R25" s="138"/>
    </row>
    <row r="26" spans="2:18" ht="6" customHeight="1">
      <c r="B26" s="135"/>
      <c r="C26" s="141"/>
      <c r="D26" s="137"/>
      <c r="E26" s="137"/>
      <c r="F26" s="138"/>
      <c r="G26" s="137"/>
      <c r="H26" s="138"/>
      <c r="I26" s="139"/>
      <c r="J26" s="138"/>
      <c r="K26" s="139"/>
      <c r="L26" s="138"/>
      <c r="M26" s="142"/>
      <c r="N26" s="138"/>
      <c r="O26" s="138"/>
      <c r="P26" s="138"/>
      <c r="Q26" s="138"/>
      <c r="R26" s="138"/>
    </row>
    <row r="27" spans="2:18" ht="13.5" customHeight="1">
      <c r="B27" s="135"/>
      <c r="C27" s="141" t="s">
        <v>1635</v>
      </c>
      <c r="D27" s="137">
        <v>8206</v>
      </c>
      <c r="E27" s="137">
        <v>8211</v>
      </c>
      <c r="F27" s="138">
        <f>+E27-D27</f>
        <v>5</v>
      </c>
      <c r="G27" s="137">
        <v>8201</v>
      </c>
      <c r="H27" s="138">
        <f>+G27-E27</f>
        <v>-10</v>
      </c>
      <c r="I27" s="139">
        <v>8210</v>
      </c>
      <c r="J27" s="138">
        <f>+I27-G27</f>
        <v>9</v>
      </c>
      <c r="K27" s="139">
        <v>8223</v>
      </c>
      <c r="L27" s="138">
        <f>K27-I27</f>
        <v>13</v>
      </c>
      <c r="M27" s="142"/>
      <c r="N27" s="138"/>
      <c r="O27" s="138"/>
      <c r="P27" s="138"/>
      <c r="Q27" s="138"/>
      <c r="R27" s="138"/>
    </row>
    <row r="28" spans="2:18" ht="13.5" customHeight="1">
      <c r="B28" s="135"/>
      <c r="C28" s="141" t="s">
        <v>1637</v>
      </c>
      <c r="D28" s="137">
        <v>11597</v>
      </c>
      <c r="E28" s="137">
        <v>11960</v>
      </c>
      <c r="F28" s="138">
        <f>+E28-D28</f>
        <v>363</v>
      </c>
      <c r="G28" s="137">
        <v>12250</v>
      </c>
      <c r="H28" s="138">
        <f>+G28-E28</f>
        <v>290</v>
      </c>
      <c r="I28" s="139">
        <v>12940</v>
      </c>
      <c r="J28" s="138">
        <f>+I28-G28</f>
        <v>690</v>
      </c>
      <c r="K28" s="139">
        <v>13216</v>
      </c>
      <c r="L28" s="138">
        <f>K28-I28</f>
        <v>276</v>
      </c>
      <c r="M28" s="142"/>
      <c r="N28" s="138"/>
      <c r="O28" s="138"/>
      <c r="P28" s="138"/>
      <c r="Q28" s="138"/>
      <c r="R28" s="138"/>
    </row>
    <row r="29" spans="2:18" ht="13.5" customHeight="1">
      <c r="B29" s="135"/>
      <c r="C29" s="141" t="s">
        <v>1639</v>
      </c>
      <c r="D29" s="137">
        <v>9072</v>
      </c>
      <c r="E29" s="137">
        <v>9146</v>
      </c>
      <c r="F29" s="138">
        <f>+E29-D29</f>
        <v>74</v>
      </c>
      <c r="G29" s="137">
        <v>9234</v>
      </c>
      <c r="H29" s="138">
        <f>+G29-E29</f>
        <v>88</v>
      </c>
      <c r="I29" s="139">
        <v>9395</v>
      </c>
      <c r="J29" s="138">
        <f>+I29-G29</f>
        <v>161</v>
      </c>
      <c r="K29" s="139">
        <v>9427</v>
      </c>
      <c r="L29" s="138">
        <f>K29-I29</f>
        <v>32</v>
      </c>
      <c r="M29" s="142"/>
      <c r="N29" s="138"/>
      <c r="O29" s="138"/>
      <c r="P29" s="138"/>
      <c r="Q29" s="138"/>
      <c r="R29" s="138"/>
    </row>
    <row r="30" spans="2:18" ht="13.5" customHeight="1">
      <c r="B30" s="135"/>
      <c r="C30" s="141" t="s">
        <v>1641</v>
      </c>
      <c r="D30" s="137">
        <v>5637</v>
      </c>
      <c r="E30" s="137">
        <v>5630</v>
      </c>
      <c r="F30" s="138">
        <f>+E30-D30</f>
        <v>-7</v>
      </c>
      <c r="G30" s="137">
        <v>5616</v>
      </c>
      <c r="H30" s="138">
        <f>+G30-E30</f>
        <v>-14</v>
      </c>
      <c r="I30" s="139">
        <v>5646</v>
      </c>
      <c r="J30" s="138">
        <f>+I30-G30</f>
        <v>30</v>
      </c>
      <c r="K30" s="139">
        <v>5648</v>
      </c>
      <c r="L30" s="138">
        <f>K30-I30</f>
        <v>2</v>
      </c>
      <c r="M30" s="142"/>
      <c r="N30" s="138"/>
      <c r="O30" s="138"/>
      <c r="P30" s="138"/>
      <c r="Q30" s="138"/>
      <c r="R30" s="138"/>
    </row>
    <row r="31" spans="2:18" ht="13.5" customHeight="1">
      <c r="B31" s="135"/>
      <c r="C31" s="141" t="s">
        <v>1643</v>
      </c>
      <c r="D31" s="137">
        <v>8862</v>
      </c>
      <c r="E31" s="137">
        <v>8903</v>
      </c>
      <c r="F31" s="138">
        <f>+E31-D31</f>
        <v>41</v>
      </c>
      <c r="G31" s="137">
        <v>8977</v>
      </c>
      <c r="H31" s="138">
        <f>+G31-E31</f>
        <v>74</v>
      </c>
      <c r="I31" s="139">
        <v>8977</v>
      </c>
      <c r="J31" s="138">
        <f>+I31-G31</f>
        <v>0</v>
      </c>
      <c r="K31" s="139">
        <v>9032</v>
      </c>
      <c r="L31" s="138">
        <f>K31-I31</f>
        <v>55</v>
      </c>
      <c r="M31" s="142"/>
      <c r="N31" s="138"/>
      <c r="O31" s="138"/>
      <c r="P31" s="138"/>
      <c r="Q31" s="138"/>
      <c r="R31" s="138"/>
    </row>
    <row r="32" spans="2:18" ht="6" customHeight="1">
      <c r="B32" s="135"/>
      <c r="C32" s="141"/>
      <c r="D32" s="137"/>
      <c r="E32" s="137"/>
      <c r="F32" s="138"/>
      <c r="G32" s="137"/>
      <c r="H32" s="138"/>
      <c r="I32" s="139"/>
      <c r="J32" s="138"/>
      <c r="K32" s="139"/>
      <c r="L32" s="138"/>
      <c r="M32" s="142"/>
      <c r="N32" s="138"/>
      <c r="O32" s="138"/>
      <c r="P32" s="138"/>
      <c r="Q32" s="138"/>
      <c r="R32" s="138"/>
    </row>
    <row r="33" spans="2:18" ht="13.5" customHeight="1">
      <c r="B33" s="135"/>
      <c r="C33" s="141" t="s">
        <v>1645</v>
      </c>
      <c r="D33" s="137">
        <v>3331</v>
      </c>
      <c r="E33" s="137">
        <v>3325</v>
      </c>
      <c r="F33" s="138">
        <f aca="true" t="shared" si="7" ref="F33:F39">+E33-D33</f>
        <v>-6</v>
      </c>
      <c r="G33" s="137">
        <v>3308</v>
      </c>
      <c r="H33" s="138">
        <f aca="true" t="shared" si="8" ref="H33:H39">+G33-E33</f>
        <v>-17</v>
      </c>
      <c r="I33" s="139">
        <v>3295</v>
      </c>
      <c r="J33" s="138">
        <f aca="true" t="shared" si="9" ref="J33:J39">+I33-G33</f>
        <v>-13</v>
      </c>
      <c r="K33" s="139">
        <v>3282</v>
      </c>
      <c r="L33" s="138">
        <f aca="true" t="shared" si="10" ref="L33:L39">K33-I33</f>
        <v>-13</v>
      </c>
      <c r="M33" s="142"/>
      <c r="N33" s="138"/>
      <c r="O33" s="138"/>
      <c r="P33" s="138"/>
      <c r="Q33" s="138"/>
      <c r="R33" s="138"/>
    </row>
    <row r="34" spans="2:18" ht="13.5" customHeight="1">
      <c r="B34" s="135"/>
      <c r="C34" s="141" t="s">
        <v>1647</v>
      </c>
      <c r="D34" s="137">
        <v>2526</v>
      </c>
      <c r="E34" s="137">
        <v>2551</v>
      </c>
      <c r="F34" s="138">
        <f t="shared" si="7"/>
        <v>25</v>
      </c>
      <c r="G34" s="137">
        <v>2577</v>
      </c>
      <c r="H34" s="138">
        <f t="shared" si="8"/>
        <v>26</v>
      </c>
      <c r="I34" s="139">
        <v>2621</v>
      </c>
      <c r="J34" s="138">
        <f t="shared" si="9"/>
        <v>44</v>
      </c>
      <c r="K34" s="139">
        <v>2627</v>
      </c>
      <c r="L34" s="138">
        <f t="shared" si="10"/>
        <v>6</v>
      </c>
      <c r="M34" s="142"/>
      <c r="N34" s="138"/>
      <c r="O34" s="138"/>
      <c r="P34" s="138"/>
      <c r="Q34" s="138"/>
      <c r="R34" s="138"/>
    </row>
    <row r="35" spans="2:18" ht="13.5" customHeight="1">
      <c r="B35" s="135"/>
      <c r="C35" s="141" t="s">
        <v>1649</v>
      </c>
      <c r="D35" s="137">
        <v>4898</v>
      </c>
      <c r="E35" s="137">
        <v>4885</v>
      </c>
      <c r="F35" s="138">
        <f t="shared" si="7"/>
        <v>-13</v>
      </c>
      <c r="G35" s="137">
        <v>4891</v>
      </c>
      <c r="H35" s="138">
        <f t="shared" si="8"/>
        <v>6</v>
      </c>
      <c r="I35" s="139">
        <v>4893</v>
      </c>
      <c r="J35" s="138">
        <f t="shared" si="9"/>
        <v>2</v>
      </c>
      <c r="K35" s="139">
        <v>4886</v>
      </c>
      <c r="L35" s="138">
        <f t="shared" si="10"/>
        <v>-7</v>
      </c>
      <c r="M35" s="142"/>
      <c r="N35" s="138"/>
      <c r="O35" s="138"/>
      <c r="P35" s="138"/>
      <c r="Q35" s="138"/>
      <c r="R35" s="138"/>
    </row>
    <row r="36" spans="2:18" ht="13.5" customHeight="1">
      <c r="B36" s="135"/>
      <c r="C36" s="141" t="s">
        <v>1651</v>
      </c>
      <c r="D36" s="137">
        <v>2381</v>
      </c>
      <c r="E36" s="137">
        <v>2288</v>
      </c>
      <c r="F36" s="138">
        <f t="shared" si="7"/>
        <v>-93</v>
      </c>
      <c r="G36" s="137">
        <v>2266</v>
      </c>
      <c r="H36" s="138">
        <f t="shared" si="8"/>
        <v>-22</v>
      </c>
      <c r="I36" s="139">
        <v>2255</v>
      </c>
      <c r="J36" s="138">
        <f t="shared" si="9"/>
        <v>-11</v>
      </c>
      <c r="K36" s="139">
        <v>2240</v>
      </c>
      <c r="L36" s="138">
        <f t="shared" si="10"/>
        <v>-15</v>
      </c>
      <c r="M36" s="142"/>
      <c r="N36" s="138"/>
      <c r="O36" s="138"/>
      <c r="P36" s="138"/>
      <c r="Q36" s="138"/>
      <c r="R36" s="138"/>
    </row>
    <row r="37" spans="2:18" ht="13.5" customHeight="1">
      <c r="B37" s="135"/>
      <c r="C37" s="141" t="s">
        <v>1653</v>
      </c>
      <c r="D37" s="137">
        <v>2669</v>
      </c>
      <c r="E37" s="137">
        <v>2678</v>
      </c>
      <c r="F37" s="138">
        <f t="shared" si="7"/>
        <v>9</v>
      </c>
      <c r="G37" s="137">
        <v>2650</v>
      </c>
      <c r="H37" s="138">
        <f t="shared" si="8"/>
        <v>-28</v>
      </c>
      <c r="I37" s="139">
        <v>2627</v>
      </c>
      <c r="J37" s="138">
        <f t="shared" si="9"/>
        <v>-23</v>
      </c>
      <c r="K37" s="139">
        <v>2615</v>
      </c>
      <c r="L37" s="138">
        <f t="shared" si="10"/>
        <v>-12</v>
      </c>
      <c r="M37" s="142"/>
      <c r="N37" s="138"/>
      <c r="O37" s="138"/>
      <c r="P37" s="138"/>
      <c r="Q37" s="138"/>
      <c r="R37" s="138"/>
    </row>
    <row r="38" spans="2:18" ht="13.5" customHeight="1">
      <c r="B38" s="135"/>
      <c r="C38" s="141" t="s">
        <v>1605</v>
      </c>
      <c r="D38" s="137">
        <v>2782</v>
      </c>
      <c r="E38" s="137">
        <v>2805</v>
      </c>
      <c r="F38" s="138">
        <f t="shared" si="7"/>
        <v>23</v>
      </c>
      <c r="G38" s="137">
        <v>2829</v>
      </c>
      <c r="H38" s="138">
        <f t="shared" si="8"/>
        <v>24</v>
      </c>
      <c r="I38" s="139">
        <v>2805</v>
      </c>
      <c r="J38" s="138">
        <f t="shared" si="9"/>
        <v>-24</v>
      </c>
      <c r="K38" s="139">
        <v>2804</v>
      </c>
      <c r="L38" s="138">
        <f t="shared" si="10"/>
        <v>-1</v>
      </c>
      <c r="M38" s="142"/>
      <c r="N38" s="138"/>
      <c r="O38" s="138"/>
      <c r="P38" s="138"/>
      <c r="Q38" s="138"/>
      <c r="R38" s="138"/>
    </row>
    <row r="39" spans="2:18" ht="13.5" customHeight="1">
      <c r="B39" s="135"/>
      <c r="C39" s="141" t="s">
        <v>1606</v>
      </c>
      <c r="D39" s="137">
        <v>2449</v>
      </c>
      <c r="E39" s="137">
        <v>2428</v>
      </c>
      <c r="F39" s="138">
        <f t="shared" si="7"/>
        <v>-21</v>
      </c>
      <c r="G39" s="137">
        <v>2428</v>
      </c>
      <c r="H39" s="138">
        <f t="shared" si="8"/>
        <v>0</v>
      </c>
      <c r="I39" s="139">
        <v>2422</v>
      </c>
      <c r="J39" s="138">
        <f t="shared" si="9"/>
        <v>-6</v>
      </c>
      <c r="K39" s="139">
        <v>2408</v>
      </c>
      <c r="L39" s="138">
        <f t="shared" si="10"/>
        <v>-14</v>
      </c>
      <c r="M39" s="142"/>
      <c r="N39" s="138"/>
      <c r="O39" s="138"/>
      <c r="P39" s="138"/>
      <c r="Q39" s="138"/>
      <c r="R39" s="138"/>
    </row>
    <row r="40" spans="2:18" ht="6" customHeight="1">
      <c r="B40" s="135"/>
      <c r="C40" s="141"/>
      <c r="D40" s="137"/>
      <c r="E40" s="137"/>
      <c r="F40" s="138"/>
      <c r="G40" s="137"/>
      <c r="H40" s="138"/>
      <c r="I40" s="139"/>
      <c r="J40" s="138"/>
      <c r="K40" s="139"/>
      <c r="L40" s="138"/>
      <c r="M40" s="142"/>
      <c r="N40" s="138"/>
      <c r="O40" s="138"/>
      <c r="P40" s="138"/>
      <c r="Q40" s="138"/>
      <c r="R40" s="138"/>
    </row>
    <row r="41" spans="2:18" ht="13.5" customHeight="1">
      <c r="B41" s="135"/>
      <c r="C41" s="141" t="s">
        <v>1609</v>
      </c>
      <c r="D41" s="137">
        <v>1723</v>
      </c>
      <c r="E41" s="137">
        <v>1718</v>
      </c>
      <c r="F41" s="138">
        <f aca="true" t="shared" si="11" ref="F41:F47">+E41-D41</f>
        <v>-5</v>
      </c>
      <c r="G41" s="137">
        <v>1725</v>
      </c>
      <c r="H41" s="138">
        <f aca="true" t="shared" si="12" ref="H41:H47">+G41-E41</f>
        <v>7</v>
      </c>
      <c r="I41" s="139">
        <v>1733</v>
      </c>
      <c r="J41" s="138">
        <f aca="true" t="shared" si="13" ref="J41:J47">+I41-G41</f>
        <v>8</v>
      </c>
      <c r="K41" s="139">
        <v>1726</v>
      </c>
      <c r="L41" s="138">
        <f aca="true" t="shared" si="14" ref="L41:L47">K41-I41</f>
        <v>-7</v>
      </c>
      <c r="M41" s="142"/>
      <c r="N41" s="138"/>
      <c r="O41" s="138"/>
      <c r="P41" s="138"/>
      <c r="Q41" s="138"/>
      <c r="R41" s="138"/>
    </row>
    <row r="42" spans="2:18" ht="13.5" customHeight="1">
      <c r="B42" s="135"/>
      <c r="C42" s="141" t="s">
        <v>1610</v>
      </c>
      <c r="D42" s="137">
        <v>3004</v>
      </c>
      <c r="E42" s="137">
        <v>3011</v>
      </c>
      <c r="F42" s="138">
        <f t="shared" si="11"/>
        <v>7</v>
      </c>
      <c r="G42" s="137">
        <v>3021</v>
      </c>
      <c r="H42" s="138">
        <f t="shared" si="12"/>
        <v>10</v>
      </c>
      <c r="I42" s="139">
        <v>3014</v>
      </c>
      <c r="J42" s="138">
        <f t="shared" si="13"/>
        <v>-7</v>
      </c>
      <c r="K42" s="139">
        <v>3016</v>
      </c>
      <c r="L42" s="138">
        <f t="shared" si="14"/>
        <v>2</v>
      </c>
      <c r="M42" s="142"/>
      <c r="N42" s="138"/>
      <c r="O42" s="138"/>
      <c r="P42" s="138"/>
      <c r="Q42" s="138"/>
      <c r="R42" s="138"/>
    </row>
    <row r="43" spans="2:18" ht="13.5" customHeight="1">
      <c r="B43" s="135"/>
      <c r="C43" s="141" t="s">
        <v>1612</v>
      </c>
      <c r="D43" s="137">
        <v>1741</v>
      </c>
      <c r="E43" s="137">
        <v>1743</v>
      </c>
      <c r="F43" s="138">
        <f t="shared" si="11"/>
        <v>2</v>
      </c>
      <c r="G43" s="137">
        <v>1746</v>
      </c>
      <c r="H43" s="138">
        <f t="shared" si="12"/>
        <v>3</v>
      </c>
      <c r="I43" s="139">
        <v>1750</v>
      </c>
      <c r="J43" s="138">
        <f t="shared" si="13"/>
        <v>4</v>
      </c>
      <c r="K43" s="139">
        <v>1753</v>
      </c>
      <c r="L43" s="138">
        <f t="shared" si="14"/>
        <v>3</v>
      </c>
      <c r="M43" s="142"/>
      <c r="N43" s="138"/>
      <c r="O43" s="138"/>
      <c r="P43" s="138"/>
      <c r="Q43" s="138"/>
      <c r="R43" s="138"/>
    </row>
    <row r="44" spans="2:18" ht="13.5" customHeight="1">
      <c r="B44" s="135"/>
      <c r="C44" s="141" t="s">
        <v>1614</v>
      </c>
      <c r="D44" s="137">
        <v>3061</v>
      </c>
      <c r="E44" s="137">
        <v>3056</v>
      </c>
      <c r="F44" s="138">
        <f t="shared" si="11"/>
        <v>-5</v>
      </c>
      <c r="G44" s="137">
        <v>3054</v>
      </c>
      <c r="H44" s="138">
        <f t="shared" si="12"/>
        <v>-2</v>
      </c>
      <c r="I44" s="139">
        <v>3053</v>
      </c>
      <c r="J44" s="138">
        <f t="shared" si="13"/>
        <v>-1</v>
      </c>
      <c r="K44" s="139">
        <v>3056</v>
      </c>
      <c r="L44" s="138">
        <f t="shared" si="14"/>
        <v>3</v>
      </c>
      <c r="M44" s="142"/>
      <c r="N44" s="138"/>
      <c r="O44" s="138"/>
      <c r="P44" s="138"/>
      <c r="Q44" s="138"/>
      <c r="R44" s="138"/>
    </row>
    <row r="45" spans="2:18" ht="13.5" customHeight="1">
      <c r="B45" s="135"/>
      <c r="C45" s="141" t="s">
        <v>1616</v>
      </c>
      <c r="D45" s="137">
        <v>1173</v>
      </c>
      <c r="E45" s="137">
        <v>1183</v>
      </c>
      <c r="F45" s="138">
        <f t="shared" si="11"/>
        <v>10</v>
      </c>
      <c r="G45" s="137">
        <v>1176</v>
      </c>
      <c r="H45" s="138">
        <f t="shared" si="12"/>
        <v>-7</v>
      </c>
      <c r="I45" s="139">
        <v>1161</v>
      </c>
      <c r="J45" s="138">
        <f t="shared" si="13"/>
        <v>-15</v>
      </c>
      <c r="K45" s="139">
        <v>1155</v>
      </c>
      <c r="L45" s="138">
        <f t="shared" si="14"/>
        <v>-6</v>
      </c>
      <c r="M45" s="142"/>
      <c r="N45" s="138"/>
      <c r="O45" s="138"/>
      <c r="P45" s="138"/>
      <c r="Q45" s="138"/>
      <c r="R45" s="138"/>
    </row>
    <row r="46" spans="2:18" ht="13.5" customHeight="1">
      <c r="B46" s="135"/>
      <c r="C46" s="141" t="s">
        <v>1618</v>
      </c>
      <c r="D46" s="137">
        <v>1419</v>
      </c>
      <c r="E46" s="137">
        <v>1410</v>
      </c>
      <c r="F46" s="138">
        <f t="shared" si="11"/>
        <v>-9</v>
      </c>
      <c r="G46" s="137">
        <v>1414</v>
      </c>
      <c r="H46" s="138">
        <f t="shared" si="12"/>
        <v>4</v>
      </c>
      <c r="I46" s="139">
        <v>1407</v>
      </c>
      <c r="J46" s="138">
        <f t="shared" si="13"/>
        <v>-7</v>
      </c>
      <c r="K46" s="139">
        <v>1398</v>
      </c>
      <c r="L46" s="138">
        <f t="shared" si="14"/>
        <v>-9</v>
      </c>
      <c r="M46" s="142"/>
      <c r="N46" s="138"/>
      <c r="O46" s="138"/>
      <c r="P46" s="138"/>
      <c r="Q46" s="138"/>
      <c r="R46" s="138"/>
    </row>
    <row r="47" spans="2:18" ht="13.5" customHeight="1">
      <c r="B47" s="135"/>
      <c r="C47" s="141" t="s">
        <v>1619</v>
      </c>
      <c r="D47" s="137">
        <v>1687</v>
      </c>
      <c r="E47" s="137">
        <v>1680</v>
      </c>
      <c r="F47" s="138">
        <f t="shared" si="11"/>
        <v>-7</v>
      </c>
      <c r="G47" s="137">
        <v>1667</v>
      </c>
      <c r="H47" s="138">
        <f t="shared" si="12"/>
        <v>-13</v>
      </c>
      <c r="I47" s="139">
        <v>1660</v>
      </c>
      <c r="J47" s="138">
        <f t="shared" si="13"/>
        <v>-7</v>
      </c>
      <c r="K47" s="139">
        <v>1646</v>
      </c>
      <c r="L47" s="138">
        <f t="shared" si="14"/>
        <v>-14</v>
      </c>
      <c r="M47" s="142"/>
      <c r="N47" s="138"/>
      <c r="O47" s="138"/>
      <c r="P47" s="138"/>
      <c r="Q47" s="138"/>
      <c r="R47" s="138"/>
    </row>
    <row r="48" spans="2:18" ht="6" customHeight="1">
      <c r="B48" s="135"/>
      <c r="C48" s="141"/>
      <c r="D48" s="137"/>
      <c r="E48" s="137"/>
      <c r="F48" s="138"/>
      <c r="G48" s="137"/>
      <c r="H48" s="138"/>
      <c r="I48" s="139"/>
      <c r="J48" s="138"/>
      <c r="K48" s="139"/>
      <c r="L48" s="138"/>
      <c r="M48" s="142"/>
      <c r="N48" s="138"/>
      <c r="O48" s="138"/>
      <c r="P48" s="138"/>
      <c r="Q48" s="138"/>
      <c r="R48" s="138"/>
    </row>
    <row r="49" spans="2:18" ht="13.5" customHeight="1">
      <c r="B49" s="135"/>
      <c r="C49" s="141" t="s">
        <v>1622</v>
      </c>
      <c r="D49" s="137">
        <v>6149</v>
      </c>
      <c r="E49" s="137">
        <v>6183</v>
      </c>
      <c r="F49" s="138">
        <f>+E49-D49</f>
        <v>34</v>
      </c>
      <c r="G49" s="137">
        <v>6211</v>
      </c>
      <c r="H49" s="138">
        <f>+G49-E49</f>
        <v>28</v>
      </c>
      <c r="I49" s="139">
        <v>6251</v>
      </c>
      <c r="J49" s="138">
        <f>+I49-G49</f>
        <v>40</v>
      </c>
      <c r="K49" s="139">
        <v>6251</v>
      </c>
      <c r="L49" s="143">
        <f>K49-I49</f>
        <v>0</v>
      </c>
      <c r="M49" s="142"/>
      <c r="N49" s="138"/>
      <c r="O49" s="138"/>
      <c r="P49" s="138"/>
      <c r="Q49" s="138"/>
      <c r="R49" s="138"/>
    </row>
    <row r="50" spans="2:18" ht="13.5" customHeight="1">
      <c r="B50" s="135"/>
      <c r="C50" s="141" t="s">
        <v>1624</v>
      </c>
      <c r="D50" s="137">
        <v>4982</v>
      </c>
      <c r="E50" s="137">
        <v>5062</v>
      </c>
      <c r="F50" s="138">
        <f>+E50-D50</f>
        <v>80</v>
      </c>
      <c r="G50" s="137">
        <v>5049</v>
      </c>
      <c r="H50" s="138">
        <f>+G50-E50</f>
        <v>-13</v>
      </c>
      <c r="I50" s="139">
        <v>5135</v>
      </c>
      <c r="J50" s="138">
        <f>+I50-G50</f>
        <v>86</v>
      </c>
      <c r="K50" s="139">
        <v>5248</v>
      </c>
      <c r="L50" s="138">
        <f>K50-I50</f>
        <v>113</v>
      </c>
      <c r="M50" s="142"/>
      <c r="N50" s="138"/>
      <c r="O50" s="138"/>
      <c r="P50" s="138"/>
      <c r="Q50" s="138"/>
      <c r="R50" s="138"/>
    </row>
    <row r="51" spans="2:18" ht="13.5" customHeight="1">
      <c r="B51" s="135"/>
      <c r="C51" s="141" t="s">
        <v>1626</v>
      </c>
      <c r="D51" s="137">
        <v>3345</v>
      </c>
      <c r="E51" s="137">
        <v>3312</v>
      </c>
      <c r="F51" s="138">
        <f>+E51-D51</f>
        <v>-33</v>
      </c>
      <c r="G51" s="137">
        <v>3298</v>
      </c>
      <c r="H51" s="138">
        <f>+G51-E51</f>
        <v>-14</v>
      </c>
      <c r="I51" s="139">
        <v>3261</v>
      </c>
      <c r="J51" s="138">
        <f>+I51-G51</f>
        <v>-37</v>
      </c>
      <c r="K51" s="139">
        <v>3287</v>
      </c>
      <c r="L51" s="138">
        <f>K51-I51</f>
        <v>26</v>
      </c>
      <c r="M51" s="142"/>
      <c r="N51" s="138"/>
      <c r="O51" s="138"/>
      <c r="P51" s="138"/>
      <c r="Q51" s="138"/>
      <c r="R51" s="138"/>
    </row>
    <row r="52" spans="2:18" ht="13.5" customHeight="1">
      <c r="B52" s="135"/>
      <c r="C52" s="141" t="s">
        <v>1628</v>
      </c>
      <c r="D52" s="137">
        <v>4514</v>
      </c>
      <c r="E52" s="137">
        <v>4534</v>
      </c>
      <c r="F52" s="138">
        <f>+E52-D52</f>
        <v>20</v>
      </c>
      <c r="G52" s="137">
        <v>4535</v>
      </c>
      <c r="H52" s="138">
        <f>+G52-E52</f>
        <v>1</v>
      </c>
      <c r="I52" s="139">
        <v>4534</v>
      </c>
      <c r="J52" s="138">
        <f>+I52-G52</f>
        <v>-1</v>
      </c>
      <c r="K52" s="139">
        <v>4528</v>
      </c>
      <c r="L52" s="138">
        <f>K52-I52</f>
        <v>-6</v>
      </c>
      <c r="M52" s="142"/>
      <c r="N52" s="138"/>
      <c r="O52" s="138"/>
      <c r="P52" s="138"/>
      <c r="Q52" s="138"/>
      <c r="R52" s="138"/>
    </row>
    <row r="53" spans="2:18" ht="13.5" customHeight="1">
      <c r="B53" s="135"/>
      <c r="C53" s="141" t="s">
        <v>1630</v>
      </c>
      <c r="D53" s="137">
        <v>2521</v>
      </c>
      <c r="E53" s="137">
        <v>2502</v>
      </c>
      <c r="F53" s="138">
        <f>+E53-D53</f>
        <v>-19</v>
      </c>
      <c r="G53" s="137">
        <v>2489</v>
      </c>
      <c r="H53" s="138">
        <f>+G53-E53</f>
        <v>-13</v>
      </c>
      <c r="I53" s="139">
        <v>2479</v>
      </c>
      <c r="J53" s="138">
        <f>+I53-G53</f>
        <v>-10</v>
      </c>
      <c r="K53" s="139">
        <v>2453</v>
      </c>
      <c r="L53" s="138">
        <f>K53-I53</f>
        <v>-26</v>
      </c>
      <c r="M53" s="142"/>
      <c r="N53" s="138"/>
      <c r="O53" s="138"/>
      <c r="P53" s="138"/>
      <c r="Q53" s="138"/>
      <c r="R53" s="138"/>
    </row>
    <row r="54" spans="2:18" ht="6" customHeight="1">
      <c r="B54" s="135"/>
      <c r="C54" s="141"/>
      <c r="D54" s="137"/>
      <c r="E54" s="137"/>
      <c r="F54" s="138"/>
      <c r="G54" s="137"/>
      <c r="H54" s="138"/>
      <c r="I54" s="139"/>
      <c r="J54" s="138"/>
      <c r="K54" s="139"/>
      <c r="L54" s="138"/>
      <c r="M54" s="142"/>
      <c r="N54" s="138"/>
      <c r="O54" s="138"/>
      <c r="P54" s="138"/>
      <c r="Q54" s="138"/>
      <c r="R54" s="138"/>
    </row>
    <row r="55" spans="2:18" ht="13.5" customHeight="1">
      <c r="B55" s="135"/>
      <c r="C55" s="141" t="s">
        <v>1633</v>
      </c>
      <c r="D55" s="137">
        <v>1938</v>
      </c>
      <c r="E55" s="137">
        <v>1938</v>
      </c>
      <c r="F55" s="143">
        <f aca="true" t="shared" si="15" ref="F55:F66">+E55-D55</f>
        <v>0</v>
      </c>
      <c r="G55" s="137">
        <v>1939</v>
      </c>
      <c r="H55" s="138">
        <f aca="true" t="shared" si="16" ref="H55:H66">+G55-E55</f>
        <v>1</v>
      </c>
      <c r="I55" s="139">
        <v>1929</v>
      </c>
      <c r="J55" s="138">
        <f aca="true" t="shared" si="17" ref="J55:J66">+I55-G55</f>
        <v>-10</v>
      </c>
      <c r="K55" s="139">
        <v>1915</v>
      </c>
      <c r="L55" s="138">
        <f aca="true" t="shared" si="18" ref="L55:L66">K55-I55</f>
        <v>-14</v>
      </c>
      <c r="M55" s="142"/>
      <c r="N55" s="138"/>
      <c r="O55" s="138"/>
      <c r="P55" s="138"/>
      <c r="Q55" s="138"/>
      <c r="R55" s="138"/>
    </row>
    <row r="56" spans="2:18" ht="13.5" customHeight="1">
      <c r="B56" s="135"/>
      <c r="C56" s="141" t="s">
        <v>1634</v>
      </c>
      <c r="D56" s="137">
        <v>4364</v>
      </c>
      <c r="E56" s="137">
        <v>4384</v>
      </c>
      <c r="F56" s="138">
        <f t="shared" si="15"/>
        <v>20</v>
      </c>
      <c r="G56" s="137">
        <v>4410</v>
      </c>
      <c r="H56" s="138">
        <f t="shared" si="16"/>
        <v>26</v>
      </c>
      <c r="I56" s="139">
        <v>4418</v>
      </c>
      <c r="J56" s="138">
        <f t="shared" si="17"/>
        <v>8</v>
      </c>
      <c r="K56" s="139">
        <v>4420</v>
      </c>
      <c r="L56" s="138">
        <f t="shared" si="18"/>
        <v>2</v>
      </c>
      <c r="M56" s="142"/>
      <c r="N56" s="138"/>
      <c r="O56" s="138"/>
      <c r="P56" s="138"/>
      <c r="Q56" s="138"/>
      <c r="R56" s="138"/>
    </row>
    <row r="57" spans="2:18" ht="13.5" customHeight="1">
      <c r="B57" s="135"/>
      <c r="C57" s="141" t="s">
        <v>1636</v>
      </c>
      <c r="D57" s="137">
        <v>2802</v>
      </c>
      <c r="E57" s="137">
        <v>2797</v>
      </c>
      <c r="F57" s="138">
        <f t="shared" si="15"/>
        <v>-5</v>
      </c>
      <c r="G57" s="137">
        <v>2794</v>
      </c>
      <c r="H57" s="138">
        <f t="shared" si="16"/>
        <v>-3</v>
      </c>
      <c r="I57" s="139">
        <v>2790</v>
      </c>
      <c r="J57" s="138">
        <f t="shared" si="17"/>
        <v>-4</v>
      </c>
      <c r="K57" s="139">
        <v>2781</v>
      </c>
      <c r="L57" s="138">
        <f t="shared" si="18"/>
        <v>-9</v>
      </c>
      <c r="M57" s="142"/>
      <c r="N57" s="138"/>
      <c r="O57" s="138"/>
      <c r="P57" s="138"/>
      <c r="Q57" s="138"/>
      <c r="R57" s="138"/>
    </row>
    <row r="58" spans="2:18" ht="13.5" customHeight="1">
      <c r="B58" s="135"/>
      <c r="C58" s="141" t="s">
        <v>1638</v>
      </c>
      <c r="D58" s="137">
        <v>2206</v>
      </c>
      <c r="E58" s="137">
        <v>2232</v>
      </c>
      <c r="F58" s="138">
        <f t="shared" si="15"/>
        <v>26</v>
      </c>
      <c r="G58" s="137">
        <v>2221</v>
      </c>
      <c r="H58" s="138">
        <f t="shared" si="16"/>
        <v>-11</v>
      </c>
      <c r="I58" s="139">
        <v>2216</v>
      </c>
      <c r="J58" s="138">
        <f t="shared" si="17"/>
        <v>-5</v>
      </c>
      <c r="K58" s="139">
        <v>2249</v>
      </c>
      <c r="L58" s="138">
        <f t="shared" si="18"/>
        <v>33</v>
      </c>
      <c r="M58" s="142"/>
      <c r="N58" s="138"/>
      <c r="O58" s="138"/>
      <c r="P58" s="138"/>
      <c r="Q58" s="138"/>
      <c r="R58" s="138"/>
    </row>
    <row r="59" spans="2:18" ht="13.5" customHeight="1">
      <c r="B59" s="135"/>
      <c r="C59" s="141" t="s">
        <v>1640</v>
      </c>
      <c r="D59" s="137">
        <v>1761</v>
      </c>
      <c r="E59" s="137">
        <v>1773</v>
      </c>
      <c r="F59" s="138">
        <f t="shared" si="15"/>
        <v>12</v>
      </c>
      <c r="G59" s="137">
        <v>1776</v>
      </c>
      <c r="H59" s="138">
        <f t="shared" si="16"/>
        <v>3</v>
      </c>
      <c r="I59" s="139">
        <v>1784</v>
      </c>
      <c r="J59" s="138">
        <f t="shared" si="17"/>
        <v>8</v>
      </c>
      <c r="K59" s="139">
        <v>1791</v>
      </c>
      <c r="L59" s="138">
        <f t="shared" si="18"/>
        <v>7</v>
      </c>
      <c r="M59" s="142"/>
      <c r="N59" s="138"/>
      <c r="O59" s="138"/>
      <c r="P59" s="138"/>
      <c r="Q59" s="138"/>
      <c r="R59" s="138"/>
    </row>
    <row r="60" spans="2:18" ht="13.5" customHeight="1">
      <c r="B60" s="135"/>
      <c r="C60" s="141" t="s">
        <v>1642</v>
      </c>
      <c r="D60" s="137">
        <v>1786</v>
      </c>
      <c r="E60" s="137">
        <v>1795</v>
      </c>
      <c r="F60" s="138">
        <f t="shared" si="15"/>
        <v>9</v>
      </c>
      <c r="G60" s="137">
        <v>1800</v>
      </c>
      <c r="H60" s="138">
        <f t="shared" si="16"/>
        <v>5</v>
      </c>
      <c r="I60" s="139">
        <v>1801</v>
      </c>
      <c r="J60" s="138">
        <f t="shared" si="17"/>
        <v>1</v>
      </c>
      <c r="K60" s="139">
        <v>1816</v>
      </c>
      <c r="L60" s="138">
        <f t="shared" si="18"/>
        <v>15</v>
      </c>
      <c r="M60" s="142"/>
      <c r="N60" s="138"/>
      <c r="O60" s="138"/>
      <c r="P60" s="138"/>
      <c r="Q60" s="138"/>
      <c r="R60" s="138"/>
    </row>
    <row r="61" spans="2:18" ht="13.5" customHeight="1">
      <c r="B61" s="135"/>
      <c r="C61" s="141" t="s">
        <v>1644</v>
      </c>
      <c r="D61" s="137">
        <v>1654</v>
      </c>
      <c r="E61" s="137">
        <v>1611</v>
      </c>
      <c r="F61" s="138">
        <f t="shared" si="15"/>
        <v>-43</v>
      </c>
      <c r="G61" s="137">
        <v>1587</v>
      </c>
      <c r="H61" s="138">
        <f t="shared" si="16"/>
        <v>-24</v>
      </c>
      <c r="I61" s="139">
        <v>1540</v>
      </c>
      <c r="J61" s="138">
        <f t="shared" si="17"/>
        <v>-47</v>
      </c>
      <c r="K61" s="139">
        <v>1519</v>
      </c>
      <c r="L61" s="138">
        <f t="shared" si="18"/>
        <v>-21</v>
      </c>
      <c r="M61" s="142"/>
      <c r="N61" s="138"/>
      <c r="O61" s="138"/>
      <c r="P61" s="138"/>
      <c r="Q61" s="138"/>
      <c r="R61" s="138"/>
    </row>
    <row r="62" spans="2:18" ht="13.5" customHeight="1">
      <c r="B62" s="135"/>
      <c r="C62" s="141" t="s">
        <v>1646</v>
      </c>
      <c r="D62" s="137">
        <v>3674</v>
      </c>
      <c r="E62" s="137">
        <v>3652</v>
      </c>
      <c r="F62" s="138">
        <f t="shared" si="15"/>
        <v>-22</v>
      </c>
      <c r="G62" s="137">
        <v>3623</v>
      </c>
      <c r="H62" s="138">
        <f t="shared" si="16"/>
        <v>-29</v>
      </c>
      <c r="I62" s="139">
        <v>3608</v>
      </c>
      <c r="J62" s="138">
        <f t="shared" si="17"/>
        <v>-15</v>
      </c>
      <c r="K62" s="139">
        <v>3593</v>
      </c>
      <c r="L62" s="138">
        <f t="shared" si="18"/>
        <v>-15</v>
      </c>
      <c r="M62" s="142"/>
      <c r="N62" s="138"/>
      <c r="O62" s="138"/>
      <c r="P62" s="138"/>
      <c r="Q62" s="138"/>
      <c r="R62" s="138"/>
    </row>
    <row r="63" spans="2:18" ht="13.5" customHeight="1">
      <c r="B63" s="135"/>
      <c r="C63" s="141" t="s">
        <v>1648</v>
      </c>
      <c r="D63" s="137">
        <v>4723</v>
      </c>
      <c r="E63" s="137">
        <v>4722</v>
      </c>
      <c r="F63" s="138">
        <f t="shared" si="15"/>
        <v>-1</v>
      </c>
      <c r="G63" s="137">
        <v>4728</v>
      </c>
      <c r="H63" s="138">
        <f t="shared" si="16"/>
        <v>6</v>
      </c>
      <c r="I63" s="139">
        <v>4693</v>
      </c>
      <c r="J63" s="138">
        <f t="shared" si="17"/>
        <v>-35</v>
      </c>
      <c r="K63" s="139">
        <v>4676</v>
      </c>
      <c r="L63" s="138">
        <f t="shared" si="18"/>
        <v>-17</v>
      </c>
      <c r="M63" s="142"/>
      <c r="N63" s="138"/>
      <c r="O63" s="138"/>
      <c r="P63" s="138"/>
      <c r="Q63" s="138"/>
      <c r="R63" s="138"/>
    </row>
    <row r="64" spans="2:18" ht="13.5" customHeight="1">
      <c r="B64" s="135"/>
      <c r="C64" s="141" t="s">
        <v>1650</v>
      </c>
      <c r="D64" s="137">
        <v>1908</v>
      </c>
      <c r="E64" s="137">
        <v>1975</v>
      </c>
      <c r="F64" s="138">
        <f t="shared" si="15"/>
        <v>67</v>
      </c>
      <c r="G64" s="137">
        <v>1972</v>
      </c>
      <c r="H64" s="138">
        <f t="shared" si="16"/>
        <v>-3</v>
      </c>
      <c r="I64" s="139">
        <v>1967</v>
      </c>
      <c r="J64" s="138">
        <f t="shared" si="17"/>
        <v>-5</v>
      </c>
      <c r="K64" s="139">
        <v>1965</v>
      </c>
      <c r="L64" s="138">
        <f t="shared" si="18"/>
        <v>-2</v>
      </c>
      <c r="M64" s="142"/>
      <c r="N64" s="138"/>
      <c r="O64" s="138"/>
      <c r="P64" s="138"/>
      <c r="Q64" s="138"/>
      <c r="R64" s="138"/>
    </row>
    <row r="65" spans="2:18" ht="13.5" customHeight="1">
      <c r="B65" s="135"/>
      <c r="C65" s="141" t="s">
        <v>1652</v>
      </c>
      <c r="D65" s="137">
        <v>1517</v>
      </c>
      <c r="E65" s="137">
        <v>1498</v>
      </c>
      <c r="F65" s="138">
        <f t="shared" si="15"/>
        <v>-19</v>
      </c>
      <c r="G65" s="137">
        <v>1491</v>
      </c>
      <c r="H65" s="138">
        <f t="shared" si="16"/>
        <v>-7</v>
      </c>
      <c r="I65" s="139">
        <v>1478</v>
      </c>
      <c r="J65" s="138">
        <f t="shared" si="17"/>
        <v>-13</v>
      </c>
      <c r="K65" s="139">
        <v>1471</v>
      </c>
      <c r="L65" s="138">
        <f t="shared" si="18"/>
        <v>-7</v>
      </c>
      <c r="M65" s="142"/>
      <c r="N65" s="138"/>
      <c r="O65" s="138"/>
      <c r="P65" s="138"/>
      <c r="Q65" s="138"/>
      <c r="R65" s="138"/>
    </row>
    <row r="66" spans="2:18" ht="13.5" customHeight="1">
      <c r="B66" s="144"/>
      <c r="C66" s="145" t="s">
        <v>1654</v>
      </c>
      <c r="D66" s="146">
        <v>1816</v>
      </c>
      <c r="E66" s="137">
        <v>1834</v>
      </c>
      <c r="F66" s="147">
        <f t="shared" si="15"/>
        <v>18</v>
      </c>
      <c r="G66" s="146">
        <v>1843</v>
      </c>
      <c r="H66" s="147">
        <f t="shared" si="16"/>
        <v>9</v>
      </c>
      <c r="I66" s="148">
        <v>1852</v>
      </c>
      <c r="J66" s="147">
        <f t="shared" si="17"/>
        <v>9</v>
      </c>
      <c r="K66" s="148">
        <v>1860</v>
      </c>
      <c r="L66" s="147">
        <f t="shared" si="18"/>
        <v>8</v>
      </c>
      <c r="M66" s="142"/>
      <c r="N66" s="138"/>
      <c r="O66" s="138"/>
      <c r="P66" s="138"/>
      <c r="Q66" s="138"/>
      <c r="R66" s="138"/>
    </row>
    <row r="67" spans="2:12" ht="13.5">
      <c r="B67" s="149" t="s">
        <v>41</v>
      </c>
      <c r="E67" s="150"/>
      <c r="H67" s="151"/>
      <c r="I67" s="151"/>
      <c r="J67" s="152"/>
      <c r="K67" s="152"/>
      <c r="L67" s="110"/>
    </row>
    <row r="68" spans="8:12" ht="13.5">
      <c r="H68" s="151"/>
      <c r="I68" s="151"/>
      <c r="J68" s="152"/>
      <c r="K68" s="152"/>
      <c r="L68" s="110"/>
    </row>
    <row r="69" spans="8:12" ht="13.5">
      <c r="H69" s="151"/>
      <c r="I69" s="151"/>
      <c r="J69" s="152"/>
      <c r="K69" s="152"/>
      <c r="L69" s="110"/>
    </row>
    <row r="70" spans="8:12" ht="13.5">
      <c r="H70" s="151"/>
      <c r="I70" s="151"/>
      <c r="J70" s="152"/>
      <c r="K70" s="152"/>
      <c r="L70" s="110"/>
    </row>
    <row r="71" spans="8:11" ht="13.5">
      <c r="H71" s="151"/>
      <c r="I71" s="151"/>
      <c r="J71" s="153"/>
      <c r="K71" s="153"/>
    </row>
    <row r="72" spans="8:11" ht="13.5">
      <c r="H72" s="151"/>
      <c r="I72" s="151"/>
      <c r="J72" s="153"/>
      <c r="K72" s="153"/>
    </row>
    <row r="73" spans="8:11" ht="13.5">
      <c r="H73" s="151"/>
      <c r="I73" s="151"/>
      <c r="J73" s="153"/>
      <c r="K73" s="153"/>
    </row>
    <row r="74" spans="8:11" ht="13.5">
      <c r="H74" s="151"/>
      <c r="I74" s="151"/>
      <c r="J74" s="153"/>
      <c r="K74" s="153"/>
    </row>
    <row r="75" spans="8:11" ht="13.5">
      <c r="H75" s="151"/>
      <c r="I75" s="151"/>
      <c r="J75" s="153"/>
      <c r="K75" s="153"/>
    </row>
    <row r="76" spans="8:11" ht="13.5">
      <c r="H76" s="151"/>
      <c r="I76" s="151"/>
      <c r="J76" s="153"/>
      <c r="K76" s="153"/>
    </row>
    <row r="77" spans="8:11" ht="13.5">
      <c r="H77" s="151"/>
      <c r="I77" s="151"/>
      <c r="J77" s="153"/>
      <c r="K77" s="153"/>
    </row>
    <row r="78" spans="8:11" ht="13.5">
      <c r="H78" s="151"/>
      <c r="I78" s="151"/>
      <c r="J78" s="153"/>
      <c r="K78" s="153"/>
    </row>
    <row r="79" spans="8:11" ht="13.5">
      <c r="H79" s="151"/>
      <c r="I79" s="151"/>
      <c r="J79" s="153"/>
      <c r="K79" s="153"/>
    </row>
    <row r="80" spans="8:11" ht="13.5">
      <c r="H80" s="151"/>
      <c r="I80" s="151"/>
      <c r="J80" s="153"/>
      <c r="K80" s="153"/>
    </row>
    <row r="81" spans="8:11" ht="13.5">
      <c r="H81" s="151"/>
      <c r="I81" s="151"/>
      <c r="J81" s="153"/>
      <c r="K81" s="153"/>
    </row>
    <row r="82" spans="8:11" ht="13.5">
      <c r="H82" s="151"/>
      <c r="I82" s="151"/>
      <c r="J82" s="153"/>
      <c r="K82" s="153"/>
    </row>
    <row r="83" spans="8:11" ht="13.5">
      <c r="H83" s="151"/>
      <c r="I83" s="151"/>
      <c r="J83" s="153"/>
      <c r="K83" s="153"/>
    </row>
    <row r="84" spans="8:11" ht="13.5">
      <c r="H84" s="151"/>
      <c r="I84" s="151"/>
      <c r="J84" s="153"/>
      <c r="K84" s="153"/>
    </row>
    <row r="85" spans="8:11" ht="13.5">
      <c r="H85" s="151"/>
      <c r="I85" s="151"/>
      <c r="J85" s="153"/>
      <c r="K85" s="153"/>
    </row>
    <row r="86" spans="8:11" ht="13.5">
      <c r="H86" s="151"/>
      <c r="I86" s="151"/>
      <c r="J86" s="153"/>
      <c r="K86" s="153"/>
    </row>
    <row r="87" spans="8:11" ht="13.5">
      <c r="H87" s="151"/>
      <c r="I87" s="151"/>
      <c r="J87" s="153"/>
      <c r="K87" s="153"/>
    </row>
    <row r="88" spans="8:11" ht="13.5">
      <c r="H88" s="151"/>
      <c r="I88" s="151"/>
      <c r="J88" s="153"/>
      <c r="K88" s="153"/>
    </row>
    <row r="89" spans="8:11" ht="13.5">
      <c r="H89" s="151"/>
      <c r="I89" s="151"/>
      <c r="J89" s="153"/>
      <c r="K89" s="153"/>
    </row>
    <row r="90" spans="8:11" ht="13.5">
      <c r="H90" s="151"/>
      <c r="I90" s="151"/>
      <c r="J90" s="153"/>
      <c r="K90" s="153"/>
    </row>
    <row r="91" spans="8:11" ht="13.5">
      <c r="H91" s="151"/>
      <c r="I91" s="151"/>
      <c r="J91" s="153"/>
      <c r="K91" s="153"/>
    </row>
    <row r="92" spans="8:11" ht="13.5">
      <c r="H92" s="151"/>
      <c r="I92" s="151"/>
      <c r="J92" s="153"/>
      <c r="K92" s="153"/>
    </row>
    <row r="93" spans="8:11" ht="13.5">
      <c r="H93" s="151"/>
      <c r="I93" s="151"/>
      <c r="J93" s="153"/>
      <c r="K93" s="153"/>
    </row>
    <row r="94" spans="8:11" ht="13.5">
      <c r="H94" s="151"/>
      <c r="I94" s="151"/>
      <c r="J94" s="153"/>
      <c r="K94" s="153"/>
    </row>
    <row r="95" spans="8:11" ht="13.5">
      <c r="H95" s="151"/>
      <c r="I95" s="151"/>
      <c r="J95" s="153"/>
      <c r="K95" s="153"/>
    </row>
    <row r="96" spans="8:11" ht="13.5">
      <c r="H96" s="151"/>
      <c r="I96" s="151"/>
      <c r="J96" s="153"/>
      <c r="K96" s="153"/>
    </row>
    <row r="97" spans="8:11" ht="13.5">
      <c r="H97" s="151"/>
      <c r="I97" s="151"/>
      <c r="J97" s="153"/>
      <c r="K97" s="153"/>
    </row>
    <row r="98" spans="8:11" ht="13.5">
      <c r="H98" s="151"/>
      <c r="I98" s="151"/>
      <c r="J98" s="153"/>
      <c r="K98" s="153"/>
    </row>
    <row r="99" spans="8:11" ht="13.5">
      <c r="H99" s="151"/>
      <c r="I99" s="151"/>
      <c r="J99" s="153"/>
      <c r="K99" s="153"/>
    </row>
    <row r="100" spans="8:11" ht="13.5">
      <c r="H100" s="151"/>
      <c r="I100" s="151"/>
      <c r="J100" s="153"/>
      <c r="K100" s="153"/>
    </row>
    <row r="101" spans="8:11" ht="13.5">
      <c r="H101" s="151"/>
      <c r="I101" s="151"/>
      <c r="J101" s="153"/>
      <c r="K101" s="153"/>
    </row>
    <row r="102" spans="8:11" ht="13.5">
      <c r="H102" s="151"/>
      <c r="I102" s="151"/>
      <c r="J102" s="153"/>
      <c r="K102" s="153"/>
    </row>
    <row r="103" spans="8:11" ht="13.5">
      <c r="H103" s="151"/>
      <c r="I103" s="151"/>
      <c r="J103" s="153"/>
      <c r="K103" s="153"/>
    </row>
    <row r="104" spans="8:11" ht="13.5">
      <c r="H104" s="151"/>
      <c r="I104" s="151"/>
      <c r="J104" s="153"/>
      <c r="K104" s="153"/>
    </row>
    <row r="105" spans="8:11" ht="13.5">
      <c r="H105" s="151"/>
      <c r="I105" s="151"/>
      <c r="J105" s="153"/>
      <c r="K105" s="153"/>
    </row>
    <row r="106" spans="8:11" ht="13.5">
      <c r="H106" s="151"/>
      <c r="I106" s="151"/>
      <c r="J106" s="153"/>
      <c r="K106" s="153"/>
    </row>
    <row r="107" spans="8:11" ht="13.5">
      <c r="H107" s="151"/>
      <c r="I107" s="151"/>
      <c r="J107" s="153"/>
      <c r="K107" s="153"/>
    </row>
    <row r="108" spans="8:11" ht="13.5">
      <c r="H108" s="151"/>
      <c r="I108" s="151"/>
      <c r="J108" s="153"/>
      <c r="K108" s="153"/>
    </row>
    <row r="109" spans="8:11" ht="13.5">
      <c r="H109" s="151"/>
      <c r="I109" s="151"/>
      <c r="J109" s="153"/>
      <c r="K109" s="153"/>
    </row>
    <row r="110" spans="8:11" ht="13.5">
      <c r="H110" s="151"/>
      <c r="I110" s="151"/>
      <c r="J110" s="153"/>
      <c r="K110" s="153"/>
    </row>
    <row r="111" spans="8:11" ht="13.5">
      <c r="H111" s="151"/>
      <c r="I111" s="151"/>
      <c r="J111" s="153"/>
      <c r="K111" s="153"/>
    </row>
    <row r="112" spans="8:11" ht="13.5">
      <c r="H112" s="151"/>
      <c r="I112" s="151"/>
      <c r="J112" s="153"/>
      <c r="K112" s="153"/>
    </row>
    <row r="113" spans="8:11" ht="13.5">
      <c r="H113" s="151"/>
      <c r="I113" s="151"/>
      <c r="J113" s="153"/>
      <c r="K113" s="153"/>
    </row>
    <row r="114" spans="8:11" ht="13.5">
      <c r="H114" s="151"/>
      <c r="I114" s="151"/>
      <c r="J114" s="153"/>
      <c r="K114" s="153"/>
    </row>
    <row r="115" spans="8:11" ht="13.5">
      <c r="H115" s="151"/>
      <c r="I115" s="151"/>
      <c r="J115" s="153"/>
      <c r="K115" s="153"/>
    </row>
    <row r="116" spans="8:11" ht="13.5">
      <c r="H116" s="151"/>
      <c r="I116" s="151"/>
      <c r="J116" s="153"/>
      <c r="K116" s="153"/>
    </row>
    <row r="117" spans="8:11" ht="13.5">
      <c r="H117" s="151"/>
      <c r="I117" s="151"/>
      <c r="J117" s="153"/>
      <c r="K117" s="153"/>
    </row>
    <row r="118" spans="8:11" ht="13.5">
      <c r="H118" s="151"/>
      <c r="I118" s="151"/>
      <c r="J118" s="153"/>
      <c r="K118" s="153"/>
    </row>
    <row r="119" spans="8:11" ht="13.5">
      <c r="H119" s="151"/>
      <c r="I119" s="151"/>
      <c r="J119" s="153"/>
      <c r="K119" s="153"/>
    </row>
    <row r="120" spans="8:11" ht="13.5">
      <c r="H120" s="151"/>
      <c r="I120" s="151"/>
      <c r="J120" s="153"/>
      <c r="K120" s="153"/>
    </row>
    <row r="121" spans="8:11" ht="13.5">
      <c r="H121" s="151"/>
      <c r="I121" s="151"/>
      <c r="J121" s="153"/>
      <c r="K121" s="153"/>
    </row>
    <row r="122" spans="8:11" ht="13.5">
      <c r="H122" s="151"/>
      <c r="I122" s="151"/>
      <c r="J122" s="153"/>
      <c r="K122" s="153"/>
    </row>
    <row r="123" spans="8:11" ht="13.5">
      <c r="H123" s="151"/>
      <c r="I123" s="151"/>
      <c r="J123" s="153"/>
      <c r="K123" s="153"/>
    </row>
    <row r="124" spans="8:11" ht="13.5">
      <c r="H124" s="151"/>
      <c r="I124" s="151"/>
      <c r="J124" s="153"/>
      <c r="K124" s="153"/>
    </row>
    <row r="125" spans="8:11" ht="13.5">
      <c r="H125" s="151"/>
      <c r="I125" s="151"/>
      <c r="J125" s="153"/>
      <c r="K125" s="153"/>
    </row>
    <row r="126" spans="8:11" ht="13.5">
      <c r="H126" s="151"/>
      <c r="I126" s="151"/>
      <c r="J126" s="153"/>
      <c r="K126" s="153"/>
    </row>
    <row r="127" spans="8:11" ht="13.5">
      <c r="H127" s="151"/>
      <c r="I127" s="151"/>
      <c r="J127" s="153"/>
      <c r="K127" s="153"/>
    </row>
    <row r="128" spans="8:11" ht="13.5">
      <c r="H128" s="151"/>
      <c r="I128" s="151"/>
      <c r="J128" s="153"/>
      <c r="K128" s="153"/>
    </row>
    <row r="129" spans="8:11" ht="13.5">
      <c r="H129" s="151"/>
      <c r="I129" s="151"/>
      <c r="J129" s="153"/>
      <c r="K129" s="153"/>
    </row>
    <row r="130" spans="8:11" ht="13.5">
      <c r="H130" s="151"/>
      <c r="I130" s="151"/>
      <c r="J130" s="153"/>
      <c r="K130" s="153"/>
    </row>
    <row r="131" spans="8:11" ht="13.5">
      <c r="H131" s="151"/>
      <c r="I131" s="151"/>
      <c r="J131" s="153"/>
      <c r="K131" s="153"/>
    </row>
    <row r="132" spans="8:11" ht="13.5">
      <c r="H132" s="151"/>
      <c r="I132" s="151"/>
      <c r="J132" s="153"/>
      <c r="K132" s="153"/>
    </row>
    <row r="133" spans="8:11" ht="13.5">
      <c r="H133" s="151"/>
      <c r="I133" s="151"/>
      <c r="J133" s="153"/>
      <c r="K133" s="153"/>
    </row>
    <row r="134" spans="8:11" ht="13.5">
      <c r="H134" s="151"/>
      <c r="I134" s="151"/>
      <c r="J134" s="153"/>
      <c r="K134" s="153"/>
    </row>
    <row r="135" spans="8:11" ht="13.5">
      <c r="H135" s="151"/>
      <c r="I135" s="151"/>
      <c r="J135" s="153"/>
      <c r="K135" s="153"/>
    </row>
    <row r="136" spans="8:11" ht="13.5">
      <c r="H136" s="151"/>
      <c r="I136" s="151"/>
      <c r="J136" s="153"/>
      <c r="K136" s="153"/>
    </row>
    <row r="137" spans="8:11" ht="13.5">
      <c r="H137" s="151"/>
      <c r="I137" s="151"/>
      <c r="J137" s="153"/>
      <c r="K137" s="153"/>
    </row>
    <row r="138" spans="8:11" ht="13.5">
      <c r="H138" s="151"/>
      <c r="I138" s="151"/>
      <c r="J138" s="153"/>
      <c r="K138" s="153"/>
    </row>
    <row r="139" spans="8:11" ht="13.5">
      <c r="H139" s="151"/>
      <c r="I139" s="151"/>
      <c r="J139" s="153"/>
      <c r="K139" s="153"/>
    </row>
    <row r="140" spans="8:11" ht="13.5">
      <c r="H140" s="151"/>
      <c r="I140" s="151"/>
      <c r="J140" s="153"/>
      <c r="K140" s="153"/>
    </row>
    <row r="141" spans="8:11" ht="13.5">
      <c r="H141" s="151"/>
      <c r="I141" s="151"/>
      <c r="J141" s="153"/>
      <c r="K141" s="153"/>
    </row>
    <row r="142" spans="8:11" ht="13.5">
      <c r="H142" s="151"/>
      <c r="I142" s="151"/>
      <c r="J142" s="153"/>
      <c r="K142" s="153"/>
    </row>
    <row r="143" spans="8:11" ht="13.5">
      <c r="H143" s="151"/>
      <c r="I143" s="151"/>
      <c r="J143" s="153"/>
      <c r="K143" s="153"/>
    </row>
    <row r="144" spans="8:11" ht="13.5">
      <c r="H144" s="151"/>
      <c r="I144" s="151"/>
      <c r="J144" s="153"/>
      <c r="K144" s="153"/>
    </row>
    <row r="145" spans="8:11" ht="13.5">
      <c r="H145" s="151"/>
      <c r="I145" s="151"/>
      <c r="J145" s="153"/>
      <c r="K145" s="153"/>
    </row>
    <row r="146" spans="8:11" ht="13.5">
      <c r="H146" s="151"/>
      <c r="I146" s="151"/>
      <c r="J146" s="153"/>
      <c r="K146" s="153"/>
    </row>
    <row r="147" spans="8:11" ht="13.5">
      <c r="H147" s="151"/>
      <c r="I147" s="151"/>
      <c r="J147" s="153"/>
      <c r="K147" s="153"/>
    </row>
    <row r="148" spans="8:11" ht="13.5">
      <c r="H148" s="151"/>
      <c r="I148" s="151"/>
      <c r="J148" s="153"/>
      <c r="K148" s="153"/>
    </row>
    <row r="149" spans="8:11" ht="13.5">
      <c r="H149" s="151"/>
      <c r="I149" s="151"/>
      <c r="J149" s="153"/>
      <c r="K149" s="153"/>
    </row>
    <row r="150" spans="8:11" ht="13.5">
      <c r="H150" s="151"/>
      <c r="I150" s="151"/>
      <c r="J150" s="153"/>
      <c r="K150" s="153"/>
    </row>
    <row r="151" spans="8:11" ht="13.5">
      <c r="H151" s="151"/>
      <c r="I151" s="151"/>
      <c r="J151" s="153"/>
      <c r="K151" s="153"/>
    </row>
    <row r="152" spans="8:11" ht="13.5">
      <c r="H152" s="151"/>
      <c r="I152" s="151"/>
      <c r="J152" s="153"/>
      <c r="K152" s="153"/>
    </row>
    <row r="153" spans="8:11" ht="13.5">
      <c r="H153" s="151"/>
      <c r="I153" s="151"/>
      <c r="J153" s="153"/>
      <c r="K153" s="153"/>
    </row>
    <row r="154" spans="8:11" ht="13.5">
      <c r="H154" s="151"/>
      <c r="I154" s="151"/>
      <c r="J154" s="153"/>
      <c r="K154" s="153"/>
    </row>
    <row r="155" spans="8:11" ht="13.5">
      <c r="H155" s="151"/>
      <c r="I155" s="151"/>
      <c r="J155" s="153"/>
      <c r="K155" s="153"/>
    </row>
    <row r="156" spans="8:11" ht="13.5">
      <c r="H156" s="151"/>
      <c r="I156" s="151"/>
      <c r="J156" s="153"/>
      <c r="K156" s="153"/>
    </row>
    <row r="157" spans="8:11" ht="13.5">
      <c r="H157" s="151"/>
      <c r="I157" s="151"/>
      <c r="J157" s="153"/>
      <c r="K157" s="153"/>
    </row>
    <row r="158" spans="8:11" ht="13.5">
      <c r="H158" s="151"/>
      <c r="I158" s="151"/>
      <c r="J158" s="153"/>
      <c r="K158" s="153"/>
    </row>
    <row r="159" spans="8:11" ht="13.5">
      <c r="H159" s="151"/>
      <c r="I159" s="151"/>
      <c r="J159" s="153"/>
      <c r="K159" s="153"/>
    </row>
    <row r="160" spans="8:11" ht="13.5">
      <c r="H160" s="151"/>
      <c r="I160" s="151"/>
      <c r="J160" s="153"/>
      <c r="K160" s="153"/>
    </row>
    <row r="161" spans="8:11" ht="13.5">
      <c r="H161" s="151"/>
      <c r="I161" s="151"/>
      <c r="J161" s="153"/>
      <c r="K161" s="153"/>
    </row>
    <row r="162" spans="8:11" ht="13.5">
      <c r="H162" s="151"/>
      <c r="I162" s="151"/>
      <c r="J162" s="153"/>
      <c r="K162" s="153"/>
    </row>
    <row r="163" spans="8:11" ht="13.5">
      <c r="H163" s="151"/>
      <c r="I163" s="151"/>
      <c r="J163" s="153"/>
      <c r="K163" s="153"/>
    </row>
    <row r="164" spans="8:11" ht="13.5">
      <c r="H164" s="151"/>
      <c r="I164" s="151"/>
      <c r="J164" s="153"/>
      <c r="K164" s="153"/>
    </row>
    <row r="165" spans="8:11" ht="13.5">
      <c r="H165" s="151"/>
      <c r="I165" s="151"/>
      <c r="J165" s="153"/>
      <c r="K165" s="153"/>
    </row>
    <row r="166" spans="8:11" ht="13.5">
      <c r="H166" s="151"/>
      <c r="I166" s="151"/>
      <c r="J166" s="153"/>
      <c r="K166" s="153"/>
    </row>
    <row r="167" spans="8:11" ht="13.5">
      <c r="H167" s="151"/>
      <c r="I167" s="151"/>
      <c r="J167" s="153"/>
      <c r="K167" s="153"/>
    </row>
    <row r="168" spans="8:11" ht="13.5">
      <c r="H168" s="151"/>
      <c r="I168" s="151"/>
      <c r="J168" s="153"/>
      <c r="K168" s="153"/>
    </row>
    <row r="169" spans="8:11" ht="13.5">
      <c r="H169" s="151"/>
      <c r="I169" s="151"/>
      <c r="J169" s="153"/>
      <c r="K169" s="153"/>
    </row>
    <row r="170" spans="8:11" ht="13.5">
      <c r="H170" s="151"/>
      <c r="I170" s="151"/>
      <c r="J170" s="153"/>
      <c r="K170" s="153"/>
    </row>
    <row r="171" spans="8:11" ht="13.5">
      <c r="H171" s="151"/>
      <c r="I171" s="151"/>
      <c r="J171" s="153"/>
      <c r="K171" s="153"/>
    </row>
    <row r="172" spans="8:11" ht="13.5">
      <c r="H172" s="151"/>
      <c r="I172" s="151"/>
      <c r="J172" s="153"/>
      <c r="K172" s="153"/>
    </row>
    <row r="173" spans="8:11" ht="13.5">
      <c r="H173" s="151"/>
      <c r="I173" s="151"/>
      <c r="J173" s="153"/>
      <c r="K173" s="153"/>
    </row>
    <row r="174" spans="8:11" ht="13.5">
      <c r="H174" s="151"/>
      <c r="I174" s="151"/>
      <c r="J174" s="153"/>
      <c r="K174" s="153"/>
    </row>
    <row r="175" spans="8:11" ht="13.5">
      <c r="H175" s="151"/>
      <c r="I175" s="151"/>
      <c r="J175" s="153"/>
      <c r="K175" s="153"/>
    </row>
    <row r="176" spans="8:11" ht="13.5">
      <c r="H176" s="151"/>
      <c r="I176" s="151"/>
      <c r="J176" s="153"/>
      <c r="K176" s="153"/>
    </row>
    <row r="177" spans="8:11" ht="13.5">
      <c r="H177" s="151"/>
      <c r="I177" s="151"/>
      <c r="J177" s="153"/>
      <c r="K177" s="153"/>
    </row>
    <row r="178" spans="8:11" ht="13.5">
      <c r="H178" s="151"/>
      <c r="I178" s="151"/>
      <c r="J178" s="153"/>
      <c r="K178" s="153"/>
    </row>
    <row r="179" spans="8:11" ht="13.5">
      <c r="H179" s="151"/>
      <c r="I179" s="151"/>
      <c r="J179" s="153"/>
      <c r="K179" s="153"/>
    </row>
    <row r="180" spans="8:11" ht="13.5">
      <c r="H180" s="151"/>
      <c r="I180" s="151"/>
      <c r="J180" s="153"/>
      <c r="K180" s="153"/>
    </row>
    <row r="181" spans="8:11" ht="13.5">
      <c r="H181" s="151"/>
      <c r="I181" s="151"/>
      <c r="J181" s="153"/>
      <c r="K181" s="153"/>
    </row>
    <row r="182" spans="8:11" ht="13.5">
      <c r="H182" s="151"/>
      <c r="I182" s="151"/>
      <c r="J182" s="153"/>
      <c r="K182" s="153"/>
    </row>
    <row r="183" spans="8:11" ht="13.5">
      <c r="H183" s="151"/>
      <c r="I183" s="151"/>
      <c r="J183" s="153"/>
      <c r="K183" s="153"/>
    </row>
    <row r="184" spans="8:11" ht="13.5">
      <c r="H184" s="151"/>
      <c r="I184" s="151"/>
      <c r="J184" s="153"/>
      <c r="K184" s="153"/>
    </row>
    <row r="185" spans="8:11" ht="13.5">
      <c r="H185" s="151"/>
      <c r="I185" s="151"/>
      <c r="J185" s="153"/>
      <c r="K185" s="153"/>
    </row>
  </sheetData>
  <mergeCells count="17">
    <mergeCell ref="B13:C13"/>
    <mergeCell ref="B14:C14"/>
    <mergeCell ref="B15:C15"/>
    <mergeCell ref="B7:C7"/>
    <mergeCell ref="B9:C9"/>
    <mergeCell ref="B10:C10"/>
    <mergeCell ref="B12:C12"/>
    <mergeCell ref="I4:J5"/>
    <mergeCell ref="K4:L5"/>
    <mergeCell ref="M4:R4"/>
    <mergeCell ref="M5:N5"/>
    <mergeCell ref="O5:P5"/>
    <mergeCell ref="Q5:R5"/>
    <mergeCell ref="B4:C6"/>
    <mergeCell ref="E4:F5"/>
    <mergeCell ref="G4:H5"/>
    <mergeCell ref="D4:D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L62"/>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8.25390625" style="17" customWidth="1"/>
    <col min="13" max="16384" width="9.00390625" style="17" customWidth="1"/>
  </cols>
  <sheetData>
    <row r="1" ht="14.25" customHeight="1">
      <c r="B1" s="18" t="s">
        <v>56</v>
      </c>
    </row>
    <row r="2" spans="5:12" ht="12" customHeight="1">
      <c r="E2" s="154"/>
      <c r="L2" s="155" t="s">
        <v>49</v>
      </c>
    </row>
    <row r="3" ht="7.5" customHeight="1" thickBot="1"/>
    <row r="4" spans="2:12" ht="14.25" thickTop="1">
      <c r="B4" s="1263" t="s">
        <v>1655</v>
      </c>
      <c r="C4" s="1266" t="s">
        <v>43</v>
      </c>
      <c r="D4" s="1267"/>
      <c r="E4" s="1267"/>
      <c r="F4" s="1267"/>
      <c r="G4" s="1268"/>
      <c r="H4" s="1266" t="s">
        <v>44</v>
      </c>
      <c r="I4" s="1267"/>
      <c r="J4" s="1267"/>
      <c r="K4" s="1267"/>
      <c r="L4" s="1268"/>
    </row>
    <row r="5" spans="2:12" ht="12" customHeight="1">
      <c r="B5" s="1264"/>
      <c r="C5" s="1269" t="s">
        <v>50</v>
      </c>
      <c r="D5" s="1253"/>
      <c r="E5" s="1254">
        <v>50</v>
      </c>
      <c r="F5" s="1255"/>
      <c r="G5" s="1248" t="s">
        <v>51</v>
      </c>
      <c r="H5" s="1254">
        <v>53</v>
      </c>
      <c r="I5" s="1255"/>
      <c r="J5" s="1254">
        <v>50</v>
      </c>
      <c r="K5" s="1255"/>
      <c r="L5" s="1248" t="s">
        <v>51</v>
      </c>
    </row>
    <row r="6" spans="2:12" ht="12" customHeight="1">
      <c r="B6" s="1264"/>
      <c r="C6" s="1253"/>
      <c r="D6" s="1253"/>
      <c r="E6" s="1255"/>
      <c r="F6" s="1255"/>
      <c r="G6" s="1249"/>
      <c r="H6" s="1255"/>
      <c r="I6" s="1255"/>
      <c r="J6" s="1255"/>
      <c r="K6" s="1255"/>
      <c r="L6" s="1249"/>
    </row>
    <row r="7" spans="2:12" ht="19.5" customHeight="1">
      <c r="B7" s="1265"/>
      <c r="C7" s="157" t="s">
        <v>45</v>
      </c>
      <c r="D7" s="157" t="s">
        <v>46</v>
      </c>
      <c r="E7" s="157" t="s">
        <v>45</v>
      </c>
      <c r="F7" s="157" t="s">
        <v>46</v>
      </c>
      <c r="G7" s="158" t="s">
        <v>52</v>
      </c>
      <c r="H7" s="157" t="s">
        <v>45</v>
      </c>
      <c r="I7" s="157" t="s">
        <v>46</v>
      </c>
      <c r="J7" s="157" t="s">
        <v>45</v>
      </c>
      <c r="K7" s="157" t="s">
        <v>46</v>
      </c>
      <c r="L7" s="158" t="s">
        <v>52</v>
      </c>
    </row>
    <row r="8" spans="2:12" s="159" customFormat="1" ht="16.5" customHeight="1">
      <c r="B8" s="160" t="s">
        <v>1604</v>
      </c>
      <c r="C8" s="161">
        <f>SUM(C18:C61)</f>
        <v>68836</v>
      </c>
      <c r="D8" s="162">
        <f>SUM(D18:D61)</f>
        <v>100</v>
      </c>
      <c r="E8" s="163">
        <f>SUM(E18:E61)</f>
        <v>65935</v>
      </c>
      <c r="F8" s="162">
        <f>SUM(F18:F61)</f>
        <v>99.99999999999997</v>
      </c>
      <c r="G8" s="164">
        <v>4.4</v>
      </c>
      <c r="H8" s="165">
        <f>SUM(H18:H61)</f>
        <v>484751</v>
      </c>
      <c r="I8" s="166">
        <f>SUM(I18:I61)</f>
        <v>99.89340197338429</v>
      </c>
      <c r="J8" s="165">
        <f>SUM(J18:J61)</f>
        <v>451286</v>
      </c>
      <c r="K8" s="166">
        <f>SUM(K18:K61)</f>
        <v>100.0500161759948</v>
      </c>
      <c r="L8" s="167">
        <v>7.4</v>
      </c>
    </row>
    <row r="9" spans="2:12" s="159" customFormat="1" ht="16.5" customHeight="1">
      <c r="B9" s="168"/>
      <c r="C9" s="161"/>
      <c r="D9" s="162"/>
      <c r="E9" s="163"/>
      <c r="F9" s="162"/>
      <c r="G9" s="169"/>
      <c r="H9" s="163"/>
      <c r="I9" s="162"/>
      <c r="J9" s="163"/>
      <c r="K9" s="162"/>
      <c r="L9" s="170"/>
    </row>
    <row r="10" spans="2:12" s="159" customFormat="1" ht="16.5" customHeight="1">
      <c r="B10" s="168" t="s">
        <v>53</v>
      </c>
      <c r="C10" s="161">
        <f>SUM(C18:C30)</f>
        <v>49900</v>
      </c>
      <c r="D10" s="162">
        <f>C10/$C$8*100</f>
        <v>72.49113835783602</v>
      </c>
      <c r="E10" s="163">
        <f>SUM(E18:E30)</f>
        <v>47243</v>
      </c>
      <c r="F10" s="162">
        <f>E10/$E$8*100</f>
        <v>71.65086827936604</v>
      </c>
      <c r="G10" s="169">
        <v>5.6</v>
      </c>
      <c r="H10" s="163">
        <f>SUM(H18:H30)</f>
        <v>374428</v>
      </c>
      <c r="I10" s="162">
        <f>H10/$H$8*100</f>
        <v>77.24130532995291</v>
      </c>
      <c r="J10" s="163">
        <f>SUM(J18:J30)</f>
        <v>351567</v>
      </c>
      <c r="K10" s="162">
        <f>J10/$J$8*100</f>
        <v>77.90336948188067</v>
      </c>
      <c r="L10" s="170">
        <v>6.5</v>
      </c>
    </row>
    <row r="11" spans="2:12" s="159" customFormat="1" ht="16.5" customHeight="1">
      <c r="B11" s="168" t="s">
        <v>54</v>
      </c>
      <c r="C11" s="161">
        <f>SUM(C31:C61)</f>
        <v>18936</v>
      </c>
      <c r="D11" s="162">
        <f>C11/$C$8*100</f>
        <v>27.508861642163986</v>
      </c>
      <c r="E11" s="163">
        <f>SUM(E31:E61)</f>
        <v>18692</v>
      </c>
      <c r="F11" s="162">
        <f>E11/$E$8*100</f>
        <v>28.349131720633956</v>
      </c>
      <c r="G11" s="169">
        <v>1.3</v>
      </c>
      <c r="H11" s="163">
        <f>SUM(H31:H61)</f>
        <v>110323</v>
      </c>
      <c r="I11" s="162">
        <f>H11/$H$8*100</f>
        <v>22.7586946700471</v>
      </c>
      <c r="J11" s="163">
        <f>SUM(J31:J61)</f>
        <v>99719</v>
      </c>
      <c r="K11" s="162">
        <f>J11/$J$8*100</f>
        <v>22.09663051811933</v>
      </c>
      <c r="L11" s="170">
        <v>10.6</v>
      </c>
    </row>
    <row r="12" spans="2:12" s="159" customFormat="1" ht="16.5" customHeight="1">
      <c r="B12" s="168"/>
      <c r="C12" s="161"/>
      <c r="D12" s="162"/>
      <c r="E12" s="163"/>
      <c r="F12" s="162"/>
      <c r="G12" s="169"/>
      <c r="H12" s="163"/>
      <c r="I12" s="162"/>
      <c r="J12" s="163"/>
      <c r="K12" s="162"/>
      <c r="L12" s="170"/>
    </row>
    <row r="13" spans="2:12" s="159" customFormat="1" ht="16.5" customHeight="1">
      <c r="B13" s="168" t="s">
        <v>1611</v>
      </c>
      <c r="C13" s="161">
        <v>29683</v>
      </c>
      <c r="D13" s="162">
        <f>C13/$C$8*100</f>
        <v>43.121331861235404</v>
      </c>
      <c r="E13" s="163">
        <v>28089</v>
      </c>
      <c r="F13" s="162">
        <f>E13/$E$8*100</f>
        <v>42.60104648517479</v>
      </c>
      <c r="G13" s="169">
        <v>5.7</v>
      </c>
      <c r="H13" s="163">
        <v>216127</v>
      </c>
      <c r="I13" s="162">
        <f>H13/$H$8*100</f>
        <v>44.585158153361206</v>
      </c>
      <c r="J13" s="163">
        <v>204169</v>
      </c>
      <c r="K13" s="162">
        <f>J13/$J$8*100</f>
        <v>45.24159845419534</v>
      </c>
      <c r="L13" s="170">
        <v>5.9</v>
      </c>
    </row>
    <row r="14" spans="2:12" s="159" customFormat="1" ht="16.5" customHeight="1">
      <c r="B14" s="168" t="s">
        <v>1613</v>
      </c>
      <c r="C14" s="161">
        <v>5590</v>
      </c>
      <c r="D14" s="162">
        <f>C14/$C$8*100</f>
        <v>8.120750769945959</v>
      </c>
      <c r="E14" s="163">
        <v>5371</v>
      </c>
      <c r="F14" s="162">
        <v>8.2</v>
      </c>
      <c r="G14" s="169">
        <v>4.1</v>
      </c>
      <c r="H14" s="163">
        <v>36168</v>
      </c>
      <c r="I14" s="162">
        <v>7.4</v>
      </c>
      <c r="J14" s="163">
        <v>34010</v>
      </c>
      <c r="K14" s="162">
        <v>7.5</v>
      </c>
      <c r="L14" s="170">
        <v>6.3</v>
      </c>
    </row>
    <row r="15" spans="2:12" s="159" customFormat="1" ht="16.5" customHeight="1">
      <c r="B15" s="168" t="s">
        <v>1615</v>
      </c>
      <c r="C15" s="161">
        <v>14166</v>
      </c>
      <c r="D15" s="162">
        <f>C15/$C$8*100</f>
        <v>20.579348015573245</v>
      </c>
      <c r="E15" s="163">
        <v>13668</v>
      </c>
      <c r="F15" s="162">
        <f>E15/$E$8*100</f>
        <v>20.72950633199363</v>
      </c>
      <c r="G15" s="169">
        <v>3.6</v>
      </c>
      <c r="H15" s="163">
        <v>99800</v>
      </c>
      <c r="I15" s="162">
        <f>H15/$H$8*100</f>
        <v>20.587889452523047</v>
      </c>
      <c r="J15" s="163">
        <v>91911</v>
      </c>
      <c r="K15" s="162">
        <f>J15/$J$8*100</f>
        <v>20.366463838895953</v>
      </c>
      <c r="L15" s="170">
        <v>8.6</v>
      </c>
    </row>
    <row r="16" spans="2:12" s="159" customFormat="1" ht="16.5" customHeight="1">
      <c r="B16" s="168" t="s">
        <v>1617</v>
      </c>
      <c r="C16" s="161">
        <v>19397</v>
      </c>
      <c r="D16" s="162">
        <f>C16/$C$8*100</f>
        <v>28.178569353245397</v>
      </c>
      <c r="E16" s="163">
        <v>18807</v>
      </c>
      <c r="F16" s="162">
        <f>E16/$E$8*100</f>
        <v>28.52354591643285</v>
      </c>
      <c r="G16" s="169">
        <v>3.1</v>
      </c>
      <c r="H16" s="163">
        <v>132656</v>
      </c>
      <c r="I16" s="162">
        <f>H16/$H$8*100</f>
        <v>27.365802236612197</v>
      </c>
      <c r="J16" s="163">
        <v>121196</v>
      </c>
      <c r="K16" s="162">
        <f>J16/$J$8*100</f>
        <v>26.855696830834546</v>
      </c>
      <c r="L16" s="170">
        <v>9.5</v>
      </c>
    </row>
    <row r="17" spans="2:12" s="171" customFormat="1" ht="16.5" customHeight="1">
      <c r="B17" s="172"/>
      <c r="C17" s="161"/>
      <c r="D17" s="162"/>
      <c r="E17" s="163"/>
      <c r="F17" s="162"/>
      <c r="G17" s="169"/>
      <c r="H17" s="163"/>
      <c r="I17" s="162"/>
      <c r="J17" s="163"/>
      <c r="K17" s="162"/>
      <c r="L17" s="170"/>
    </row>
    <row r="18" spans="2:12" ht="15" customHeight="1">
      <c r="B18" s="173" t="s">
        <v>1620</v>
      </c>
      <c r="C18" s="30">
        <v>12879</v>
      </c>
      <c r="D18" s="174">
        <f aca="true" t="shared" si="0" ref="D18:D61">C18/$C$8*100</f>
        <v>18.70968679179499</v>
      </c>
      <c r="E18" s="20">
        <v>12204</v>
      </c>
      <c r="F18" s="174">
        <f aca="true" t="shared" si="1" ref="F18:F61">E18/$E$8*100</f>
        <v>18.50913778721468</v>
      </c>
      <c r="G18" s="175">
        <v>5.5</v>
      </c>
      <c r="H18" s="20">
        <v>108412</v>
      </c>
      <c r="I18" s="174">
        <f aca="true" t="shared" si="2" ref="I18:I45">H18/$H$8*100</f>
        <v>22.364471656582452</v>
      </c>
      <c r="J18" s="20">
        <v>106315</v>
      </c>
      <c r="K18" s="174">
        <f aca="true" t="shared" si="3" ref="K18:K51">J18/$J$8*100</f>
        <v>23.558231365475553</v>
      </c>
      <c r="L18" s="176">
        <v>2</v>
      </c>
    </row>
    <row r="19" spans="2:12" ht="15" customHeight="1">
      <c r="B19" s="173" t="s">
        <v>1621</v>
      </c>
      <c r="C19" s="30">
        <v>5397</v>
      </c>
      <c r="D19" s="174">
        <f t="shared" si="0"/>
        <v>7.8403742227904</v>
      </c>
      <c r="E19" s="20">
        <v>5218</v>
      </c>
      <c r="F19" s="174">
        <f t="shared" si="1"/>
        <v>7.913854553727155</v>
      </c>
      <c r="G19" s="175">
        <v>3.4</v>
      </c>
      <c r="H19" s="20">
        <v>42287</v>
      </c>
      <c r="I19" s="174">
        <f t="shared" si="2"/>
        <v>8.72344770820483</v>
      </c>
      <c r="J19" s="20">
        <v>40723</v>
      </c>
      <c r="K19" s="174">
        <f t="shared" si="3"/>
        <v>9.023767632942302</v>
      </c>
      <c r="L19" s="176">
        <v>3.8</v>
      </c>
    </row>
    <row r="20" spans="2:12" ht="15" customHeight="1">
      <c r="B20" s="173" t="s">
        <v>1623</v>
      </c>
      <c r="C20" s="30">
        <v>6281</v>
      </c>
      <c r="D20" s="174">
        <f t="shared" si="0"/>
        <v>9.124585972456273</v>
      </c>
      <c r="E20" s="20">
        <v>5923</v>
      </c>
      <c r="F20" s="174">
        <f t="shared" si="1"/>
        <v>8.983089406233411</v>
      </c>
      <c r="G20" s="175">
        <v>6</v>
      </c>
      <c r="H20" s="20">
        <v>43860</v>
      </c>
      <c r="I20" s="174">
        <f t="shared" si="2"/>
        <v>9.047944202281172</v>
      </c>
      <c r="J20" s="20">
        <v>40316</v>
      </c>
      <c r="K20" s="174">
        <f t="shared" si="3"/>
        <v>8.933580922076024</v>
      </c>
      <c r="L20" s="176">
        <v>8.8</v>
      </c>
    </row>
    <row r="21" spans="2:12" ht="15" customHeight="1">
      <c r="B21" s="173" t="s">
        <v>1625</v>
      </c>
      <c r="C21" s="30">
        <v>6506</v>
      </c>
      <c r="D21" s="174">
        <f t="shared" si="0"/>
        <v>9.451449822767156</v>
      </c>
      <c r="E21" s="20">
        <v>6199</v>
      </c>
      <c r="F21" s="174">
        <f t="shared" si="1"/>
        <v>9.401683476150755</v>
      </c>
      <c r="G21" s="175">
        <v>5</v>
      </c>
      <c r="H21" s="20">
        <v>50956</v>
      </c>
      <c r="I21" s="174">
        <f t="shared" si="2"/>
        <v>10.511788526480606</v>
      </c>
      <c r="J21" s="20">
        <v>46000</v>
      </c>
      <c r="K21" s="174">
        <f t="shared" si="3"/>
        <v>10.193092628621319</v>
      </c>
      <c r="L21" s="176">
        <v>10.8</v>
      </c>
    </row>
    <row r="22" spans="2:12" ht="15" customHeight="1">
      <c r="B22" s="173" t="s">
        <v>1627</v>
      </c>
      <c r="C22" s="30">
        <v>2694</v>
      </c>
      <c r="D22" s="174">
        <f t="shared" si="0"/>
        <v>3.9136498343889823</v>
      </c>
      <c r="E22" s="20">
        <v>2578</v>
      </c>
      <c r="F22" s="174">
        <f t="shared" si="1"/>
        <v>3.9099112762569193</v>
      </c>
      <c r="G22" s="175">
        <v>4.5</v>
      </c>
      <c r="H22" s="20">
        <v>20633</v>
      </c>
      <c r="I22" s="174">
        <f t="shared" si="2"/>
        <v>4.256412054848778</v>
      </c>
      <c r="J22" s="20">
        <v>20335</v>
      </c>
      <c r="K22" s="174">
        <f t="shared" si="3"/>
        <v>4.506011708761185</v>
      </c>
      <c r="L22" s="176">
        <v>1.5</v>
      </c>
    </row>
    <row r="23" spans="2:12" ht="15" customHeight="1">
      <c r="B23" s="173" t="s">
        <v>1629</v>
      </c>
      <c r="C23" s="30">
        <v>2176</v>
      </c>
      <c r="D23" s="174">
        <f t="shared" si="0"/>
        <v>3.1611366145621473</v>
      </c>
      <c r="E23" s="20">
        <v>2007</v>
      </c>
      <c r="F23" s="174">
        <f t="shared" si="1"/>
        <v>3.0439068779858953</v>
      </c>
      <c r="G23" s="175">
        <v>8.4</v>
      </c>
      <c r="H23" s="20">
        <v>16855</v>
      </c>
      <c r="I23" s="174">
        <f t="shared" si="2"/>
        <v>3.477042852928617</v>
      </c>
      <c r="J23" s="20">
        <v>14941</v>
      </c>
      <c r="K23" s="174">
        <f t="shared" si="3"/>
        <v>3.3107608035702416</v>
      </c>
      <c r="L23" s="176">
        <v>12.8</v>
      </c>
    </row>
    <row r="24" spans="2:12" ht="15" customHeight="1">
      <c r="B24" s="173" t="s">
        <v>47</v>
      </c>
      <c r="C24" s="30">
        <v>1806</v>
      </c>
      <c r="D24" s="174">
        <f t="shared" si="0"/>
        <v>2.6236271718286943</v>
      </c>
      <c r="E24" s="20">
        <v>1788</v>
      </c>
      <c r="F24" s="174">
        <f t="shared" si="1"/>
        <v>2.711761583377569</v>
      </c>
      <c r="G24" s="175">
        <v>1</v>
      </c>
      <c r="H24" s="20">
        <v>12683</v>
      </c>
      <c r="I24" s="174">
        <f t="shared" si="2"/>
        <v>2.6163948088812607</v>
      </c>
      <c r="J24" s="20">
        <v>12382</v>
      </c>
      <c r="K24" s="174">
        <f t="shared" si="3"/>
        <v>2.743714628860634</v>
      </c>
      <c r="L24" s="176">
        <v>2.4</v>
      </c>
    </row>
    <row r="25" spans="2:12" ht="15" customHeight="1">
      <c r="B25" s="173" t="s">
        <v>1632</v>
      </c>
      <c r="C25" s="30">
        <v>1787</v>
      </c>
      <c r="D25" s="174">
        <f t="shared" si="0"/>
        <v>2.5960253355802196</v>
      </c>
      <c r="E25" s="20">
        <v>1735</v>
      </c>
      <c r="F25" s="174">
        <f t="shared" si="1"/>
        <v>2.631379388791992</v>
      </c>
      <c r="G25" s="175">
        <v>3</v>
      </c>
      <c r="H25" s="20">
        <v>10401</v>
      </c>
      <c r="I25" s="174">
        <f t="shared" si="2"/>
        <v>2.1456376572714655</v>
      </c>
      <c r="J25" s="20">
        <v>9461</v>
      </c>
      <c r="K25" s="174">
        <f t="shared" si="3"/>
        <v>2.09645324694318</v>
      </c>
      <c r="L25" s="176">
        <v>9.9</v>
      </c>
    </row>
    <row r="26" spans="2:12" ht="15" customHeight="1">
      <c r="B26" s="173" t="s">
        <v>1635</v>
      </c>
      <c r="C26" s="30">
        <v>2094</v>
      </c>
      <c r="D26" s="174">
        <f t="shared" si="0"/>
        <v>3.042012900226626</v>
      </c>
      <c r="E26" s="20">
        <v>1983</v>
      </c>
      <c r="F26" s="174">
        <f t="shared" si="1"/>
        <v>3.0075073936452568</v>
      </c>
      <c r="G26" s="175">
        <v>5.6</v>
      </c>
      <c r="H26" s="20">
        <v>15951</v>
      </c>
      <c r="I26" s="174">
        <f t="shared" si="2"/>
        <v>3.2905553572865247</v>
      </c>
      <c r="J26" s="20">
        <v>13959</v>
      </c>
      <c r="K26" s="174">
        <f t="shared" si="3"/>
        <v>3.093160434846195</v>
      </c>
      <c r="L26" s="176">
        <v>14.3</v>
      </c>
    </row>
    <row r="27" spans="2:12" ht="15" customHeight="1">
      <c r="B27" s="173" t="s">
        <v>1637</v>
      </c>
      <c r="C27" s="30">
        <v>2952</v>
      </c>
      <c r="D27" s="174">
        <f t="shared" si="0"/>
        <v>4.288453716078796</v>
      </c>
      <c r="E27" s="20">
        <v>2495</v>
      </c>
      <c r="F27" s="174">
        <f t="shared" si="1"/>
        <v>3.784029726245545</v>
      </c>
      <c r="G27" s="175">
        <v>18.3</v>
      </c>
      <c r="H27" s="20">
        <v>19263</v>
      </c>
      <c r="I27" s="174">
        <f t="shared" si="2"/>
        <v>3.9737927307009167</v>
      </c>
      <c r="J27" s="20">
        <v>16504</v>
      </c>
      <c r="K27" s="174">
        <f t="shared" si="3"/>
        <v>3.6571043639731786</v>
      </c>
      <c r="L27" s="176">
        <v>16.7</v>
      </c>
    </row>
    <row r="28" spans="2:12" ht="15" customHeight="1">
      <c r="B28" s="173" t="s">
        <v>1639</v>
      </c>
      <c r="C28" s="30">
        <v>1897</v>
      </c>
      <c r="D28" s="174">
        <f t="shared" si="0"/>
        <v>2.7558254401766518</v>
      </c>
      <c r="E28" s="20">
        <v>1734</v>
      </c>
      <c r="F28" s="174">
        <f t="shared" si="1"/>
        <v>2.6298627436111324</v>
      </c>
      <c r="G28" s="175">
        <v>9.4</v>
      </c>
      <c r="H28" s="20">
        <v>14002</v>
      </c>
      <c r="I28" s="174">
        <f t="shared" si="2"/>
        <v>2.8884932676776325</v>
      </c>
      <c r="J28" s="20">
        <v>12559</v>
      </c>
      <c r="K28" s="174">
        <f t="shared" si="3"/>
        <v>2.782935876583807</v>
      </c>
      <c r="L28" s="176">
        <v>11.5</v>
      </c>
    </row>
    <row r="29" spans="2:12" ht="15" customHeight="1">
      <c r="B29" s="173" t="s">
        <v>1641</v>
      </c>
      <c r="C29" s="30">
        <v>1181</v>
      </c>
      <c r="D29" s="174">
        <f t="shared" si="0"/>
        <v>1.7156720320762393</v>
      </c>
      <c r="E29" s="20">
        <v>1172</v>
      </c>
      <c r="F29" s="174">
        <f t="shared" si="1"/>
        <v>1.7775081519678473</v>
      </c>
      <c r="G29" s="175">
        <v>0.8</v>
      </c>
      <c r="H29" s="20">
        <v>6107</v>
      </c>
      <c r="I29" s="174">
        <f t="shared" si="2"/>
        <v>1.2598220529715256</v>
      </c>
      <c r="J29" s="20">
        <v>5610</v>
      </c>
      <c r="K29" s="174">
        <f t="shared" si="3"/>
        <v>1.243114122751426</v>
      </c>
      <c r="L29" s="176">
        <v>8.9</v>
      </c>
    </row>
    <row r="30" spans="2:12" ht="15" customHeight="1">
      <c r="B30" s="173" t="s">
        <v>1643</v>
      </c>
      <c r="C30" s="30">
        <v>2250</v>
      </c>
      <c r="D30" s="174">
        <f t="shared" si="0"/>
        <v>3.2686385031088387</v>
      </c>
      <c r="E30" s="20">
        <v>2207</v>
      </c>
      <c r="F30" s="174">
        <f t="shared" si="1"/>
        <v>3.3472359141578827</v>
      </c>
      <c r="G30" s="175">
        <v>1.9</v>
      </c>
      <c r="H30" s="20">
        <v>13018</v>
      </c>
      <c r="I30" s="174">
        <f t="shared" si="2"/>
        <v>2.6855024538371244</v>
      </c>
      <c r="J30" s="20">
        <v>12462</v>
      </c>
      <c r="K30" s="174">
        <f t="shared" si="3"/>
        <v>2.7614417464756276</v>
      </c>
      <c r="L30" s="176">
        <v>4.5</v>
      </c>
    </row>
    <row r="31" spans="2:12" ht="15" customHeight="1">
      <c r="B31" s="173" t="s">
        <v>1645</v>
      </c>
      <c r="C31" s="30">
        <v>725</v>
      </c>
      <c r="D31" s="174">
        <f t="shared" si="0"/>
        <v>1.053227962112848</v>
      </c>
      <c r="E31" s="20">
        <v>719</v>
      </c>
      <c r="F31" s="174">
        <f t="shared" si="1"/>
        <v>1.0904678850382952</v>
      </c>
      <c r="G31" s="175">
        <v>0.8</v>
      </c>
      <c r="H31" s="20">
        <v>4430</v>
      </c>
      <c r="I31" s="174">
        <f t="shared" si="2"/>
        <v>0.9138712452372456</v>
      </c>
      <c r="J31" s="20">
        <v>4454</v>
      </c>
      <c r="K31" s="174">
        <f t="shared" si="3"/>
        <v>0.9869572732147684</v>
      </c>
      <c r="L31" s="176">
        <v>-0.5</v>
      </c>
    </row>
    <row r="32" spans="2:12" ht="15" customHeight="1">
      <c r="B32" s="173" t="s">
        <v>1647</v>
      </c>
      <c r="C32" s="30">
        <v>574</v>
      </c>
      <c r="D32" s="174">
        <f t="shared" si="0"/>
        <v>0.8338660003486548</v>
      </c>
      <c r="E32" s="20">
        <v>597</v>
      </c>
      <c r="F32" s="174">
        <f t="shared" si="1"/>
        <v>0.9054371729733829</v>
      </c>
      <c r="G32" s="175">
        <v>-3.9</v>
      </c>
      <c r="H32" s="20">
        <v>2535</v>
      </c>
      <c r="I32" s="174">
        <f t="shared" si="2"/>
        <v>0.5229488954122838</v>
      </c>
      <c r="J32" s="20">
        <v>2515</v>
      </c>
      <c r="K32" s="174">
        <f t="shared" si="3"/>
        <v>0.5572962600213612</v>
      </c>
      <c r="L32" s="176">
        <v>0.8</v>
      </c>
    </row>
    <row r="33" spans="2:12" ht="15" customHeight="1">
      <c r="B33" s="173" t="s">
        <v>1649</v>
      </c>
      <c r="C33" s="30">
        <v>1318</v>
      </c>
      <c r="D33" s="174">
        <f t="shared" si="0"/>
        <v>1.9146957987099773</v>
      </c>
      <c r="E33" s="20">
        <v>1325</v>
      </c>
      <c r="F33" s="174">
        <f t="shared" si="1"/>
        <v>2.0095548646394175</v>
      </c>
      <c r="G33" s="175">
        <v>-0.5</v>
      </c>
      <c r="H33" s="20">
        <v>7944</v>
      </c>
      <c r="I33" s="174">
        <f t="shared" si="2"/>
        <v>1.6387794971026362</v>
      </c>
      <c r="J33" s="20">
        <v>7138</v>
      </c>
      <c r="K33" s="174">
        <f t="shared" si="3"/>
        <v>1.5817020691978034</v>
      </c>
      <c r="L33" s="176">
        <v>11.3</v>
      </c>
    </row>
    <row r="34" spans="2:12" ht="15" customHeight="1">
      <c r="B34" s="173" t="s">
        <v>1651</v>
      </c>
      <c r="C34" s="30">
        <v>539</v>
      </c>
      <c r="D34" s="174">
        <f t="shared" si="0"/>
        <v>0.7830205125225173</v>
      </c>
      <c r="E34" s="20">
        <v>545</v>
      </c>
      <c r="F34" s="174">
        <f t="shared" si="1"/>
        <v>0.8265716235686661</v>
      </c>
      <c r="G34" s="175">
        <v>-1.1</v>
      </c>
      <c r="H34" s="20">
        <v>3190</v>
      </c>
      <c r="I34" s="174">
        <f t="shared" si="2"/>
        <v>0.6580698131618088</v>
      </c>
      <c r="J34" s="20">
        <v>3077</v>
      </c>
      <c r="K34" s="174">
        <f t="shared" si="3"/>
        <v>0.6818292612666912</v>
      </c>
      <c r="L34" s="176">
        <v>3.7</v>
      </c>
    </row>
    <row r="35" spans="2:12" ht="15" customHeight="1">
      <c r="B35" s="173" t="s">
        <v>48</v>
      </c>
      <c r="C35" s="30">
        <v>634</v>
      </c>
      <c r="D35" s="174">
        <f t="shared" si="0"/>
        <v>0.9210296937648904</v>
      </c>
      <c r="E35" s="20">
        <v>578</v>
      </c>
      <c r="F35" s="174">
        <f t="shared" si="1"/>
        <v>0.876620914537044</v>
      </c>
      <c r="G35" s="175">
        <v>9.7</v>
      </c>
      <c r="H35" s="20">
        <v>3205</v>
      </c>
      <c r="I35" s="174">
        <f t="shared" si="2"/>
        <v>0.6611641853240117</v>
      </c>
      <c r="J35" s="20">
        <v>3044</v>
      </c>
      <c r="K35" s="174">
        <f t="shared" si="3"/>
        <v>0.6745168252505063</v>
      </c>
      <c r="L35" s="176">
        <v>5.3</v>
      </c>
    </row>
    <row r="36" spans="2:12" ht="15" customHeight="1">
      <c r="B36" s="173" t="s">
        <v>1605</v>
      </c>
      <c r="C36" s="30">
        <v>691</v>
      </c>
      <c r="D36" s="174">
        <f t="shared" si="0"/>
        <v>1.0038352025103143</v>
      </c>
      <c r="E36" s="20">
        <v>693</v>
      </c>
      <c r="F36" s="174">
        <f t="shared" si="1"/>
        <v>1.051035110335937</v>
      </c>
      <c r="G36" s="175">
        <v>-0.3</v>
      </c>
      <c r="H36" s="20">
        <v>3893</v>
      </c>
      <c r="I36" s="174">
        <f t="shared" si="2"/>
        <v>0.803092721830383</v>
      </c>
      <c r="J36" s="20">
        <v>3748</v>
      </c>
      <c r="K36" s="174">
        <f t="shared" si="3"/>
        <v>0.8305154602624499</v>
      </c>
      <c r="L36" s="176">
        <v>3.9</v>
      </c>
    </row>
    <row r="37" spans="2:12" ht="15" customHeight="1">
      <c r="B37" s="173" t="s">
        <v>1606</v>
      </c>
      <c r="C37" s="30">
        <v>524</v>
      </c>
      <c r="D37" s="174">
        <f t="shared" si="0"/>
        <v>0.7612295891684584</v>
      </c>
      <c r="E37" s="20">
        <v>497</v>
      </c>
      <c r="F37" s="174">
        <f t="shared" si="1"/>
        <v>0.7537726548873891</v>
      </c>
      <c r="G37" s="175">
        <v>5.4</v>
      </c>
      <c r="H37" s="20">
        <v>3207</v>
      </c>
      <c r="I37" s="174">
        <f t="shared" si="2"/>
        <v>0.6615767682789722</v>
      </c>
      <c r="J37" s="20">
        <v>2421</v>
      </c>
      <c r="K37" s="174">
        <f t="shared" si="3"/>
        <v>0.5364668968237437</v>
      </c>
      <c r="L37" s="176">
        <v>32.5</v>
      </c>
    </row>
    <row r="38" spans="2:12" ht="15" customHeight="1">
      <c r="B38" s="173" t="s">
        <v>1609</v>
      </c>
      <c r="C38" s="30">
        <v>350</v>
      </c>
      <c r="D38" s="174">
        <f t="shared" si="0"/>
        <v>0.5084548782613748</v>
      </c>
      <c r="E38" s="20">
        <v>329</v>
      </c>
      <c r="F38" s="174">
        <f t="shared" si="1"/>
        <v>0.4989762645029195</v>
      </c>
      <c r="G38" s="175">
        <v>6.4</v>
      </c>
      <c r="H38" s="20">
        <v>1919</v>
      </c>
      <c r="I38" s="174">
        <f t="shared" si="2"/>
        <v>0.3958733452844863</v>
      </c>
      <c r="J38" s="20">
        <v>1740</v>
      </c>
      <c r="K38" s="174">
        <f t="shared" si="3"/>
        <v>0.3855648081261107</v>
      </c>
      <c r="L38" s="176">
        <v>10.3</v>
      </c>
    </row>
    <row r="39" spans="2:12" ht="15" customHeight="1">
      <c r="B39" s="173" t="s">
        <v>1610</v>
      </c>
      <c r="C39" s="30">
        <v>742</v>
      </c>
      <c r="D39" s="174">
        <f t="shared" si="0"/>
        <v>1.0779243419141147</v>
      </c>
      <c r="E39" s="20">
        <v>737</v>
      </c>
      <c r="F39" s="174">
        <f t="shared" si="1"/>
        <v>1.1177674982937742</v>
      </c>
      <c r="G39" s="175">
        <v>0.7</v>
      </c>
      <c r="H39" s="20">
        <v>3793</v>
      </c>
      <c r="I39" s="174">
        <f t="shared" si="2"/>
        <v>0.782463574082364</v>
      </c>
      <c r="J39" s="20">
        <v>3329</v>
      </c>
      <c r="K39" s="174">
        <f t="shared" si="3"/>
        <v>0.737669681753921</v>
      </c>
      <c r="L39" s="176">
        <v>13.9</v>
      </c>
    </row>
    <row r="40" spans="2:12" ht="15" customHeight="1">
      <c r="B40" s="173" t="s">
        <v>1612</v>
      </c>
      <c r="C40" s="30">
        <v>308</v>
      </c>
      <c r="D40" s="174">
        <f t="shared" si="0"/>
        <v>0.4474402928700099</v>
      </c>
      <c r="E40" s="20">
        <v>338</v>
      </c>
      <c r="F40" s="174">
        <f t="shared" si="1"/>
        <v>0.512626071130659</v>
      </c>
      <c r="G40" s="175">
        <v>-8.9</v>
      </c>
      <c r="H40" s="20">
        <v>1860</v>
      </c>
      <c r="I40" s="174">
        <f t="shared" si="2"/>
        <v>0.383702148113155</v>
      </c>
      <c r="J40" s="20">
        <v>1716</v>
      </c>
      <c r="K40" s="174">
        <f t="shared" si="3"/>
        <v>0.3802466728416126</v>
      </c>
      <c r="L40" s="176">
        <v>8.4</v>
      </c>
    </row>
    <row r="41" spans="2:12" ht="15" customHeight="1">
      <c r="B41" s="173" t="s">
        <v>1614</v>
      </c>
      <c r="C41" s="30">
        <v>645</v>
      </c>
      <c r="D41" s="174">
        <f t="shared" si="0"/>
        <v>0.9370097042245337</v>
      </c>
      <c r="E41" s="20">
        <v>586</v>
      </c>
      <c r="F41" s="174">
        <f t="shared" si="1"/>
        <v>0.8887540759839236</v>
      </c>
      <c r="G41" s="175">
        <v>10.1</v>
      </c>
      <c r="H41" s="20">
        <v>3599</v>
      </c>
      <c r="I41" s="174">
        <f t="shared" si="2"/>
        <v>0.7424430274512069</v>
      </c>
      <c r="J41" s="20">
        <v>3438</v>
      </c>
      <c r="K41" s="174">
        <f t="shared" si="3"/>
        <v>0.7618228795043498</v>
      </c>
      <c r="L41" s="176">
        <v>4.7</v>
      </c>
    </row>
    <row r="42" spans="2:12" ht="15" customHeight="1">
      <c r="B42" s="173" t="s">
        <v>1616</v>
      </c>
      <c r="C42" s="30">
        <v>278</v>
      </c>
      <c r="D42" s="174">
        <f t="shared" si="0"/>
        <v>0.40385844616189204</v>
      </c>
      <c r="E42" s="20">
        <v>271</v>
      </c>
      <c r="F42" s="174">
        <f t="shared" si="1"/>
        <v>0.41101084401304316</v>
      </c>
      <c r="G42" s="175">
        <v>2.6</v>
      </c>
      <c r="H42" s="20">
        <v>1178</v>
      </c>
      <c r="I42" s="174">
        <f t="shared" si="2"/>
        <v>0.24301136047166486</v>
      </c>
      <c r="J42" s="20">
        <v>1014</v>
      </c>
      <c r="K42" s="174">
        <f t="shared" si="3"/>
        <v>0.22469121577004383</v>
      </c>
      <c r="L42" s="176">
        <v>16.2</v>
      </c>
    </row>
    <row r="43" spans="2:12" ht="15" customHeight="1">
      <c r="B43" s="173" t="s">
        <v>1618</v>
      </c>
      <c r="C43" s="30">
        <v>243</v>
      </c>
      <c r="D43" s="174">
        <f t="shared" si="0"/>
        <v>0.3530129583357545</v>
      </c>
      <c r="E43" s="20">
        <v>208</v>
      </c>
      <c r="F43" s="174">
        <f t="shared" si="1"/>
        <v>0.31546219761886707</v>
      </c>
      <c r="G43" s="175">
        <v>16.8</v>
      </c>
      <c r="H43" s="20">
        <v>1384</v>
      </c>
      <c r="I43" s="174">
        <f t="shared" si="2"/>
        <v>0.28550740483258413</v>
      </c>
      <c r="J43" s="20">
        <v>994</v>
      </c>
      <c r="K43" s="174">
        <f t="shared" si="3"/>
        <v>0.22025943636629544</v>
      </c>
      <c r="L43" s="176">
        <v>39.2</v>
      </c>
    </row>
    <row r="44" spans="2:12" ht="15" customHeight="1">
      <c r="B44" s="173" t="s">
        <v>1619</v>
      </c>
      <c r="C44" s="30">
        <v>330</v>
      </c>
      <c r="D44" s="174">
        <f t="shared" si="0"/>
        <v>0.4794003137892963</v>
      </c>
      <c r="E44" s="20">
        <v>324</v>
      </c>
      <c r="F44" s="174">
        <f t="shared" si="1"/>
        <v>0.4913930385986198</v>
      </c>
      <c r="G44" s="175">
        <v>1.9</v>
      </c>
      <c r="H44" s="20">
        <v>1802</v>
      </c>
      <c r="I44" s="174">
        <f t="shared" si="2"/>
        <v>0.37173724241930395</v>
      </c>
      <c r="J44" s="20">
        <v>1444</v>
      </c>
      <c r="K44" s="174">
        <f t="shared" si="3"/>
        <v>0.3199744729506344</v>
      </c>
      <c r="L44" s="176">
        <v>24.8</v>
      </c>
    </row>
    <row r="45" spans="2:12" ht="15" customHeight="1">
      <c r="B45" s="173" t="s">
        <v>1622</v>
      </c>
      <c r="C45" s="30">
        <v>1327</v>
      </c>
      <c r="D45" s="174">
        <f t="shared" si="0"/>
        <v>1.9277703527224126</v>
      </c>
      <c r="E45" s="20">
        <v>1297</v>
      </c>
      <c r="F45" s="174">
        <f t="shared" si="1"/>
        <v>1.9670887995753394</v>
      </c>
      <c r="G45" s="175">
        <v>2.3</v>
      </c>
      <c r="H45" s="20">
        <v>8662</v>
      </c>
      <c r="I45" s="174">
        <f t="shared" si="2"/>
        <v>1.786896777933413</v>
      </c>
      <c r="J45" s="20">
        <v>7810</v>
      </c>
      <c r="K45" s="174">
        <f t="shared" si="3"/>
        <v>1.7306098571637496</v>
      </c>
      <c r="L45" s="176">
        <v>10.9</v>
      </c>
    </row>
    <row r="46" spans="2:12" ht="15" customHeight="1">
      <c r="B46" s="173" t="s">
        <v>1624</v>
      </c>
      <c r="C46" s="30">
        <v>1016</v>
      </c>
      <c r="D46" s="174">
        <f t="shared" si="0"/>
        <v>1.475971875181591</v>
      </c>
      <c r="E46" s="20">
        <v>971</v>
      </c>
      <c r="F46" s="174">
        <f t="shared" si="1"/>
        <v>1.4726624706149998</v>
      </c>
      <c r="G46" s="175">
        <v>4.6</v>
      </c>
      <c r="H46" s="20">
        <v>6067</v>
      </c>
      <c r="I46" s="174">
        <v>1.2</v>
      </c>
      <c r="J46" s="20">
        <v>4698</v>
      </c>
      <c r="K46" s="174">
        <f t="shared" si="3"/>
        <v>1.041024981940499</v>
      </c>
      <c r="L46" s="176">
        <v>29.1</v>
      </c>
    </row>
    <row r="47" spans="2:12" ht="15" customHeight="1">
      <c r="B47" s="173" t="s">
        <v>1626</v>
      </c>
      <c r="C47" s="30">
        <v>629</v>
      </c>
      <c r="D47" s="174">
        <f t="shared" si="0"/>
        <v>0.9137660526468707</v>
      </c>
      <c r="E47" s="20">
        <v>616</v>
      </c>
      <c r="F47" s="174">
        <f t="shared" si="1"/>
        <v>0.9342534314097216</v>
      </c>
      <c r="G47" s="175">
        <v>2.1</v>
      </c>
      <c r="H47" s="20">
        <v>5366</v>
      </c>
      <c r="I47" s="174">
        <f aca="true" t="shared" si="4" ref="I47:I60">H47/$H$8*100</f>
        <v>1.1069600681587042</v>
      </c>
      <c r="J47" s="20">
        <v>4938</v>
      </c>
      <c r="K47" s="174">
        <f t="shared" si="3"/>
        <v>1.0942063347854798</v>
      </c>
      <c r="L47" s="176">
        <v>8.7</v>
      </c>
    </row>
    <row r="48" spans="2:12" ht="15" customHeight="1">
      <c r="B48" s="173" t="s">
        <v>1628</v>
      </c>
      <c r="C48" s="30">
        <v>981</v>
      </c>
      <c r="D48" s="174">
        <f t="shared" si="0"/>
        <v>1.4251263873554536</v>
      </c>
      <c r="E48" s="20">
        <v>915</v>
      </c>
      <c r="F48" s="174">
        <f t="shared" si="1"/>
        <v>1.387730340486843</v>
      </c>
      <c r="G48" s="175">
        <v>7.2</v>
      </c>
      <c r="H48" s="20">
        <v>5651</v>
      </c>
      <c r="I48" s="174">
        <f t="shared" si="4"/>
        <v>1.1657531392405587</v>
      </c>
      <c r="J48" s="20">
        <v>4790</v>
      </c>
      <c r="K48" s="174">
        <f t="shared" si="3"/>
        <v>1.0614111671977415</v>
      </c>
      <c r="L48" s="176">
        <v>18</v>
      </c>
    </row>
    <row r="49" spans="2:12" ht="15" customHeight="1">
      <c r="B49" s="173" t="s">
        <v>1630</v>
      </c>
      <c r="C49" s="30">
        <v>472</v>
      </c>
      <c r="D49" s="174">
        <f t="shared" si="0"/>
        <v>0.6856877215410541</v>
      </c>
      <c r="E49" s="20">
        <v>461</v>
      </c>
      <c r="F49" s="174">
        <f t="shared" si="1"/>
        <v>0.6991734283764314</v>
      </c>
      <c r="G49" s="175">
        <v>2.4</v>
      </c>
      <c r="H49" s="20">
        <v>2798</v>
      </c>
      <c r="I49" s="174">
        <f t="shared" si="4"/>
        <v>0.577203553989574</v>
      </c>
      <c r="J49" s="20">
        <v>2531</v>
      </c>
      <c r="K49" s="174">
        <f t="shared" si="3"/>
        <v>0.5608416835443598</v>
      </c>
      <c r="L49" s="176">
        <v>10.5</v>
      </c>
    </row>
    <row r="50" spans="2:12" ht="15" customHeight="1">
      <c r="B50" s="173" t="s">
        <v>1633</v>
      </c>
      <c r="C50" s="30">
        <v>469</v>
      </c>
      <c r="D50" s="174">
        <f t="shared" si="0"/>
        <v>0.6813295368702423</v>
      </c>
      <c r="E50" s="20">
        <v>454</v>
      </c>
      <c r="F50" s="174">
        <f t="shared" si="1"/>
        <v>0.6885569121104117</v>
      </c>
      <c r="G50" s="175">
        <v>3.3</v>
      </c>
      <c r="H50" s="20">
        <v>2853</v>
      </c>
      <c r="I50" s="174">
        <f t="shared" si="4"/>
        <v>0.5885495852509846</v>
      </c>
      <c r="J50" s="20">
        <v>2392</v>
      </c>
      <c r="K50" s="174">
        <f t="shared" si="3"/>
        <v>0.5300408166883085</v>
      </c>
      <c r="L50" s="176">
        <v>19.3</v>
      </c>
    </row>
    <row r="51" spans="2:12" ht="15" customHeight="1">
      <c r="B51" s="173" t="s">
        <v>1634</v>
      </c>
      <c r="C51" s="30">
        <v>1012</v>
      </c>
      <c r="D51" s="174">
        <f t="shared" si="0"/>
        <v>1.4701609622871754</v>
      </c>
      <c r="E51" s="20">
        <v>985</v>
      </c>
      <c r="F51" s="174">
        <f t="shared" si="1"/>
        <v>1.4938955031470387</v>
      </c>
      <c r="G51" s="175">
        <v>2.7</v>
      </c>
      <c r="H51" s="20">
        <v>6098</v>
      </c>
      <c r="I51" s="174">
        <f t="shared" si="4"/>
        <v>1.2579654296742038</v>
      </c>
      <c r="J51" s="20">
        <v>5472</v>
      </c>
      <c r="K51" s="174">
        <f t="shared" si="3"/>
        <v>1.212534844865562</v>
      </c>
      <c r="L51" s="176">
        <v>11.4</v>
      </c>
    </row>
    <row r="52" spans="2:12" ht="15" customHeight="1">
      <c r="B52" s="173" t="s">
        <v>1636</v>
      </c>
      <c r="C52" s="30">
        <v>556</v>
      </c>
      <c r="D52" s="174">
        <f t="shared" si="0"/>
        <v>0.8077168923237841</v>
      </c>
      <c r="E52" s="20">
        <v>558</v>
      </c>
      <c r="F52" s="174">
        <f t="shared" si="1"/>
        <v>0.8462880109198453</v>
      </c>
      <c r="G52" s="175">
        <v>-0.4</v>
      </c>
      <c r="H52" s="20">
        <v>3020</v>
      </c>
      <c r="I52" s="174">
        <f t="shared" si="4"/>
        <v>0.6230002619901763</v>
      </c>
      <c r="J52" s="20">
        <v>2482</v>
      </c>
      <c r="K52" s="174">
        <v>0.6</v>
      </c>
      <c r="L52" s="176">
        <v>21.7</v>
      </c>
    </row>
    <row r="53" spans="2:12" ht="15" customHeight="1">
      <c r="B53" s="173" t="s">
        <v>1638</v>
      </c>
      <c r="C53" s="30">
        <v>426</v>
      </c>
      <c r="D53" s="174">
        <f t="shared" si="0"/>
        <v>0.6188622232552734</v>
      </c>
      <c r="E53" s="20">
        <v>432</v>
      </c>
      <c r="F53" s="174">
        <f t="shared" si="1"/>
        <v>0.6551907181314931</v>
      </c>
      <c r="G53" s="175">
        <v>-1.4</v>
      </c>
      <c r="H53" s="20">
        <v>2311</v>
      </c>
      <c r="I53" s="174">
        <f t="shared" si="4"/>
        <v>0.47673960445672114</v>
      </c>
      <c r="J53" s="20">
        <v>1883</v>
      </c>
      <c r="K53" s="174">
        <f aca="true" t="shared" si="5" ref="K53:K61">J53/$J$8*100</f>
        <v>0.4172520308629118</v>
      </c>
      <c r="L53" s="176">
        <v>22.7</v>
      </c>
    </row>
    <row r="54" spans="2:12" ht="15" customHeight="1">
      <c r="B54" s="173" t="s">
        <v>1640</v>
      </c>
      <c r="C54" s="30">
        <v>459</v>
      </c>
      <c r="D54" s="174">
        <f t="shared" si="0"/>
        <v>0.6668022546342031</v>
      </c>
      <c r="E54" s="20">
        <v>517</v>
      </c>
      <c r="F54" s="174">
        <f t="shared" si="1"/>
        <v>0.784105558504588</v>
      </c>
      <c r="G54" s="175">
        <v>-11.2</v>
      </c>
      <c r="H54" s="20">
        <v>2369</v>
      </c>
      <c r="I54" s="174">
        <f t="shared" si="4"/>
        <v>0.4887045101505722</v>
      </c>
      <c r="J54" s="20">
        <v>2043</v>
      </c>
      <c r="K54" s="174">
        <f t="shared" si="5"/>
        <v>0.45270626609289893</v>
      </c>
      <c r="L54" s="176">
        <v>16</v>
      </c>
    </row>
    <row r="55" spans="2:12" ht="15" customHeight="1">
      <c r="B55" s="173" t="s">
        <v>1642</v>
      </c>
      <c r="C55" s="30">
        <v>412</v>
      </c>
      <c r="D55" s="174">
        <f t="shared" si="0"/>
        <v>0.5985240281248184</v>
      </c>
      <c r="E55" s="20">
        <v>411</v>
      </c>
      <c r="F55" s="174">
        <f t="shared" si="1"/>
        <v>0.6233411693334344</v>
      </c>
      <c r="G55" s="175">
        <v>0.2</v>
      </c>
      <c r="H55" s="20">
        <v>2850</v>
      </c>
      <c r="I55" s="174">
        <f t="shared" si="4"/>
        <v>0.5879307108185439</v>
      </c>
      <c r="J55" s="20">
        <v>2828</v>
      </c>
      <c r="K55" s="174">
        <f t="shared" si="5"/>
        <v>0.6266536076900235</v>
      </c>
      <c r="L55" s="176">
        <v>0.8</v>
      </c>
    </row>
    <row r="56" spans="2:12" ht="15" customHeight="1">
      <c r="B56" s="173" t="s">
        <v>1644</v>
      </c>
      <c r="C56" s="30">
        <v>328</v>
      </c>
      <c r="D56" s="174">
        <f t="shared" si="0"/>
        <v>0.4764948573420884</v>
      </c>
      <c r="E56" s="20">
        <v>356</v>
      </c>
      <c r="F56" s="174">
        <f t="shared" si="1"/>
        <v>0.5399256843861379</v>
      </c>
      <c r="G56" s="175">
        <v>-7.9</v>
      </c>
      <c r="H56" s="20">
        <v>2068</v>
      </c>
      <c r="I56" s="174">
        <f t="shared" si="4"/>
        <v>0.4266107754290347</v>
      </c>
      <c r="J56" s="20">
        <v>2072</v>
      </c>
      <c r="K56" s="174">
        <f t="shared" si="5"/>
        <v>0.45913234622833415</v>
      </c>
      <c r="L56" s="176">
        <v>-0.2</v>
      </c>
    </row>
    <row r="57" spans="2:12" ht="15" customHeight="1">
      <c r="B57" s="173" t="s">
        <v>1646</v>
      </c>
      <c r="C57" s="30">
        <v>840</v>
      </c>
      <c r="D57" s="174">
        <f t="shared" si="0"/>
        <v>1.2202917078272997</v>
      </c>
      <c r="E57" s="20">
        <v>835</v>
      </c>
      <c r="F57" s="174">
        <f t="shared" si="1"/>
        <v>1.266398726018048</v>
      </c>
      <c r="G57" s="175">
        <v>0.6</v>
      </c>
      <c r="H57" s="20">
        <v>4845</v>
      </c>
      <c r="I57" s="174">
        <f t="shared" si="4"/>
        <v>0.9994822083915247</v>
      </c>
      <c r="J57" s="20">
        <v>4577</v>
      </c>
      <c r="K57" s="174">
        <f t="shared" si="5"/>
        <v>1.0142127165478212</v>
      </c>
      <c r="L57" s="176">
        <v>5.9</v>
      </c>
    </row>
    <row r="58" spans="2:12" ht="15" customHeight="1">
      <c r="B58" s="173" t="s">
        <v>1648</v>
      </c>
      <c r="C58" s="30">
        <v>978</v>
      </c>
      <c r="D58" s="174">
        <f t="shared" si="0"/>
        <v>1.4207682026846418</v>
      </c>
      <c r="E58" s="20">
        <v>976</v>
      </c>
      <c r="F58" s="174">
        <f t="shared" si="1"/>
        <v>1.4802456965192994</v>
      </c>
      <c r="G58" s="175">
        <v>0.2</v>
      </c>
      <c r="H58" s="20">
        <v>5034</v>
      </c>
      <c r="I58" s="174">
        <f t="shared" si="4"/>
        <v>1.0384712976352808</v>
      </c>
      <c r="J58" s="20">
        <v>4772</v>
      </c>
      <c r="K58" s="174">
        <f t="shared" si="5"/>
        <v>1.057422565734368</v>
      </c>
      <c r="L58" s="176">
        <v>5.5</v>
      </c>
    </row>
    <row r="59" spans="2:12" ht="15" customHeight="1">
      <c r="B59" s="173" t="s">
        <v>1650</v>
      </c>
      <c r="C59" s="30">
        <v>430</v>
      </c>
      <c r="D59" s="174">
        <f t="shared" si="0"/>
        <v>0.6246731361496891</v>
      </c>
      <c r="E59" s="20">
        <v>447</v>
      </c>
      <c r="F59" s="174">
        <f t="shared" si="1"/>
        <v>0.6779403958443923</v>
      </c>
      <c r="G59" s="175">
        <v>-3.8</v>
      </c>
      <c r="H59" s="20">
        <v>2607</v>
      </c>
      <c r="I59" s="174">
        <f t="shared" si="4"/>
        <v>0.5378018817908576</v>
      </c>
      <c r="J59" s="20">
        <v>2632</v>
      </c>
      <c r="K59" s="174">
        <f t="shared" si="5"/>
        <v>0.5832221695332893</v>
      </c>
      <c r="L59" s="176">
        <v>-0.9</v>
      </c>
    </row>
    <row r="60" spans="2:12" ht="15" customHeight="1">
      <c r="B60" s="173" t="s">
        <v>1652</v>
      </c>
      <c r="C60" s="30">
        <v>400</v>
      </c>
      <c r="D60" s="174">
        <f t="shared" si="0"/>
        <v>0.5810912894415713</v>
      </c>
      <c r="E60" s="20">
        <v>409</v>
      </c>
      <c r="F60" s="174">
        <f t="shared" si="1"/>
        <v>0.6203078789717146</v>
      </c>
      <c r="G60" s="175">
        <v>-2.2</v>
      </c>
      <c r="H60" s="20">
        <v>2064</v>
      </c>
      <c r="I60" s="174">
        <f t="shared" si="4"/>
        <v>0.425785609519114</v>
      </c>
      <c r="J60" s="20">
        <v>2074</v>
      </c>
      <c r="K60" s="174">
        <f t="shared" si="5"/>
        <v>0.45957552416870895</v>
      </c>
      <c r="L60" s="176">
        <v>-0.5</v>
      </c>
    </row>
    <row r="61" spans="2:12" ht="15" customHeight="1">
      <c r="B61" s="158" t="s">
        <v>1654</v>
      </c>
      <c r="C61" s="43">
        <v>300</v>
      </c>
      <c r="D61" s="177">
        <f t="shared" si="0"/>
        <v>0.4358184670811785</v>
      </c>
      <c r="E61" s="44">
        <v>305</v>
      </c>
      <c r="F61" s="177">
        <f t="shared" si="1"/>
        <v>0.462576780162281</v>
      </c>
      <c r="G61" s="178">
        <v>-1.6</v>
      </c>
      <c r="H61" s="44">
        <v>1721</v>
      </c>
      <c r="I61" s="177">
        <v>0.3</v>
      </c>
      <c r="J61" s="44">
        <v>1653</v>
      </c>
      <c r="K61" s="177">
        <f t="shared" si="5"/>
        <v>0.36628656771980517</v>
      </c>
      <c r="L61" s="179">
        <v>4.1</v>
      </c>
    </row>
    <row r="62" ht="12">
      <c r="B62" s="17" t="s">
        <v>55</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A1:O122"/>
  <sheetViews>
    <sheetView workbookViewId="0" topLeftCell="A1">
      <selection activeCell="A1" sqref="A1"/>
    </sheetView>
  </sheetViews>
  <sheetFormatPr defaultColWidth="9.00390625" defaultRowHeight="13.5"/>
  <cols>
    <col min="1" max="1" width="9.25390625" style="181" customWidth="1"/>
    <col min="2" max="2" width="10.125" style="181" bestFit="1" customWidth="1"/>
    <col min="3" max="3" width="8.125" style="181" bestFit="1" customWidth="1"/>
    <col min="4" max="5" width="9.125" style="181" bestFit="1" customWidth="1"/>
    <col min="6" max="6" width="5.75390625" style="181" customWidth="1"/>
    <col min="7" max="12" width="9.125" style="181" bestFit="1" customWidth="1"/>
    <col min="13" max="14" width="8.125" style="181" bestFit="1" customWidth="1"/>
    <col min="15" max="15" width="8.50390625" style="181" customWidth="1"/>
    <col min="16" max="16384" width="9.00390625" style="181" customWidth="1"/>
  </cols>
  <sheetData>
    <row r="1" ht="14.25">
      <c r="A1" s="180" t="s">
        <v>81</v>
      </c>
    </row>
    <row r="2" ht="12.75" thickBot="1">
      <c r="O2" s="182" t="s">
        <v>60</v>
      </c>
    </row>
    <row r="3" spans="1:15" ht="14.25" customHeight="1" thickTop="1">
      <c r="A3" s="183" t="s">
        <v>57</v>
      </c>
      <c r="B3" s="1250" t="s">
        <v>61</v>
      </c>
      <c r="C3" s="184" t="s">
        <v>62</v>
      </c>
      <c r="D3" s="1252" t="s">
        <v>63</v>
      </c>
      <c r="E3" s="1241"/>
      <c r="F3" s="1242" t="s">
        <v>64</v>
      </c>
      <c r="G3" s="1243"/>
      <c r="H3" s="1243"/>
      <c r="I3" s="1243"/>
      <c r="J3" s="1243"/>
      <c r="K3" s="1243"/>
      <c r="L3" s="1243"/>
      <c r="M3" s="1243"/>
      <c r="N3" s="1243"/>
      <c r="O3" s="1244"/>
    </row>
    <row r="4" spans="1:15" ht="48">
      <c r="A4" s="185" t="s">
        <v>58</v>
      </c>
      <c r="B4" s="1251"/>
      <c r="C4" s="186" t="s">
        <v>59</v>
      </c>
      <c r="D4" s="187" t="s">
        <v>65</v>
      </c>
      <c r="E4" s="188" t="s">
        <v>66</v>
      </c>
      <c r="F4" s="189" t="s">
        <v>67</v>
      </c>
      <c r="G4" s="190" t="s">
        <v>68</v>
      </c>
      <c r="H4" s="191" t="s">
        <v>69</v>
      </c>
      <c r="I4" s="191" t="s">
        <v>70</v>
      </c>
      <c r="J4" s="191" t="s">
        <v>71</v>
      </c>
      <c r="K4" s="191" t="s">
        <v>72</v>
      </c>
      <c r="L4" s="191" t="s">
        <v>73</v>
      </c>
      <c r="M4" s="191" t="s">
        <v>74</v>
      </c>
      <c r="N4" s="191" t="s">
        <v>75</v>
      </c>
      <c r="O4" s="192" t="s">
        <v>76</v>
      </c>
    </row>
    <row r="5" spans="1:15" ht="6.75" customHeight="1">
      <c r="A5" s="193"/>
      <c r="B5" s="194"/>
      <c r="C5" s="195"/>
      <c r="D5" s="196"/>
      <c r="E5" s="196"/>
      <c r="F5" s="196"/>
      <c r="G5" s="197"/>
      <c r="H5" s="196"/>
      <c r="I5" s="196"/>
      <c r="J5" s="196"/>
      <c r="K5" s="196"/>
      <c r="L5" s="196"/>
      <c r="M5" s="196"/>
      <c r="N5" s="198"/>
      <c r="O5" s="198"/>
    </row>
    <row r="6" spans="1:15" ht="12">
      <c r="A6" s="193" t="s">
        <v>77</v>
      </c>
      <c r="B6" s="199">
        <f>SUM(C6:E6)</f>
        <v>112347</v>
      </c>
      <c r="C6" s="200">
        <v>11705</v>
      </c>
      <c r="D6" s="201">
        <v>58303</v>
      </c>
      <c r="E6" s="201">
        <v>42339</v>
      </c>
      <c r="F6" s="201">
        <v>212</v>
      </c>
      <c r="G6" s="202">
        <v>13236</v>
      </c>
      <c r="H6" s="201">
        <v>13639</v>
      </c>
      <c r="I6" s="201">
        <v>12237</v>
      </c>
      <c r="J6" s="201">
        <v>16911</v>
      </c>
      <c r="K6" s="201">
        <v>23384</v>
      </c>
      <c r="L6" s="201">
        <v>14646</v>
      </c>
      <c r="M6" s="201">
        <v>7684</v>
      </c>
      <c r="N6" s="203">
        <v>4464</v>
      </c>
      <c r="O6" s="203">
        <v>5934</v>
      </c>
    </row>
    <row r="7" spans="1:15" ht="12">
      <c r="A7" s="204">
        <v>50</v>
      </c>
      <c r="B7" s="199">
        <f>SUM(C7:E7)</f>
        <v>106353</v>
      </c>
      <c r="C7" s="200">
        <v>7034</v>
      </c>
      <c r="D7" s="201">
        <v>46316</v>
      </c>
      <c r="E7" s="201">
        <v>53003</v>
      </c>
      <c r="F7" s="201">
        <v>181</v>
      </c>
      <c r="G7" s="202">
        <v>13874</v>
      </c>
      <c r="H7" s="201">
        <v>13344</v>
      </c>
      <c r="I7" s="201">
        <v>11647</v>
      </c>
      <c r="J7" s="201">
        <v>14865</v>
      </c>
      <c r="K7" s="201">
        <v>19959</v>
      </c>
      <c r="L7" s="201">
        <v>13135</v>
      </c>
      <c r="M7" s="201">
        <v>7806</v>
      </c>
      <c r="N7" s="203">
        <v>4689</v>
      </c>
      <c r="O7" s="203">
        <v>6853</v>
      </c>
    </row>
    <row r="8" spans="1:15" ht="12">
      <c r="A8" s="204">
        <v>51</v>
      </c>
      <c r="B8" s="199">
        <f>SUM(C8:E8)</f>
        <v>105432</v>
      </c>
      <c r="C8" s="200">
        <v>8115</v>
      </c>
      <c r="D8" s="201">
        <v>45913</v>
      </c>
      <c r="E8" s="201">
        <v>51404</v>
      </c>
      <c r="F8" s="201">
        <v>188</v>
      </c>
      <c r="G8" s="202">
        <v>13637</v>
      </c>
      <c r="H8" s="201">
        <v>13216</v>
      </c>
      <c r="I8" s="201">
        <v>11486</v>
      </c>
      <c r="J8" s="201">
        <v>14668</v>
      </c>
      <c r="K8" s="201">
        <v>19692</v>
      </c>
      <c r="L8" s="201">
        <v>13099</v>
      </c>
      <c r="M8" s="201">
        <v>7713</v>
      </c>
      <c r="N8" s="203">
        <v>4766</v>
      </c>
      <c r="O8" s="203">
        <v>6967</v>
      </c>
    </row>
    <row r="9" spans="1:15" ht="12">
      <c r="A9" s="204">
        <v>52</v>
      </c>
      <c r="B9" s="199">
        <f>SUM(C9:E9)</f>
        <v>104441</v>
      </c>
      <c r="C9" s="200">
        <v>7897</v>
      </c>
      <c r="D9" s="201">
        <v>44327</v>
      </c>
      <c r="E9" s="201">
        <v>52217</v>
      </c>
      <c r="F9" s="201">
        <v>99</v>
      </c>
      <c r="G9" s="202">
        <v>13582</v>
      </c>
      <c r="H9" s="201">
        <v>13091</v>
      </c>
      <c r="I9" s="201">
        <v>11235</v>
      </c>
      <c r="J9" s="201">
        <v>14334</v>
      </c>
      <c r="K9" s="201">
        <v>19264</v>
      </c>
      <c r="L9" s="201">
        <v>12940</v>
      </c>
      <c r="M9" s="201">
        <v>7818</v>
      </c>
      <c r="N9" s="203">
        <v>4833</v>
      </c>
      <c r="O9" s="203">
        <v>7178</v>
      </c>
    </row>
    <row r="10" spans="1:15" ht="12">
      <c r="A10" s="204">
        <v>53</v>
      </c>
      <c r="B10" s="199">
        <f>SUM(C10:E10)</f>
        <v>103376</v>
      </c>
      <c r="C10" s="200">
        <v>8000</v>
      </c>
      <c r="D10" s="201">
        <v>41354</v>
      </c>
      <c r="E10" s="201">
        <v>54022</v>
      </c>
      <c r="F10" s="201">
        <v>183</v>
      </c>
      <c r="G10" s="202">
        <v>13546</v>
      </c>
      <c r="H10" s="201">
        <v>12802</v>
      </c>
      <c r="I10" s="201">
        <v>10999</v>
      </c>
      <c r="J10" s="201">
        <v>13969</v>
      </c>
      <c r="K10" s="201">
        <v>18756</v>
      </c>
      <c r="L10" s="201">
        <v>12725</v>
      </c>
      <c r="M10" s="201">
        <v>7882</v>
      </c>
      <c r="N10" s="203">
        <v>4973</v>
      </c>
      <c r="O10" s="203">
        <v>7541</v>
      </c>
    </row>
    <row r="11" spans="1:15" ht="6.75" customHeight="1">
      <c r="A11" s="205"/>
      <c r="B11" s="199"/>
      <c r="C11" s="200"/>
      <c r="D11" s="206"/>
      <c r="E11" s="207"/>
      <c r="F11" s="208"/>
      <c r="G11" s="209"/>
      <c r="H11" s="208"/>
      <c r="I11" s="206"/>
      <c r="J11" s="207"/>
      <c r="K11" s="207"/>
      <c r="L11" s="208"/>
      <c r="M11" s="208"/>
      <c r="N11" s="208"/>
      <c r="O11" s="199"/>
    </row>
    <row r="12" spans="1:15" s="212" customFormat="1" ht="15" customHeight="1">
      <c r="A12" s="210">
        <v>54</v>
      </c>
      <c r="B12" s="211">
        <f aca="true" t="shared" si="0" ref="B12:O12">SUM(B18:B21)</f>
        <v>102355</v>
      </c>
      <c r="C12" s="211">
        <f t="shared" si="0"/>
        <v>7566</v>
      </c>
      <c r="D12" s="211">
        <f t="shared" si="0"/>
        <v>39331</v>
      </c>
      <c r="E12" s="211">
        <f t="shared" si="0"/>
        <v>55458</v>
      </c>
      <c r="F12" s="211">
        <f t="shared" si="0"/>
        <v>180</v>
      </c>
      <c r="G12" s="211">
        <f t="shared" si="0"/>
        <v>13530</v>
      </c>
      <c r="H12" s="211">
        <f t="shared" si="0"/>
        <v>12647</v>
      </c>
      <c r="I12" s="211">
        <f t="shared" si="0"/>
        <v>10837</v>
      </c>
      <c r="J12" s="211">
        <f t="shared" si="0"/>
        <v>13738</v>
      </c>
      <c r="K12" s="211">
        <f t="shared" si="0"/>
        <v>18229</v>
      </c>
      <c r="L12" s="211">
        <f t="shared" si="0"/>
        <v>12454</v>
      </c>
      <c r="M12" s="211">
        <f t="shared" si="0"/>
        <v>7934</v>
      </c>
      <c r="N12" s="211">
        <f t="shared" si="0"/>
        <v>4974</v>
      </c>
      <c r="O12" s="211">
        <f t="shared" si="0"/>
        <v>7832</v>
      </c>
    </row>
    <row r="13" spans="1:15" s="212" customFormat="1" ht="6.75" customHeight="1">
      <c r="A13" s="213"/>
      <c r="B13" s="211"/>
      <c r="C13" s="211"/>
      <c r="D13" s="211"/>
      <c r="E13" s="211"/>
      <c r="F13" s="211"/>
      <c r="G13" s="211"/>
      <c r="H13" s="211"/>
      <c r="I13" s="211"/>
      <c r="J13" s="211"/>
      <c r="K13" s="211"/>
      <c r="L13" s="211"/>
      <c r="M13" s="211"/>
      <c r="N13" s="211"/>
      <c r="O13" s="211"/>
    </row>
    <row r="14" spans="1:15" s="212" customFormat="1" ht="15" customHeight="1">
      <c r="A14" s="214" t="s">
        <v>78</v>
      </c>
      <c r="B14" s="211">
        <f aca="true" t="shared" si="1" ref="B14:O14">SUM(B23:B37)</f>
        <v>53443</v>
      </c>
      <c r="C14" s="211">
        <f t="shared" si="1"/>
        <v>4718</v>
      </c>
      <c r="D14" s="211">
        <f t="shared" si="1"/>
        <v>20739</v>
      </c>
      <c r="E14" s="211">
        <f t="shared" si="1"/>
        <v>27986</v>
      </c>
      <c r="F14" s="211">
        <f t="shared" si="1"/>
        <v>95</v>
      </c>
      <c r="G14" s="211">
        <f t="shared" si="1"/>
        <v>7164</v>
      </c>
      <c r="H14" s="211">
        <f t="shared" si="1"/>
        <v>6665</v>
      </c>
      <c r="I14" s="211">
        <f t="shared" si="1"/>
        <v>5836</v>
      </c>
      <c r="J14" s="211">
        <f t="shared" si="1"/>
        <v>7418</v>
      </c>
      <c r="K14" s="211">
        <f t="shared" si="1"/>
        <v>10117</v>
      </c>
      <c r="L14" s="211">
        <f t="shared" si="1"/>
        <v>6678</v>
      </c>
      <c r="M14" s="211">
        <f t="shared" si="1"/>
        <v>3898</v>
      </c>
      <c r="N14" s="211">
        <f t="shared" si="1"/>
        <v>2167</v>
      </c>
      <c r="O14" s="211">
        <f t="shared" si="1"/>
        <v>3405</v>
      </c>
    </row>
    <row r="15" spans="1:15" s="212" customFormat="1" ht="6.75" customHeight="1">
      <c r="A15" s="214"/>
      <c r="B15" s="211"/>
      <c r="C15" s="211"/>
      <c r="D15" s="211"/>
      <c r="E15" s="211"/>
      <c r="F15" s="211"/>
      <c r="G15" s="211"/>
      <c r="H15" s="211"/>
      <c r="I15" s="211"/>
      <c r="J15" s="211"/>
      <c r="K15" s="211"/>
      <c r="L15" s="211"/>
      <c r="M15" s="211"/>
      <c r="N15" s="211"/>
      <c r="O15" s="211"/>
    </row>
    <row r="16" spans="1:15" s="212" customFormat="1" ht="15" customHeight="1">
      <c r="A16" s="214" t="s">
        <v>40</v>
      </c>
      <c r="B16" s="211">
        <f aca="true" t="shared" si="2" ref="B16:O16">SUM(B39:B72)</f>
        <v>48912</v>
      </c>
      <c r="C16" s="211">
        <f t="shared" si="2"/>
        <v>2848</v>
      </c>
      <c r="D16" s="211">
        <f t="shared" si="2"/>
        <v>18592</v>
      </c>
      <c r="E16" s="211">
        <f t="shared" si="2"/>
        <v>27472</v>
      </c>
      <c r="F16" s="211">
        <f t="shared" si="2"/>
        <v>85</v>
      </c>
      <c r="G16" s="211">
        <f t="shared" si="2"/>
        <v>6366</v>
      </c>
      <c r="H16" s="211">
        <f t="shared" si="2"/>
        <v>5982</v>
      </c>
      <c r="I16" s="211">
        <f t="shared" si="2"/>
        <v>5001</v>
      </c>
      <c r="J16" s="211">
        <f t="shared" si="2"/>
        <v>6320</v>
      </c>
      <c r="K16" s="211">
        <f t="shared" si="2"/>
        <v>8112</v>
      </c>
      <c r="L16" s="211">
        <f t="shared" si="2"/>
        <v>5776</v>
      </c>
      <c r="M16" s="211">
        <f t="shared" si="2"/>
        <v>4036</v>
      </c>
      <c r="N16" s="211">
        <f t="shared" si="2"/>
        <v>2807</v>
      </c>
      <c r="O16" s="211">
        <f t="shared" si="2"/>
        <v>4427</v>
      </c>
    </row>
    <row r="17" spans="1:15" s="212" customFormat="1" ht="6.75" customHeight="1">
      <c r="A17" s="214"/>
      <c r="B17" s="211"/>
      <c r="C17" s="211"/>
      <c r="D17" s="211"/>
      <c r="E17" s="211"/>
      <c r="F17" s="211"/>
      <c r="G17" s="211"/>
      <c r="H17" s="211"/>
      <c r="I17" s="211"/>
      <c r="J17" s="211"/>
      <c r="K17" s="211"/>
      <c r="L17" s="211"/>
      <c r="M17" s="211"/>
      <c r="N17" s="211"/>
      <c r="O17" s="211"/>
    </row>
    <row r="18" spans="1:15" s="218" customFormat="1" ht="15" customHeight="1">
      <c r="A18" s="214" t="s">
        <v>1611</v>
      </c>
      <c r="B18" s="215">
        <f>+B23+B29+B30+B31+B34+B35+B36+B39+B40+B41+B42+B43+B44+B45</f>
        <v>42860</v>
      </c>
      <c r="C18" s="216">
        <f aca="true" t="shared" si="3" ref="C18:O18">C23+C29+C30+C31+C34+C35+C36+C39+C40+C41+C42+C43+C44+C45</f>
        <v>3535</v>
      </c>
      <c r="D18" s="216">
        <f t="shared" si="3"/>
        <v>15100</v>
      </c>
      <c r="E18" s="216">
        <f t="shared" si="3"/>
        <v>24225</v>
      </c>
      <c r="F18" s="216">
        <f t="shared" si="3"/>
        <v>59</v>
      </c>
      <c r="G18" s="217">
        <f t="shared" si="3"/>
        <v>5966</v>
      </c>
      <c r="H18" s="216">
        <f t="shared" si="3"/>
        <v>5949</v>
      </c>
      <c r="I18" s="216">
        <f t="shared" si="3"/>
        <v>5586</v>
      </c>
      <c r="J18" s="216">
        <f t="shared" si="3"/>
        <v>7202</v>
      </c>
      <c r="K18" s="216">
        <f t="shared" si="3"/>
        <v>9342</v>
      </c>
      <c r="L18" s="216">
        <f t="shared" si="3"/>
        <v>5384</v>
      </c>
      <c r="M18" s="216">
        <f t="shared" si="3"/>
        <v>2161</v>
      </c>
      <c r="N18" s="216">
        <f t="shared" si="3"/>
        <v>742</v>
      </c>
      <c r="O18" s="216">
        <f t="shared" si="3"/>
        <v>469</v>
      </c>
    </row>
    <row r="19" spans="1:15" s="218" customFormat="1" ht="15" customHeight="1">
      <c r="A19" s="214" t="s">
        <v>1613</v>
      </c>
      <c r="B19" s="215">
        <f>+B28+B47+B48+B49+B50+B51+B52+B53</f>
        <v>11071</v>
      </c>
      <c r="C19" s="216">
        <f aca="true" t="shared" si="4" ref="C19:O19">C28+C47+C48+C49+C50+C51+C52+C53</f>
        <v>438</v>
      </c>
      <c r="D19" s="216">
        <f t="shared" si="4"/>
        <v>4848</v>
      </c>
      <c r="E19" s="216">
        <f t="shared" si="4"/>
        <v>5785</v>
      </c>
      <c r="F19" s="216">
        <f t="shared" si="4"/>
        <v>6</v>
      </c>
      <c r="G19" s="217">
        <f t="shared" si="4"/>
        <v>1140</v>
      </c>
      <c r="H19" s="216">
        <f t="shared" si="4"/>
        <v>1108</v>
      </c>
      <c r="I19" s="216">
        <f t="shared" si="4"/>
        <v>941</v>
      </c>
      <c r="J19" s="216">
        <f t="shared" si="4"/>
        <v>1248</v>
      </c>
      <c r="K19" s="216">
        <f t="shared" si="4"/>
        <v>1896</v>
      </c>
      <c r="L19" s="216">
        <f t="shared" si="4"/>
        <v>1594</v>
      </c>
      <c r="M19" s="216">
        <f t="shared" si="4"/>
        <v>1234</v>
      </c>
      <c r="N19" s="216">
        <f t="shared" si="4"/>
        <v>787</v>
      </c>
      <c r="O19" s="216">
        <f t="shared" si="4"/>
        <v>1117</v>
      </c>
    </row>
    <row r="20" spans="1:15" s="218" customFormat="1" ht="15" customHeight="1">
      <c r="A20" s="214" t="s">
        <v>1615</v>
      </c>
      <c r="B20" s="215">
        <f>+B24+B33+B37+B55+B56+B57+B58+B59</f>
        <v>22506</v>
      </c>
      <c r="C20" s="216">
        <f aca="true" t="shared" si="5" ref="C20:O20">C24+C33+C37+C55+C56+C57+C58+C59</f>
        <v>1800</v>
      </c>
      <c r="D20" s="216">
        <f t="shared" si="5"/>
        <v>9060</v>
      </c>
      <c r="E20" s="216">
        <f t="shared" si="5"/>
        <v>11646</v>
      </c>
      <c r="F20" s="216">
        <f t="shared" si="5"/>
        <v>31</v>
      </c>
      <c r="G20" s="217">
        <f t="shared" si="5"/>
        <v>3131</v>
      </c>
      <c r="H20" s="216">
        <f t="shared" si="5"/>
        <v>2733</v>
      </c>
      <c r="I20" s="216">
        <f t="shared" si="5"/>
        <v>2263</v>
      </c>
      <c r="J20" s="216">
        <f t="shared" si="5"/>
        <v>2942</v>
      </c>
      <c r="K20" s="216">
        <f t="shared" si="5"/>
        <v>4036</v>
      </c>
      <c r="L20" s="216">
        <f t="shared" si="5"/>
        <v>2894</v>
      </c>
      <c r="M20" s="216">
        <f t="shared" si="5"/>
        <v>2025</v>
      </c>
      <c r="N20" s="216">
        <f t="shared" si="5"/>
        <v>1202</v>
      </c>
      <c r="O20" s="216">
        <f t="shared" si="5"/>
        <v>1249</v>
      </c>
    </row>
    <row r="21" spans="1:15" s="218" customFormat="1" ht="15" customHeight="1">
      <c r="A21" s="214" t="s">
        <v>1617</v>
      </c>
      <c r="B21" s="216">
        <f aca="true" t="shared" si="6" ref="B21:O21">+B25+B26+B61+B62+B63+B64+B65+B66+B67+B68+B69+B70+B71+B72</f>
        <v>25918</v>
      </c>
      <c r="C21" s="216">
        <f t="shared" si="6"/>
        <v>1793</v>
      </c>
      <c r="D21" s="216">
        <f t="shared" si="6"/>
        <v>10323</v>
      </c>
      <c r="E21" s="216">
        <f t="shared" si="6"/>
        <v>13802</v>
      </c>
      <c r="F21" s="216">
        <f t="shared" si="6"/>
        <v>84</v>
      </c>
      <c r="G21" s="216">
        <f t="shared" si="6"/>
        <v>3293</v>
      </c>
      <c r="H21" s="216">
        <f t="shared" si="6"/>
        <v>2857</v>
      </c>
      <c r="I21" s="216">
        <f t="shared" si="6"/>
        <v>2047</v>
      </c>
      <c r="J21" s="216">
        <f t="shared" si="6"/>
        <v>2346</v>
      </c>
      <c r="K21" s="216">
        <f t="shared" si="6"/>
        <v>2955</v>
      </c>
      <c r="L21" s="216">
        <f t="shared" si="6"/>
        <v>2582</v>
      </c>
      <c r="M21" s="216">
        <f t="shared" si="6"/>
        <v>2514</v>
      </c>
      <c r="N21" s="216">
        <f t="shared" si="6"/>
        <v>2243</v>
      </c>
      <c r="O21" s="216">
        <f t="shared" si="6"/>
        <v>4997</v>
      </c>
    </row>
    <row r="22" spans="1:15" ht="8.25" customHeight="1">
      <c r="A22" s="193"/>
      <c r="B22" s="219"/>
      <c r="C22" s="219"/>
      <c r="D22" s="219"/>
      <c r="E22" s="219"/>
      <c r="F22" s="219"/>
      <c r="G22" s="220"/>
      <c r="H22" s="219"/>
      <c r="I22" s="219"/>
      <c r="J22" s="219"/>
      <c r="K22" s="219"/>
      <c r="L22" s="219"/>
      <c r="M22" s="219"/>
      <c r="N22" s="219"/>
      <c r="O22" s="219"/>
    </row>
    <row r="23" spans="1:15" ht="12">
      <c r="A23" s="193" t="s">
        <v>1620</v>
      </c>
      <c r="B23" s="219">
        <v>8621</v>
      </c>
      <c r="C23" s="221">
        <v>914</v>
      </c>
      <c r="D23" s="219">
        <v>2479</v>
      </c>
      <c r="E23" s="219">
        <v>5228</v>
      </c>
      <c r="F23" s="219">
        <v>15</v>
      </c>
      <c r="G23" s="220">
        <v>1367</v>
      </c>
      <c r="H23" s="222">
        <v>1421</v>
      </c>
      <c r="I23" s="219">
        <v>1205</v>
      </c>
      <c r="J23" s="219">
        <v>1555</v>
      </c>
      <c r="K23" s="219">
        <v>1833</v>
      </c>
      <c r="L23" s="219">
        <v>835</v>
      </c>
      <c r="M23" s="219">
        <v>268</v>
      </c>
      <c r="N23" s="219">
        <v>74</v>
      </c>
      <c r="O23" s="219">
        <v>48</v>
      </c>
    </row>
    <row r="24" spans="1:15" ht="12">
      <c r="A24" s="193" t="s">
        <v>1621</v>
      </c>
      <c r="B24" s="219">
        <v>4142</v>
      </c>
      <c r="C24" s="221">
        <v>263</v>
      </c>
      <c r="D24" s="219">
        <v>1441</v>
      </c>
      <c r="E24" s="219">
        <v>2438</v>
      </c>
      <c r="F24" s="219">
        <v>4</v>
      </c>
      <c r="G24" s="220">
        <v>648</v>
      </c>
      <c r="H24" s="219">
        <v>519</v>
      </c>
      <c r="I24" s="219">
        <v>419</v>
      </c>
      <c r="J24" s="219">
        <v>497</v>
      </c>
      <c r="K24" s="219">
        <v>697</v>
      </c>
      <c r="L24" s="219">
        <v>479</v>
      </c>
      <c r="M24" s="219">
        <v>341</v>
      </c>
      <c r="N24" s="219">
        <v>232</v>
      </c>
      <c r="O24" s="219">
        <v>306</v>
      </c>
    </row>
    <row r="25" spans="1:15" ht="12">
      <c r="A25" s="193" t="s">
        <v>1623</v>
      </c>
      <c r="B25" s="219">
        <v>3713</v>
      </c>
      <c r="C25" s="221">
        <v>247</v>
      </c>
      <c r="D25" s="219">
        <v>1651</v>
      </c>
      <c r="E25" s="219">
        <v>1815</v>
      </c>
      <c r="F25" s="219">
        <v>22</v>
      </c>
      <c r="G25" s="220">
        <v>425</v>
      </c>
      <c r="H25" s="219">
        <v>377</v>
      </c>
      <c r="I25" s="219">
        <v>250</v>
      </c>
      <c r="J25" s="219">
        <v>285</v>
      </c>
      <c r="K25" s="219">
        <v>385</v>
      </c>
      <c r="L25" s="219">
        <v>355</v>
      </c>
      <c r="M25" s="219">
        <v>372</v>
      </c>
      <c r="N25" s="219">
        <v>343</v>
      </c>
      <c r="O25" s="219">
        <v>899</v>
      </c>
    </row>
    <row r="26" spans="1:15" ht="12">
      <c r="A26" s="193" t="s">
        <v>1625</v>
      </c>
      <c r="B26" s="219">
        <v>5103</v>
      </c>
      <c r="C26" s="221">
        <v>664</v>
      </c>
      <c r="D26" s="219">
        <v>2055</v>
      </c>
      <c r="E26" s="219">
        <v>2384</v>
      </c>
      <c r="F26" s="219">
        <v>12</v>
      </c>
      <c r="G26" s="220">
        <v>668</v>
      </c>
      <c r="H26" s="219">
        <v>548</v>
      </c>
      <c r="I26" s="219">
        <v>367</v>
      </c>
      <c r="J26" s="219">
        <v>440</v>
      </c>
      <c r="K26" s="219">
        <v>485</v>
      </c>
      <c r="L26" s="219">
        <v>466</v>
      </c>
      <c r="M26" s="219">
        <v>487</v>
      </c>
      <c r="N26" s="219">
        <v>496</v>
      </c>
      <c r="O26" s="219">
        <v>1134</v>
      </c>
    </row>
    <row r="27" spans="1:15" ht="8.25" customHeight="1">
      <c r="A27" s="193"/>
      <c r="B27" s="219"/>
      <c r="C27" s="219"/>
      <c r="D27" s="219"/>
      <c r="E27" s="219"/>
      <c r="F27" s="219"/>
      <c r="G27" s="220"/>
      <c r="H27" s="219"/>
      <c r="I27" s="219"/>
      <c r="J27" s="219"/>
      <c r="K27" s="219"/>
      <c r="L27" s="219"/>
      <c r="M27" s="219"/>
      <c r="N27" s="219"/>
      <c r="O27" s="219"/>
    </row>
    <row r="28" spans="1:15" ht="12">
      <c r="A28" s="193" t="s">
        <v>1627</v>
      </c>
      <c r="B28" s="219">
        <v>2709</v>
      </c>
      <c r="C28" s="221">
        <v>183</v>
      </c>
      <c r="D28" s="219">
        <v>1373</v>
      </c>
      <c r="E28" s="219">
        <v>1153</v>
      </c>
      <c r="F28" s="219">
        <v>1</v>
      </c>
      <c r="G28" s="220">
        <v>200</v>
      </c>
      <c r="H28" s="219">
        <v>243</v>
      </c>
      <c r="I28" s="219">
        <v>201</v>
      </c>
      <c r="J28" s="219">
        <v>230</v>
      </c>
      <c r="K28" s="219">
        <v>382</v>
      </c>
      <c r="L28" s="219">
        <v>371</v>
      </c>
      <c r="M28" s="219">
        <v>381</v>
      </c>
      <c r="N28" s="219">
        <v>229</v>
      </c>
      <c r="O28" s="219">
        <v>471</v>
      </c>
    </row>
    <row r="29" spans="1:15" ht="12">
      <c r="A29" s="193" t="s">
        <v>1629</v>
      </c>
      <c r="B29" s="219">
        <v>3910</v>
      </c>
      <c r="C29" s="221">
        <v>219</v>
      </c>
      <c r="D29" s="219">
        <v>1525</v>
      </c>
      <c r="E29" s="219">
        <v>2166</v>
      </c>
      <c r="F29" s="219">
        <v>11</v>
      </c>
      <c r="G29" s="220">
        <v>589</v>
      </c>
      <c r="H29" s="219">
        <v>519</v>
      </c>
      <c r="I29" s="219">
        <v>542</v>
      </c>
      <c r="J29" s="219">
        <v>672</v>
      </c>
      <c r="K29" s="219">
        <v>913</v>
      </c>
      <c r="L29" s="219">
        <v>466</v>
      </c>
      <c r="M29" s="219">
        <v>142</v>
      </c>
      <c r="N29" s="219">
        <v>35</v>
      </c>
      <c r="O29" s="219">
        <v>21</v>
      </c>
    </row>
    <row r="30" spans="1:15" ht="12">
      <c r="A30" s="193" t="s">
        <v>1631</v>
      </c>
      <c r="B30" s="219">
        <v>3032</v>
      </c>
      <c r="C30" s="221">
        <v>384</v>
      </c>
      <c r="D30" s="219">
        <v>1028</v>
      </c>
      <c r="E30" s="219">
        <v>1620</v>
      </c>
      <c r="F30" s="219">
        <v>2</v>
      </c>
      <c r="G30" s="220">
        <v>351</v>
      </c>
      <c r="H30" s="219">
        <v>400</v>
      </c>
      <c r="I30" s="219">
        <v>417</v>
      </c>
      <c r="J30" s="219">
        <v>570</v>
      </c>
      <c r="K30" s="219">
        <v>687</v>
      </c>
      <c r="L30" s="219">
        <v>387</v>
      </c>
      <c r="M30" s="219">
        <v>151</v>
      </c>
      <c r="N30" s="219">
        <v>40</v>
      </c>
      <c r="O30" s="219">
        <v>27</v>
      </c>
    </row>
    <row r="31" spans="1:15" ht="12">
      <c r="A31" s="193" t="s">
        <v>1632</v>
      </c>
      <c r="B31" s="219">
        <v>4463</v>
      </c>
      <c r="C31" s="221">
        <v>199</v>
      </c>
      <c r="D31" s="219">
        <v>1523</v>
      </c>
      <c r="E31" s="219">
        <v>2741</v>
      </c>
      <c r="F31" s="219">
        <v>2</v>
      </c>
      <c r="G31" s="220">
        <v>566</v>
      </c>
      <c r="H31" s="219">
        <v>552</v>
      </c>
      <c r="I31" s="219">
        <v>584</v>
      </c>
      <c r="J31" s="219">
        <v>752</v>
      </c>
      <c r="K31" s="219">
        <v>1007</v>
      </c>
      <c r="L31" s="219">
        <v>588</v>
      </c>
      <c r="M31" s="219">
        <v>267</v>
      </c>
      <c r="N31" s="219">
        <v>101</v>
      </c>
      <c r="O31" s="219">
        <v>44</v>
      </c>
    </row>
    <row r="32" spans="1:15" ht="8.25" customHeight="1">
      <c r="A32" s="193"/>
      <c r="B32" s="219"/>
      <c r="C32" s="219"/>
      <c r="D32" s="219"/>
      <c r="E32" s="219"/>
      <c r="F32" s="219"/>
      <c r="G32" s="220"/>
      <c r="H32" s="219"/>
      <c r="I32" s="219"/>
      <c r="J32" s="219"/>
      <c r="K32" s="219"/>
      <c r="L32" s="219"/>
      <c r="M32" s="219"/>
      <c r="N32" s="219"/>
      <c r="O32" s="219"/>
    </row>
    <row r="33" spans="1:15" ht="12">
      <c r="A33" s="193" t="s">
        <v>1635</v>
      </c>
      <c r="B33" s="219">
        <v>2998</v>
      </c>
      <c r="C33" s="221">
        <v>126</v>
      </c>
      <c r="D33" s="219">
        <v>1226</v>
      </c>
      <c r="E33" s="219">
        <v>1646</v>
      </c>
      <c r="F33" s="219">
        <v>2</v>
      </c>
      <c r="G33" s="220">
        <v>448</v>
      </c>
      <c r="H33" s="219">
        <v>379</v>
      </c>
      <c r="I33" s="219">
        <v>309</v>
      </c>
      <c r="J33" s="219">
        <v>403</v>
      </c>
      <c r="K33" s="219">
        <v>527</v>
      </c>
      <c r="L33" s="219">
        <v>367</v>
      </c>
      <c r="M33" s="219">
        <v>268</v>
      </c>
      <c r="N33" s="219">
        <v>158</v>
      </c>
      <c r="O33" s="219">
        <v>137</v>
      </c>
    </row>
    <row r="34" spans="1:15" ht="12">
      <c r="A34" s="193" t="s">
        <v>1637</v>
      </c>
      <c r="B34" s="219">
        <v>4056</v>
      </c>
      <c r="C34" s="221">
        <v>419</v>
      </c>
      <c r="D34" s="219">
        <v>1422</v>
      </c>
      <c r="E34" s="219">
        <v>2215</v>
      </c>
      <c r="F34" s="219">
        <v>11</v>
      </c>
      <c r="G34" s="220">
        <v>577</v>
      </c>
      <c r="H34" s="219">
        <v>495</v>
      </c>
      <c r="I34" s="219">
        <v>479</v>
      </c>
      <c r="J34" s="219">
        <v>603</v>
      </c>
      <c r="K34" s="219">
        <v>924</v>
      </c>
      <c r="L34" s="219">
        <v>611</v>
      </c>
      <c r="M34" s="219">
        <v>259</v>
      </c>
      <c r="N34" s="219">
        <v>70</v>
      </c>
      <c r="O34" s="219">
        <v>27</v>
      </c>
    </row>
    <row r="35" spans="1:15" ht="12">
      <c r="A35" s="193" t="s">
        <v>1639</v>
      </c>
      <c r="B35" s="219">
        <v>3831</v>
      </c>
      <c r="C35" s="221">
        <v>530</v>
      </c>
      <c r="D35" s="219">
        <v>1481</v>
      </c>
      <c r="E35" s="219">
        <v>1820</v>
      </c>
      <c r="F35" s="219">
        <v>4</v>
      </c>
      <c r="G35" s="220">
        <v>571</v>
      </c>
      <c r="H35" s="219">
        <v>529</v>
      </c>
      <c r="I35" s="219">
        <v>457</v>
      </c>
      <c r="J35" s="219">
        <v>589</v>
      </c>
      <c r="K35" s="219">
        <v>886</v>
      </c>
      <c r="L35" s="219">
        <v>568</v>
      </c>
      <c r="M35" s="219">
        <v>178</v>
      </c>
      <c r="N35" s="219">
        <v>33</v>
      </c>
      <c r="O35" s="219">
        <v>16</v>
      </c>
    </row>
    <row r="36" spans="1:15" ht="12">
      <c r="A36" s="193" t="s">
        <v>1641</v>
      </c>
      <c r="B36" s="219">
        <v>3657</v>
      </c>
      <c r="C36" s="221">
        <v>115</v>
      </c>
      <c r="D36" s="219">
        <v>2231</v>
      </c>
      <c r="E36" s="219">
        <v>1311</v>
      </c>
      <c r="F36" s="219">
        <v>2</v>
      </c>
      <c r="G36" s="220">
        <v>258</v>
      </c>
      <c r="H36" s="219">
        <v>291</v>
      </c>
      <c r="I36" s="219">
        <v>295</v>
      </c>
      <c r="J36" s="219">
        <v>383</v>
      </c>
      <c r="K36" s="219">
        <v>775</v>
      </c>
      <c r="L36" s="219">
        <v>749</v>
      </c>
      <c r="M36" s="219">
        <v>495</v>
      </c>
      <c r="N36" s="219">
        <v>225</v>
      </c>
      <c r="O36" s="219">
        <v>184</v>
      </c>
    </row>
    <row r="37" spans="1:15" ht="12">
      <c r="A37" s="193" t="s">
        <v>1643</v>
      </c>
      <c r="B37" s="219">
        <v>3208</v>
      </c>
      <c r="C37" s="221">
        <v>455</v>
      </c>
      <c r="D37" s="219">
        <v>1304</v>
      </c>
      <c r="E37" s="219">
        <v>1449</v>
      </c>
      <c r="F37" s="219">
        <v>7</v>
      </c>
      <c r="G37" s="220">
        <v>496</v>
      </c>
      <c r="H37" s="219">
        <v>392</v>
      </c>
      <c r="I37" s="219">
        <v>311</v>
      </c>
      <c r="J37" s="219">
        <v>439</v>
      </c>
      <c r="K37" s="219">
        <v>616</v>
      </c>
      <c r="L37" s="219">
        <v>436</v>
      </c>
      <c r="M37" s="219">
        <v>289</v>
      </c>
      <c r="N37" s="219">
        <v>131</v>
      </c>
      <c r="O37" s="219">
        <v>91</v>
      </c>
    </row>
    <row r="38" spans="1:15" ht="7.5" customHeight="1">
      <c r="A38" s="193"/>
      <c r="B38" s="219"/>
      <c r="C38" s="219"/>
      <c r="D38" s="219"/>
      <c r="E38" s="219"/>
      <c r="F38" s="219"/>
      <c r="G38" s="220"/>
      <c r="H38" s="219"/>
      <c r="I38" s="219"/>
      <c r="J38" s="219"/>
      <c r="K38" s="219"/>
      <c r="L38" s="219"/>
      <c r="M38" s="219"/>
      <c r="N38" s="219"/>
      <c r="O38" s="219"/>
    </row>
    <row r="39" spans="1:15" ht="12">
      <c r="A39" s="193" t="s">
        <v>1645</v>
      </c>
      <c r="B39" s="219">
        <v>1404</v>
      </c>
      <c r="C39" s="221">
        <v>127</v>
      </c>
      <c r="D39" s="219">
        <v>421</v>
      </c>
      <c r="E39" s="219">
        <v>856</v>
      </c>
      <c r="F39" s="219">
        <v>1</v>
      </c>
      <c r="G39" s="220">
        <v>210</v>
      </c>
      <c r="H39" s="219">
        <v>260</v>
      </c>
      <c r="I39" s="219">
        <v>212</v>
      </c>
      <c r="J39" s="219">
        <v>305</v>
      </c>
      <c r="K39" s="219">
        <v>286</v>
      </c>
      <c r="L39" s="219">
        <v>87</v>
      </c>
      <c r="M39" s="219">
        <v>28</v>
      </c>
      <c r="N39" s="219">
        <v>11</v>
      </c>
      <c r="O39" s="219">
        <v>4</v>
      </c>
    </row>
    <row r="40" spans="1:15" ht="12">
      <c r="A40" s="193" t="s">
        <v>1647</v>
      </c>
      <c r="B40" s="219">
        <v>1323</v>
      </c>
      <c r="C40" s="221">
        <v>84</v>
      </c>
      <c r="D40" s="219">
        <v>296</v>
      </c>
      <c r="E40" s="219">
        <v>943</v>
      </c>
      <c r="F40" s="219">
        <v>2</v>
      </c>
      <c r="G40" s="220">
        <v>207</v>
      </c>
      <c r="H40" s="219">
        <v>227</v>
      </c>
      <c r="I40" s="219">
        <v>198</v>
      </c>
      <c r="J40" s="219">
        <v>249</v>
      </c>
      <c r="K40" s="219">
        <v>287</v>
      </c>
      <c r="L40" s="219">
        <v>104</v>
      </c>
      <c r="M40" s="219">
        <v>36</v>
      </c>
      <c r="N40" s="219">
        <v>8</v>
      </c>
      <c r="O40" s="219">
        <v>5</v>
      </c>
    </row>
    <row r="41" spans="1:15" ht="12">
      <c r="A41" s="193" t="s">
        <v>1649</v>
      </c>
      <c r="B41" s="219">
        <v>2574</v>
      </c>
      <c r="C41" s="221">
        <v>99</v>
      </c>
      <c r="D41" s="219">
        <v>742</v>
      </c>
      <c r="E41" s="219">
        <v>1733</v>
      </c>
      <c r="F41" s="219">
        <v>4</v>
      </c>
      <c r="G41" s="220">
        <v>385</v>
      </c>
      <c r="H41" s="219">
        <v>384</v>
      </c>
      <c r="I41" s="219">
        <v>352</v>
      </c>
      <c r="J41" s="219">
        <v>449</v>
      </c>
      <c r="K41" s="219">
        <v>585</v>
      </c>
      <c r="L41" s="219">
        <v>323</v>
      </c>
      <c r="M41" s="219">
        <v>71</v>
      </c>
      <c r="N41" s="219">
        <v>16</v>
      </c>
      <c r="O41" s="219">
        <v>5</v>
      </c>
    </row>
    <row r="42" spans="1:15" ht="12">
      <c r="A42" s="193" t="s">
        <v>1651</v>
      </c>
      <c r="B42" s="219">
        <v>1295</v>
      </c>
      <c r="C42" s="221">
        <v>43</v>
      </c>
      <c r="D42" s="219">
        <v>162</v>
      </c>
      <c r="E42" s="219">
        <v>1090</v>
      </c>
      <c r="F42" s="219">
        <v>1</v>
      </c>
      <c r="G42" s="220">
        <v>297</v>
      </c>
      <c r="H42" s="219">
        <v>280</v>
      </c>
      <c r="I42" s="219">
        <v>262</v>
      </c>
      <c r="J42" s="219">
        <v>243</v>
      </c>
      <c r="K42" s="219">
        <v>166</v>
      </c>
      <c r="L42" s="219">
        <v>28</v>
      </c>
      <c r="M42" s="219">
        <v>12</v>
      </c>
      <c r="N42" s="219">
        <v>6</v>
      </c>
      <c r="O42" s="219">
        <v>0</v>
      </c>
    </row>
    <row r="43" spans="1:15" ht="12">
      <c r="A43" s="193" t="s">
        <v>1653</v>
      </c>
      <c r="B43" s="219">
        <v>1820</v>
      </c>
      <c r="C43" s="221">
        <v>228</v>
      </c>
      <c r="D43" s="219">
        <v>704</v>
      </c>
      <c r="E43" s="219">
        <v>888</v>
      </c>
      <c r="F43" s="219">
        <v>2</v>
      </c>
      <c r="G43" s="220">
        <v>224</v>
      </c>
      <c r="H43" s="219">
        <v>215</v>
      </c>
      <c r="I43" s="219">
        <v>251</v>
      </c>
      <c r="J43" s="219">
        <v>375</v>
      </c>
      <c r="K43" s="219">
        <v>424</v>
      </c>
      <c r="L43" s="219">
        <v>202</v>
      </c>
      <c r="M43" s="219">
        <v>72</v>
      </c>
      <c r="N43" s="219">
        <v>36</v>
      </c>
      <c r="O43" s="219">
        <v>19</v>
      </c>
    </row>
    <row r="44" spans="1:15" ht="12">
      <c r="A44" s="193" t="s">
        <v>1605</v>
      </c>
      <c r="B44" s="219">
        <v>1362</v>
      </c>
      <c r="C44" s="221">
        <v>105</v>
      </c>
      <c r="D44" s="219">
        <v>456</v>
      </c>
      <c r="E44" s="219">
        <v>801</v>
      </c>
      <c r="F44" s="219">
        <v>2</v>
      </c>
      <c r="G44" s="220">
        <v>220</v>
      </c>
      <c r="H44" s="219">
        <v>209</v>
      </c>
      <c r="I44" s="219">
        <v>203</v>
      </c>
      <c r="J44" s="219">
        <v>255</v>
      </c>
      <c r="K44" s="219">
        <v>274</v>
      </c>
      <c r="L44" s="219">
        <v>127</v>
      </c>
      <c r="M44" s="219">
        <v>47</v>
      </c>
      <c r="N44" s="219">
        <v>15</v>
      </c>
      <c r="O44" s="219">
        <v>10</v>
      </c>
    </row>
    <row r="45" spans="1:15" ht="12">
      <c r="A45" s="193" t="s">
        <v>1606</v>
      </c>
      <c r="B45" s="219">
        <v>1512</v>
      </c>
      <c r="C45" s="221">
        <v>69</v>
      </c>
      <c r="D45" s="219">
        <v>630</v>
      </c>
      <c r="E45" s="219">
        <v>813</v>
      </c>
      <c r="F45" s="219">
        <v>0</v>
      </c>
      <c r="G45" s="220">
        <v>144</v>
      </c>
      <c r="H45" s="219">
        <v>167</v>
      </c>
      <c r="I45" s="219">
        <v>129</v>
      </c>
      <c r="J45" s="219">
        <v>202</v>
      </c>
      <c r="K45" s="219">
        <v>295</v>
      </c>
      <c r="L45" s="219">
        <v>309</v>
      </c>
      <c r="M45" s="219">
        <v>135</v>
      </c>
      <c r="N45" s="219">
        <v>72</v>
      </c>
      <c r="O45" s="219">
        <v>59</v>
      </c>
    </row>
    <row r="46" spans="1:15" ht="8.25" customHeight="1">
      <c r="A46" s="193"/>
      <c r="B46" s="219"/>
      <c r="C46" s="219"/>
      <c r="D46" s="219"/>
      <c r="E46" s="219"/>
      <c r="F46" s="219"/>
      <c r="G46" s="220"/>
      <c r="H46" s="219"/>
      <c r="I46" s="219"/>
      <c r="J46" s="219"/>
      <c r="K46" s="219"/>
      <c r="L46" s="219"/>
      <c r="M46" s="219"/>
      <c r="N46" s="219"/>
      <c r="O46" s="219"/>
    </row>
    <row r="47" spans="1:15" ht="12">
      <c r="A47" s="193" t="s">
        <v>1609</v>
      </c>
      <c r="B47" s="219">
        <v>1053</v>
      </c>
      <c r="C47" s="221">
        <v>33</v>
      </c>
      <c r="D47" s="219">
        <v>440</v>
      </c>
      <c r="E47" s="219">
        <v>580</v>
      </c>
      <c r="F47" s="219">
        <v>0</v>
      </c>
      <c r="G47" s="220">
        <v>80</v>
      </c>
      <c r="H47" s="219">
        <v>92</v>
      </c>
      <c r="I47" s="219">
        <v>85</v>
      </c>
      <c r="J47" s="219">
        <v>124</v>
      </c>
      <c r="K47" s="219">
        <v>206</v>
      </c>
      <c r="L47" s="219">
        <v>147</v>
      </c>
      <c r="M47" s="219">
        <v>126</v>
      </c>
      <c r="N47" s="219">
        <v>86</v>
      </c>
      <c r="O47" s="219">
        <v>107</v>
      </c>
    </row>
    <row r="48" spans="1:15" ht="12">
      <c r="A48" s="193" t="s">
        <v>1610</v>
      </c>
      <c r="B48" s="219">
        <v>1595</v>
      </c>
      <c r="C48" s="221">
        <v>53</v>
      </c>
      <c r="D48" s="219">
        <v>643</v>
      </c>
      <c r="E48" s="219">
        <v>899</v>
      </c>
      <c r="F48" s="219">
        <v>0</v>
      </c>
      <c r="G48" s="220">
        <v>149</v>
      </c>
      <c r="H48" s="219">
        <v>180</v>
      </c>
      <c r="I48" s="219">
        <v>138</v>
      </c>
      <c r="J48" s="219">
        <v>188</v>
      </c>
      <c r="K48" s="219">
        <v>293</v>
      </c>
      <c r="L48" s="219">
        <v>279</v>
      </c>
      <c r="M48" s="219">
        <v>170</v>
      </c>
      <c r="N48" s="219">
        <v>110</v>
      </c>
      <c r="O48" s="219">
        <v>88</v>
      </c>
    </row>
    <row r="49" spans="1:15" ht="12">
      <c r="A49" s="193" t="s">
        <v>1612</v>
      </c>
      <c r="B49" s="219">
        <v>1125</v>
      </c>
      <c r="C49" s="221">
        <v>27</v>
      </c>
      <c r="D49" s="219">
        <v>514</v>
      </c>
      <c r="E49" s="219">
        <v>584</v>
      </c>
      <c r="F49" s="219">
        <v>0</v>
      </c>
      <c r="G49" s="220">
        <v>119</v>
      </c>
      <c r="H49" s="219">
        <v>119</v>
      </c>
      <c r="I49" s="219">
        <v>108</v>
      </c>
      <c r="J49" s="219">
        <v>143</v>
      </c>
      <c r="K49" s="219">
        <v>184</v>
      </c>
      <c r="L49" s="219">
        <v>144</v>
      </c>
      <c r="M49" s="219">
        <v>139</v>
      </c>
      <c r="N49" s="219">
        <v>83</v>
      </c>
      <c r="O49" s="219">
        <v>86</v>
      </c>
    </row>
    <row r="50" spans="1:15" ht="12">
      <c r="A50" s="193" t="s">
        <v>1614</v>
      </c>
      <c r="B50" s="219">
        <v>1579</v>
      </c>
      <c r="C50" s="221">
        <v>38</v>
      </c>
      <c r="D50" s="219">
        <v>533</v>
      </c>
      <c r="E50" s="219">
        <v>1008</v>
      </c>
      <c r="F50" s="219">
        <v>1</v>
      </c>
      <c r="G50" s="220">
        <v>288</v>
      </c>
      <c r="H50" s="219">
        <v>187</v>
      </c>
      <c r="I50" s="219">
        <v>136</v>
      </c>
      <c r="J50" s="219">
        <v>188</v>
      </c>
      <c r="K50" s="219">
        <v>250</v>
      </c>
      <c r="L50" s="219">
        <v>185</v>
      </c>
      <c r="M50" s="219">
        <v>106</v>
      </c>
      <c r="N50" s="219">
        <v>74</v>
      </c>
      <c r="O50" s="219">
        <v>164</v>
      </c>
    </row>
    <row r="51" spans="1:15" ht="12">
      <c r="A51" s="193" t="s">
        <v>1616</v>
      </c>
      <c r="B51" s="219">
        <v>776</v>
      </c>
      <c r="C51" s="221">
        <v>17</v>
      </c>
      <c r="D51" s="219">
        <v>344</v>
      </c>
      <c r="E51" s="219">
        <v>415</v>
      </c>
      <c r="F51" s="219">
        <v>0</v>
      </c>
      <c r="G51" s="220">
        <v>66</v>
      </c>
      <c r="H51" s="219">
        <v>87</v>
      </c>
      <c r="I51" s="219">
        <v>81</v>
      </c>
      <c r="J51" s="219">
        <v>88</v>
      </c>
      <c r="K51" s="219">
        <v>166</v>
      </c>
      <c r="L51" s="219">
        <v>149</v>
      </c>
      <c r="M51" s="219">
        <v>64</v>
      </c>
      <c r="N51" s="219">
        <v>37</v>
      </c>
      <c r="O51" s="219">
        <v>38</v>
      </c>
    </row>
    <row r="52" spans="1:15" ht="12">
      <c r="A52" s="193" t="s">
        <v>1618</v>
      </c>
      <c r="B52" s="219">
        <v>1079</v>
      </c>
      <c r="C52" s="221">
        <v>60</v>
      </c>
      <c r="D52" s="219">
        <v>587</v>
      </c>
      <c r="E52" s="219">
        <v>432</v>
      </c>
      <c r="F52" s="219">
        <v>4</v>
      </c>
      <c r="G52" s="220">
        <v>91</v>
      </c>
      <c r="H52" s="219">
        <v>87</v>
      </c>
      <c r="I52" s="219">
        <v>63</v>
      </c>
      <c r="J52" s="219">
        <v>108</v>
      </c>
      <c r="K52" s="219">
        <v>175</v>
      </c>
      <c r="L52" s="219">
        <v>169</v>
      </c>
      <c r="M52" s="219">
        <v>157</v>
      </c>
      <c r="N52" s="219">
        <v>97</v>
      </c>
      <c r="O52" s="219">
        <v>128</v>
      </c>
    </row>
    <row r="53" spans="1:15" ht="12">
      <c r="A53" s="193" t="s">
        <v>1619</v>
      </c>
      <c r="B53" s="219">
        <v>1155</v>
      </c>
      <c r="C53" s="221">
        <v>27</v>
      </c>
      <c r="D53" s="219">
        <v>414</v>
      </c>
      <c r="E53" s="219">
        <v>714</v>
      </c>
      <c r="F53" s="219">
        <v>0</v>
      </c>
      <c r="G53" s="220">
        <v>147</v>
      </c>
      <c r="H53" s="219">
        <v>113</v>
      </c>
      <c r="I53" s="219">
        <v>129</v>
      </c>
      <c r="J53" s="219">
        <v>179</v>
      </c>
      <c r="K53" s="219">
        <v>240</v>
      </c>
      <c r="L53" s="219">
        <v>150</v>
      </c>
      <c r="M53" s="219">
        <v>91</v>
      </c>
      <c r="N53" s="219">
        <v>71</v>
      </c>
      <c r="O53" s="219">
        <v>35</v>
      </c>
    </row>
    <row r="54" spans="1:15" ht="8.25" customHeight="1">
      <c r="A54" s="193"/>
      <c r="B54" s="219"/>
      <c r="C54" s="219"/>
      <c r="D54" s="219"/>
      <c r="E54" s="219"/>
      <c r="F54" s="219"/>
      <c r="G54" s="220"/>
      <c r="H54" s="219"/>
      <c r="I54" s="219"/>
      <c r="J54" s="219"/>
      <c r="K54" s="219"/>
      <c r="L54" s="219"/>
      <c r="M54" s="219"/>
      <c r="N54" s="219"/>
      <c r="O54" s="219"/>
    </row>
    <row r="55" spans="1:15" ht="12">
      <c r="A55" s="193" t="s">
        <v>1622</v>
      </c>
      <c r="B55" s="219">
        <v>3261</v>
      </c>
      <c r="C55" s="221">
        <v>414</v>
      </c>
      <c r="D55" s="219">
        <v>1487</v>
      </c>
      <c r="E55" s="219">
        <v>1360</v>
      </c>
      <c r="F55" s="219">
        <v>9</v>
      </c>
      <c r="G55" s="220">
        <v>349</v>
      </c>
      <c r="H55" s="219">
        <v>347</v>
      </c>
      <c r="I55" s="219">
        <v>278</v>
      </c>
      <c r="J55" s="219">
        <v>396</v>
      </c>
      <c r="K55" s="219">
        <v>657</v>
      </c>
      <c r="L55" s="219">
        <v>507</v>
      </c>
      <c r="M55" s="219">
        <v>364</v>
      </c>
      <c r="N55" s="219">
        <v>203</v>
      </c>
      <c r="O55" s="219">
        <v>151</v>
      </c>
    </row>
    <row r="56" spans="1:15" ht="12">
      <c r="A56" s="193" t="s">
        <v>79</v>
      </c>
      <c r="B56" s="219">
        <v>3174</v>
      </c>
      <c r="C56" s="221">
        <v>257</v>
      </c>
      <c r="D56" s="219">
        <v>1563</v>
      </c>
      <c r="E56" s="219">
        <v>1354</v>
      </c>
      <c r="F56" s="219">
        <v>2</v>
      </c>
      <c r="G56" s="220">
        <v>314</v>
      </c>
      <c r="H56" s="219">
        <v>320</v>
      </c>
      <c r="I56" s="219">
        <v>249</v>
      </c>
      <c r="J56" s="219">
        <v>326</v>
      </c>
      <c r="K56" s="219">
        <v>472</v>
      </c>
      <c r="L56" s="219">
        <v>412</v>
      </c>
      <c r="M56" s="219">
        <v>378</v>
      </c>
      <c r="N56" s="219">
        <v>293</v>
      </c>
      <c r="O56" s="219">
        <v>408</v>
      </c>
    </row>
    <row r="57" spans="1:15" ht="12">
      <c r="A57" s="193" t="s">
        <v>1626</v>
      </c>
      <c r="B57" s="219">
        <v>1230</v>
      </c>
      <c r="C57" s="221">
        <v>47</v>
      </c>
      <c r="D57" s="219">
        <v>313</v>
      </c>
      <c r="E57" s="219">
        <v>870</v>
      </c>
      <c r="F57" s="219">
        <v>1</v>
      </c>
      <c r="G57" s="220">
        <v>148</v>
      </c>
      <c r="H57" s="219">
        <v>167</v>
      </c>
      <c r="I57" s="219">
        <v>162</v>
      </c>
      <c r="J57" s="219">
        <v>204</v>
      </c>
      <c r="K57" s="223">
        <v>258</v>
      </c>
      <c r="L57" s="219">
        <v>159</v>
      </c>
      <c r="M57" s="219">
        <v>74</v>
      </c>
      <c r="N57" s="219">
        <v>31</v>
      </c>
      <c r="O57" s="219">
        <v>26</v>
      </c>
    </row>
    <row r="58" spans="1:15" ht="12">
      <c r="A58" s="193" t="s">
        <v>1628</v>
      </c>
      <c r="B58" s="219">
        <v>2833</v>
      </c>
      <c r="C58" s="221">
        <v>177</v>
      </c>
      <c r="D58" s="219">
        <v>1077</v>
      </c>
      <c r="E58" s="219">
        <v>1579</v>
      </c>
      <c r="F58" s="219">
        <v>0</v>
      </c>
      <c r="G58" s="220">
        <v>542</v>
      </c>
      <c r="H58" s="219">
        <v>404</v>
      </c>
      <c r="I58" s="219">
        <v>374</v>
      </c>
      <c r="J58" s="219">
        <v>479</v>
      </c>
      <c r="K58" s="223">
        <v>517</v>
      </c>
      <c r="L58" s="219">
        <v>300</v>
      </c>
      <c r="M58" s="219">
        <v>129</v>
      </c>
      <c r="N58" s="219">
        <v>47</v>
      </c>
      <c r="O58" s="219">
        <v>41</v>
      </c>
    </row>
    <row r="59" spans="1:15" ht="12">
      <c r="A59" s="193" t="s">
        <v>1630</v>
      </c>
      <c r="B59" s="219">
        <v>1660</v>
      </c>
      <c r="C59" s="221">
        <v>61</v>
      </c>
      <c r="D59" s="219">
        <v>649</v>
      </c>
      <c r="E59" s="219">
        <v>950</v>
      </c>
      <c r="F59" s="219">
        <v>6</v>
      </c>
      <c r="G59" s="220">
        <v>186</v>
      </c>
      <c r="H59" s="219">
        <v>205</v>
      </c>
      <c r="I59" s="219">
        <v>161</v>
      </c>
      <c r="J59" s="219">
        <v>198</v>
      </c>
      <c r="K59" s="223">
        <v>292</v>
      </c>
      <c r="L59" s="219">
        <v>234</v>
      </c>
      <c r="M59" s="219">
        <v>182</v>
      </c>
      <c r="N59" s="219">
        <v>107</v>
      </c>
      <c r="O59" s="219">
        <v>89</v>
      </c>
    </row>
    <row r="60" spans="1:15" ht="8.25" customHeight="1">
      <c r="A60" s="193"/>
      <c r="B60" s="219"/>
      <c r="C60" s="219"/>
      <c r="D60" s="219"/>
      <c r="E60" s="219"/>
      <c r="F60" s="219"/>
      <c r="G60" s="220"/>
      <c r="H60" s="219"/>
      <c r="I60" s="219"/>
      <c r="J60" s="219"/>
      <c r="K60" s="223"/>
      <c r="L60" s="219"/>
      <c r="M60" s="219"/>
      <c r="N60" s="219"/>
      <c r="O60" s="219"/>
    </row>
    <row r="61" spans="1:15" ht="12">
      <c r="A61" s="193" t="s">
        <v>1633</v>
      </c>
      <c r="B61" s="219">
        <v>1113</v>
      </c>
      <c r="C61" s="221">
        <v>33</v>
      </c>
      <c r="D61" s="219">
        <v>378</v>
      </c>
      <c r="E61" s="219">
        <v>702</v>
      </c>
      <c r="F61" s="219">
        <v>2</v>
      </c>
      <c r="G61" s="220">
        <v>149</v>
      </c>
      <c r="H61" s="219">
        <v>139</v>
      </c>
      <c r="I61" s="219">
        <v>112</v>
      </c>
      <c r="J61" s="219">
        <v>105</v>
      </c>
      <c r="K61" s="224">
        <v>141</v>
      </c>
      <c r="L61" s="219">
        <v>119</v>
      </c>
      <c r="M61" s="219">
        <v>83</v>
      </c>
      <c r="N61" s="219">
        <v>107</v>
      </c>
      <c r="O61" s="219">
        <v>156</v>
      </c>
    </row>
    <row r="62" spans="1:15" ht="12">
      <c r="A62" s="193" t="s">
        <v>1634</v>
      </c>
      <c r="B62" s="219">
        <v>2360</v>
      </c>
      <c r="C62" s="221">
        <v>115</v>
      </c>
      <c r="D62" s="219">
        <v>1113</v>
      </c>
      <c r="E62" s="219">
        <v>1132</v>
      </c>
      <c r="F62" s="219">
        <v>12</v>
      </c>
      <c r="G62" s="220">
        <v>275</v>
      </c>
      <c r="H62" s="219">
        <v>258</v>
      </c>
      <c r="I62" s="219">
        <v>196</v>
      </c>
      <c r="J62" s="219">
        <v>186</v>
      </c>
      <c r="K62" s="223">
        <v>222</v>
      </c>
      <c r="L62" s="219">
        <v>213</v>
      </c>
      <c r="M62" s="219">
        <v>248</v>
      </c>
      <c r="N62" s="219">
        <v>258</v>
      </c>
      <c r="O62" s="219">
        <v>492</v>
      </c>
    </row>
    <row r="63" spans="1:15" ht="12">
      <c r="A63" s="193" t="s">
        <v>1636</v>
      </c>
      <c r="B63" s="219">
        <v>1746</v>
      </c>
      <c r="C63" s="221">
        <v>106</v>
      </c>
      <c r="D63" s="219">
        <v>888</v>
      </c>
      <c r="E63" s="219">
        <v>752</v>
      </c>
      <c r="F63" s="219">
        <v>2</v>
      </c>
      <c r="G63" s="220">
        <v>105</v>
      </c>
      <c r="H63" s="219">
        <v>166</v>
      </c>
      <c r="I63" s="219">
        <v>104</v>
      </c>
      <c r="J63" s="219">
        <v>112</v>
      </c>
      <c r="K63" s="223">
        <v>143</v>
      </c>
      <c r="L63" s="219">
        <v>176</v>
      </c>
      <c r="M63" s="219">
        <v>172</v>
      </c>
      <c r="N63" s="219">
        <v>179</v>
      </c>
      <c r="O63" s="219">
        <v>587</v>
      </c>
    </row>
    <row r="64" spans="1:15" ht="12">
      <c r="A64" s="193" t="s">
        <v>1638</v>
      </c>
      <c r="B64" s="219">
        <v>1589</v>
      </c>
      <c r="C64" s="221">
        <v>106</v>
      </c>
      <c r="D64" s="219">
        <v>740</v>
      </c>
      <c r="E64" s="219">
        <v>743</v>
      </c>
      <c r="F64" s="219">
        <v>7</v>
      </c>
      <c r="G64" s="220">
        <v>178</v>
      </c>
      <c r="H64" s="219">
        <v>110</v>
      </c>
      <c r="I64" s="219">
        <v>95</v>
      </c>
      <c r="J64" s="219">
        <v>120</v>
      </c>
      <c r="K64" s="223">
        <v>143</v>
      </c>
      <c r="L64" s="219">
        <v>134</v>
      </c>
      <c r="M64" s="219">
        <v>183</v>
      </c>
      <c r="N64" s="219">
        <v>154</v>
      </c>
      <c r="O64" s="219">
        <v>465</v>
      </c>
    </row>
    <row r="65" spans="1:15" ht="12">
      <c r="A65" s="193" t="s">
        <v>1640</v>
      </c>
      <c r="B65" s="219">
        <v>1248</v>
      </c>
      <c r="C65" s="221">
        <v>74</v>
      </c>
      <c r="D65" s="219">
        <v>679</v>
      </c>
      <c r="E65" s="219">
        <v>495</v>
      </c>
      <c r="F65" s="219">
        <v>2</v>
      </c>
      <c r="G65" s="220">
        <v>70</v>
      </c>
      <c r="H65" s="219">
        <v>103</v>
      </c>
      <c r="I65" s="219">
        <v>73</v>
      </c>
      <c r="J65" s="219">
        <v>122</v>
      </c>
      <c r="K65" s="223">
        <v>189</v>
      </c>
      <c r="L65" s="219">
        <v>180</v>
      </c>
      <c r="M65" s="219">
        <v>188</v>
      </c>
      <c r="N65" s="219">
        <v>138</v>
      </c>
      <c r="O65" s="219">
        <v>183</v>
      </c>
    </row>
    <row r="66" spans="1:15" ht="12">
      <c r="A66" s="193" t="s">
        <v>1642</v>
      </c>
      <c r="B66" s="219">
        <v>1072</v>
      </c>
      <c r="C66" s="221">
        <v>45</v>
      </c>
      <c r="D66" s="219">
        <v>550</v>
      </c>
      <c r="E66" s="219">
        <v>477</v>
      </c>
      <c r="F66" s="219">
        <v>0</v>
      </c>
      <c r="G66" s="220">
        <v>98</v>
      </c>
      <c r="H66" s="219">
        <v>87</v>
      </c>
      <c r="I66" s="219">
        <v>43</v>
      </c>
      <c r="J66" s="219">
        <v>74</v>
      </c>
      <c r="K66" s="219">
        <v>78</v>
      </c>
      <c r="L66" s="219">
        <v>85</v>
      </c>
      <c r="M66" s="219">
        <v>88</v>
      </c>
      <c r="N66" s="219">
        <v>122</v>
      </c>
      <c r="O66" s="219">
        <v>397</v>
      </c>
    </row>
    <row r="67" spans="1:15" ht="12">
      <c r="A67" s="193" t="s">
        <v>1644</v>
      </c>
      <c r="B67" s="219">
        <v>1004</v>
      </c>
      <c r="C67" s="221">
        <v>19</v>
      </c>
      <c r="D67" s="219">
        <v>239</v>
      </c>
      <c r="E67" s="219">
        <v>746</v>
      </c>
      <c r="F67" s="219">
        <v>2</v>
      </c>
      <c r="G67" s="220">
        <v>126</v>
      </c>
      <c r="H67" s="219">
        <v>110</v>
      </c>
      <c r="I67" s="219">
        <v>69</v>
      </c>
      <c r="J67" s="219">
        <v>135</v>
      </c>
      <c r="K67" s="219">
        <v>199</v>
      </c>
      <c r="L67" s="219">
        <v>161</v>
      </c>
      <c r="M67" s="219">
        <v>112</v>
      </c>
      <c r="N67" s="219">
        <v>55</v>
      </c>
      <c r="O67" s="219">
        <v>35</v>
      </c>
    </row>
    <row r="68" spans="1:15" ht="12">
      <c r="A68" s="193" t="s">
        <v>1646</v>
      </c>
      <c r="B68" s="219">
        <v>1274</v>
      </c>
      <c r="C68" s="221">
        <v>27</v>
      </c>
      <c r="D68" s="219">
        <v>143</v>
      </c>
      <c r="E68" s="219">
        <v>1104</v>
      </c>
      <c r="F68" s="219">
        <v>2</v>
      </c>
      <c r="G68" s="220">
        <v>311</v>
      </c>
      <c r="H68" s="219">
        <v>263</v>
      </c>
      <c r="I68" s="219">
        <v>196</v>
      </c>
      <c r="J68" s="219">
        <v>184</v>
      </c>
      <c r="K68" s="219">
        <v>203</v>
      </c>
      <c r="L68" s="219">
        <v>72</v>
      </c>
      <c r="M68" s="219">
        <v>28</v>
      </c>
      <c r="N68" s="219">
        <v>8</v>
      </c>
      <c r="O68" s="219">
        <v>7</v>
      </c>
    </row>
    <row r="69" spans="1:15" ht="12">
      <c r="A69" s="193" t="s">
        <v>1648</v>
      </c>
      <c r="B69" s="219">
        <v>2658</v>
      </c>
      <c r="C69" s="221">
        <v>206</v>
      </c>
      <c r="D69" s="219">
        <v>889</v>
      </c>
      <c r="E69" s="219">
        <v>1563</v>
      </c>
      <c r="F69" s="219">
        <v>11</v>
      </c>
      <c r="G69" s="220">
        <v>448</v>
      </c>
      <c r="H69" s="219">
        <v>305</v>
      </c>
      <c r="I69" s="219">
        <v>256</v>
      </c>
      <c r="J69" s="219">
        <v>266</v>
      </c>
      <c r="K69" s="219">
        <v>341</v>
      </c>
      <c r="L69" s="219">
        <v>259</v>
      </c>
      <c r="M69" s="219">
        <v>248</v>
      </c>
      <c r="N69" s="219">
        <v>186</v>
      </c>
      <c r="O69" s="219">
        <v>338</v>
      </c>
    </row>
    <row r="70" spans="1:15" ht="12">
      <c r="A70" s="193" t="s">
        <v>1650</v>
      </c>
      <c r="B70" s="219">
        <v>1025</v>
      </c>
      <c r="C70" s="221">
        <v>23</v>
      </c>
      <c r="D70" s="219">
        <v>335</v>
      </c>
      <c r="E70" s="219">
        <v>667</v>
      </c>
      <c r="F70" s="219">
        <v>0</v>
      </c>
      <c r="G70" s="220">
        <v>146</v>
      </c>
      <c r="H70" s="219">
        <v>128</v>
      </c>
      <c r="I70" s="219">
        <v>101</v>
      </c>
      <c r="J70" s="219">
        <v>118</v>
      </c>
      <c r="K70" s="219">
        <v>136</v>
      </c>
      <c r="L70" s="219">
        <v>116</v>
      </c>
      <c r="M70" s="219">
        <v>112</v>
      </c>
      <c r="N70" s="219">
        <v>58</v>
      </c>
      <c r="O70" s="219">
        <v>110</v>
      </c>
    </row>
    <row r="71" spans="1:15" ht="12">
      <c r="A71" s="193" t="s">
        <v>1652</v>
      </c>
      <c r="B71" s="219">
        <v>836</v>
      </c>
      <c r="C71" s="221">
        <v>49</v>
      </c>
      <c r="D71" s="219">
        <v>267</v>
      </c>
      <c r="E71" s="219">
        <v>520</v>
      </c>
      <c r="F71" s="219">
        <v>4</v>
      </c>
      <c r="G71" s="220">
        <v>140</v>
      </c>
      <c r="H71" s="219">
        <v>103</v>
      </c>
      <c r="I71" s="219">
        <v>68</v>
      </c>
      <c r="J71" s="219">
        <v>73</v>
      </c>
      <c r="K71" s="219">
        <v>118</v>
      </c>
      <c r="L71" s="219">
        <v>99</v>
      </c>
      <c r="M71" s="219">
        <v>85</v>
      </c>
      <c r="N71" s="219">
        <v>66</v>
      </c>
      <c r="O71" s="219">
        <v>80</v>
      </c>
    </row>
    <row r="72" spans="1:15" ht="12">
      <c r="A72" s="185" t="s">
        <v>1654</v>
      </c>
      <c r="B72" s="225">
        <v>1177</v>
      </c>
      <c r="C72" s="226">
        <v>79</v>
      </c>
      <c r="D72" s="225">
        <v>396</v>
      </c>
      <c r="E72" s="225">
        <v>702</v>
      </c>
      <c r="F72" s="225">
        <v>6</v>
      </c>
      <c r="G72" s="227">
        <v>154</v>
      </c>
      <c r="H72" s="225">
        <v>160</v>
      </c>
      <c r="I72" s="225">
        <v>117</v>
      </c>
      <c r="J72" s="225">
        <v>126</v>
      </c>
      <c r="K72" s="225">
        <v>172</v>
      </c>
      <c r="L72" s="225">
        <v>147</v>
      </c>
      <c r="M72" s="225">
        <v>108</v>
      </c>
      <c r="N72" s="225">
        <v>73</v>
      </c>
      <c r="O72" s="225">
        <v>114</v>
      </c>
    </row>
    <row r="73" spans="1:15" ht="12">
      <c r="A73" s="228" t="s">
        <v>80</v>
      </c>
      <c r="B73" s="229"/>
      <c r="C73" s="229"/>
      <c r="D73" s="229"/>
      <c r="E73" s="229"/>
      <c r="F73" s="229"/>
      <c r="G73" s="229"/>
      <c r="H73" s="229"/>
      <c r="I73" s="229"/>
      <c r="J73" s="229"/>
      <c r="K73" s="229"/>
      <c r="L73" s="229"/>
      <c r="M73" s="229"/>
      <c r="N73" s="229"/>
      <c r="O73" s="229"/>
    </row>
    <row r="74" spans="1:15" ht="12">
      <c r="A74" s="229"/>
      <c r="B74" s="229"/>
      <c r="C74" s="229"/>
      <c r="D74" s="229"/>
      <c r="E74" s="229"/>
      <c r="F74" s="229"/>
      <c r="G74" s="229"/>
      <c r="H74" s="229"/>
      <c r="I74" s="229"/>
      <c r="J74" s="229"/>
      <c r="K74" s="229"/>
      <c r="L74" s="229"/>
      <c r="M74" s="229"/>
      <c r="N74" s="229"/>
      <c r="O74" s="229"/>
    </row>
    <row r="75" spans="1:15" ht="12">
      <c r="A75" s="229"/>
      <c r="B75" s="229"/>
      <c r="C75" s="229"/>
      <c r="D75" s="229"/>
      <c r="E75" s="229"/>
      <c r="F75" s="229"/>
      <c r="G75" s="229"/>
      <c r="H75" s="229"/>
      <c r="I75" s="229"/>
      <c r="J75" s="229"/>
      <c r="K75" s="229"/>
      <c r="L75" s="229"/>
      <c r="M75" s="229"/>
      <c r="N75" s="229"/>
      <c r="O75" s="229"/>
    </row>
    <row r="76" spans="1:15" ht="12">
      <c r="A76" s="229"/>
      <c r="B76" s="229"/>
      <c r="C76" s="229"/>
      <c r="D76" s="229"/>
      <c r="E76" s="229"/>
      <c r="F76" s="229"/>
      <c r="G76" s="229"/>
      <c r="H76" s="229"/>
      <c r="I76" s="229"/>
      <c r="J76" s="229"/>
      <c r="K76" s="229"/>
      <c r="L76" s="229"/>
      <c r="M76" s="229"/>
      <c r="N76" s="229"/>
      <c r="O76" s="229"/>
    </row>
    <row r="77" spans="1:15" ht="12">
      <c r="A77" s="229"/>
      <c r="B77" s="229"/>
      <c r="C77" s="229"/>
      <c r="D77" s="229"/>
      <c r="E77" s="229"/>
      <c r="F77" s="229"/>
      <c r="G77" s="229"/>
      <c r="H77" s="229"/>
      <c r="I77" s="229"/>
      <c r="J77" s="229"/>
      <c r="K77" s="229"/>
      <c r="L77" s="229"/>
      <c r="M77" s="229"/>
      <c r="N77" s="229"/>
      <c r="O77" s="229"/>
    </row>
    <row r="78" spans="1:15" ht="12">
      <c r="A78" s="229"/>
      <c r="B78" s="229"/>
      <c r="C78" s="229"/>
      <c r="D78" s="229"/>
      <c r="E78" s="229"/>
      <c r="F78" s="229"/>
      <c r="G78" s="229"/>
      <c r="H78" s="229"/>
      <c r="I78" s="229"/>
      <c r="J78" s="229"/>
      <c r="K78" s="229"/>
      <c r="L78" s="229"/>
      <c r="M78" s="229"/>
      <c r="N78" s="229"/>
      <c r="O78" s="229"/>
    </row>
    <row r="79" spans="1:15" ht="12">
      <c r="A79" s="229"/>
      <c r="B79" s="229"/>
      <c r="C79" s="229"/>
      <c r="D79" s="229"/>
      <c r="E79" s="229"/>
      <c r="F79" s="229"/>
      <c r="G79" s="229"/>
      <c r="H79" s="229"/>
      <c r="I79" s="229"/>
      <c r="J79" s="229"/>
      <c r="K79" s="229"/>
      <c r="L79" s="229"/>
      <c r="M79" s="229"/>
      <c r="N79" s="229"/>
      <c r="O79" s="229"/>
    </row>
    <row r="80" spans="1:15" ht="12">
      <c r="A80" s="229"/>
      <c r="B80" s="229"/>
      <c r="C80" s="229"/>
      <c r="D80" s="229"/>
      <c r="E80" s="229"/>
      <c r="F80" s="229"/>
      <c r="G80" s="229"/>
      <c r="H80" s="229"/>
      <c r="I80" s="229"/>
      <c r="J80" s="229"/>
      <c r="K80" s="229"/>
      <c r="L80" s="229"/>
      <c r="M80" s="229"/>
      <c r="N80" s="229"/>
      <c r="O80" s="229"/>
    </row>
    <row r="81" spans="1:15" ht="12">
      <c r="A81" s="229"/>
      <c r="B81" s="229"/>
      <c r="C81" s="229"/>
      <c r="D81" s="229"/>
      <c r="E81" s="229"/>
      <c r="F81" s="229"/>
      <c r="G81" s="229"/>
      <c r="H81" s="229"/>
      <c r="I81" s="229"/>
      <c r="J81" s="229"/>
      <c r="K81" s="229"/>
      <c r="L81" s="229"/>
      <c r="M81" s="229"/>
      <c r="N81" s="229"/>
      <c r="O81" s="229"/>
    </row>
    <row r="82" spans="1:15" ht="12">
      <c r="A82" s="229"/>
      <c r="B82" s="229"/>
      <c r="C82" s="229"/>
      <c r="D82" s="229"/>
      <c r="E82" s="229"/>
      <c r="F82" s="229"/>
      <c r="G82" s="229"/>
      <c r="H82" s="229"/>
      <c r="I82" s="229"/>
      <c r="J82" s="229"/>
      <c r="K82" s="229"/>
      <c r="L82" s="229"/>
      <c r="M82" s="229"/>
      <c r="N82" s="229"/>
      <c r="O82" s="229"/>
    </row>
    <row r="83" spans="1:15" ht="12">
      <c r="A83" s="229"/>
      <c r="B83" s="229"/>
      <c r="C83" s="229"/>
      <c r="D83" s="229"/>
      <c r="E83" s="229"/>
      <c r="F83" s="229"/>
      <c r="G83" s="229"/>
      <c r="H83" s="229"/>
      <c r="I83" s="229"/>
      <c r="J83" s="229"/>
      <c r="K83" s="229"/>
      <c r="L83" s="229"/>
      <c r="M83" s="229"/>
      <c r="N83" s="229"/>
      <c r="O83" s="229"/>
    </row>
    <row r="84" spans="1:15" ht="12">
      <c r="A84" s="229"/>
      <c r="B84" s="229"/>
      <c r="C84" s="229"/>
      <c r="D84" s="229"/>
      <c r="E84" s="229"/>
      <c r="F84" s="229"/>
      <c r="G84" s="229"/>
      <c r="H84" s="229"/>
      <c r="I84" s="229"/>
      <c r="J84" s="229"/>
      <c r="K84" s="229"/>
      <c r="L84" s="229"/>
      <c r="M84" s="229"/>
      <c r="N84" s="229"/>
      <c r="O84" s="229"/>
    </row>
    <row r="85" spans="1:15" ht="12">
      <c r="A85" s="229"/>
      <c r="B85" s="229"/>
      <c r="C85" s="229"/>
      <c r="D85" s="229"/>
      <c r="E85" s="229"/>
      <c r="F85" s="229"/>
      <c r="G85" s="229"/>
      <c r="H85" s="229"/>
      <c r="I85" s="229"/>
      <c r="J85" s="229"/>
      <c r="K85" s="229"/>
      <c r="L85" s="229"/>
      <c r="M85" s="229"/>
      <c r="N85" s="229"/>
      <c r="O85" s="229"/>
    </row>
    <row r="86" spans="1:15" ht="12">
      <c r="A86" s="229"/>
      <c r="B86" s="229"/>
      <c r="C86" s="229"/>
      <c r="D86" s="229"/>
      <c r="E86" s="229"/>
      <c r="F86" s="229"/>
      <c r="G86" s="229"/>
      <c r="H86" s="229"/>
      <c r="I86" s="229"/>
      <c r="J86" s="229"/>
      <c r="K86" s="229"/>
      <c r="L86" s="229"/>
      <c r="M86" s="229"/>
      <c r="N86" s="229"/>
      <c r="O86" s="229"/>
    </row>
    <row r="87" spans="1:15" ht="12">
      <c r="A87" s="229"/>
      <c r="B87" s="229"/>
      <c r="C87" s="229"/>
      <c r="D87" s="229"/>
      <c r="E87" s="229"/>
      <c r="F87" s="229"/>
      <c r="G87" s="229"/>
      <c r="H87" s="229"/>
      <c r="I87" s="229"/>
      <c r="J87" s="229"/>
      <c r="K87" s="229"/>
      <c r="L87" s="229"/>
      <c r="M87" s="229"/>
      <c r="N87" s="229"/>
      <c r="O87" s="229"/>
    </row>
    <row r="88" spans="1:15" ht="12">
      <c r="A88" s="229"/>
      <c r="B88" s="229"/>
      <c r="C88" s="229"/>
      <c r="D88" s="229"/>
      <c r="E88" s="229"/>
      <c r="F88" s="229"/>
      <c r="G88" s="229"/>
      <c r="H88" s="229"/>
      <c r="I88" s="229"/>
      <c r="J88" s="229"/>
      <c r="K88" s="229"/>
      <c r="L88" s="229"/>
      <c r="M88" s="229"/>
      <c r="N88" s="229"/>
      <c r="O88" s="229"/>
    </row>
    <row r="89" spans="1:15" ht="12">
      <c r="A89" s="229"/>
      <c r="B89" s="229"/>
      <c r="C89" s="229"/>
      <c r="D89" s="229"/>
      <c r="E89" s="229"/>
      <c r="F89" s="229"/>
      <c r="G89" s="229"/>
      <c r="H89" s="229"/>
      <c r="I89" s="229"/>
      <c r="J89" s="229"/>
      <c r="K89" s="229"/>
      <c r="L89" s="229"/>
      <c r="M89" s="229"/>
      <c r="N89" s="229"/>
      <c r="O89" s="229"/>
    </row>
    <row r="90" spans="1:15" ht="12">
      <c r="A90" s="229"/>
      <c r="B90" s="229"/>
      <c r="C90" s="229"/>
      <c r="D90" s="229"/>
      <c r="E90" s="229"/>
      <c r="F90" s="229"/>
      <c r="G90" s="229"/>
      <c r="H90" s="229"/>
      <c r="I90" s="229"/>
      <c r="J90" s="229"/>
      <c r="K90" s="229"/>
      <c r="L90" s="229"/>
      <c r="M90" s="229"/>
      <c r="N90" s="229"/>
      <c r="O90" s="229"/>
    </row>
    <row r="91" spans="1:15" ht="12">
      <c r="A91" s="229"/>
      <c r="B91" s="229"/>
      <c r="C91" s="229"/>
      <c r="D91" s="229"/>
      <c r="E91" s="229"/>
      <c r="F91" s="229"/>
      <c r="G91" s="229"/>
      <c r="H91" s="229"/>
      <c r="I91" s="229"/>
      <c r="J91" s="229"/>
      <c r="K91" s="229"/>
      <c r="L91" s="229"/>
      <c r="M91" s="229"/>
      <c r="N91" s="229"/>
      <c r="O91" s="229"/>
    </row>
    <row r="92" spans="1:15" ht="12">
      <c r="A92" s="229"/>
      <c r="B92" s="229"/>
      <c r="C92" s="229"/>
      <c r="D92" s="229"/>
      <c r="E92" s="229"/>
      <c r="F92" s="229"/>
      <c r="G92" s="229"/>
      <c r="H92" s="229"/>
      <c r="I92" s="229"/>
      <c r="J92" s="229"/>
      <c r="K92" s="229"/>
      <c r="L92" s="229"/>
      <c r="M92" s="229"/>
      <c r="N92" s="229"/>
      <c r="O92" s="229"/>
    </row>
    <row r="93" spans="1:15" ht="12">
      <c r="A93" s="229"/>
      <c r="B93" s="229"/>
      <c r="C93" s="229"/>
      <c r="D93" s="229"/>
      <c r="E93" s="229"/>
      <c r="F93" s="229"/>
      <c r="G93" s="229"/>
      <c r="H93" s="229"/>
      <c r="I93" s="229"/>
      <c r="J93" s="229"/>
      <c r="K93" s="229"/>
      <c r="L93" s="229"/>
      <c r="M93" s="229"/>
      <c r="N93" s="229"/>
      <c r="O93" s="229"/>
    </row>
    <row r="94" spans="1:15" ht="12">
      <c r="A94" s="229"/>
      <c r="B94" s="229"/>
      <c r="C94" s="229"/>
      <c r="D94" s="229"/>
      <c r="E94" s="229"/>
      <c r="F94" s="229"/>
      <c r="G94" s="229"/>
      <c r="H94" s="229"/>
      <c r="I94" s="229"/>
      <c r="J94" s="229"/>
      <c r="K94" s="229"/>
      <c r="L94" s="229"/>
      <c r="M94" s="229"/>
      <c r="N94" s="229"/>
      <c r="O94" s="229"/>
    </row>
    <row r="95" spans="1:15" ht="12">
      <c r="A95" s="229"/>
      <c r="B95" s="229"/>
      <c r="C95" s="229"/>
      <c r="D95" s="229"/>
      <c r="E95" s="229"/>
      <c r="F95" s="229"/>
      <c r="G95" s="229"/>
      <c r="H95" s="229"/>
      <c r="I95" s="229"/>
      <c r="J95" s="229"/>
      <c r="K95" s="229"/>
      <c r="L95" s="229"/>
      <c r="M95" s="229"/>
      <c r="N95" s="229"/>
      <c r="O95" s="229"/>
    </row>
    <row r="96" spans="1:15" ht="12">
      <c r="A96" s="229"/>
      <c r="B96" s="229"/>
      <c r="C96" s="229"/>
      <c r="D96" s="229"/>
      <c r="E96" s="229"/>
      <c r="F96" s="229"/>
      <c r="G96" s="229"/>
      <c r="H96" s="229"/>
      <c r="I96" s="229"/>
      <c r="J96" s="229"/>
      <c r="K96" s="229"/>
      <c r="L96" s="229"/>
      <c r="M96" s="229"/>
      <c r="N96" s="229"/>
      <c r="O96" s="229"/>
    </row>
    <row r="97" spans="1:15" ht="12">
      <c r="A97" s="229"/>
      <c r="B97" s="229"/>
      <c r="C97" s="229"/>
      <c r="D97" s="229"/>
      <c r="E97" s="229"/>
      <c r="F97" s="229"/>
      <c r="G97" s="229"/>
      <c r="H97" s="229"/>
      <c r="I97" s="229"/>
      <c r="J97" s="229"/>
      <c r="K97" s="229"/>
      <c r="L97" s="229"/>
      <c r="M97" s="229"/>
      <c r="N97" s="229"/>
      <c r="O97" s="229"/>
    </row>
    <row r="98" spans="1:15" ht="12">
      <c r="A98" s="229"/>
      <c r="B98" s="229"/>
      <c r="C98" s="229"/>
      <c r="D98" s="229"/>
      <c r="E98" s="229"/>
      <c r="F98" s="229"/>
      <c r="G98" s="229"/>
      <c r="H98" s="229"/>
      <c r="I98" s="229"/>
      <c r="J98" s="229"/>
      <c r="K98" s="229"/>
      <c r="L98" s="229"/>
      <c r="M98" s="229"/>
      <c r="N98" s="229"/>
      <c r="O98" s="229"/>
    </row>
    <row r="99" spans="1:15" ht="12">
      <c r="A99" s="229"/>
      <c r="B99" s="229"/>
      <c r="C99" s="229"/>
      <c r="D99" s="229"/>
      <c r="E99" s="229"/>
      <c r="F99" s="229"/>
      <c r="G99" s="229"/>
      <c r="H99" s="229"/>
      <c r="I99" s="229"/>
      <c r="J99" s="229"/>
      <c r="K99" s="229"/>
      <c r="L99" s="229"/>
      <c r="M99" s="229"/>
      <c r="N99" s="229"/>
      <c r="O99" s="229"/>
    </row>
    <row r="100" spans="1:15" ht="12">
      <c r="A100" s="229"/>
      <c r="B100" s="229"/>
      <c r="C100" s="229"/>
      <c r="D100" s="229"/>
      <c r="E100" s="229"/>
      <c r="F100" s="229"/>
      <c r="G100" s="229"/>
      <c r="H100" s="229"/>
      <c r="I100" s="229"/>
      <c r="J100" s="229"/>
      <c r="K100" s="229"/>
      <c r="L100" s="229"/>
      <c r="M100" s="229"/>
      <c r="N100" s="229"/>
      <c r="O100" s="229"/>
    </row>
    <row r="101" spans="1:15" ht="12">
      <c r="A101" s="229"/>
      <c r="B101" s="229"/>
      <c r="C101" s="229"/>
      <c r="D101" s="229"/>
      <c r="E101" s="229"/>
      <c r="F101" s="229"/>
      <c r="G101" s="229"/>
      <c r="H101" s="229"/>
      <c r="I101" s="229"/>
      <c r="J101" s="229"/>
      <c r="K101" s="229"/>
      <c r="L101" s="229"/>
      <c r="M101" s="229"/>
      <c r="N101" s="229"/>
      <c r="O101" s="229"/>
    </row>
    <row r="102" spans="1:15" ht="12">
      <c r="A102" s="229"/>
      <c r="B102" s="229"/>
      <c r="C102" s="229"/>
      <c r="D102" s="229"/>
      <c r="E102" s="229"/>
      <c r="F102" s="229"/>
      <c r="G102" s="229"/>
      <c r="H102" s="229"/>
      <c r="I102" s="229"/>
      <c r="J102" s="229"/>
      <c r="K102" s="229"/>
      <c r="L102" s="229"/>
      <c r="M102" s="229"/>
      <c r="N102" s="229"/>
      <c r="O102" s="229"/>
    </row>
    <row r="103" spans="1:15" ht="12">
      <c r="A103" s="229"/>
      <c r="B103" s="229"/>
      <c r="C103" s="229"/>
      <c r="D103" s="229"/>
      <c r="E103" s="229"/>
      <c r="F103" s="229"/>
      <c r="G103" s="229"/>
      <c r="H103" s="229"/>
      <c r="I103" s="229"/>
      <c r="J103" s="229"/>
      <c r="K103" s="229"/>
      <c r="L103" s="229"/>
      <c r="M103" s="229"/>
      <c r="N103" s="229"/>
      <c r="O103" s="229"/>
    </row>
    <row r="104" spans="1:15" ht="12">
      <c r="A104" s="229"/>
      <c r="B104" s="229"/>
      <c r="C104" s="229"/>
      <c r="D104" s="229"/>
      <c r="E104" s="229"/>
      <c r="F104" s="229"/>
      <c r="G104" s="229"/>
      <c r="H104" s="229"/>
      <c r="I104" s="229"/>
      <c r="J104" s="229"/>
      <c r="K104" s="229"/>
      <c r="L104" s="229"/>
      <c r="M104" s="229"/>
      <c r="N104" s="229"/>
      <c r="O104" s="229"/>
    </row>
    <row r="105" spans="1:15" ht="12">
      <c r="A105" s="229"/>
      <c r="B105" s="229"/>
      <c r="C105" s="229"/>
      <c r="D105" s="229"/>
      <c r="E105" s="229"/>
      <c r="F105" s="229"/>
      <c r="G105" s="229"/>
      <c r="H105" s="229"/>
      <c r="I105" s="229"/>
      <c r="J105" s="229"/>
      <c r="K105" s="229"/>
      <c r="L105" s="229"/>
      <c r="M105" s="229"/>
      <c r="N105" s="229"/>
      <c r="O105" s="229"/>
    </row>
    <row r="106" spans="1:15" ht="12">
      <c r="A106" s="229"/>
      <c r="B106" s="229"/>
      <c r="C106" s="229"/>
      <c r="D106" s="229"/>
      <c r="E106" s="229"/>
      <c r="F106" s="229"/>
      <c r="G106" s="229"/>
      <c r="H106" s="229"/>
      <c r="I106" s="229"/>
      <c r="J106" s="229"/>
      <c r="K106" s="229"/>
      <c r="L106" s="229"/>
      <c r="M106" s="229"/>
      <c r="N106" s="229"/>
      <c r="O106" s="229"/>
    </row>
    <row r="107" spans="1:15" ht="12">
      <c r="A107" s="229"/>
      <c r="B107" s="229"/>
      <c r="C107" s="229"/>
      <c r="D107" s="229"/>
      <c r="E107" s="229"/>
      <c r="F107" s="229"/>
      <c r="G107" s="229"/>
      <c r="H107" s="229"/>
      <c r="I107" s="229"/>
      <c r="J107" s="229"/>
      <c r="K107" s="229"/>
      <c r="L107" s="229"/>
      <c r="M107" s="229"/>
      <c r="N107" s="229"/>
      <c r="O107" s="229"/>
    </row>
    <row r="108" spans="1:15" ht="12">
      <c r="A108" s="229"/>
      <c r="B108" s="229"/>
      <c r="C108" s="229"/>
      <c r="D108" s="229"/>
      <c r="E108" s="229"/>
      <c r="F108" s="229"/>
      <c r="G108" s="229"/>
      <c r="H108" s="229"/>
      <c r="I108" s="229"/>
      <c r="J108" s="229"/>
      <c r="K108" s="229"/>
      <c r="L108" s="229"/>
      <c r="M108" s="229"/>
      <c r="N108" s="229"/>
      <c r="O108" s="229"/>
    </row>
    <row r="109" spans="1:15" ht="12">
      <c r="A109" s="229"/>
      <c r="B109" s="229"/>
      <c r="C109" s="229"/>
      <c r="D109" s="229"/>
      <c r="E109" s="229"/>
      <c r="F109" s="229"/>
      <c r="G109" s="229"/>
      <c r="H109" s="229"/>
      <c r="I109" s="229"/>
      <c r="J109" s="229"/>
      <c r="K109" s="229"/>
      <c r="L109" s="229"/>
      <c r="M109" s="229"/>
      <c r="N109" s="229"/>
      <c r="O109" s="229"/>
    </row>
    <row r="110" spans="1:15" ht="12">
      <c r="A110" s="229"/>
      <c r="B110" s="229"/>
      <c r="C110" s="229"/>
      <c r="D110" s="229"/>
      <c r="E110" s="229"/>
      <c r="F110" s="229"/>
      <c r="G110" s="229"/>
      <c r="H110" s="229"/>
      <c r="I110" s="229"/>
      <c r="J110" s="229"/>
      <c r="K110" s="229"/>
      <c r="L110" s="229"/>
      <c r="M110" s="229"/>
      <c r="N110" s="229"/>
      <c r="O110" s="229"/>
    </row>
    <row r="111" spans="1:15" ht="12">
      <c r="A111" s="229"/>
      <c r="B111" s="229"/>
      <c r="C111" s="229"/>
      <c r="D111" s="229"/>
      <c r="E111" s="229"/>
      <c r="F111" s="229"/>
      <c r="G111" s="229"/>
      <c r="H111" s="229"/>
      <c r="I111" s="229"/>
      <c r="J111" s="229"/>
      <c r="K111" s="229"/>
      <c r="L111" s="229"/>
      <c r="M111" s="229"/>
      <c r="N111" s="229"/>
      <c r="O111" s="229"/>
    </row>
    <row r="112" spans="1:15" ht="12">
      <c r="A112" s="229"/>
      <c r="B112" s="229"/>
      <c r="C112" s="229"/>
      <c r="D112" s="229"/>
      <c r="E112" s="229"/>
      <c r="F112" s="229"/>
      <c r="G112" s="229"/>
      <c r="H112" s="229"/>
      <c r="I112" s="229"/>
      <c r="J112" s="229"/>
      <c r="K112" s="229"/>
      <c r="L112" s="229"/>
      <c r="M112" s="229"/>
      <c r="N112" s="229"/>
      <c r="O112" s="229"/>
    </row>
    <row r="113" spans="1:15" ht="12">
      <c r="A113" s="229"/>
      <c r="B113" s="229"/>
      <c r="C113" s="229"/>
      <c r="D113" s="229"/>
      <c r="E113" s="229"/>
      <c r="F113" s="229"/>
      <c r="G113" s="229"/>
      <c r="H113" s="229"/>
      <c r="I113" s="229"/>
      <c r="J113" s="229"/>
      <c r="K113" s="229"/>
      <c r="L113" s="229"/>
      <c r="M113" s="229"/>
      <c r="N113" s="229"/>
      <c r="O113" s="229"/>
    </row>
    <row r="114" spans="1:15" ht="12">
      <c r="A114" s="229"/>
      <c r="B114" s="229"/>
      <c r="C114" s="229"/>
      <c r="D114" s="229"/>
      <c r="E114" s="229"/>
      <c r="F114" s="229"/>
      <c r="G114" s="229"/>
      <c r="H114" s="229"/>
      <c r="I114" s="229"/>
      <c r="J114" s="229"/>
      <c r="K114" s="229"/>
      <c r="L114" s="229"/>
      <c r="M114" s="229"/>
      <c r="N114" s="229"/>
      <c r="O114" s="229"/>
    </row>
    <row r="115" spans="1:15" ht="12">
      <c r="A115" s="229"/>
      <c r="B115" s="229"/>
      <c r="C115" s="229"/>
      <c r="D115" s="229"/>
      <c r="E115" s="229"/>
      <c r="F115" s="229"/>
      <c r="G115" s="229"/>
      <c r="H115" s="229"/>
      <c r="I115" s="229"/>
      <c r="J115" s="229"/>
      <c r="K115" s="229"/>
      <c r="L115" s="229"/>
      <c r="M115" s="229"/>
      <c r="N115" s="229"/>
      <c r="O115" s="229"/>
    </row>
    <row r="116" spans="1:15" ht="12">
      <c r="A116" s="229"/>
      <c r="B116" s="229"/>
      <c r="C116" s="229"/>
      <c r="D116" s="229"/>
      <c r="E116" s="229"/>
      <c r="F116" s="229"/>
      <c r="G116" s="229"/>
      <c r="H116" s="229"/>
      <c r="I116" s="229"/>
      <c r="J116" s="229"/>
      <c r="K116" s="229"/>
      <c r="L116" s="229"/>
      <c r="M116" s="229"/>
      <c r="N116" s="229"/>
      <c r="O116" s="229"/>
    </row>
    <row r="117" spans="1:15" ht="12">
      <c r="A117" s="229"/>
      <c r="B117" s="229"/>
      <c r="C117" s="229"/>
      <c r="D117" s="229"/>
      <c r="E117" s="229"/>
      <c r="F117" s="229"/>
      <c r="G117" s="229"/>
      <c r="H117" s="229"/>
      <c r="I117" s="229"/>
      <c r="J117" s="229"/>
      <c r="K117" s="229"/>
      <c r="L117" s="229"/>
      <c r="M117" s="229"/>
      <c r="N117" s="229"/>
      <c r="O117" s="229"/>
    </row>
    <row r="118" spans="1:15" ht="12">
      <c r="A118" s="229"/>
      <c r="B118" s="229"/>
      <c r="C118" s="229"/>
      <c r="D118" s="229"/>
      <c r="E118" s="229"/>
      <c r="F118" s="229"/>
      <c r="G118" s="229"/>
      <c r="H118" s="229"/>
      <c r="I118" s="229"/>
      <c r="J118" s="229"/>
      <c r="K118" s="229"/>
      <c r="L118" s="229"/>
      <c r="M118" s="229"/>
      <c r="N118" s="229"/>
      <c r="O118" s="229"/>
    </row>
    <row r="119" spans="1:15" ht="12">
      <c r="A119" s="229"/>
      <c r="B119" s="229"/>
      <c r="C119" s="229"/>
      <c r="D119" s="229"/>
      <c r="E119" s="229"/>
      <c r="F119" s="229"/>
      <c r="G119" s="229"/>
      <c r="H119" s="229"/>
      <c r="I119" s="229"/>
      <c r="J119" s="229"/>
      <c r="K119" s="229"/>
      <c r="L119" s="229"/>
      <c r="M119" s="229"/>
      <c r="N119" s="229"/>
      <c r="O119" s="229"/>
    </row>
    <row r="120" spans="1:15" ht="12">
      <c r="A120" s="229"/>
      <c r="B120" s="229"/>
      <c r="C120" s="229"/>
      <c r="D120" s="229"/>
      <c r="E120" s="229"/>
      <c r="F120" s="229"/>
      <c r="G120" s="229"/>
      <c r="H120" s="229"/>
      <c r="I120" s="229"/>
      <c r="J120" s="229"/>
      <c r="K120" s="229"/>
      <c r="L120" s="229"/>
      <c r="M120" s="229"/>
      <c r="N120" s="229"/>
      <c r="O120" s="229"/>
    </row>
    <row r="121" spans="1:15" ht="12">
      <c r="A121" s="229"/>
      <c r="B121" s="229"/>
      <c r="C121" s="229"/>
      <c r="D121" s="229"/>
      <c r="E121" s="229"/>
      <c r="F121" s="229"/>
      <c r="G121" s="229"/>
      <c r="H121" s="229"/>
      <c r="I121" s="229"/>
      <c r="J121" s="229"/>
      <c r="K121" s="229"/>
      <c r="L121" s="229"/>
      <c r="M121" s="229"/>
      <c r="N121" s="229"/>
      <c r="O121" s="229"/>
    </row>
    <row r="122" spans="1:15" ht="12">
      <c r="A122" s="229"/>
      <c r="B122" s="229"/>
      <c r="C122" s="229"/>
      <c r="D122" s="229"/>
      <c r="E122" s="229"/>
      <c r="F122" s="229"/>
      <c r="G122" s="229"/>
      <c r="H122" s="229"/>
      <c r="I122" s="229"/>
      <c r="J122" s="229"/>
      <c r="K122" s="229"/>
      <c r="L122" s="229"/>
      <c r="M122" s="229"/>
      <c r="N122" s="229"/>
      <c r="O122" s="229"/>
    </row>
  </sheetData>
  <mergeCells count="3">
    <mergeCell ref="B3:B4"/>
    <mergeCell ref="D3:E3"/>
    <mergeCell ref="F3:O3"/>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1:BS74"/>
  <sheetViews>
    <sheetView workbookViewId="0" topLeftCell="A1">
      <selection activeCell="A1" sqref="A1"/>
    </sheetView>
  </sheetViews>
  <sheetFormatPr defaultColWidth="9.00390625" defaultRowHeight="13.5"/>
  <cols>
    <col min="1" max="1" width="2.625" style="230" customWidth="1"/>
    <col min="2" max="2" width="10.625" style="230" customWidth="1"/>
    <col min="3" max="3" width="9.625" style="232" customWidth="1"/>
    <col min="4" max="4" width="12.125" style="233" customWidth="1"/>
    <col min="5" max="5" width="9.625" style="230" customWidth="1"/>
    <col min="6" max="6" width="12.75390625" style="230" customWidth="1"/>
    <col min="7" max="7" width="9.625" style="230" customWidth="1"/>
    <col min="8" max="8" width="11.50390625" style="233" customWidth="1"/>
    <col min="9" max="9" width="9.625" style="230" customWidth="1"/>
    <col min="10" max="10" width="10.00390625" style="230" customWidth="1"/>
    <col min="11" max="15" width="9.625" style="230" customWidth="1"/>
    <col min="16" max="16" width="11.375" style="233" customWidth="1"/>
    <col min="17" max="17" width="9.625" style="230" customWidth="1"/>
    <col min="18" max="18" width="11.375" style="230" customWidth="1"/>
    <col min="19" max="24" width="9.625" style="230" customWidth="1"/>
    <col min="25" max="16384" width="9.00390625" style="230" customWidth="1"/>
  </cols>
  <sheetData>
    <row r="1" ht="14.25">
      <c r="B1" s="231" t="s">
        <v>110</v>
      </c>
    </row>
    <row r="2" spans="23:24" ht="12.75" thickBot="1">
      <c r="W2" s="232"/>
      <c r="X2" s="234" t="s">
        <v>83</v>
      </c>
    </row>
    <row r="3" spans="2:24" ht="14.25" customHeight="1" thickTop="1">
      <c r="B3" s="1217" t="s">
        <v>84</v>
      </c>
      <c r="C3" s="1308" t="s">
        <v>85</v>
      </c>
      <c r="D3" s="1309"/>
      <c r="E3" s="1219" t="s">
        <v>86</v>
      </c>
      <c r="F3" s="1220"/>
      <c r="G3" s="1214" t="s">
        <v>87</v>
      </c>
      <c r="H3" s="1215"/>
      <c r="I3" s="1215"/>
      <c r="J3" s="1215"/>
      <c r="K3" s="1215"/>
      <c r="L3" s="1215"/>
      <c r="M3" s="1215"/>
      <c r="N3" s="1216"/>
      <c r="O3" s="1303" t="s">
        <v>88</v>
      </c>
      <c r="P3" s="1304"/>
      <c r="Q3" s="1304"/>
      <c r="R3" s="1304"/>
      <c r="S3" s="1304"/>
      <c r="T3" s="1304"/>
      <c r="U3" s="1304"/>
      <c r="V3" s="1304"/>
      <c r="W3" s="1304"/>
      <c r="X3" s="1305"/>
    </row>
    <row r="4" spans="2:24" ht="13.5">
      <c r="B4" s="1218"/>
      <c r="C4" s="1221" t="s">
        <v>89</v>
      </c>
      <c r="D4" s="1231" t="s">
        <v>90</v>
      </c>
      <c r="E4" s="1307" t="s">
        <v>91</v>
      </c>
      <c r="F4" s="1245" t="s">
        <v>92</v>
      </c>
      <c r="G4" s="1247" t="s">
        <v>93</v>
      </c>
      <c r="H4" s="1236"/>
      <c r="I4" s="1237" t="s">
        <v>94</v>
      </c>
      <c r="J4" s="1238"/>
      <c r="K4" s="1237" t="s">
        <v>95</v>
      </c>
      <c r="L4" s="1238"/>
      <c r="M4" s="1237" t="s">
        <v>96</v>
      </c>
      <c r="N4" s="1238"/>
      <c r="O4" s="1229" t="s">
        <v>97</v>
      </c>
      <c r="P4" s="1230"/>
      <c r="Q4" s="1237" t="s">
        <v>98</v>
      </c>
      <c r="R4" s="1239"/>
      <c r="S4" s="1240"/>
      <c r="T4" s="1232"/>
      <c r="U4" s="1314" t="s">
        <v>99</v>
      </c>
      <c r="V4" s="1315"/>
      <c r="W4" s="1310" t="s">
        <v>100</v>
      </c>
      <c r="X4" s="1311"/>
    </row>
    <row r="5" spans="2:24" ht="21" customHeight="1">
      <c r="B5" s="1226" t="s">
        <v>58</v>
      </c>
      <c r="C5" s="1222"/>
      <c r="D5" s="1306"/>
      <c r="E5" s="1246"/>
      <c r="F5" s="1246"/>
      <c r="G5" s="1225" t="s">
        <v>59</v>
      </c>
      <c r="H5" s="1231" t="s">
        <v>101</v>
      </c>
      <c r="I5" s="1225" t="s">
        <v>59</v>
      </c>
      <c r="J5" s="1225" t="s">
        <v>101</v>
      </c>
      <c r="K5" s="1225" t="s">
        <v>59</v>
      </c>
      <c r="L5" s="1225" t="s">
        <v>101</v>
      </c>
      <c r="M5" s="1225" t="s">
        <v>59</v>
      </c>
      <c r="N5" s="1225" t="s">
        <v>101</v>
      </c>
      <c r="O5" s="1225" t="s">
        <v>59</v>
      </c>
      <c r="P5" s="1231" t="s">
        <v>101</v>
      </c>
      <c r="Q5" s="1235" t="s">
        <v>59</v>
      </c>
      <c r="R5" s="1235" t="s">
        <v>101</v>
      </c>
      <c r="S5" s="1233" t="s">
        <v>102</v>
      </c>
      <c r="T5" s="1234"/>
      <c r="U5" s="1316"/>
      <c r="V5" s="1317"/>
      <c r="W5" s="1312"/>
      <c r="X5" s="1313"/>
    </row>
    <row r="6" spans="2:24" ht="14.25" customHeight="1">
      <c r="B6" s="1227"/>
      <c r="C6" s="1223"/>
      <c r="D6" s="1224"/>
      <c r="E6" s="1246"/>
      <c r="F6" s="1246"/>
      <c r="G6" s="1228"/>
      <c r="H6" s="1224"/>
      <c r="I6" s="1228"/>
      <c r="J6" s="1228"/>
      <c r="K6" s="1228"/>
      <c r="L6" s="1228"/>
      <c r="M6" s="1228"/>
      <c r="N6" s="1228"/>
      <c r="O6" s="1228"/>
      <c r="P6" s="1224"/>
      <c r="Q6" s="1228"/>
      <c r="R6" s="1228"/>
      <c r="S6" s="235" t="s">
        <v>59</v>
      </c>
      <c r="T6" s="235" t="s">
        <v>103</v>
      </c>
      <c r="U6" s="238" t="s">
        <v>59</v>
      </c>
      <c r="V6" s="237" t="s">
        <v>82</v>
      </c>
      <c r="W6" s="235" t="s">
        <v>59</v>
      </c>
      <c r="X6" s="235" t="s">
        <v>103</v>
      </c>
    </row>
    <row r="7" spans="2:31" ht="14.25" customHeight="1">
      <c r="B7" s="239" t="s">
        <v>104</v>
      </c>
      <c r="C7" s="240">
        <v>112347</v>
      </c>
      <c r="D7" s="241">
        <v>13396401</v>
      </c>
      <c r="E7" s="240">
        <v>104851</v>
      </c>
      <c r="F7" s="240">
        <v>10294511</v>
      </c>
      <c r="G7" s="240">
        <v>45208</v>
      </c>
      <c r="H7" s="241">
        <v>1316971</v>
      </c>
      <c r="I7" s="240">
        <v>29191</v>
      </c>
      <c r="J7" s="240">
        <v>770774</v>
      </c>
      <c r="K7" s="240">
        <v>19079</v>
      </c>
      <c r="L7" s="240">
        <v>484181</v>
      </c>
      <c r="M7" s="240">
        <v>3162</v>
      </c>
      <c r="N7" s="240">
        <v>62016</v>
      </c>
      <c r="O7" s="240">
        <v>101992</v>
      </c>
      <c r="P7" s="241">
        <v>1784919</v>
      </c>
      <c r="Q7" s="240">
        <v>101375</v>
      </c>
      <c r="R7" s="240">
        <v>1558951</v>
      </c>
      <c r="S7" s="242">
        <v>3053</v>
      </c>
      <c r="T7" s="242">
        <v>48793</v>
      </c>
      <c r="U7" s="240">
        <v>2178</v>
      </c>
      <c r="V7" s="240">
        <v>72111</v>
      </c>
      <c r="W7" s="240">
        <v>10451</v>
      </c>
      <c r="X7" s="240">
        <v>152859</v>
      </c>
      <c r="Y7" s="243"/>
      <c r="Z7" s="243"/>
      <c r="AA7" s="243"/>
      <c r="AB7" s="243"/>
      <c r="AC7" s="243"/>
      <c r="AD7" s="243"/>
      <c r="AE7" s="243"/>
    </row>
    <row r="8" spans="2:31" ht="14.25" customHeight="1">
      <c r="B8" s="244">
        <v>50</v>
      </c>
      <c r="C8" s="245">
        <v>106353</v>
      </c>
      <c r="D8" s="246">
        <v>12990455</v>
      </c>
      <c r="E8" s="245">
        <v>99094</v>
      </c>
      <c r="F8" s="245">
        <v>10106749</v>
      </c>
      <c r="G8" s="245">
        <v>42430</v>
      </c>
      <c r="H8" s="246">
        <v>1428022</v>
      </c>
      <c r="I8" s="245">
        <v>30286</v>
      </c>
      <c r="J8" s="245">
        <v>939110</v>
      </c>
      <c r="K8" s="245">
        <v>14102</v>
      </c>
      <c r="L8" s="245">
        <v>436238</v>
      </c>
      <c r="M8" s="245">
        <v>2154</v>
      </c>
      <c r="N8" s="245">
        <v>52674</v>
      </c>
      <c r="O8" s="245">
        <v>94730</v>
      </c>
      <c r="P8" s="246">
        <v>1455684</v>
      </c>
      <c r="Q8" s="245">
        <v>93389</v>
      </c>
      <c r="R8" s="245">
        <v>1182910</v>
      </c>
      <c r="S8" s="247">
        <v>4660</v>
      </c>
      <c r="T8" s="247">
        <v>76588</v>
      </c>
      <c r="U8" s="245">
        <v>2231</v>
      </c>
      <c r="V8" s="245">
        <v>99979</v>
      </c>
      <c r="W8" s="245">
        <v>12302</v>
      </c>
      <c r="X8" s="245">
        <v>172795</v>
      </c>
      <c r="Y8" s="243"/>
      <c r="Z8" s="243"/>
      <c r="AA8" s="243"/>
      <c r="AB8" s="243"/>
      <c r="AC8" s="243"/>
      <c r="AD8" s="243"/>
      <c r="AE8" s="243"/>
    </row>
    <row r="9" spans="2:31" ht="14.25" customHeight="1">
      <c r="B9" s="244">
        <v>51</v>
      </c>
      <c r="C9" s="245">
        <v>105359</v>
      </c>
      <c r="D9" s="246">
        <v>12968977</v>
      </c>
      <c r="E9" s="245">
        <v>98397</v>
      </c>
      <c r="F9" s="245">
        <v>10136500</v>
      </c>
      <c r="G9" s="245">
        <v>41027</v>
      </c>
      <c r="H9" s="246">
        <v>1396689</v>
      </c>
      <c r="I9" s="245">
        <v>29491</v>
      </c>
      <c r="J9" s="245">
        <v>937203</v>
      </c>
      <c r="K9" s="245">
        <v>12873</v>
      </c>
      <c r="L9" s="245">
        <v>404128</v>
      </c>
      <c r="M9" s="245">
        <v>2305</v>
      </c>
      <c r="N9" s="245">
        <v>55358</v>
      </c>
      <c r="O9" s="246">
        <v>93606</v>
      </c>
      <c r="P9" s="246">
        <v>1435788</v>
      </c>
      <c r="Q9" s="245">
        <v>92144</v>
      </c>
      <c r="R9" s="245">
        <v>1145937</v>
      </c>
      <c r="S9" s="247" t="s">
        <v>105</v>
      </c>
      <c r="T9" s="247" t="s">
        <v>105</v>
      </c>
      <c r="U9" s="245">
        <v>2680</v>
      </c>
      <c r="V9" s="245">
        <v>112905</v>
      </c>
      <c r="W9" s="245">
        <v>12273</v>
      </c>
      <c r="X9" s="245">
        <v>176946</v>
      </c>
      <c r="Y9" s="243"/>
      <c r="Z9" s="243"/>
      <c r="AA9" s="243"/>
      <c r="AB9" s="243"/>
      <c r="AC9" s="243"/>
      <c r="AD9" s="243"/>
      <c r="AE9" s="243"/>
    </row>
    <row r="10" spans="2:31" ht="14.25" customHeight="1">
      <c r="B10" s="248">
        <v>52</v>
      </c>
      <c r="C10" s="245">
        <v>104374</v>
      </c>
      <c r="D10" s="246">
        <v>12971668</v>
      </c>
      <c r="E10" s="245">
        <v>97505</v>
      </c>
      <c r="F10" s="245">
        <v>10168341</v>
      </c>
      <c r="G10" s="245">
        <v>40450</v>
      </c>
      <c r="H10" s="246">
        <v>1396782</v>
      </c>
      <c r="I10" s="245">
        <v>30108</v>
      </c>
      <c r="J10" s="245">
        <v>975213</v>
      </c>
      <c r="K10" s="245">
        <v>11634</v>
      </c>
      <c r="L10" s="245">
        <v>371619</v>
      </c>
      <c r="M10" s="245">
        <v>1968</v>
      </c>
      <c r="N10" s="245">
        <v>49950</v>
      </c>
      <c r="O10" s="246">
        <v>92455</v>
      </c>
      <c r="P10" s="246">
        <v>1406545</v>
      </c>
      <c r="Q10" s="245">
        <v>91128</v>
      </c>
      <c r="R10" s="245">
        <v>1126188</v>
      </c>
      <c r="S10" s="247" t="s">
        <v>105</v>
      </c>
      <c r="T10" s="247" t="s">
        <v>105</v>
      </c>
      <c r="U10" s="245">
        <v>2557</v>
      </c>
      <c r="V10" s="245">
        <v>114596</v>
      </c>
      <c r="W10" s="245">
        <v>11831</v>
      </c>
      <c r="X10" s="245">
        <v>165761</v>
      </c>
      <c r="Y10" s="243"/>
      <c r="Z10" s="243"/>
      <c r="AA10" s="243"/>
      <c r="AB10" s="243"/>
      <c r="AC10" s="243"/>
      <c r="AD10" s="243"/>
      <c r="AE10" s="243"/>
    </row>
    <row r="11" spans="2:24" ht="12.75" customHeight="1">
      <c r="B11" s="249">
        <v>53</v>
      </c>
      <c r="C11" s="250">
        <v>103301</v>
      </c>
      <c r="D11" s="246">
        <v>13013882</v>
      </c>
      <c r="E11" s="250">
        <v>96451</v>
      </c>
      <c r="F11" s="250">
        <v>10235985</v>
      </c>
      <c r="G11" s="250">
        <v>39374</v>
      </c>
      <c r="H11" s="246">
        <v>1374966</v>
      </c>
      <c r="I11" s="250">
        <v>29938</v>
      </c>
      <c r="J11" s="250">
        <v>982777</v>
      </c>
      <c r="K11" s="250">
        <v>10442</v>
      </c>
      <c r="L11" s="250">
        <v>342898</v>
      </c>
      <c r="M11" s="250">
        <v>1874</v>
      </c>
      <c r="N11" s="250">
        <v>49291</v>
      </c>
      <c r="O11" s="246">
        <v>91634</v>
      </c>
      <c r="P11" s="246">
        <v>1402931</v>
      </c>
      <c r="Q11" s="250">
        <v>90226</v>
      </c>
      <c r="R11" s="250">
        <v>1121824</v>
      </c>
      <c r="S11" s="247" t="s">
        <v>105</v>
      </c>
      <c r="T11" s="247" t="s">
        <v>105</v>
      </c>
      <c r="U11" s="250">
        <v>2695</v>
      </c>
      <c r="V11" s="250">
        <v>121161</v>
      </c>
      <c r="W11" s="250">
        <v>11845</v>
      </c>
      <c r="X11" s="250">
        <v>159946</v>
      </c>
    </row>
    <row r="12" spans="2:24" s="251" customFormat="1" ht="8.25" customHeight="1">
      <c r="B12" s="236"/>
      <c r="C12" s="252"/>
      <c r="D12" s="253"/>
      <c r="E12" s="254"/>
      <c r="F12" s="254"/>
      <c r="G12" s="254"/>
      <c r="H12" s="253"/>
      <c r="I12" s="254"/>
      <c r="J12" s="254"/>
      <c r="K12" s="254"/>
      <c r="L12" s="254"/>
      <c r="M12" s="254"/>
      <c r="N12" s="254"/>
      <c r="O12" s="254"/>
      <c r="P12" s="253"/>
      <c r="Q12" s="254"/>
      <c r="R12" s="254"/>
      <c r="S12" s="254"/>
      <c r="T12" s="254"/>
      <c r="U12" s="254"/>
      <c r="V12" s="254"/>
      <c r="W12" s="254"/>
      <c r="X12" s="254"/>
    </row>
    <row r="13" spans="2:71" s="255" customFormat="1" ht="15" customHeight="1">
      <c r="B13" s="256">
        <v>54</v>
      </c>
      <c r="C13" s="257">
        <f aca="true" t="shared" si="0" ref="C13:R13">SUM(C15:C16)</f>
        <v>102275</v>
      </c>
      <c r="D13" s="257">
        <f t="shared" si="0"/>
        <v>13006747</v>
      </c>
      <c r="E13" s="257">
        <f t="shared" si="0"/>
        <v>95399</v>
      </c>
      <c r="F13" s="257">
        <f t="shared" si="0"/>
        <v>10254786</v>
      </c>
      <c r="G13" s="257">
        <f t="shared" si="0"/>
        <v>38432</v>
      </c>
      <c r="H13" s="257">
        <f t="shared" si="0"/>
        <v>1355409</v>
      </c>
      <c r="I13" s="257">
        <f t="shared" si="0"/>
        <v>29782</v>
      </c>
      <c r="J13" s="257">
        <f t="shared" si="0"/>
        <v>991764</v>
      </c>
      <c r="K13" s="257">
        <f t="shared" si="0"/>
        <v>9427</v>
      </c>
      <c r="L13" s="257">
        <f t="shared" si="0"/>
        <v>318862</v>
      </c>
      <c r="M13" s="257">
        <f t="shared" si="0"/>
        <v>1724</v>
      </c>
      <c r="N13" s="257">
        <f t="shared" si="0"/>
        <v>44783</v>
      </c>
      <c r="O13" s="257">
        <f t="shared" si="0"/>
        <v>90571</v>
      </c>
      <c r="P13" s="257">
        <f t="shared" si="0"/>
        <v>1396552</v>
      </c>
      <c r="Q13" s="257">
        <f t="shared" si="0"/>
        <v>89061</v>
      </c>
      <c r="R13" s="257">
        <f t="shared" si="0"/>
        <v>1098006</v>
      </c>
      <c r="S13" s="258" t="s">
        <v>105</v>
      </c>
      <c r="T13" s="258" t="s">
        <v>105</v>
      </c>
      <c r="U13" s="257">
        <f>SUM(U15:U16)</f>
        <v>2766</v>
      </c>
      <c r="V13" s="257">
        <f>SUM(V15:V16)</f>
        <v>134266</v>
      </c>
      <c r="W13" s="257">
        <f>SUM(W15:W16)</f>
        <v>12543</v>
      </c>
      <c r="X13" s="257">
        <f>SUM(X15:X16)</f>
        <v>164280</v>
      </c>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row>
    <row r="14" spans="2:71" ht="8.25" customHeight="1">
      <c r="B14" s="260"/>
      <c r="C14" s="261"/>
      <c r="D14" s="261"/>
      <c r="E14" s="261"/>
      <c r="F14" s="261"/>
      <c r="G14" s="261"/>
      <c r="H14" s="261"/>
      <c r="I14" s="261"/>
      <c r="J14" s="261"/>
      <c r="K14" s="261"/>
      <c r="L14" s="261"/>
      <c r="M14" s="261"/>
      <c r="N14" s="261"/>
      <c r="O14" s="261"/>
      <c r="P14" s="261"/>
      <c r="Q14" s="261"/>
      <c r="R14" s="261"/>
      <c r="S14" s="261"/>
      <c r="T14" s="261"/>
      <c r="U14" s="261"/>
      <c r="V14" s="261"/>
      <c r="W14" s="261"/>
      <c r="X14" s="261"/>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row>
    <row r="15" spans="2:71" s="263" customFormat="1" ht="15" customHeight="1">
      <c r="B15" s="264" t="s">
        <v>1682</v>
      </c>
      <c r="C15" s="257">
        <f aca="true" t="shared" si="1" ref="C15:R15">SUM(C23:C37)</f>
        <v>53408</v>
      </c>
      <c r="D15" s="257">
        <f t="shared" si="1"/>
        <v>6513451</v>
      </c>
      <c r="E15" s="257">
        <f t="shared" si="1"/>
        <v>48895</v>
      </c>
      <c r="F15" s="257">
        <f t="shared" si="1"/>
        <v>4827201</v>
      </c>
      <c r="G15" s="257">
        <f t="shared" si="1"/>
        <v>24323</v>
      </c>
      <c r="H15" s="257">
        <f t="shared" si="1"/>
        <v>887711</v>
      </c>
      <c r="I15" s="257">
        <f t="shared" si="1"/>
        <v>18978</v>
      </c>
      <c r="J15" s="257">
        <f t="shared" si="1"/>
        <v>663628</v>
      </c>
      <c r="K15" s="257">
        <f t="shared" si="1"/>
        <v>5984</v>
      </c>
      <c r="L15" s="257">
        <f t="shared" si="1"/>
        <v>198106</v>
      </c>
      <c r="M15" s="257">
        <f t="shared" si="1"/>
        <v>1047</v>
      </c>
      <c r="N15" s="257">
        <f t="shared" si="1"/>
        <v>25977</v>
      </c>
      <c r="O15" s="257">
        <f t="shared" si="1"/>
        <v>46571</v>
      </c>
      <c r="P15" s="257">
        <f t="shared" si="1"/>
        <v>798539</v>
      </c>
      <c r="Q15" s="257">
        <f t="shared" si="1"/>
        <v>45757</v>
      </c>
      <c r="R15" s="257">
        <f t="shared" si="1"/>
        <v>658891</v>
      </c>
      <c r="S15" s="258" t="s">
        <v>106</v>
      </c>
      <c r="T15" s="258" t="s">
        <v>106</v>
      </c>
      <c r="U15" s="257">
        <f>SUM(U23:U37)</f>
        <v>1101</v>
      </c>
      <c r="V15" s="257">
        <f>SUM(V23:V37)</f>
        <v>49699</v>
      </c>
      <c r="W15" s="257">
        <f>SUM(W23:W37)</f>
        <v>6467</v>
      </c>
      <c r="X15" s="257">
        <f>SUM(X23:X37)</f>
        <v>89949</v>
      </c>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row>
    <row r="16" spans="2:71" s="263" customFormat="1" ht="15" customHeight="1">
      <c r="B16" s="266" t="s">
        <v>40</v>
      </c>
      <c r="C16" s="257">
        <f aca="true" t="shared" si="2" ref="C16:R16">SUM(C39:C72)</f>
        <v>48867</v>
      </c>
      <c r="D16" s="257">
        <f t="shared" si="2"/>
        <v>6493296</v>
      </c>
      <c r="E16" s="257">
        <f t="shared" si="2"/>
        <v>46504</v>
      </c>
      <c r="F16" s="257">
        <f t="shared" si="2"/>
        <v>5427585</v>
      </c>
      <c r="G16" s="257">
        <f t="shared" si="2"/>
        <v>14109</v>
      </c>
      <c r="H16" s="257">
        <f t="shared" si="2"/>
        <v>467698</v>
      </c>
      <c r="I16" s="257">
        <f t="shared" si="2"/>
        <v>10804</v>
      </c>
      <c r="J16" s="257">
        <f t="shared" si="2"/>
        <v>328136</v>
      </c>
      <c r="K16" s="257">
        <f t="shared" si="2"/>
        <v>3443</v>
      </c>
      <c r="L16" s="257">
        <f t="shared" si="2"/>
        <v>120756</v>
      </c>
      <c r="M16" s="257">
        <f t="shared" si="2"/>
        <v>677</v>
      </c>
      <c r="N16" s="257">
        <f t="shared" si="2"/>
        <v>18806</v>
      </c>
      <c r="O16" s="257">
        <f t="shared" si="2"/>
        <v>44000</v>
      </c>
      <c r="P16" s="257">
        <f t="shared" si="2"/>
        <v>598013</v>
      </c>
      <c r="Q16" s="257">
        <f t="shared" si="2"/>
        <v>43304</v>
      </c>
      <c r="R16" s="257">
        <f t="shared" si="2"/>
        <v>439115</v>
      </c>
      <c r="S16" s="258" t="s">
        <v>107</v>
      </c>
      <c r="T16" s="258" t="s">
        <v>107</v>
      </c>
      <c r="U16" s="257">
        <f>SUM(U39:U72)</f>
        <v>1665</v>
      </c>
      <c r="V16" s="257">
        <f>SUM(V39:V72)</f>
        <v>84567</v>
      </c>
      <c r="W16" s="257">
        <f>SUM(W39:W72)</f>
        <v>6076</v>
      </c>
      <c r="X16" s="257">
        <f>SUM(X39:X72)</f>
        <v>74331</v>
      </c>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row>
    <row r="17" spans="2:71" ht="8.25" customHeight="1">
      <c r="B17" s="260"/>
      <c r="C17" s="261"/>
      <c r="D17" s="261"/>
      <c r="E17" s="261"/>
      <c r="F17" s="261"/>
      <c r="G17" s="261"/>
      <c r="H17" s="261"/>
      <c r="I17" s="261"/>
      <c r="J17" s="261"/>
      <c r="K17" s="261"/>
      <c r="L17" s="261"/>
      <c r="M17" s="261"/>
      <c r="N17" s="261"/>
      <c r="O17" s="261"/>
      <c r="P17" s="261"/>
      <c r="Q17" s="261"/>
      <c r="R17" s="261"/>
      <c r="S17" s="261"/>
      <c r="T17" s="261"/>
      <c r="U17" s="261"/>
      <c r="V17" s="261"/>
      <c r="W17" s="261"/>
      <c r="X17" s="261"/>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row>
    <row r="18" spans="2:71" s="267" customFormat="1" ht="15" customHeight="1">
      <c r="B18" s="268" t="s">
        <v>1611</v>
      </c>
      <c r="C18" s="257">
        <f aca="true" t="shared" si="3" ref="C18:R18">+C23+C29+C30+C31+C34+C35+C36+C39+C40+C41+C42+C43+C44+C45</f>
        <v>42842</v>
      </c>
      <c r="D18" s="257">
        <f t="shared" si="3"/>
        <v>4179821</v>
      </c>
      <c r="E18" s="257">
        <f t="shared" si="3"/>
        <v>39344</v>
      </c>
      <c r="F18" s="257">
        <f t="shared" si="3"/>
        <v>2623428</v>
      </c>
      <c r="G18" s="257">
        <f t="shared" si="3"/>
        <v>25378</v>
      </c>
      <c r="H18" s="257">
        <f t="shared" si="3"/>
        <v>946100</v>
      </c>
      <c r="I18" s="257">
        <f t="shared" si="3"/>
        <v>19829</v>
      </c>
      <c r="J18" s="257">
        <f t="shared" si="3"/>
        <v>700791</v>
      </c>
      <c r="K18" s="257">
        <f t="shared" si="3"/>
        <v>6499</v>
      </c>
      <c r="L18" s="257">
        <f t="shared" si="3"/>
        <v>218131</v>
      </c>
      <c r="M18" s="257">
        <f t="shared" si="3"/>
        <v>1014</v>
      </c>
      <c r="N18" s="257">
        <f t="shared" si="3"/>
        <v>27178</v>
      </c>
      <c r="O18" s="257">
        <f t="shared" si="3"/>
        <v>36520</v>
      </c>
      <c r="P18" s="257">
        <f t="shared" si="3"/>
        <v>610293</v>
      </c>
      <c r="Q18" s="257">
        <f t="shared" si="3"/>
        <v>35767</v>
      </c>
      <c r="R18" s="257">
        <f t="shared" si="3"/>
        <v>491368</v>
      </c>
      <c r="S18" s="258" t="s">
        <v>107</v>
      </c>
      <c r="T18" s="258" t="s">
        <v>107</v>
      </c>
      <c r="U18" s="257">
        <f>+U23+U29+U30+U31+U34+U35+U36+U39+U40+U41+U42+U43+U44+U45</f>
        <v>935</v>
      </c>
      <c r="V18" s="257">
        <f>+V23+V29+V30+V31+V34+V35+V36+V39+V40+V41+V42+V43+V44+V45</f>
        <v>43022</v>
      </c>
      <c r="W18" s="257">
        <f>+W23+W29+W30+W31+W34+W35+W36+W39+W40+W41+W42+W43+W44+W45</f>
        <v>5652</v>
      </c>
      <c r="X18" s="257">
        <f>+X23+X29+X30+X31+X34+X35+X36+X39+X40+X41+X42+X43+X44+X45</f>
        <v>75903</v>
      </c>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row>
    <row r="19" spans="2:71" s="267" customFormat="1" ht="15" customHeight="1">
      <c r="B19" s="268" t="s">
        <v>1613</v>
      </c>
      <c r="C19" s="257">
        <f aca="true" t="shared" si="4" ref="C19:R19">+C28+C47+C48+C49+C50+C51+C52+C53</f>
        <v>11067</v>
      </c>
      <c r="D19" s="257">
        <f t="shared" si="4"/>
        <v>1670208</v>
      </c>
      <c r="E19" s="257">
        <f t="shared" si="4"/>
        <v>10638</v>
      </c>
      <c r="F19" s="257">
        <f t="shared" si="4"/>
        <v>1511516</v>
      </c>
      <c r="G19" s="257">
        <f t="shared" si="4"/>
        <v>543</v>
      </c>
      <c r="H19" s="257">
        <f t="shared" si="4"/>
        <v>23336</v>
      </c>
      <c r="I19" s="257">
        <f t="shared" si="4"/>
        <v>160</v>
      </c>
      <c r="J19" s="257">
        <f t="shared" si="4"/>
        <v>3488</v>
      </c>
      <c r="K19" s="257">
        <f t="shared" si="4"/>
        <v>337</v>
      </c>
      <c r="L19" s="257">
        <f t="shared" si="4"/>
        <v>18314</v>
      </c>
      <c r="M19" s="257">
        <f t="shared" si="4"/>
        <v>52</v>
      </c>
      <c r="N19" s="257">
        <f t="shared" si="4"/>
        <v>1534</v>
      </c>
      <c r="O19" s="257">
        <f t="shared" si="4"/>
        <v>10265</v>
      </c>
      <c r="P19" s="257">
        <f t="shared" si="4"/>
        <v>135356</v>
      </c>
      <c r="Q19" s="257">
        <f t="shared" si="4"/>
        <v>10176</v>
      </c>
      <c r="R19" s="257">
        <f t="shared" si="4"/>
        <v>108051</v>
      </c>
      <c r="S19" s="258" t="s">
        <v>107</v>
      </c>
      <c r="T19" s="258" t="s">
        <v>107</v>
      </c>
      <c r="U19" s="257">
        <f>+U28+U47+U48+U49+U50+U51+U52+U53</f>
        <v>422</v>
      </c>
      <c r="V19" s="257">
        <f>+V28+V47+V48+V49+V50+V51+V52+V53</f>
        <v>16654</v>
      </c>
      <c r="W19" s="257">
        <f>+W28+W47+W48+W49+W50+W51+W52+W53</f>
        <v>853</v>
      </c>
      <c r="X19" s="257">
        <f>+X28+X47+X48+X49+X50+X51+X52+X53</f>
        <v>10651</v>
      </c>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row>
    <row r="20" spans="2:71" s="267" customFormat="1" ht="15" customHeight="1">
      <c r="B20" s="268" t="s">
        <v>1615</v>
      </c>
      <c r="C20" s="257">
        <f aca="true" t="shared" si="5" ref="C20:R20">+C24+C33+C37+C55+C56+C57+C58+C59</f>
        <v>22492</v>
      </c>
      <c r="D20" s="257">
        <f t="shared" si="5"/>
        <v>2776693</v>
      </c>
      <c r="E20" s="257">
        <f t="shared" si="5"/>
        <v>21057</v>
      </c>
      <c r="F20" s="257">
        <f t="shared" si="5"/>
        <v>2206363</v>
      </c>
      <c r="G20" s="257">
        <f t="shared" si="5"/>
        <v>7189</v>
      </c>
      <c r="H20" s="257">
        <f t="shared" si="5"/>
        <v>266626</v>
      </c>
      <c r="I20" s="257">
        <f t="shared" si="5"/>
        <v>4772</v>
      </c>
      <c r="J20" s="257">
        <f t="shared" si="5"/>
        <v>179415</v>
      </c>
      <c r="K20" s="257">
        <f t="shared" si="5"/>
        <v>2322</v>
      </c>
      <c r="L20" s="257">
        <f t="shared" si="5"/>
        <v>72477</v>
      </c>
      <c r="M20" s="257">
        <f t="shared" si="5"/>
        <v>466</v>
      </c>
      <c r="N20" s="257">
        <f t="shared" si="5"/>
        <v>14734</v>
      </c>
      <c r="O20" s="257">
        <f t="shared" si="5"/>
        <v>20878</v>
      </c>
      <c r="P20" s="257">
        <f t="shared" si="5"/>
        <v>303704</v>
      </c>
      <c r="Q20" s="257">
        <f t="shared" si="5"/>
        <v>20660</v>
      </c>
      <c r="R20" s="257">
        <f t="shared" si="5"/>
        <v>225698</v>
      </c>
      <c r="S20" s="258" t="s">
        <v>107</v>
      </c>
      <c r="T20" s="258" t="s">
        <v>107</v>
      </c>
      <c r="U20" s="257">
        <f>+U24+U33+U37+U55+U56+U57+U58+U59</f>
        <v>1009</v>
      </c>
      <c r="V20" s="257">
        <f>+V24+V33+V37+V55+V56+V57+V58+V59</f>
        <v>41828</v>
      </c>
      <c r="W20" s="257">
        <f>+W24+W33+W37+W55+W56+W57+W58+W59</f>
        <v>2775</v>
      </c>
      <c r="X20" s="257">
        <f>+X24+X33+X37+X55+X56+X57+X58+X59</f>
        <v>36178</v>
      </c>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row>
    <row r="21" spans="2:71" s="267" customFormat="1" ht="15" customHeight="1">
      <c r="B21" s="268" t="s">
        <v>1617</v>
      </c>
      <c r="C21" s="257">
        <f aca="true" t="shared" si="6" ref="C21:R21">+C25+C26+C61+C62+C63+C64+C65+C66+C67+C68+C69+C70+C71+C72</f>
        <v>25874</v>
      </c>
      <c r="D21" s="257">
        <f t="shared" si="6"/>
        <v>4380025</v>
      </c>
      <c r="E21" s="257">
        <f t="shared" si="6"/>
        <v>24360</v>
      </c>
      <c r="F21" s="257">
        <f t="shared" si="6"/>
        <v>3913479</v>
      </c>
      <c r="G21" s="257">
        <f t="shared" si="6"/>
        <v>5322</v>
      </c>
      <c r="H21" s="257">
        <f t="shared" si="6"/>
        <v>119347</v>
      </c>
      <c r="I21" s="257">
        <f t="shared" si="6"/>
        <v>5021</v>
      </c>
      <c r="J21" s="257">
        <f t="shared" si="6"/>
        <v>108070</v>
      </c>
      <c r="K21" s="257">
        <f t="shared" si="6"/>
        <v>269</v>
      </c>
      <c r="L21" s="257">
        <f t="shared" si="6"/>
        <v>9940</v>
      </c>
      <c r="M21" s="257">
        <f t="shared" si="6"/>
        <v>192</v>
      </c>
      <c r="N21" s="257">
        <f t="shared" si="6"/>
        <v>1337</v>
      </c>
      <c r="O21" s="257">
        <f t="shared" si="6"/>
        <v>22908</v>
      </c>
      <c r="P21" s="257">
        <f t="shared" si="6"/>
        <v>347199</v>
      </c>
      <c r="Q21" s="257">
        <f t="shared" si="6"/>
        <v>22458</v>
      </c>
      <c r="R21" s="257">
        <f t="shared" si="6"/>
        <v>272889</v>
      </c>
      <c r="S21" s="258" t="s">
        <v>107</v>
      </c>
      <c r="T21" s="258" t="s">
        <v>107</v>
      </c>
      <c r="U21" s="257">
        <f>+U25+U26+U61+U62+U63+U64+U65+U66+U67+U68+U69+U70+U71+U72</f>
        <v>400</v>
      </c>
      <c r="V21" s="257">
        <f>+V25+V26+V61+V62+V63+V64+V65+V66+V67+V68+V69+V70+V71+V72</f>
        <v>32762</v>
      </c>
      <c r="W21" s="257">
        <f>+W25+W26+W61+W62+W63+W64+W65+W66+W67+W68+W69+W70+W71+W72</f>
        <v>3263</v>
      </c>
      <c r="X21" s="257">
        <f>+X25+X26+X61+X62+X63+X64+X65+X66+X67+X68+X69+X70+X71+X72</f>
        <v>41548</v>
      </c>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row>
    <row r="22" spans="2:71" ht="8.25" customHeight="1">
      <c r="B22" s="236"/>
      <c r="C22" s="270"/>
      <c r="D22" s="246"/>
      <c r="E22" s="271"/>
      <c r="F22" s="271"/>
      <c r="G22" s="271"/>
      <c r="H22" s="272"/>
      <c r="I22" s="271"/>
      <c r="J22" s="271"/>
      <c r="K22" s="272"/>
      <c r="L22" s="272"/>
      <c r="M22" s="272"/>
      <c r="N22" s="271"/>
      <c r="O22" s="271"/>
      <c r="P22" s="272"/>
      <c r="Q22" s="271"/>
      <c r="R22" s="271"/>
      <c r="S22" s="271"/>
      <c r="T22" s="271"/>
      <c r="U22" s="271"/>
      <c r="V22" s="271"/>
      <c r="W22" s="271"/>
      <c r="X22" s="271"/>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row>
    <row r="23" spans="2:71" ht="12">
      <c r="B23" s="236" t="s">
        <v>1620</v>
      </c>
      <c r="C23" s="271">
        <v>8616</v>
      </c>
      <c r="D23" s="246">
        <v>743065</v>
      </c>
      <c r="E23" s="273">
        <v>7911</v>
      </c>
      <c r="F23" s="273">
        <v>510797</v>
      </c>
      <c r="G23" s="273">
        <v>4106</v>
      </c>
      <c r="H23" s="246">
        <v>114777</v>
      </c>
      <c r="I23" s="273">
        <v>3280</v>
      </c>
      <c r="J23" s="274">
        <v>89333</v>
      </c>
      <c r="K23" s="274">
        <v>880</v>
      </c>
      <c r="L23" s="274">
        <v>20388</v>
      </c>
      <c r="M23" s="274">
        <v>237</v>
      </c>
      <c r="N23" s="273">
        <v>5056</v>
      </c>
      <c r="O23" s="273">
        <v>7704</v>
      </c>
      <c r="P23" s="246">
        <v>117491</v>
      </c>
      <c r="Q23" s="273">
        <v>7504</v>
      </c>
      <c r="R23" s="273">
        <v>94003</v>
      </c>
      <c r="S23" s="275" t="s">
        <v>107</v>
      </c>
      <c r="T23" s="275" t="s">
        <v>107</v>
      </c>
      <c r="U23" s="273">
        <v>157</v>
      </c>
      <c r="V23" s="273">
        <v>7133</v>
      </c>
      <c r="W23" s="273">
        <v>1306</v>
      </c>
      <c r="X23" s="273">
        <v>16355</v>
      </c>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row>
    <row r="24" spans="2:24" ht="12">
      <c r="B24" s="236" t="s">
        <v>1621</v>
      </c>
      <c r="C24" s="271">
        <v>4140</v>
      </c>
      <c r="D24" s="246">
        <v>518542</v>
      </c>
      <c r="E24" s="273">
        <v>3657</v>
      </c>
      <c r="F24" s="273">
        <v>435562</v>
      </c>
      <c r="G24" s="273">
        <v>491</v>
      </c>
      <c r="H24" s="246">
        <v>13846</v>
      </c>
      <c r="I24" s="273">
        <v>401</v>
      </c>
      <c r="J24" s="273">
        <v>11072</v>
      </c>
      <c r="K24" s="274">
        <v>61</v>
      </c>
      <c r="L24" s="274">
        <v>1356</v>
      </c>
      <c r="M24" s="274">
        <v>38</v>
      </c>
      <c r="N24" s="273">
        <v>1418</v>
      </c>
      <c r="O24" s="273">
        <v>3961</v>
      </c>
      <c r="P24" s="246">
        <v>69134</v>
      </c>
      <c r="Q24" s="273">
        <v>3935</v>
      </c>
      <c r="R24" s="273">
        <v>56684</v>
      </c>
      <c r="S24" s="275" t="s">
        <v>107</v>
      </c>
      <c r="T24" s="275" t="s">
        <v>107</v>
      </c>
      <c r="U24" s="273">
        <v>78</v>
      </c>
      <c r="V24" s="273">
        <v>2175</v>
      </c>
      <c r="W24" s="273">
        <v>679</v>
      </c>
      <c r="X24" s="273">
        <v>10275</v>
      </c>
    </row>
    <row r="25" spans="2:24" ht="12">
      <c r="B25" s="236" t="s">
        <v>1623</v>
      </c>
      <c r="C25" s="271">
        <v>3704</v>
      </c>
      <c r="D25" s="246">
        <v>702229</v>
      </c>
      <c r="E25" s="273">
        <v>3512</v>
      </c>
      <c r="F25" s="273">
        <v>644501</v>
      </c>
      <c r="G25" s="273">
        <v>764</v>
      </c>
      <c r="H25" s="246">
        <v>10979</v>
      </c>
      <c r="I25" s="273">
        <v>698</v>
      </c>
      <c r="J25" s="273">
        <v>9775</v>
      </c>
      <c r="K25" s="276">
        <v>7</v>
      </c>
      <c r="L25" s="276">
        <v>357</v>
      </c>
      <c r="M25" s="274">
        <v>152</v>
      </c>
      <c r="N25" s="273">
        <v>847</v>
      </c>
      <c r="O25" s="273">
        <v>3473</v>
      </c>
      <c r="P25" s="246">
        <v>46749</v>
      </c>
      <c r="Q25" s="273">
        <v>3423</v>
      </c>
      <c r="R25" s="273">
        <v>43014</v>
      </c>
      <c r="S25" s="275" t="s">
        <v>107</v>
      </c>
      <c r="T25" s="275" t="s">
        <v>107</v>
      </c>
      <c r="U25" s="273">
        <v>6</v>
      </c>
      <c r="V25" s="276">
        <v>58</v>
      </c>
      <c r="W25" s="273">
        <v>394</v>
      </c>
      <c r="X25" s="273">
        <v>3677</v>
      </c>
    </row>
    <row r="26" spans="2:24" ht="12">
      <c r="B26" s="236" t="s">
        <v>1625</v>
      </c>
      <c r="C26" s="271">
        <v>5097</v>
      </c>
      <c r="D26" s="246">
        <v>902413</v>
      </c>
      <c r="E26" s="273">
        <v>4620</v>
      </c>
      <c r="F26" s="273">
        <v>768806</v>
      </c>
      <c r="G26" s="273">
        <v>813</v>
      </c>
      <c r="H26" s="246">
        <v>24805</v>
      </c>
      <c r="I26" s="273">
        <v>809</v>
      </c>
      <c r="J26" s="273">
        <v>24638</v>
      </c>
      <c r="K26" s="276">
        <v>0</v>
      </c>
      <c r="L26" s="276">
        <v>0</v>
      </c>
      <c r="M26" s="274">
        <v>12</v>
      </c>
      <c r="N26" s="273">
        <v>167</v>
      </c>
      <c r="O26" s="273">
        <v>4364</v>
      </c>
      <c r="P26" s="246">
        <v>108802</v>
      </c>
      <c r="Q26" s="273">
        <v>4297</v>
      </c>
      <c r="R26" s="273">
        <v>93785</v>
      </c>
      <c r="S26" s="275" t="s">
        <v>107</v>
      </c>
      <c r="T26" s="275" t="s">
        <v>107</v>
      </c>
      <c r="U26" s="273">
        <v>59</v>
      </c>
      <c r="V26" s="273">
        <v>3528</v>
      </c>
      <c r="W26" s="273">
        <v>556</v>
      </c>
      <c r="X26" s="273">
        <v>11489</v>
      </c>
    </row>
    <row r="27" spans="2:24" ht="12">
      <c r="B27" s="236"/>
      <c r="C27" s="271"/>
      <c r="D27" s="274"/>
      <c r="E27" s="273"/>
      <c r="F27" s="273"/>
      <c r="G27" s="273"/>
      <c r="H27" s="274"/>
      <c r="I27" s="273"/>
      <c r="J27" s="273"/>
      <c r="K27" s="276"/>
      <c r="L27" s="274"/>
      <c r="M27" s="274"/>
      <c r="N27" s="273"/>
      <c r="O27" s="273"/>
      <c r="P27" s="274"/>
      <c r="Q27" s="273"/>
      <c r="R27" s="273"/>
      <c r="S27" s="273"/>
      <c r="T27" s="273"/>
      <c r="U27" s="273"/>
      <c r="V27" s="273"/>
      <c r="W27" s="273"/>
      <c r="X27" s="273"/>
    </row>
    <row r="28" spans="2:24" ht="12">
      <c r="B28" s="236" t="s">
        <v>1627</v>
      </c>
      <c r="C28" s="271">
        <v>2709</v>
      </c>
      <c r="D28" s="246">
        <v>509729</v>
      </c>
      <c r="E28" s="273">
        <v>2662</v>
      </c>
      <c r="F28" s="273">
        <v>473301</v>
      </c>
      <c r="G28" s="273">
        <v>70</v>
      </c>
      <c r="H28" s="246">
        <v>4073</v>
      </c>
      <c r="I28" s="273">
        <v>23</v>
      </c>
      <c r="J28" s="273">
        <v>1001</v>
      </c>
      <c r="K28" s="276">
        <v>35</v>
      </c>
      <c r="L28" s="274">
        <v>2592</v>
      </c>
      <c r="M28" s="274">
        <v>12</v>
      </c>
      <c r="N28" s="277">
        <v>480</v>
      </c>
      <c r="O28" s="273">
        <v>2449</v>
      </c>
      <c r="P28" s="246">
        <v>32355</v>
      </c>
      <c r="Q28" s="273">
        <v>2439</v>
      </c>
      <c r="R28" s="273">
        <v>27386</v>
      </c>
      <c r="S28" s="275" t="s">
        <v>107</v>
      </c>
      <c r="T28" s="275" t="s">
        <v>107</v>
      </c>
      <c r="U28" s="273">
        <v>76</v>
      </c>
      <c r="V28" s="273">
        <v>3289</v>
      </c>
      <c r="W28" s="273">
        <v>129</v>
      </c>
      <c r="X28" s="273">
        <v>1680</v>
      </c>
    </row>
    <row r="29" spans="2:24" ht="12">
      <c r="B29" s="236" t="s">
        <v>1629</v>
      </c>
      <c r="C29" s="271">
        <v>3909</v>
      </c>
      <c r="D29" s="246">
        <v>358295</v>
      </c>
      <c r="E29" s="273">
        <v>3656</v>
      </c>
      <c r="F29" s="273">
        <v>235376</v>
      </c>
      <c r="G29" s="273">
        <v>3088</v>
      </c>
      <c r="H29" s="246">
        <v>96725</v>
      </c>
      <c r="I29" s="273">
        <v>3073</v>
      </c>
      <c r="J29" s="273">
        <v>94694</v>
      </c>
      <c r="K29" s="276">
        <v>16</v>
      </c>
      <c r="L29" s="276">
        <v>348</v>
      </c>
      <c r="M29" s="274">
        <v>74</v>
      </c>
      <c r="N29" s="273">
        <v>1683</v>
      </c>
      <c r="O29" s="273">
        <v>2874</v>
      </c>
      <c r="P29" s="246">
        <v>26194</v>
      </c>
      <c r="Q29" s="273">
        <v>2786</v>
      </c>
      <c r="R29" s="273">
        <v>20079</v>
      </c>
      <c r="S29" s="275" t="s">
        <v>107</v>
      </c>
      <c r="T29" s="275" t="s">
        <v>107</v>
      </c>
      <c r="U29" s="273">
        <v>70</v>
      </c>
      <c r="V29" s="273">
        <v>1805</v>
      </c>
      <c r="W29" s="273">
        <v>326</v>
      </c>
      <c r="X29" s="273">
        <v>4310</v>
      </c>
    </row>
    <row r="30" spans="2:24" ht="12">
      <c r="B30" s="236" t="s">
        <v>1631</v>
      </c>
      <c r="C30" s="271">
        <v>3030</v>
      </c>
      <c r="D30" s="246">
        <v>297647</v>
      </c>
      <c r="E30" s="273">
        <v>2826</v>
      </c>
      <c r="F30" s="273">
        <v>159072</v>
      </c>
      <c r="G30" s="273">
        <v>2022</v>
      </c>
      <c r="H30" s="246">
        <v>85066</v>
      </c>
      <c r="I30" s="273">
        <v>1534</v>
      </c>
      <c r="J30" s="273">
        <v>62426</v>
      </c>
      <c r="K30" s="276">
        <v>663</v>
      </c>
      <c r="L30" s="274">
        <v>20249</v>
      </c>
      <c r="M30" s="274">
        <v>94</v>
      </c>
      <c r="N30" s="273">
        <v>2391</v>
      </c>
      <c r="O30" s="273">
        <v>2834</v>
      </c>
      <c r="P30" s="246">
        <v>53509</v>
      </c>
      <c r="Q30" s="273">
        <v>2785</v>
      </c>
      <c r="R30" s="273">
        <v>32185</v>
      </c>
      <c r="S30" s="275" t="s">
        <v>107</v>
      </c>
      <c r="T30" s="275" t="s">
        <v>107</v>
      </c>
      <c r="U30" s="273">
        <v>241</v>
      </c>
      <c r="V30" s="273">
        <v>11364</v>
      </c>
      <c r="W30" s="273">
        <v>683</v>
      </c>
      <c r="X30" s="273">
        <v>9960</v>
      </c>
    </row>
    <row r="31" spans="2:24" ht="12">
      <c r="B31" s="236" t="s">
        <v>1632</v>
      </c>
      <c r="C31" s="271">
        <v>4463</v>
      </c>
      <c r="D31" s="246">
        <v>455844</v>
      </c>
      <c r="E31" s="273">
        <v>4281</v>
      </c>
      <c r="F31" s="273">
        <v>288195</v>
      </c>
      <c r="G31" s="273">
        <v>2974</v>
      </c>
      <c r="H31" s="246">
        <v>104745</v>
      </c>
      <c r="I31" s="273">
        <v>1384</v>
      </c>
      <c r="J31" s="273">
        <v>31844</v>
      </c>
      <c r="K31" s="276">
        <v>2063</v>
      </c>
      <c r="L31" s="274">
        <v>70295</v>
      </c>
      <c r="M31" s="274">
        <v>82</v>
      </c>
      <c r="N31" s="273">
        <v>2606</v>
      </c>
      <c r="O31" s="273">
        <v>3798</v>
      </c>
      <c r="P31" s="246">
        <v>62904</v>
      </c>
      <c r="Q31" s="273">
        <v>3722</v>
      </c>
      <c r="R31" s="273">
        <v>51213</v>
      </c>
      <c r="S31" s="275" t="s">
        <v>107</v>
      </c>
      <c r="T31" s="275" t="s">
        <v>107</v>
      </c>
      <c r="U31" s="273">
        <v>88</v>
      </c>
      <c r="V31" s="273">
        <v>2964</v>
      </c>
      <c r="W31" s="273">
        <v>593</v>
      </c>
      <c r="X31" s="273">
        <v>8727</v>
      </c>
    </row>
    <row r="32" spans="2:24" ht="12">
      <c r="B32" s="236"/>
      <c r="C32" s="271"/>
      <c r="D32" s="274"/>
      <c r="E32" s="273"/>
      <c r="F32" s="273"/>
      <c r="G32" s="273"/>
      <c r="H32" s="274"/>
      <c r="I32" s="273"/>
      <c r="J32" s="273"/>
      <c r="K32" s="276"/>
      <c r="L32" s="274"/>
      <c r="M32" s="274"/>
      <c r="N32" s="273"/>
      <c r="O32" s="273"/>
      <c r="P32" s="274"/>
      <c r="Q32" s="273"/>
      <c r="R32" s="273"/>
      <c r="S32" s="273"/>
      <c r="T32" s="273"/>
      <c r="U32" s="273"/>
      <c r="V32" s="273"/>
      <c r="W32" s="273"/>
      <c r="X32" s="273"/>
    </row>
    <row r="33" spans="2:24" ht="12">
      <c r="B33" s="236" t="s">
        <v>1635</v>
      </c>
      <c r="C33" s="271">
        <v>2997</v>
      </c>
      <c r="D33" s="246">
        <v>356809</v>
      </c>
      <c r="E33" s="273">
        <v>2882</v>
      </c>
      <c r="F33" s="273">
        <v>306298</v>
      </c>
      <c r="G33" s="273">
        <v>814</v>
      </c>
      <c r="H33" s="246">
        <v>24092</v>
      </c>
      <c r="I33" s="273">
        <v>268</v>
      </c>
      <c r="J33" s="273">
        <v>7977</v>
      </c>
      <c r="K33" s="276">
        <v>489</v>
      </c>
      <c r="L33" s="274">
        <v>13865</v>
      </c>
      <c r="M33" s="274">
        <v>76</v>
      </c>
      <c r="N33" s="273">
        <v>2250</v>
      </c>
      <c r="O33" s="273">
        <v>2775</v>
      </c>
      <c r="P33" s="246">
        <v>26419</v>
      </c>
      <c r="Q33" s="273">
        <v>2756</v>
      </c>
      <c r="R33" s="273">
        <v>21485</v>
      </c>
      <c r="S33" s="275" t="s">
        <v>107</v>
      </c>
      <c r="T33" s="275" t="s">
        <v>107</v>
      </c>
      <c r="U33" s="273">
        <v>59</v>
      </c>
      <c r="V33" s="273">
        <v>2819</v>
      </c>
      <c r="W33" s="273">
        <v>261</v>
      </c>
      <c r="X33" s="273">
        <v>2115</v>
      </c>
    </row>
    <row r="34" spans="2:24" ht="12">
      <c r="B34" s="236" t="s">
        <v>1637</v>
      </c>
      <c r="C34" s="271">
        <v>4052</v>
      </c>
      <c r="D34" s="246">
        <v>412227</v>
      </c>
      <c r="E34" s="273">
        <v>3367</v>
      </c>
      <c r="F34" s="273">
        <v>217178</v>
      </c>
      <c r="G34" s="273">
        <v>3279</v>
      </c>
      <c r="H34" s="246">
        <v>152621</v>
      </c>
      <c r="I34" s="273">
        <v>3158</v>
      </c>
      <c r="J34" s="273">
        <v>145777</v>
      </c>
      <c r="K34" s="276">
        <v>199</v>
      </c>
      <c r="L34" s="274">
        <v>6527</v>
      </c>
      <c r="M34" s="274">
        <v>24</v>
      </c>
      <c r="N34" s="273">
        <v>317</v>
      </c>
      <c r="O34" s="273">
        <v>3215</v>
      </c>
      <c r="P34" s="246">
        <v>42428</v>
      </c>
      <c r="Q34" s="273">
        <v>3142</v>
      </c>
      <c r="R34" s="273">
        <v>35930</v>
      </c>
      <c r="S34" s="275" t="s">
        <v>107</v>
      </c>
      <c r="T34" s="275" t="s">
        <v>107</v>
      </c>
      <c r="U34" s="273">
        <v>57</v>
      </c>
      <c r="V34" s="273">
        <v>2318</v>
      </c>
      <c r="W34" s="273">
        <v>327</v>
      </c>
      <c r="X34" s="273">
        <v>4180</v>
      </c>
    </row>
    <row r="35" spans="2:24" ht="12">
      <c r="B35" s="236" t="s">
        <v>1639</v>
      </c>
      <c r="C35" s="271">
        <v>3829</v>
      </c>
      <c r="D35" s="246">
        <v>365045</v>
      </c>
      <c r="E35" s="273">
        <v>3020</v>
      </c>
      <c r="F35" s="273">
        <v>168574</v>
      </c>
      <c r="G35" s="273">
        <v>2667</v>
      </c>
      <c r="H35" s="246">
        <v>122274</v>
      </c>
      <c r="I35" s="273">
        <v>2501</v>
      </c>
      <c r="J35" s="273">
        <v>114771</v>
      </c>
      <c r="K35" s="276">
        <v>240</v>
      </c>
      <c r="L35" s="274">
        <v>5226</v>
      </c>
      <c r="M35" s="274">
        <v>87</v>
      </c>
      <c r="N35" s="273">
        <v>2277</v>
      </c>
      <c r="O35" s="273">
        <v>2858</v>
      </c>
      <c r="P35" s="246">
        <v>74197</v>
      </c>
      <c r="Q35" s="273">
        <v>2782</v>
      </c>
      <c r="R35" s="273">
        <v>65116</v>
      </c>
      <c r="S35" s="275" t="s">
        <v>107</v>
      </c>
      <c r="T35" s="275" t="s">
        <v>107</v>
      </c>
      <c r="U35" s="273">
        <v>53</v>
      </c>
      <c r="V35" s="273">
        <v>2889</v>
      </c>
      <c r="W35" s="273">
        <v>416</v>
      </c>
      <c r="X35" s="273">
        <v>6192</v>
      </c>
    </row>
    <row r="36" spans="2:24" ht="12">
      <c r="B36" s="236" t="s">
        <v>1641</v>
      </c>
      <c r="C36" s="271">
        <v>3657</v>
      </c>
      <c r="D36" s="246">
        <v>528547</v>
      </c>
      <c r="E36" s="273">
        <v>3574</v>
      </c>
      <c r="F36" s="273">
        <v>383126</v>
      </c>
      <c r="G36" s="273">
        <v>1233</v>
      </c>
      <c r="H36" s="246">
        <v>55271</v>
      </c>
      <c r="I36" s="273">
        <v>56</v>
      </c>
      <c r="J36" s="273">
        <v>1578</v>
      </c>
      <c r="K36" s="276">
        <v>1121</v>
      </c>
      <c r="L36" s="274">
        <v>49963</v>
      </c>
      <c r="M36" s="274">
        <v>88</v>
      </c>
      <c r="N36" s="273">
        <v>3730</v>
      </c>
      <c r="O36" s="273">
        <v>3509</v>
      </c>
      <c r="P36" s="246">
        <v>90150</v>
      </c>
      <c r="Q36" s="273">
        <v>3490</v>
      </c>
      <c r="R36" s="273">
        <v>82625</v>
      </c>
      <c r="S36" s="275" t="s">
        <v>107</v>
      </c>
      <c r="T36" s="275" t="s">
        <v>107</v>
      </c>
      <c r="U36" s="273">
        <v>29</v>
      </c>
      <c r="V36" s="273">
        <v>3148</v>
      </c>
      <c r="W36" s="273">
        <v>293</v>
      </c>
      <c r="X36" s="273">
        <v>4377</v>
      </c>
    </row>
    <row r="37" spans="2:24" ht="12">
      <c r="B37" s="236" t="s">
        <v>1643</v>
      </c>
      <c r="C37" s="271">
        <v>3205</v>
      </c>
      <c r="D37" s="246">
        <v>363059</v>
      </c>
      <c r="E37" s="273">
        <v>2927</v>
      </c>
      <c r="F37" s="273">
        <v>236415</v>
      </c>
      <c r="G37" s="273">
        <v>2002</v>
      </c>
      <c r="H37" s="246">
        <v>78437</v>
      </c>
      <c r="I37" s="273">
        <v>1793</v>
      </c>
      <c r="J37" s="273">
        <v>68742</v>
      </c>
      <c r="K37" s="276">
        <v>210</v>
      </c>
      <c r="L37" s="274">
        <v>6940</v>
      </c>
      <c r="M37" s="274">
        <v>71</v>
      </c>
      <c r="N37" s="273">
        <v>2755</v>
      </c>
      <c r="O37" s="273">
        <v>2757</v>
      </c>
      <c r="P37" s="246">
        <v>48207</v>
      </c>
      <c r="Q37" s="273">
        <v>2696</v>
      </c>
      <c r="R37" s="273">
        <v>35386</v>
      </c>
      <c r="S37" s="275" t="s">
        <v>107</v>
      </c>
      <c r="T37" s="275" t="s">
        <v>107</v>
      </c>
      <c r="U37" s="273">
        <v>128</v>
      </c>
      <c r="V37" s="273">
        <v>6209</v>
      </c>
      <c r="W37" s="273">
        <v>504</v>
      </c>
      <c r="X37" s="273">
        <v>6612</v>
      </c>
    </row>
    <row r="38" spans="2:24" ht="12">
      <c r="B38" s="236"/>
      <c r="C38" s="271"/>
      <c r="D38" s="274"/>
      <c r="E38" s="273"/>
      <c r="F38" s="273"/>
      <c r="G38" s="273"/>
      <c r="H38" s="274"/>
      <c r="I38" s="273"/>
      <c r="J38" s="273"/>
      <c r="K38" s="276"/>
      <c r="L38" s="274"/>
      <c r="M38" s="274"/>
      <c r="N38" s="273"/>
      <c r="O38" s="273"/>
      <c r="P38" s="274"/>
      <c r="Q38" s="273"/>
      <c r="R38" s="273"/>
      <c r="S38" s="273"/>
      <c r="T38" s="273"/>
      <c r="U38" s="273"/>
      <c r="V38" s="273"/>
      <c r="W38" s="273"/>
      <c r="X38" s="273"/>
    </row>
    <row r="39" spans="2:24" ht="12">
      <c r="B39" s="236" t="s">
        <v>1645</v>
      </c>
      <c r="C39" s="271">
        <v>1403</v>
      </c>
      <c r="D39" s="246">
        <v>111662</v>
      </c>
      <c r="E39" s="273">
        <v>1285</v>
      </c>
      <c r="F39" s="273">
        <v>64150</v>
      </c>
      <c r="G39" s="273">
        <v>983</v>
      </c>
      <c r="H39" s="246">
        <v>31689</v>
      </c>
      <c r="I39" s="273">
        <v>665</v>
      </c>
      <c r="J39" s="273">
        <v>17047</v>
      </c>
      <c r="K39" s="276">
        <v>310</v>
      </c>
      <c r="L39" s="274">
        <v>12598</v>
      </c>
      <c r="M39" s="274">
        <v>76</v>
      </c>
      <c r="N39" s="273">
        <v>2044</v>
      </c>
      <c r="O39" s="273">
        <v>1131</v>
      </c>
      <c r="P39" s="246">
        <v>15823</v>
      </c>
      <c r="Q39" s="273">
        <v>1088</v>
      </c>
      <c r="R39" s="273">
        <v>8305</v>
      </c>
      <c r="S39" s="275" t="s">
        <v>107</v>
      </c>
      <c r="T39" s="275" t="s">
        <v>107</v>
      </c>
      <c r="U39" s="273">
        <v>49</v>
      </c>
      <c r="V39" s="273">
        <v>2447</v>
      </c>
      <c r="W39" s="273">
        <v>317</v>
      </c>
      <c r="X39" s="273">
        <v>5071</v>
      </c>
    </row>
    <row r="40" spans="2:24" ht="12">
      <c r="B40" s="236" t="s">
        <v>1647</v>
      </c>
      <c r="C40" s="271">
        <v>1322</v>
      </c>
      <c r="D40" s="246">
        <v>109411</v>
      </c>
      <c r="E40" s="273">
        <v>1261</v>
      </c>
      <c r="F40" s="273">
        <v>77988</v>
      </c>
      <c r="G40" s="273">
        <v>883</v>
      </c>
      <c r="H40" s="246">
        <v>22273</v>
      </c>
      <c r="I40" s="273">
        <v>856</v>
      </c>
      <c r="J40" s="273">
        <v>20647</v>
      </c>
      <c r="K40" s="276">
        <v>23</v>
      </c>
      <c r="L40" s="276">
        <v>334</v>
      </c>
      <c r="M40" s="274">
        <v>43</v>
      </c>
      <c r="N40" s="273">
        <v>1292</v>
      </c>
      <c r="O40" s="273">
        <v>1089</v>
      </c>
      <c r="P40" s="246">
        <v>9150</v>
      </c>
      <c r="Q40" s="273">
        <v>1070</v>
      </c>
      <c r="R40" s="273">
        <v>7131</v>
      </c>
      <c r="S40" s="275" t="s">
        <v>107</v>
      </c>
      <c r="T40" s="275" t="s">
        <v>107</v>
      </c>
      <c r="U40" s="276">
        <v>17</v>
      </c>
      <c r="V40" s="273">
        <v>624</v>
      </c>
      <c r="W40" s="273">
        <v>141</v>
      </c>
      <c r="X40" s="273">
        <v>1395</v>
      </c>
    </row>
    <row r="41" spans="2:24" ht="12">
      <c r="B41" s="236" t="s">
        <v>1649</v>
      </c>
      <c r="C41" s="271">
        <v>2573</v>
      </c>
      <c r="D41" s="246">
        <v>229123</v>
      </c>
      <c r="E41" s="273">
        <v>2509</v>
      </c>
      <c r="F41" s="273">
        <v>181902</v>
      </c>
      <c r="G41" s="273">
        <v>1500</v>
      </c>
      <c r="H41" s="246">
        <v>30327</v>
      </c>
      <c r="I41" s="273">
        <v>1432</v>
      </c>
      <c r="J41" s="273">
        <v>27743</v>
      </c>
      <c r="K41" s="276">
        <v>115</v>
      </c>
      <c r="L41" s="274">
        <v>1573</v>
      </c>
      <c r="M41" s="274">
        <v>46</v>
      </c>
      <c r="N41" s="273">
        <v>1011</v>
      </c>
      <c r="O41" s="273">
        <v>1994</v>
      </c>
      <c r="P41" s="246">
        <v>16894</v>
      </c>
      <c r="Q41" s="273">
        <v>1935</v>
      </c>
      <c r="R41" s="273">
        <v>13463</v>
      </c>
      <c r="S41" s="275" t="s">
        <v>107</v>
      </c>
      <c r="T41" s="275" t="s">
        <v>107</v>
      </c>
      <c r="U41" s="273">
        <v>19</v>
      </c>
      <c r="V41" s="275">
        <v>1059</v>
      </c>
      <c r="W41" s="273">
        <v>295</v>
      </c>
      <c r="X41" s="273">
        <v>2372</v>
      </c>
    </row>
    <row r="42" spans="2:24" ht="12">
      <c r="B42" s="236" t="s">
        <v>1651</v>
      </c>
      <c r="C42" s="271">
        <v>1295</v>
      </c>
      <c r="D42" s="246">
        <v>80325</v>
      </c>
      <c r="E42" s="273">
        <v>1251</v>
      </c>
      <c r="F42" s="273">
        <v>56638</v>
      </c>
      <c r="G42" s="273">
        <v>233</v>
      </c>
      <c r="H42" s="246">
        <v>6560</v>
      </c>
      <c r="I42" s="273">
        <v>184</v>
      </c>
      <c r="J42" s="273">
        <v>5589</v>
      </c>
      <c r="K42" s="276">
        <v>54</v>
      </c>
      <c r="L42" s="276">
        <v>773</v>
      </c>
      <c r="M42" s="274">
        <v>12</v>
      </c>
      <c r="N42" s="273">
        <v>198</v>
      </c>
      <c r="O42" s="273">
        <v>1230</v>
      </c>
      <c r="P42" s="246">
        <v>17127</v>
      </c>
      <c r="Q42" s="273">
        <v>1219</v>
      </c>
      <c r="R42" s="273">
        <v>13229</v>
      </c>
      <c r="S42" s="275" t="s">
        <v>107</v>
      </c>
      <c r="T42" s="275" t="s">
        <v>107</v>
      </c>
      <c r="U42" s="273">
        <v>45</v>
      </c>
      <c r="V42" s="273">
        <v>1226</v>
      </c>
      <c r="W42" s="273">
        <v>248</v>
      </c>
      <c r="X42" s="273">
        <v>2672</v>
      </c>
    </row>
    <row r="43" spans="2:24" ht="12">
      <c r="B43" s="236" t="s">
        <v>1653</v>
      </c>
      <c r="C43" s="271">
        <v>1819</v>
      </c>
      <c r="D43" s="246">
        <v>177051</v>
      </c>
      <c r="E43" s="273">
        <v>1656</v>
      </c>
      <c r="F43" s="273">
        <v>72032</v>
      </c>
      <c r="G43" s="273">
        <v>1325</v>
      </c>
      <c r="H43" s="246">
        <v>75409</v>
      </c>
      <c r="I43" s="273">
        <v>931</v>
      </c>
      <c r="J43" s="273">
        <v>54812</v>
      </c>
      <c r="K43" s="276">
        <v>510</v>
      </c>
      <c r="L43" s="274">
        <v>18131</v>
      </c>
      <c r="M43" s="274">
        <v>72</v>
      </c>
      <c r="N43" s="273">
        <v>2466</v>
      </c>
      <c r="O43" s="273">
        <v>1616</v>
      </c>
      <c r="P43" s="246">
        <v>29610</v>
      </c>
      <c r="Q43" s="273">
        <v>1588</v>
      </c>
      <c r="R43" s="273">
        <v>20126</v>
      </c>
      <c r="S43" s="275" t="s">
        <v>107</v>
      </c>
      <c r="T43" s="275" t="s">
        <v>107</v>
      </c>
      <c r="U43" s="273">
        <v>47</v>
      </c>
      <c r="V43" s="275">
        <v>2615</v>
      </c>
      <c r="W43" s="273">
        <v>438</v>
      </c>
      <c r="X43" s="273">
        <v>6869</v>
      </c>
    </row>
    <row r="44" spans="2:24" ht="12">
      <c r="B44" s="236" t="s">
        <v>1605</v>
      </c>
      <c r="C44" s="271">
        <v>1362</v>
      </c>
      <c r="D44" s="246">
        <v>119100</v>
      </c>
      <c r="E44" s="273">
        <v>1274</v>
      </c>
      <c r="F44" s="273">
        <v>64467</v>
      </c>
      <c r="G44" s="273">
        <v>793</v>
      </c>
      <c r="H44" s="246">
        <v>37411</v>
      </c>
      <c r="I44" s="273">
        <v>717</v>
      </c>
      <c r="J44" s="273">
        <v>33164</v>
      </c>
      <c r="K44" s="276">
        <v>82</v>
      </c>
      <c r="L44" s="274">
        <v>2670</v>
      </c>
      <c r="M44" s="274">
        <v>55</v>
      </c>
      <c r="N44" s="274">
        <v>1577</v>
      </c>
      <c r="O44" s="273">
        <v>1216</v>
      </c>
      <c r="P44" s="246">
        <v>17222</v>
      </c>
      <c r="Q44" s="273">
        <v>1208</v>
      </c>
      <c r="R44" s="273">
        <v>13067</v>
      </c>
      <c r="S44" s="275" t="s">
        <v>107</v>
      </c>
      <c r="T44" s="275" t="s">
        <v>107</v>
      </c>
      <c r="U44" s="273">
        <v>30</v>
      </c>
      <c r="V44" s="273">
        <v>2228</v>
      </c>
      <c r="W44" s="273">
        <v>150</v>
      </c>
      <c r="X44" s="273">
        <v>1927</v>
      </c>
    </row>
    <row r="45" spans="2:24" ht="12">
      <c r="B45" s="236" t="s">
        <v>1606</v>
      </c>
      <c r="C45" s="271">
        <v>1512</v>
      </c>
      <c r="D45" s="246">
        <v>192479</v>
      </c>
      <c r="E45" s="273">
        <v>1473</v>
      </c>
      <c r="F45" s="273">
        <v>143933</v>
      </c>
      <c r="G45" s="273">
        <v>292</v>
      </c>
      <c r="H45" s="246">
        <v>10952</v>
      </c>
      <c r="I45" s="273">
        <v>58</v>
      </c>
      <c r="J45" s="273">
        <v>1366</v>
      </c>
      <c r="K45" s="276">
        <v>223</v>
      </c>
      <c r="L45" s="274">
        <v>9056</v>
      </c>
      <c r="M45" s="274">
        <v>24</v>
      </c>
      <c r="N45" s="274">
        <v>530</v>
      </c>
      <c r="O45" s="273">
        <v>1452</v>
      </c>
      <c r="P45" s="246">
        <v>37594</v>
      </c>
      <c r="Q45" s="273">
        <v>1448</v>
      </c>
      <c r="R45" s="273">
        <v>34896</v>
      </c>
      <c r="S45" s="275" t="s">
        <v>107</v>
      </c>
      <c r="T45" s="275" t="s">
        <v>107</v>
      </c>
      <c r="U45" s="273">
        <v>33</v>
      </c>
      <c r="V45" s="273">
        <v>1202</v>
      </c>
      <c r="W45" s="273">
        <v>119</v>
      </c>
      <c r="X45" s="273">
        <v>1496</v>
      </c>
    </row>
    <row r="46" spans="2:24" ht="12">
      <c r="B46" s="236"/>
      <c r="C46" s="271"/>
      <c r="D46" s="274"/>
      <c r="E46" s="273"/>
      <c r="F46" s="273"/>
      <c r="G46" s="273"/>
      <c r="H46" s="274"/>
      <c r="I46" s="273"/>
      <c r="J46" s="273"/>
      <c r="K46" s="276"/>
      <c r="L46" s="274"/>
      <c r="M46" s="274"/>
      <c r="N46" s="274"/>
      <c r="O46" s="273"/>
      <c r="P46" s="274"/>
      <c r="Q46" s="273"/>
      <c r="R46" s="273"/>
      <c r="S46" s="273"/>
      <c r="T46" s="273"/>
      <c r="U46" s="273"/>
      <c r="V46" s="273"/>
      <c r="W46" s="273"/>
      <c r="X46" s="273"/>
    </row>
    <row r="47" spans="2:24" ht="12">
      <c r="B47" s="236" t="s">
        <v>1609</v>
      </c>
      <c r="C47" s="271">
        <v>1053</v>
      </c>
      <c r="D47" s="246">
        <v>163858</v>
      </c>
      <c r="E47" s="273">
        <v>1012</v>
      </c>
      <c r="F47" s="273">
        <v>147220</v>
      </c>
      <c r="G47" s="273">
        <v>62</v>
      </c>
      <c r="H47" s="246">
        <v>1789</v>
      </c>
      <c r="I47" s="273">
        <v>4</v>
      </c>
      <c r="J47" s="273">
        <v>60</v>
      </c>
      <c r="K47" s="276">
        <v>58</v>
      </c>
      <c r="L47" s="274">
        <v>1729</v>
      </c>
      <c r="M47" s="276">
        <v>0</v>
      </c>
      <c r="N47" s="276">
        <v>0</v>
      </c>
      <c r="O47" s="273">
        <v>1014</v>
      </c>
      <c r="P47" s="246">
        <v>14849</v>
      </c>
      <c r="Q47" s="273">
        <v>1004</v>
      </c>
      <c r="R47" s="273">
        <v>11454</v>
      </c>
      <c r="S47" s="275" t="s">
        <v>107</v>
      </c>
      <c r="T47" s="275" t="s">
        <v>107</v>
      </c>
      <c r="U47" s="273">
        <v>69</v>
      </c>
      <c r="V47" s="273">
        <v>1819</v>
      </c>
      <c r="W47" s="273">
        <v>139</v>
      </c>
      <c r="X47" s="273">
        <v>1576</v>
      </c>
    </row>
    <row r="48" spans="2:24" ht="12">
      <c r="B48" s="236" t="s">
        <v>1610</v>
      </c>
      <c r="C48" s="271">
        <v>1595</v>
      </c>
      <c r="D48" s="246">
        <v>216788</v>
      </c>
      <c r="E48" s="273">
        <v>1578</v>
      </c>
      <c r="F48" s="273">
        <v>200205</v>
      </c>
      <c r="G48" s="273">
        <v>55</v>
      </c>
      <c r="H48" s="246">
        <v>3374</v>
      </c>
      <c r="I48" s="273">
        <v>2</v>
      </c>
      <c r="J48" s="273">
        <v>100</v>
      </c>
      <c r="K48" s="276">
        <v>53</v>
      </c>
      <c r="L48" s="274">
        <v>3274</v>
      </c>
      <c r="M48" s="274">
        <v>0</v>
      </c>
      <c r="N48" s="276">
        <v>0</v>
      </c>
      <c r="O48" s="273">
        <v>1485</v>
      </c>
      <c r="P48" s="246">
        <v>13209</v>
      </c>
      <c r="Q48" s="273">
        <v>1481</v>
      </c>
      <c r="R48" s="273">
        <v>10208</v>
      </c>
      <c r="S48" s="275" t="s">
        <v>107</v>
      </c>
      <c r="T48" s="275" t="s">
        <v>107</v>
      </c>
      <c r="U48" s="273">
        <v>64</v>
      </c>
      <c r="V48" s="273">
        <v>2809</v>
      </c>
      <c r="W48" s="273">
        <v>23</v>
      </c>
      <c r="X48" s="273">
        <v>192</v>
      </c>
    </row>
    <row r="49" spans="2:24" ht="12">
      <c r="B49" s="236" t="s">
        <v>1612</v>
      </c>
      <c r="C49" s="271">
        <v>1125</v>
      </c>
      <c r="D49" s="246">
        <v>156631</v>
      </c>
      <c r="E49" s="273">
        <v>1110</v>
      </c>
      <c r="F49" s="273">
        <v>142375</v>
      </c>
      <c r="G49" s="273">
        <v>96</v>
      </c>
      <c r="H49" s="246">
        <v>4396</v>
      </c>
      <c r="I49" s="273">
        <v>13</v>
      </c>
      <c r="J49" s="273">
        <v>246</v>
      </c>
      <c r="K49" s="276">
        <v>47</v>
      </c>
      <c r="L49" s="276">
        <v>3141</v>
      </c>
      <c r="M49" s="274">
        <v>37</v>
      </c>
      <c r="N49" s="274">
        <v>1009</v>
      </c>
      <c r="O49" s="273">
        <v>977</v>
      </c>
      <c r="P49" s="246">
        <v>9860</v>
      </c>
      <c r="Q49" s="273">
        <v>967</v>
      </c>
      <c r="R49" s="273">
        <v>8856</v>
      </c>
      <c r="S49" s="275" t="s">
        <v>107</v>
      </c>
      <c r="T49" s="275" t="s">
        <v>107</v>
      </c>
      <c r="U49" s="273">
        <v>16</v>
      </c>
      <c r="V49" s="273">
        <v>474</v>
      </c>
      <c r="W49" s="273">
        <v>41</v>
      </c>
      <c r="X49" s="273">
        <v>530</v>
      </c>
    </row>
    <row r="50" spans="2:24" ht="12">
      <c r="B50" s="236" t="s">
        <v>1614</v>
      </c>
      <c r="C50" s="271">
        <v>1579</v>
      </c>
      <c r="D50" s="246">
        <v>205373</v>
      </c>
      <c r="E50" s="273">
        <v>1376</v>
      </c>
      <c r="F50" s="273">
        <v>185951</v>
      </c>
      <c r="G50" s="273">
        <v>58</v>
      </c>
      <c r="H50" s="246">
        <v>2759</v>
      </c>
      <c r="I50" s="273">
        <v>31</v>
      </c>
      <c r="J50" s="273">
        <v>539</v>
      </c>
      <c r="K50" s="276">
        <v>27</v>
      </c>
      <c r="L50" s="274">
        <v>2220</v>
      </c>
      <c r="M50" s="274">
        <v>0</v>
      </c>
      <c r="N50" s="276">
        <v>0</v>
      </c>
      <c r="O50" s="273">
        <v>1472</v>
      </c>
      <c r="P50" s="246">
        <v>16663</v>
      </c>
      <c r="Q50" s="273">
        <v>1440</v>
      </c>
      <c r="R50" s="273">
        <v>12100</v>
      </c>
      <c r="S50" s="275" t="s">
        <v>107</v>
      </c>
      <c r="T50" s="275" t="s">
        <v>107</v>
      </c>
      <c r="U50" s="273">
        <v>34</v>
      </c>
      <c r="V50" s="273">
        <v>1094</v>
      </c>
      <c r="W50" s="273">
        <v>273</v>
      </c>
      <c r="X50" s="273">
        <v>3469</v>
      </c>
    </row>
    <row r="51" spans="2:24" ht="12">
      <c r="B51" s="236" t="s">
        <v>1616</v>
      </c>
      <c r="C51" s="271">
        <v>776</v>
      </c>
      <c r="D51" s="246">
        <v>100708</v>
      </c>
      <c r="E51" s="273">
        <v>739</v>
      </c>
      <c r="F51" s="273">
        <v>79799</v>
      </c>
      <c r="G51" s="273">
        <v>22</v>
      </c>
      <c r="H51" s="246">
        <v>1475</v>
      </c>
      <c r="I51" s="273">
        <v>4</v>
      </c>
      <c r="J51" s="273">
        <v>260</v>
      </c>
      <c r="K51" s="276">
        <v>18</v>
      </c>
      <c r="L51" s="274">
        <v>1215</v>
      </c>
      <c r="M51" s="276">
        <v>0</v>
      </c>
      <c r="N51" s="276">
        <v>0</v>
      </c>
      <c r="O51" s="273">
        <v>751</v>
      </c>
      <c r="P51" s="246">
        <v>19434</v>
      </c>
      <c r="Q51" s="273">
        <v>745</v>
      </c>
      <c r="R51" s="273">
        <v>12698</v>
      </c>
      <c r="S51" s="275" t="s">
        <v>107</v>
      </c>
      <c r="T51" s="275" t="s">
        <v>107</v>
      </c>
      <c r="U51" s="273">
        <v>124</v>
      </c>
      <c r="V51" s="273">
        <v>5660</v>
      </c>
      <c r="W51" s="273">
        <v>47</v>
      </c>
      <c r="X51" s="273">
        <v>1076</v>
      </c>
    </row>
    <row r="52" spans="2:24" ht="12">
      <c r="B52" s="236" t="s">
        <v>1618</v>
      </c>
      <c r="C52" s="271">
        <v>1075</v>
      </c>
      <c r="D52" s="246">
        <v>179979</v>
      </c>
      <c r="E52" s="273">
        <v>1052</v>
      </c>
      <c r="F52" s="273">
        <v>163160</v>
      </c>
      <c r="G52" s="273">
        <v>126</v>
      </c>
      <c r="H52" s="246">
        <v>3015</v>
      </c>
      <c r="I52" s="273">
        <v>69</v>
      </c>
      <c r="J52" s="273">
        <v>1122</v>
      </c>
      <c r="K52" s="276">
        <v>58</v>
      </c>
      <c r="L52" s="274">
        <v>1888</v>
      </c>
      <c r="M52" s="276">
        <v>1</v>
      </c>
      <c r="N52" s="276">
        <v>5</v>
      </c>
      <c r="O52" s="273">
        <v>1004</v>
      </c>
      <c r="P52" s="246">
        <v>13804</v>
      </c>
      <c r="Q52" s="273">
        <v>999</v>
      </c>
      <c r="R52" s="273">
        <v>12386</v>
      </c>
      <c r="S52" s="275" t="s">
        <v>107</v>
      </c>
      <c r="T52" s="275" t="s">
        <v>107</v>
      </c>
      <c r="U52" s="273">
        <v>15</v>
      </c>
      <c r="V52" s="273">
        <v>572</v>
      </c>
      <c r="W52" s="273">
        <v>77</v>
      </c>
      <c r="X52" s="273">
        <v>846</v>
      </c>
    </row>
    <row r="53" spans="2:24" ht="12">
      <c r="B53" s="236" t="s">
        <v>1619</v>
      </c>
      <c r="C53" s="271">
        <v>1155</v>
      </c>
      <c r="D53" s="246">
        <v>137142</v>
      </c>
      <c r="E53" s="273">
        <v>1109</v>
      </c>
      <c r="F53" s="273">
        <v>119505</v>
      </c>
      <c r="G53" s="273">
        <v>54</v>
      </c>
      <c r="H53" s="246">
        <v>2455</v>
      </c>
      <c r="I53" s="273">
        <v>14</v>
      </c>
      <c r="J53" s="273">
        <v>160</v>
      </c>
      <c r="K53" s="276">
        <v>41</v>
      </c>
      <c r="L53" s="274">
        <v>2255</v>
      </c>
      <c r="M53" s="276">
        <v>2</v>
      </c>
      <c r="N53" s="276">
        <v>40</v>
      </c>
      <c r="O53" s="273">
        <v>1113</v>
      </c>
      <c r="P53" s="246">
        <v>15182</v>
      </c>
      <c r="Q53" s="273">
        <v>1101</v>
      </c>
      <c r="R53" s="273">
        <v>12963</v>
      </c>
      <c r="S53" s="275" t="s">
        <v>107</v>
      </c>
      <c r="T53" s="275" t="s">
        <v>107</v>
      </c>
      <c r="U53" s="273">
        <v>24</v>
      </c>
      <c r="V53" s="276">
        <v>937</v>
      </c>
      <c r="W53" s="273">
        <v>124</v>
      </c>
      <c r="X53" s="273">
        <v>1282</v>
      </c>
    </row>
    <row r="54" spans="2:24" ht="12">
      <c r="B54" s="236"/>
      <c r="C54" s="271"/>
      <c r="D54" s="274"/>
      <c r="E54" s="273"/>
      <c r="F54" s="273"/>
      <c r="G54" s="273"/>
      <c r="H54" s="274"/>
      <c r="I54" s="273"/>
      <c r="J54" s="273"/>
      <c r="K54" s="276"/>
      <c r="L54" s="274"/>
      <c r="M54" s="274"/>
      <c r="N54" s="274"/>
      <c r="O54" s="273"/>
      <c r="P54" s="274"/>
      <c r="Q54" s="273"/>
      <c r="R54" s="273"/>
      <c r="S54" s="273"/>
      <c r="T54" s="275"/>
      <c r="U54" s="273"/>
      <c r="V54" s="275"/>
      <c r="W54" s="273"/>
      <c r="X54" s="273"/>
    </row>
    <row r="55" spans="2:24" ht="12">
      <c r="B55" s="236" t="s">
        <v>1622</v>
      </c>
      <c r="C55" s="271">
        <v>3257</v>
      </c>
      <c r="D55" s="246">
        <v>429052</v>
      </c>
      <c r="E55" s="273">
        <v>3065</v>
      </c>
      <c r="F55" s="273">
        <v>307540</v>
      </c>
      <c r="G55" s="273">
        <v>1751</v>
      </c>
      <c r="H55" s="246">
        <v>75068</v>
      </c>
      <c r="I55" s="273">
        <v>1677</v>
      </c>
      <c r="J55" s="273">
        <v>72484</v>
      </c>
      <c r="K55" s="276">
        <v>43</v>
      </c>
      <c r="L55" s="276">
        <v>818</v>
      </c>
      <c r="M55" s="274">
        <v>65</v>
      </c>
      <c r="N55" s="274">
        <v>1766</v>
      </c>
      <c r="O55" s="273">
        <v>2960</v>
      </c>
      <c r="P55" s="246">
        <v>46444</v>
      </c>
      <c r="Q55" s="273">
        <v>2931</v>
      </c>
      <c r="R55" s="273">
        <v>38054</v>
      </c>
      <c r="S55" s="275" t="s">
        <v>107</v>
      </c>
      <c r="T55" s="275" t="s">
        <v>107</v>
      </c>
      <c r="U55" s="273">
        <v>107</v>
      </c>
      <c r="V55" s="273">
        <v>4010</v>
      </c>
      <c r="W55" s="273">
        <v>304</v>
      </c>
      <c r="X55" s="273">
        <v>4380</v>
      </c>
    </row>
    <row r="56" spans="2:24" ht="12">
      <c r="B56" s="236" t="s">
        <v>108</v>
      </c>
      <c r="C56" s="271">
        <v>3173</v>
      </c>
      <c r="D56" s="246">
        <v>505235</v>
      </c>
      <c r="E56" s="273">
        <v>3124</v>
      </c>
      <c r="F56" s="273">
        <v>464360</v>
      </c>
      <c r="G56" s="273">
        <v>354</v>
      </c>
      <c r="H56" s="246">
        <v>9085</v>
      </c>
      <c r="I56" s="273">
        <v>222</v>
      </c>
      <c r="J56" s="273">
        <v>5706</v>
      </c>
      <c r="K56" s="276">
        <v>76</v>
      </c>
      <c r="L56" s="274">
        <v>1759</v>
      </c>
      <c r="M56" s="274">
        <v>66</v>
      </c>
      <c r="N56" s="273">
        <v>1620</v>
      </c>
      <c r="O56" s="273">
        <v>2997</v>
      </c>
      <c r="P56" s="246">
        <v>31790</v>
      </c>
      <c r="Q56" s="273">
        <v>2976</v>
      </c>
      <c r="R56" s="273">
        <v>22357</v>
      </c>
      <c r="S56" s="275" t="s">
        <v>107</v>
      </c>
      <c r="T56" s="275" t="s">
        <v>107</v>
      </c>
      <c r="U56" s="273">
        <v>165</v>
      </c>
      <c r="V56" s="273">
        <v>7164</v>
      </c>
      <c r="W56" s="273">
        <v>168</v>
      </c>
      <c r="X56" s="273">
        <v>2269</v>
      </c>
    </row>
    <row r="57" spans="2:24" ht="12">
      <c r="B57" s="236" t="s">
        <v>1626</v>
      </c>
      <c r="C57" s="271">
        <v>1230</v>
      </c>
      <c r="D57" s="246">
        <v>128702</v>
      </c>
      <c r="E57" s="273">
        <v>1155</v>
      </c>
      <c r="F57" s="273">
        <v>110222</v>
      </c>
      <c r="G57" s="273">
        <v>11</v>
      </c>
      <c r="H57" s="246">
        <v>116</v>
      </c>
      <c r="I57" s="273">
        <v>11</v>
      </c>
      <c r="J57" s="273">
        <v>116</v>
      </c>
      <c r="K57" s="276">
        <v>0</v>
      </c>
      <c r="L57" s="276">
        <v>0</v>
      </c>
      <c r="M57" s="276">
        <v>0</v>
      </c>
      <c r="N57" s="276">
        <v>0</v>
      </c>
      <c r="O57" s="273">
        <v>1189</v>
      </c>
      <c r="P57" s="246">
        <v>18364</v>
      </c>
      <c r="Q57" s="273">
        <v>1180</v>
      </c>
      <c r="R57" s="273">
        <v>12259</v>
      </c>
      <c r="S57" s="275" t="s">
        <v>107</v>
      </c>
      <c r="T57" s="275" t="s">
        <v>107</v>
      </c>
      <c r="U57" s="273">
        <v>217</v>
      </c>
      <c r="V57" s="273">
        <v>4495</v>
      </c>
      <c r="W57" s="273">
        <v>131</v>
      </c>
      <c r="X57" s="273">
        <v>1610</v>
      </c>
    </row>
    <row r="58" spans="2:24" ht="12">
      <c r="B58" s="236" t="s">
        <v>1628</v>
      </c>
      <c r="C58" s="271">
        <v>2833</v>
      </c>
      <c r="D58" s="246">
        <v>258466</v>
      </c>
      <c r="E58" s="273">
        <v>2619</v>
      </c>
      <c r="F58" s="273">
        <v>146059</v>
      </c>
      <c r="G58" s="273">
        <v>1744</v>
      </c>
      <c r="H58" s="246">
        <v>65313</v>
      </c>
      <c r="I58" s="273">
        <v>385</v>
      </c>
      <c r="J58" s="273">
        <v>12853</v>
      </c>
      <c r="K58" s="276">
        <v>1438</v>
      </c>
      <c r="L58" s="274">
        <v>47553</v>
      </c>
      <c r="M58" s="274">
        <v>148</v>
      </c>
      <c r="N58" s="273">
        <v>4907</v>
      </c>
      <c r="O58" s="273">
        <v>2673</v>
      </c>
      <c r="P58" s="246">
        <v>47094</v>
      </c>
      <c r="Q58" s="273">
        <v>2638</v>
      </c>
      <c r="R58" s="273">
        <v>29716</v>
      </c>
      <c r="S58" s="275" t="s">
        <v>107</v>
      </c>
      <c r="T58" s="275" t="s">
        <v>107</v>
      </c>
      <c r="U58" s="273">
        <v>126</v>
      </c>
      <c r="V58" s="273">
        <v>9975</v>
      </c>
      <c r="W58" s="273">
        <v>583</v>
      </c>
      <c r="X58" s="273">
        <v>7403</v>
      </c>
    </row>
    <row r="59" spans="2:24" ht="12">
      <c r="B59" s="236" t="s">
        <v>1630</v>
      </c>
      <c r="C59" s="271">
        <v>1657</v>
      </c>
      <c r="D59" s="246">
        <v>216828</v>
      </c>
      <c r="E59" s="273">
        <v>1628</v>
      </c>
      <c r="F59" s="273">
        <v>199907</v>
      </c>
      <c r="G59" s="273">
        <v>22</v>
      </c>
      <c r="H59" s="246">
        <v>669</v>
      </c>
      <c r="I59" s="273">
        <v>15</v>
      </c>
      <c r="J59" s="273">
        <v>465</v>
      </c>
      <c r="K59" s="276">
        <v>5</v>
      </c>
      <c r="L59" s="276">
        <v>186</v>
      </c>
      <c r="M59" s="274">
        <v>2</v>
      </c>
      <c r="N59" s="273">
        <v>18</v>
      </c>
      <c r="O59" s="273">
        <v>1566</v>
      </c>
      <c r="P59" s="246">
        <v>16252</v>
      </c>
      <c r="Q59" s="273">
        <v>1548</v>
      </c>
      <c r="R59" s="273">
        <v>9757</v>
      </c>
      <c r="S59" s="275" t="s">
        <v>107</v>
      </c>
      <c r="T59" s="275" t="s">
        <v>107</v>
      </c>
      <c r="U59" s="273">
        <v>129</v>
      </c>
      <c r="V59" s="273">
        <v>4981</v>
      </c>
      <c r="W59" s="273">
        <v>145</v>
      </c>
      <c r="X59" s="273">
        <v>1514</v>
      </c>
    </row>
    <row r="60" spans="2:24" ht="12">
      <c r="B60" s="236"/>
      <c r="C60" s="271"/>
      <c r="D60" s="274"/>
      <c r="E60" s="273"/>
      <c r="F60" s="273"/>
      <c r="G60" s="273"/>
      <c r="H60" s="274"/>
      <c r="I60" s="273"/>
      <c r="J60" s="273"/>
      <c r="K60" s="276"/>
      <c r="L60" s="274"/>
      <c r="M60" s="276"/>
      <c r="N60" s="273"/>
      <c r="O60" s="273"/>
      <c r="P60" s="274"/>
      <c r="Q60" s="273"/>
      <c r="R60" s="273"/>
      <c r="S60" s="273"/>
      <c r="T60" s="273"/>
      <c r="U60" s="273"/>
      <c r="V60" s="273"/>
      <c r="W60" s="273"/>
      <c r="X60" s="273"/>
    </row>
    <row r="61" spans="2:24" ht="12">
      <c r="B61" s="236" t="s">
        <v>1633</v>
      </c>
      <c r="C61" s="271">
        <v>1111</v>
      </c>
      <c r="D61" s="246">
        <v>168376</v>
      </c>
      <c r="E61" s="273">
        <v>1104</v>
      </c>
      <c r="F61" s="273">
        <v>161168</v>
      </c>
      <c r="G61" s="273">
        <v>59</v>
      </c>
      <c r="H61" s="246">
        <v>2197</v>
      </c>
      <c r="I61" s="273">
        <v>54</v>
      </c>
      <c r="J61" s="273">
        <v>1862</v>
      </c>
      <c r="K61" s="276">
        <v>5</v>
      </c>
      <c r="L61" s="274">
        <v>335</v>
      </c>
      <c r="M61" s="274">
        <v>0</v>
      </c>
      <c r="N61" s="273">
        <v>0</v>
      </c>
      <c r="O61" s="273">
        <v>831</v>
      </c>
      <c r="P61" s="246">
        <v>5011</v>
      </c>
      <c r="Q61" s="273">
        <v>818</v>
      </c>
      <c r="R61" s="273">
        <v>4003</v>
      </c>
      <c r="S61" s="275" t="s">
        <v>107</v>
      </c>
      <c r="T61" s="275" t="s">
        <v>107</v>
      </c>
      <c r="U61" s="273">
        <v>13</v>
      </c>
      <c r="V61" s="273">
        <v>557</v>
      </c>
      <c r="W61" s="273">
        <v>85</v>
      </c>
      <c r="X61" s="273">
        <v>451</v>
      </c>
    </row>
    <row r="62" spans="2:24" ht="12">
      <c r="B62" s="236" t="s">
        <v>1634</v>
      </c>
      <c r="C62" s="271">
        <v>2349</v>
      </c>
      <c r="D62" s="246">
        <v>411658</v>
      </c>
      <c r="E62" s="273">
        <v>2343</v>
      </c>
      <c r="F62" s="273">
        <v>400515</v>
      </c>
      <c r="G62" s="273">
        <v>24</v>
      </c>
      <c r="H62" s="246">
        <v>297</v>
      </c>
      <c r="I62" s="273">
        <v>24</v>
      </c>
      <c r="J62" s="273">
        <v>297</v>
      </c>
      <c r="K62" s="276">
        <v>0</v>
      </c>
      <c r="L62" s="276">
        <v>0</v>
      </c>
      <c r="M62" s="276">
        <v>0</v>
      </c>
      <c r="N62" s="276">
        <v>0</v>
      </c>
      <c r="O62" s="273">
        <v>1862</v>
      </c>
      <c r="P62" s="246">
        <v>10846</v>
      </c>
      <c r="Q62" s="273">
        <v>1814</v>
      </c>
      <c r="R62" s="273">
        <v>9628</v>
      </c>
      <c r="S62" s="275" t="s">
        <v>107</v>
      </c>
      <c r="T62" s="275" t="s">
        <v>107</v>
      </c>
      <c r="U62" s="273">
        <v>30</v>
      </c>
      <c r="V62" s="276">
        <v>213</v>
      </c>
      <c r="W62" s="273">
        <v>193</v>
      </c>
      <c r="X62" s="273">
        <v>1005</v>
      </c>
    </row>
    <row r="63" spans="2:24" ht="12">
      <c r="B63" s="236" t="s">
        <v>1636</v>
      </c>
      <c r="C63" s="271">
        <v>1745</v>
      </c>
      <c r="D63" s="246">
        <v>385362</v>
      </c>
      <c r="E63" s="273">
        <v>1722</v>
      </c>
      <c r="F63" s="273">
        <v>362984</v>
      </c>
      <c r="G63" s="273">
        <v>272</v>
      </c>
      <c r="H63" s="246">
        <v>3358</v>
      </c>
      <c r="I63" s="273">
        <v>269</v>
      </c>
      <c r="J63" s="273">
        <v>3288</v>
      </c>
      <c r="K63" s="276">
        <v>2</v>
      </c>
      <c r="L63" s="274">
        <v>50</v>
      </c>
      <c r="M63" s="274">
        <v>1</v>
      </c>
      <c r="N63" s="276">
        <v>20</v>
      </c>
      <c r="O63" s="273">
        <v>1607</v>
      </c>
      <c r="P63" s="246">
        <v>19020</v>
      </c>
      <c r="Q63" s="273">
        <v>1548</v>
      </c>
      <c r="R63" s="273">
        <v>11796</v>
      </c>
      <c r="S63" s="275" t="s">
        <v>107</v>
      </c>
      <c r="T63" s="275" t="s">
        <v>107</v>
      </c>
      <c r="U63" s="273">
        <v>24</v>
      </c>
      <c r="V63" s="273">
        <v>4656</v>
      </c>
      <c r="W63" s="273">
        <v>328</v>
      </c>
      <c r="X63" s="273">
        <v>2568</v>
      </c>
    </row>
    <row r="64" spans="2:24" ht="12">
      <c r="B64" s="236" t="s">
        <v>1638</v>
      </c>
      <c r="C64" s="271">
        <v>1583</v>
      </c>
      <c r="D64" s="246">
        <v>332457</v>
      </c>
      <c r="E64" s="273">
        <v>1453</v>
      </c>
      <c r="F64" s="273">
        <v>293796</v>
      </c>
      <c r="G64" s="273">
        <v>720</v>
      </c>
      <c r="H64" s="246">
        <v>14637</v>
      </c>
      <c r="I64" s="273">
        <v>715</v>
      </c>
      <c r="J64" s="273">
        <v>14117</v>
      </c>
      <c r="K64" s="276">
        <v>7</v>
      </c>
      <c r="L64" s="274">
        <v>470</v>
      </c>
      <c r="M64" s="274">
        <v>2</v>
      </c>
      <c r="N64" s="276">
        <v>50</v>
      </c>
      <c r="O64" s="273">
        <v>1487</v>
      </c>
      <c r="P64" s="246">
        <v>24024</v>
      </c>
      <c r="Q64" s="273">
        <v>1445</v>
      </c>
      <c r="R64" s="273">
        <v>18383</v>
      </c>
      <c r="S64" s="275" t="s">
        <v>107</v>
      </c>
      <c r="T64" s="275" t="s">
        <v>107</v>
      </c>
      <c r="U64" s="273">
        <v>2</v>
      </c>
      <c r="V64" s="273">
        <v>64</v>
      </c>
      <c r="W64" s="273">
        <v>310</v>
      </c>
      <c r="X64" s="273">
        <v>5577</v>
      </c>
    </row>
    <row r="65" spans="2:24" ht="12">
      <c r="B65" s="236" t="s">
        <v>1640</v>
      </c>
      <c r="C65" s="271">
        <v>1247</v>
      </c>
      <c r="D65" s="246">
        <v>220562</v>
      </c>
      <c r="E65" s="273">
        <v>1205</v>
      </c>
      <c r="F65" s="273">
        <v>185525</v>
      </c>
      <c r="G65" s="273">
        <v>781</v>
      </c>
      <c r="H65" s="246">
        <v>18325</v>
      </c>
      <c r="I65" s="273">
        <v>781</v>
      </c>
      <c r="J65" s="273">
        <v>18312</v>
      </c>
      <c r="K65" s="276">
        <v>1</v>
      </c>
      <c r="L65" s="276">
        <v>5</v>
      </c>
      <c r="M65" s="274">
        <v>1</v>
      </c>
      <c r="N65" s="276">
        <v>8</v>
      </c>
      <c r="O65" s="273">
        <v>986</v>
      </c>
      <c r="P65" s="246">
        <v>16712</v>
      </c>
      <c r="Q65" s="273">
        <v>983</v>
      </c>
      <c r="R65" s="273">
        <v>14941</v>
      </c>
      <c r="S65" s="275" t="s">
        <v>107</v>
      </c>
      <c r="T65" s="275" t="s">
        <v>107</v>
      </c>
      <c r="U65" s="273">
        <v>11</v>
      </c>
      <c r="V65" s="273">
        <v>1198</v>
      </c>
      <c r="W65" s="273">
        <v>45</v>
      </c>
      <c r="X65" s="273">
        <v>573</v>
      </c>
    </row>
    <row r="66" spans="2:24" ht="12">
      <c r="B66" s="236" t="s">
        <v>1642</v>
      </c>
      <c r="C66" s="271">
        <v>1072</v>
      </c>
      <c r="D66" s="246">
        <v>244016</v>
      </c>
      <c r="E66" s="273">
        <v>1058</v>
      </c>
      <c r="F66" s="273">
        <v>234755</v>
      </c>
      <c r="G66" s="273">
        <v>186</v>
      </c>
      <c r="H66" s="246">
        <v>2063</v>
      </c>
      <c r="I66" s="273">
        <v>170</v>
      </c>
      <c r="J66" s="273">
        <v>1816</v>
      </c>
      <c r="K66" s="276">
        <v>21</v>
      </c>
      <c r="L66" s="276">
        <v>212</v>
      </c>
      <c r="M66" s="276">
        <v>1</v>
      </c>
      <c r="N66" s="276">
        <v>35</v>
      </c>
      <c r="O66" s="273">
        <v>996</v>
      </c>
      <c r="P66" s="246">
        <v>7198</v>
      </c>
      <c r="Q66" s="273">
        <v>979</v>
      </c>
      <c r="R66" s="273">
        <v>6352</v>
      </c>
      <c r="S66" s="275" t="s">
        <v>107</v>
      </c>
      <c r="T66" s="275" t="s">
        <v>107</v>
      </c>
      <c r="U66" s="275">
        <v>5</v>
      </c>
      <c r="V66" s="276">
        <v>61</v>
      </c>
      <c r="W66" s="273">
        <v>92</v>
      </c>
      <c r="X66" s="273">
        <v>785</v>
      </c>
    </row>
    <row r="67" spans="2:24" ht="12">
      <c r="B67" s="236" t="s">
        <v>1644</v>
      </c>
      <c r="C67" s="271">
        <v>1002</v>
      </c>
      <c r="D67" s="246">
        <v>127513</v>
      </c>
      <c r="E67" s="273">
        <v>950</v>
      </c>
      <c r="F67" s="273">
        <v>104252</v>
      </c>
      <c r="G67" s="273">
        <v>449</v>
      </c>
      <c r="H67" s="246">
        <v>10523</v>
      </c>
      <c r="I67" s="273">
        <v>383</v>
      </c>
      <c r="J67" s="273">
        <v>8099</v>
      </c>
      <c r="K67" s="276">
        <v>75</v>
      </c>
      <c r="L67" s="276">
        <v>2353</v>
      </c>
      <c r="M67" s="274">
        <v>14</v>
      </c>
      <c r="N67" s="276">
        <v>71</v>
      </c>
      <c r="O67" s="273">
        <v>932</v>
      </c>
      <c r="P67" s="246">
        <v>12738</v>
      </c>
      <c r="Q67" s="273">
        <v>924</v>
      </c>
      <c r="R67" s="273">
        <v>5436</v>
      </c>
      <c r="S67" s="275" t="s">
        <v>107</v>
      </c>
      <c r="T67" s="275" t="s">
        <v>107</v>
      </c>
      <c r="U67" s="273">
        <v>58</v>
      </c>
      <c r="V67" s="273">
        <v>5958</v>
      </c>
      <c r="W67" s="273">
        <v>89</v>
      </c>
      <c r="X67" s="273">
        <v>1344</v>
      </c>
    </row>
    <row r="68" spans="2:24" ht="12">
      <c r="B68" s="236" t="s">
        <v>1646</v>
      </c>
      <c r="C68" s="271">
        <v>1274</v>
      </c>
      <c r="D68" s="246">
        <v>91086</v>
      </c>
      <c r="E68" s="273">
        <v>1189</v>
      </c>
      <c r="F68" s="273">
        <v>77540</v>
      </c>
      <c r="G68" s="273">
        <v>241</v>
      </c>
      <c r="H68" s="246">
        <v>3620</v>
      </c>
      <c r="I68" s="273">
        <v>160</v>
      </c>
      <c r="J68" s="273">
        <v>1957</v>
      </c>
      <c r="K68" s="276">
        <v>87</v>
      </c>
      <c r="L68" s="274">
        <v>1657</v>
      </c>
      <c r="M68" s="274">
        <v>2</v>
      </c>
      <c r="N68" s="274">
        <v>6</v>
      </c>
      <c r="O68" s="273">
        <v>1229</v>
      </c>
      <c r="P68" s="246">
        <v>9926</v>
      </c>
      <c r="Q68" s="273">
        <v>1180</v>
      </c>
      <c r="R68" s="273">
        <v>6325</v>
      </c>
      <c r="S68" s="275" t="s">
        <v>107</v>
      </c>
      <c r="T68" s="275" t="s">
        <v>107</v>
      </c>
      <c r="U68" s="273">
        <v>30</v>
      </c>
      <c r="V68" s="273">
        <v>1530</v>
      </c>
      <c r="W68" s="273">
        <v>298</v>
      </c>
      <c r="X68" s="273">
        <v>2071</v>
      </c>
    </row>
    <row r="69" spans="2:24" ht="12">
      <c r="B69" s="236" t="s">
        <v>1648</v>
      </c>
      <c r="C69" s="271">
        <v>2655</v>
      </c>
      <c r="D69" s="246">
        <v>375490</v>
      </c>
      <c r="E69" s="273">
        <v>2297</v>
      </c>
      <c r="F69" s="273">
        <v>306457</v>
      </c>
      <c r="G69" s="273">
        <v>472</v>
      </c>
      <c r="H69" s="246">
        <v>16637</v>
      </c>
      <c r="I69" s="273">
        <v>429</v>
      </c>
      <c r="J69" s="273">
        <v>13136</v>
      </c>
      <c r="K69" s="276">
        <v>49</v>
      </c>
      <c r="L69" s="274">
        <v>3413</v>
      </c>
      <c r="M69" s="274">
        <v>4</v>
      </c>
      <c r="N69" s="274">
        <v>88</v>
      </c>
      <c r="O69" s="273">
        <v>2478</v>
      </c>
      <c r="P69" s="246">
        <v>52396</v>
      </c>
      <c r="Q69" s="273">
        <v>2438</v>
      </c>
      <c r="R69" s="273">
        <v>41414</v>
      </c>
      <c r="S69" s="275" t="s">
        <v>107</v>
      </c>
      <c r="T69" s="275" t="s">
        <v>107</v>
      </c>
      <c r="U69" s="273">
        <v>31</v>
      </c>
      <c r="V69" s="273">
        <v>2700</v>
      </c>
      <c r="W69" s="273">
        <v>467</v>
      </c>
      <c r="X69" s="273">
        <v>8282</v>
      </c>
    </row>
    <row r="70" spans="2:24" ht="12">
      <c r="B70" s="236" t="s">
        <v>1650</v>
      </c>
      <c r="C70" s="271">
        <v>1025</v>
      </c>
      <c r="D70" s="246">
        <v>143781</v>
      </c>
      <c r="E70" s="273">
        <v>1001</v>
      </c>
      <c r="F70" s="273">
        <v>127047</v>
      </c>
      <c r="G70" s="273">
        <v>122</v>
      </c>
      <c r="H70" s="246">
        <v>2313</v>
      </c>
      <c r="I70" s="273">
        <v>117</v>
      </c>
      <c r="J70" s="273">
        <v>2068</v>
      </c>
      <c r="K70" s="276">
        <v>6</v>
      </c>
      <c r="L70" s="276">
        <v>245</v>
      </c>
      <c r="M70" s="276">
        <v>0</v>
      </c>
      <c r="N70" s="276">
        <v>0</v>
      </c>
      <c r="O70" s="273">
        <v>875</v>
      </c>
      <c r="P70" s="246">
        <v>14421</v>
      </c>
      <c r="Q70" s="273">
        <v>866</v>
      </c>
      <c r="R70" s="273">
        <v>5444</v>
      </c>
      <c r="S70" s="275" t="s">
        <v>107</v>
      </c>
      <c r="T70" s="275" t="s">
        <v>107</v>
      </c>
      <c r="U70" s="273">
        <v>24</v>
      </c>
      <c r="V70" s="273">
        <v>7885</v>
      </c>
      <c r="W70" s="273">
        <v>119</v>
      </c>
      <c r="X70" s="273">
        <v>1092</v>
      </c>
    </row>
    <row r="71" spans="2:24" ht="12">
      <c r="B71" s="236" t="s">
        <v>1652</v>
      </c>
      <c r="C71" s="271">
        <v>836</v>
      </c>
      <c r="D71" s="246">
        <v>116234</v>
      </c>
      <c r="E71" s="273">
        <v>776</v>
      </c>
      <c r="F71" s="273">
        <v>104832</v>
      </c>
      <c r="G71" s="273">
        <v>272</v>
      </c>
      <c r="H71" s="246">
        <v>4767</v>
      </c>
      <c r="I71" s="273">
        <v>271</v>
      </c>
      <c r="J71" s="273">
        <v>4725</v>
      </c>
      <c r="K71" s="276">
        <v>0</v>
      </c>
      <c r="L71" s="276">
        <v>0</v>
      </c>
      <c r="M71" s="276">
        <v>2</v>
      </c>
      <c r="N71" s="276">
        <v>42</v>
      </c>
      <c r="O71" s="273">
        <v>722</v>
      </c>
      <c r="P71" s="246">
        <v>6635</v>
      </c>
      <c r="Q71" s="273">
        <v>704</v>
      </c>
      <c r="R71" s="273">
        <v>3679</v>
      </c>
      <c r="S71" s="275" t="s">
        <v>107</v>
      </c>
      <c r="T71" s="275" t="s">
        <v>107</v>
      </c>
      <c r="U71" s="273">
        <v>43</v>
      </c>
      <c r="V71" s="273">
        <v>2393</v>
      </c>
      <c r="W71" s="273">
        <v>81</v>
      </c>
      <c r="X71" s="273">
        <v>563</v>
      </c>
    </row>
    <row r="72" spans="2:24" ht="12">
      <c r="B72" s="278" t="s">
        <v>1654</v>
      </c>
      <c r="C72" s="279">
        <v>1174</v>
      </c>
      <c r="D72" s="280">
        <v>158848</v>
      </c>
      <c r="E72" s="281">
        <v>1130</v>
      </c>
      <c r="F72" s="281">
        <v>141301</v>
      </c>
      <c r="G72" s="281">
        <v>147</v>
      </c>
      <c r="H72" s="280">
        <v>4826</v>
      </c>
      <c r="I72" s="281">
        <v>141</v>
      </c>
      <c r="J72" s="281">
        <v>3980</v>
      </c>
      <c r="K72" s="282">
        <v>9</v>
      </c>
      <c r="L72" s="282">
        <v>843</v>
      </c>
      <c r="M72" s="282">
        <v>1</v>
      </c>
      <c r="N72" s="282">
        <v>3</v>
      </c>
      <c r="O72" s="281">
        <v>1066</v>
      </c>
      <c r="P72" s="280">
        <v>12721</v>
      </c>
      <c r="Q72" s="281">
        <v>1039</v>
      </c>
      <c r="R72" s="281">
        <v>8689</v>
      </c>
      <c r="S72" s="283" t="s">
        <v>107</v>
      </c>
      <c r="T72" s="283" t="s">
        <v>107</v>
      </c>
      <c r="U72" s="281">
        <v>64</v>
      </c>
      <c r="V72" s="281">
        <v>1961</v>
      </c>
      <c r="W72" s="281">
        <v>206</v>
      </c>
      <c r="X72" s="281">
        <v>2071</v>
      </c>
    </row>
    <row r="73" spans="2:3" ht="12">
      <c r="B73" s="230" t="s">
        <v>109</v>
      </c>
      <c r="C73" s="230"/>
    </row>
    <row r="74" ht="12">
      <c r="C74" s="230"/>
    </row>
  </sheetData>
  <mergeCells count="31">
    <mergeCell ref="O3:X3"/>
    <mergeCell ref="D4:D6"/>
    <mergeCell ref="E4:E6"/>
    <mergeCell ref="C3:D3"/>
    <mergeCell ref="L5:L6"/>
    <mergeCell ref="M5:M6"/>
    <mergeCell ref="N5:N6"/>
    <mergeCell ref="W4:X5"/>
    <mergeCell ref="R5:R6"/>
    <mergeCell ref="U4:V5"/>
    <mergeCell ref="B5:B6"/>
    <mergeCell ref="G5:G6"/>
    <mergeCell ref="H5:H6"/>
    <mergeCell ref="I5:I6"/>
    <mergeCell ref="C4:C6"/>
    <mergeCell ref="B3:B4"/>
    <mergeCell ref="E3:F3"/>
    <mergeCell ref="G3:N3"/>
    <mergeCell ref="J5:J6"/>
    <mergeCell ref="K5:K6"/>
    <mergeCell ref="Q4:T4"/>
    <mergeCell ref="S5:T5"/>
    <mergeCell ref="Q5:Q6"/>
    <mergeCell ref="M4:N4"/>
    <mergeCell ref="O4:P4"/>
    <mergeCell ref="P5:P6"/>
    <mergeCell ref="O5:O6"/>
    <mergeCell ref="F4:F6"/>
    <mergeCell ref="G4:H4"/>
    <mergeCell ref="I4:J4"/>
    <mergeCell ref="K4:L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5"/>
  <sheetViews>
    <sheetView workbookViewId="0" topLeftCell="A1">
      <selection activeCell="A1" sqref="A1"/>
    </sheetView>
  </sheetViews>
  <sheetFormatPr defaultColWidth="9.00390625" defaultRowHeight="15" customHeight="1"/>
  <cols>
    <col min="1" max="1" width="9.75390625" style="284" customWidth="1"/>
    <col min="2" max="2" width="10.625" style="284" customWidth="1"/>
    <col min="3" max="3" width="8.75390625" style="284" customWidth="1"/>
    <col min="4" max="5" width="10.625" style="284" customWidth="1"/>
    <col min="6" max="6" width="10.625" style="285" customWidth="1"/>
    <col min="7" max="7" width="7.875" style="285" customWidth="1"/>
    <col min="8" max="9" width="10.625" style="285" customWidth="1"/>
    <col min="10" max="11" width="9.625" style="284" customWidth="1"/>
    <col min="12" max="17" width="8.125" style="284" customWidth="1"/>
    <col min="18" max="16384" width="9.00390625" style="284" customWidth="1"/>
  </cols>
  <sheetData>
    <row r="1" ht="9" customHeight="1"/>
    <row r="2" ht="13.5" customHeight="1">
      <c r="A2" s="286" t="s">
        <v>121</v>
      </c>
    </row>
    <row r="3" ht="13.5" customHeight="1">
      <c r="A3" s="287"/>
    </row>
    <row r="4" spans="2:12" ht="13.5" customHeight="1" thickBot="1">
      <c r="B4" s="288"/>
      <c r="F4" s="289"/>
      <c r="G4" s="289"/>
      <c r="H4" s="289"/>
      <c r="I4" s="290" t="s">
        <v>114</v>
      </c>
      <c r="L4" s="288"/>
    </row>
    <row r="5" spans="1:17" ht="13.5" customHeight="1" thickTop="1">
      <c r="A5" s="1318" t="s">
        <v>58</v>
      </c>
      <c r="B5" s="291" t="s">
        <v>111</v>
      </c>
      <c r="C5" s="291"/>
      <c r="D5" s="292"/>
      <c r="E5" s="292"/>
      <c r="F5" s="293" t="s">
        <v>112</v>
      </c>
      <c r="G5" s="294"/>
      <c r="H5" s="294"/>
      <c r="I5" s="294"/>
      <c r="J5" s="288"/>
      <c r="K5" s="295"/>
      <c r="L5" s="295"/>
      <c r="M5" s="295"/>
      <c r="N5" s="295"/>
      <c r="O5" s="288"/>
      <c r="P5" s="288"/>
      <c r="Q5" s="288"/>
    </row>
    <row r="6" spans="1:17" ht="25.5" customHeight="1">
      <c r="A6" s="1319"/>
      <c r="B6" s="296" t="s">
        <v>113</v>
      </c>
      <c r="C6" s="297" t="s">
        <v>115</v>
      </c>
      <c r="D6" s="298" t="s">
        <v>116</v>
      </c>
      <c r="E6" s="298" t="s">
        <v>117</v>
      </c>
      <c r="F6" s="299" t="s">
        <v>113</v>
      </c>
      <c r="G6" s="297" t="s">
        <v>115</v>
      </c>
      <c r="H6" s="298" t="s">
        <v>118</v>
      </c>
      <c r="I6" s="300" t="s">
        <v>117</v>
      </c>
      <c r="J6" s="301"/>
      <c r="K6" s="301"/>
      <c r="L6" s="288"/>
      <c r="M6" s="302"/>
      <c r="N6" s="288"/>
      <c r="O6" s="302"/>
      <c r="P6" s="288"/>
      <c r="Q6" s="302"/>
    </row>
    <row r="7" spans="1:17" ht="6.75" customHeight="1">
      <c r="A7" s="303"/>
      <c r="B7" s="304"/>
      <c r="C7" s="305"/>
      <c r="D7" s="301"/>
      <c r="E7" s="301"/>
      <c r="F7" s="306"/>
      <c r="G7" s="307"/>
      <c r="H7" s="307"/>
      <c r="I7" s="308"/>
      <c r="J7" s="301"/>
      <c r="K7" s="301"/>
      <c r="L7" s="288"/>
      <c r="M7" s="302"/>
      <c r="N7" s="288"/>
      <c r="O7" s="302"/>
      <c r="P7" s="288"/>
      <c r="Q7" s="302"/>
    </row>
    <row r="8" spans="1:17" ht="12" customHeight="1">
      <c r="A8" s="303" t="s">
        <v>119</v>
      </c>
      <c r="B8" s="309">
        <v>100200</v>
      </c>
      <c r="C8" s="310">
        <v>577</v>
      </c>
      <c r="D8" s="310">
        <v>578200</v>
      </c>
      <c r="E8" s="310">
        <v>108</v>
      </c>
      <c r="F8" s="310">
        <v>777</v>
      </c>
      <c r="G8" s="310">
        <v>240</v>
      </c>
      <c r="H8" s="310">
        <v>1860</v>
      </c>
      <c r="I8" s="311">
        <v>96</v>
      </c>
      <c r="J8" s="301"/>
      <c r="K8" s="301"/>
      <c r="L8" s="288"/>
      <c r="M8" s="302"/>
      <c r="N8" s="288"/>
      <c r="O8" s="302"/>
      <c r="P8" s="288"/>
      <c r="Q8" s="302"/>
    </row>
    <row r="9" spans="1:17" ht="12" customHeight="1">
      <c r="A9" s="312">
        <v>50</v>
      </c>
      <c r="B9" s="309">
        <v>101900</v>
      </c>
      <c r="C9" s="310">
        <v>612</v>
      </c>
      <c r="D9" s="310">
        <v>623600</v>
      </c>
      <c r="E9" s="310">
        <v>112</v>
      </c>
      <c r="F9" s="310">
        <v>147</v>
      </c>
      <c r="G9" s="310">
        <v>152</v>
      </c>
      <c r="H9" s="310">
        <v>223</v>
      </c>
      <c r="I9" s="311">
        <v>64</v>
      </c>
      <c r="J9" s="301"/>
      <c r="K9" s="301"/>
      <c r="L9" s="288"/>
      <c r="M9" s="302"/>
      <c r="N9" s="288"/>
      <c r="O9" s="302"/>
      <c r="P9" s="288"/>
      <c r="Q9" s="302"/>
    </row>
    <row r="10" spans="1:17" ht="12" customHeight="1">
      <c r="A10" s="312">
        <v>51</v>
      </c>
      <c r="B10" s="309">
        <v>101800</v>
      </c>
      <c r="C10" s="310">
        <v>511</v>
      </c>
      <c r="D10" s="310">
        <v>520200</v>
      </c>
      <c r="E10" s="310">
        <v>92</v>
      </c>
      <c r="F10" s="310">
        <v>94</v>
      </c>
      <c r="G10" s="310">
        <v>171</v>
      </c>
      <c r="H10" s="310">
        <v>161</v>
      </c>
      <c r="I10" s="311">
        <v>72</v>
      </c>
      <c r="J10" s="301"/>
      <c r="K10" s="301"/>
      <c r="L10" s="288"/>
      <c r="M10" s="302"/>
      <c r="N10" s="288"/>
      <c r="O10" s="302"/>
      <c r="P10" s="288"/>
      <c r="Q10" s="302"/>
    </row>
    <row r="11" spans="1:17" ht="12" customHeight="1">
      <c r="A11" s="312">
        <v>52</v>
      </c>
      <c r="B11" s="309">
        <v>101200</v>
      </c>
      <c r="C11" s="310">
        <v>581</v>
      </c>
      <c r="D11" s="310">
        <v>588000</v>
      </c>
      <c r="E11" s="310">
        <v>104</v>
      </c>
      <c r="F11" s="310">
        <v>62</v>
      </c>
      <c r="G11" s="310">
        <v>237</v>
      </c>
      <c r="H11" s="310">
        <v>147</v>
      </c>
      <c r="I11" s="311">
        <v>100</v>
      </c>
      <c r="J11" s="301"/>
      <c r="K11" s="301"/>
      <c r="L11" s="288"/>
      <c r="M11" s="302"/>
      <c r="N11" s="288"/>
      <c r="O11" s="302"/>
      <c r="P11" s="288"/>
      <c r="Q11" s="302"/>
    </row>
    <row r="12" spans="1:17" ht="12" customHeight="1">
      <c r="A12" s="312">
        <v>53</v>
      </c>
      <c r="B12" s="309">
        <v>97800</v>
      </c>
      <c r="C12" s="310">
        <v>579</v>
      </c>
      <c r="D12" s="310">
        <v>566300</v>
      </c>
      <c r="E12" s="310">
        <v>104</v>
      </c>
      <c r="F12" s="310">
        <v>46</v>
      </c>
      <c r="G12" s="310">
        <v>72</v>
      </c>
      <c r="H12" s="310">
        <v>33</v>
      </c>
      <c r="I12" s="311">
        <v>32</v>
      </c>
      <c r="J12" s="301"/>
      <c r="K12" s="301"/>
      <c r="L12" s="288"/>
      <c r="M12" s="302"/>
      <c r="N12" s="288"/>
      <c r="O12" s="302"/>
      <c r="P12" s="288"/>
      <c r="Q12" s="302"/>
    </row>
    <row r="13" spans="1:17" ht="6.75" customHeight="1">
      <c r="A13" s="313"/>
      <c r="B13" s="310"/>
      <c r="C13" s="310"/>
      <c r="D13" s="310"/>
      <c r="E13" s="310"/>
      <c r="F13" s="310"/>
      <c r="G13" s="310"/>
      <c r="H13" s="310"/>
      <c r="I13" s="311"/>
      <c r="J13" s="301"/>
      <c r="K13" s="301"/>
      <c r="L13" s="288"/>
      <c r="M13" s="302"/>
      <c r="N13" s="288"/>
      <c r="O13" s="302"/>
      <c r="P13" s="288"/>
      <c r="Q13" s="302"/>
    </row>
    <row r="14" spans="1:17" s="321" customFormat="1" ht="12" customHeight="1">
      <c r="A14" s="314">
        <v>54</v>
      </c>
      <c r="B14" s="315">
        <v>97100</v>
      </c>
      <c r="C14" s="316">
        <v>548</v>
      </c>
      <c r="D14" s="316">
        <v>532100</v>
      </c>
      <c r="E14" s="316">
        <v>98</v>
      </c>
      <c r="F14" s="316">
        <v>21</v>
      </c>
      <c r="G14" s="316">
        <v>205</v>
      </c>
      <c r="H14" s="316">
        <v>43</v>
      </c>
      <c r="I14" s="317">
        <v>118</v>
      </c>
      <c r="J14" s="318"/>
      <c r="K14" s="318"/>
      <c r="L14" s="319"/>
      <c r="M14" s="320"/>
      <c r="N14" s="319"/>
      <c r="O14" s="320"/>
      <c r="P14" s="319"/>
      <c r="Q14" s="320"/>
    </row>
    <row r="15" spans="1:17" s="321" customFormat="1" ht="9.75" customHeight="1">
      <c r="A15" s="322"/>
      <c r="B15" s="315"/>
      <c r="C15" s="316"/>
      <c r="D15" s="316"/>
      <c r="E15" s="316"/>
      <c r="F15" s="316"/>
      <c r="G15" s="316"/>
      <c r="H15" s="316"/>
      <c r="I15" s="317"/>
      <c r="J15" s="318"/>
      <c r="K15" s="318"/>
      <c r="L15" s="319"/>
      <c r="M15" s="320"/>
      <c r="N15" s="319"/>
      <c r="O15" s="320"/>
      <c r="P15" s="319"/>
      <c r="Q15" s="320"/>
    </row>
    <row r="16" spans="1:17" s="321" customFormat="1" ht="12" customHeight="1">
      <c r="A16" s="322" t="s">
        <v>1611</v>
      </c>
      <c r="B16" s="323">
        <v>25100</v>
      </c>
      <c r="C16" s="324">
        <v>568</v>
      </c>
      <c r="D16" s="324">
        <v>142600</v>
      </c>
      <c r="E16" s="324">
        <v>99</v>
      </c>
      <c r="F16" s="324">
        <v>13</v>
      </c>
      <c r="G16" s="324">
        <v>215</v>
      </c>
      <c r="H16" s="324">
        <v>28</v>
      </c>
      <c r="I16" s="317">
        <v>101</v>
      </c>
      <c r="J16" s="325"/>
      <c r="K16" s="325"/>
      <c r="L16" s="326"/>
      <c r="M16" s="326"/>
      <c r="N16" s="325"/>
      <c r="O16" s="325"/>
      <c r="P16" s="325"/>
      <c r="Q16" s="325"/>
    </row>
    <row r="17" spans="1:17" s="321" customFormat="1" ht="12" customHeight="1">
      <c r="A17" s="322" t="s">
        <v>1613</v>
      </c>
      <c r="B17" s="323">
        <v>14700</v>
      </c>
      <c r="C17" s="324">
        <v>500</v>
      </c>
      <c r="D17" s="324">
        <v>73500</v>
      </c>
      <c r="E17" s="324">
        <v>97</v>
      </c>
      <c r="F17" s="327">
        <v>0</v>
      </c>
      <c r="G17" s="324">
        <v>260</v>
      </c>
      <c r="H17" s="327">
        <v>0</v>
      </c>
      <c r="I17" s="328">
        <v>119</v>
      </c>
      <c r="J17" s="325"/>
      <c r="K17" s="325"/>
      <c r="L17" s="326"/>
      <c r="M17" s="326"/>
      <c r="N17" s="325"/>
      <c r="O17" s="325"/>
      <c r="P17" s="325"/>
      <c r="Q17" s="325"/>
    </row>
    <row r="18" spans="1:17" s="321" customFormat="1" ht="12" customHeight="1">
      <c r="A18" s="322" t="s">
        <v>1615</v>
      </c>
      <c r="B18" s="323">
        <v>21500</v>
      </c>
      <c r="C18" s="324">
        <v>557</v>
      </c>
      <c r="D18" s="324">
        <v>119800</v>
      </c>
      <c r="E18" s="324">
        <v>97</v>
      </c>
      <c r="F18" s="324">
        <v>8</v>
      </c>
      <c r="G18" s="324">
        <v>190</v>
      </c>
      <c r="H18" s="324">
        <v>15</v>
      </c>
      <c r="I18" s="328">
        <v>152</v>
      </c>
      <c r="J18" s="325"/>
      <c r="K18" s="325"/>
      <c r="L18" s="326"/>
      <c r="M18" s="326"/>
      <c r="N18" s="325"/>
      <c r="O18" s="325"/>
      <c r="P18" s="325"/>
      <c r="Q18" s="325"/>
    </row>
    <row r="19" spans="1:17" s="321" customFormat="1" ht="12" customHeight="1">
      <c r="A19" s="322" t="s">
        <v>1617</v>
      </c>
      <c r="B19" s="323">
        <v>35800</v>
      </c>
      <c r="C19" s="324">
        <v>548</v>
      </c>
      <c r="D19" s="324">
        <v>196200</v>
      </c>
      <c r="E19" s="324">
        <v>97</v>
      </c>
      <c r="F19" s="324">
        <v>0</v>
      </c>
      <c r="G19" s="324">
        <f>G23+G24+G59+G60+G61+G62+G63+G64+G65+G66+G67+G68+G69+G70</f>
        <v>0</v>
      </c>
      <c r="H19" s="324">
        <v>0</v>
      </c>
      <c r="I19" s="328">
        <v>0</v>
      </c>
      <c r="J19" s="325"/>
      <c r="K19" s="325"/>
      <c r="L19" s="326"/>
      <c r="M19" s="326"/>
      <c r="N19" s="325"/>
      <c r="O19" s="325"/>
      <c r="P19" s="325"/>
      <c r="Q19" s="325"/>
    </row>
    <row r="20" spans="1:17" s="321" customFormat="1" ht="12" customHeight="1">
      <c r="A20" s="322"/>
      <c r="B20" s="324"/>
      <c r="C20" s="324"/>
      <c r="D20" s="324"/>
      <c r="E20" s="324"/>
      <c r="F20" s="324"/>
      <c r="G20" s="324"/>
      <c r="H20" s="324"/>
      <c r="I20" s="328"/>
      <c r="J20" s="325"/>
      <c r="K20" s="325"/>
      <c r="L20" s="326"/>
      <c r="M20" s="326"/>
      <c r="N20" s="325"/>
      <c r="O20" s="325"/>
      <c r="P20" s="325"/>
      <c r="Q20" s="325"/>
    </row>
    <row r="21" spans="1:17" ht="12" customHeight="1">
      <c r="A21" s="329" t="s">
        <v>1620</v>
      </c>
      <c r="B21" s="330">
        <v>4940</v>
      </c>
      <c r="C21" s="330">
        <v>598</v>
      </c>
      <c r="D21" s="330">
        <v>29600</v>
      </c>
      <c r="E21" s="330">
        <v>100</v>
      </c>
      <c r="F21" s="331">
        <v>0</v>
      </c>
      <c r="G21" s="331">
        <v>0</v>
      </c>
      <c r="H21" s="331">
        <v>0</v>
      </c>
      <c r="I21" s="332">
        <v>0</v>
      </c>
      <c r="J21" s="333"/>
      <c r="K21" s="333"/>
      <c r="L21" s="334"/>
      <c r="M21" s="334"/>
      <c r="N21" s="333"/>
      <c r="O21" s="333"/>
      <c r="P21" s="333"/>
      <c r="Q21" s="333"/>
    </row>
    <row r="22" spans="1:17" ht="12" customHeight="1">
      <c r="A22" s="329" t="s">
        <v>1621</v>
      </c>
      <c r="B22" s="330">
        <v>4240</v>
      </c>
      <c r="C22" s="330">
        <v>549</v>
      </c>
      <c r="D22" s="330">
        <v>23200</v>
      </c>
      <c r="E22" s="330">
        <v>96</v>
      </c>
      <c r="F22" s="331">
        <v>8</v>
      </c>
      <c r="G22" s="331">
        <v>190</v>
      </c>
      <c r="H22" s="331">
        <v>15</v>
      </c>
      <c r="I22" s="335">
        <v>152</v>
      </c>
      <c r="J22" s="333"/>
      <c r="K22" s="333"/>
      <c r="L22" s="334"/>
      <c r="M22" s="288"/>
      <c r="N22" s="333"/>
      <c r="O22" s="333"/>
      <c r="P22" s="333"/>
      <c r="Q22" s="333"/>
    </row>
    <row r="23" spans="1:17" ht="12" customHeight="1">
      <c r="A23" s="329" t="s">
        <v>1623</v>
      </c>
      <c r="B23" s="330">
        <v>6010</v>
      </c>
      <c r="C23" s="330">
        <v>559</v>
      </c>
      <c r="D23" s="330">
        <v>33600</v>
      </c>
      <c r="E23" s="330">
        <v>97</v>
      </c>
      <c r="F23" s="331">
        <v>0</v>
      </c>
      <c r="G23" s="331">
        <v>0</v>
      </c>
      <c r="H23" s="331">
        <v>0</v>
      </c>
      <c r="I23" s="332">
        <v>0</v>
      </c>
      <c r="J23" s="333"/>
      <c r="K23" s="333"/>
      <c r="L23" s="334"/>
      <c r="M23" s="288"/>
      <c r="N23" s="333"/>
      <c r="O23" s="333"/>
      <c r="P23" s="333"/>
      <c r="Q23" s="333"/>
    </row>
    <row r="24" spans="1:17" ht="12" customHeight="1">
      <c r="A24" s="329" t="s">
        <v>1625</v>
      </c>
      <c r="B24" s="330">
        <v>6690</v>
      </c>
      <c r="C24" s="330">
        <v>571</v>
      </c>
      <c r="D24" s="330">
        <v>38200</v>
      </c>
      <c r="E24" s="330">
        <v>97</v>
      </c>
      <c r="F24" s="331">
        <v>0</v>
      </c>
      <c r="G24" s="331">
        <v>0</v>
      </c>
      <c r="H24" s="331">
        <v>0</v>
      </c>
      <c r="I24" s="332">
        <v>0</v>
      </c>
      <c r="J24" s="333"/>
      <c r="K24" s="333"/>
      <c r="L24" s="334"/>
      <c r="M24" s="288"/>
      <c r="N24" s="333"/>
      <c r="O24" s="333"/>
      <c r="P24" s="333"/>
      <c r="Q24" s="333"/>
    </row>
    <row r="25" spans="1:17" ht="12" customHeight="1">
      <c r="A25" s="329"/>
      <c r="B25" s="330"/>
      <c r="C25" s="330"/>
      <c r="D25" s="330"/>
      <c r="E25" s="330"/>
      <c r="F25" s="331"/>
      <c r="G25" s="331"/>
      <c r="H25" s="331"/>
      <c r="I25" s="332"/>
      <c r="J25" s="333"/>
      <c r="K25" s="333"/>
      <c r="L25" s="334"/>
      <c r="M25" s="288"/>
      <c r="N25" s="333"/>
      <c r="O25" s="333"/>
      <c r="P25" s="333"/>
      <c r="Q25" s="333"/>
    </row>
    <row r="26" spans="1:17" ht="12" customHeight="1">
      <c r="A26" s="329" t="s">
        <v>1627</v>
      </c>
      <c r="B26" s="330">
        <v>4550</v>
      </c>
      <c r="C26" s="330">
        <v>515</v>
      </c>
      <c r="D26" s="330">
        <v>23400</v>
      </c>
      <c r="E26" s="330">
        <v>96</v>
      </c>
      <c r="F26" s="336">
        <v>0</v>
      </c>
      <c r="G26" s="331">
        <v>280</v>
      </c>
      <c r="H26" s="336">
        <v>0</v>
      </c>
      <c r="I26" s="335">
        <v>119</v>
      </c>
      <c r="J26" s="333"/>
      <c r="K26" s="333"/>
      <c r="L26" s="334"/>
      <c r="M26" s="288"/>
      <c r="N26" s="333"/>
      <c r="O26" s="333"/>
      <c r="P26" s="333"/>
      <c r="Q26" s="333"/>
    </row>
    <row r="27" spans="1:17" ht="12" customHeight="1">
      <c r="A27" s="329" t="s">
        <v>1629</v>
      </c>
      <c r="B27" s="330">
        <v>2220</v>
      </c>
      <c r="C27" s="330">
        <v>567</v>
      </c>
      <c r="D27" s="330">
        <v>12600</v>
      </c>
      <c r="E27" s="330">
        <v>92</v>
      </c>
      <c r="F27" s="331">
        <v>0</v>
      </c>
      <c r="G27" s="331">
        <v>0</v>
      </c>
      <c r="H27" s="331">
        <v>0</v>
      </c>
      <c r="I27" s="332">
        <v>0</v>
      </c>
      <c r="J27" s="333"/>
      <c r="K27" s="333"/>
      <c r="L27" s="334"/>
      <c r="M27" s="288"/>
      <c r="N27" s="333"/>
      <c r="O27" s="333"/>
      <c r="P27" s="333"/>
      <c r="Q27" s="333"/>
    </row>
    <row r="28" spans="1:17" ht="12" customHeight="1">
      <c r="A28" s="329" t="s">
        <v>1631</v>
      </c>
      <c r="B28" s="330">
        <v>1420</v>
      </c>
      <c r="C28" s="330">
        <v>569</v>
      </c>
      <c r="D28" s="330">
        <v>8070</v>
      </c>
      <c r="E28" s="330">
        <v>104</v>
      </c>
      <c r="F28" s="331">
        <v>0</v>
      </c>
      <c r="G28" s="331">
        <v>0</v>
      </c>
      <c r="H28" s="331">
        <v>0</v>
      </c>
      <c r="I28" s="332">
        <v>0</v>
      </c>
      <c r="J28" s="333"/>
      <c r="K28" s="333"/>
      <c r="L28" s="334"/>
      <c r="M28" s="288"/>
      <c r="N28" s="333"/>
      <c r="O28" s="333"/>
      <c r="P28" s="333"/>
      <c r="Q28" s="333"/>
    </row>
    <row r="29" spans="1:17" ht="12" customHeight="1">
      <c r="A29" s="329" t="s">
        <v>1632</v>
      </c>
      <c r="B29" s="330">
        <v>2900</v>
      </c>
      <c r="C29" s="330">
        <v>560</v>
      </c>
      <c r="D29" s="330">
        <v>16200</v>
      </c>
      <c r="E29" s="330">
        <v>99</v>
      </c>
      <c r="F29" s="331">
        <v>1</v>
      </c>
      <c r="G29" s="331">
        <v>195</v>
      </c>
      <c r="H29" s="331">
        <v>2</v>
      </c>
      <c r="I29" s="332">
        <v>98</v>
      </c>
      <c r="J29" s="333"/>
      <c r="K29" s="333"/>
      <c r="L29" s="334"/>
      <c r="M29" s="288"/>
      <c r="N29" s="333"/>
      <c r="O29" s="333"/>
      <c r="P29" s="333"/>
      <c r="Q29" s="333"/>
    </row>
    <row r="30" spans="1:17" ht="12" customHeight="1">
      <c r="A30" s="329"/>
      <c r="B30" s="330"/>
      <c r="C30" s="330"/>
      <c r="D30" s="330"/>
      <c r="E30" s="330"/>
      <c r="F30" s="331"/>
      <c r="G30" s="331"/>
      <c r="H30" s="331"/>
      <c r="I30" s="332"/>
      <c r="J30" s="333"/>
      <c r="K30" s="333"/>
      <c r="L30" s="334"/>
      <c r="M30" s="288"/>
      <c r="N30" s="333"/>
      <c r="O30" s="333"/>
      <c r="P30" s="333"/>
      <c r="Q30" s="333"/>
    </row>
    <row r="31" spans="1:17" ht="12" customHeight="1">
      <c r="A31" s="329" t="s">
        <v>1635</v>
      </c>
      <c r="B31" s="330">
        <v>2980</v>
      </c>
      <c r="C31" s="330">
        <v>574</v>
      </c>
      <c r="D31" s="330">
        <v>17100</v>
      </c>
      <c r="E31" s="330">
        <v>99</v>
      </c>
      <c r="F31" s="331">
        <v>0</v>
      </c>
      <c r="G31" s="331">
        <v>0</v>
      </c>
      <c r="H31" s="331">
        <v>0</v>
      </c>
      <c r="I31" s="332">
        <v>0</v>
      </c>
      <c r="J31" s="333"/>
      <c r="K31" s="333"/>
      <c r="L31" s="334"/>
      <c r="M31" s="288"/>
      <c r="N31" s="333"/>
      <c r="O31" s="333"/>
      <c r="P31" s="333"/>
      <c r="Q31" s="333"/>
    </row>
    <row r="32" spans="1:17" ht="12" customHeight="1">
      <c r="A32" s="329" t="s">
        <v>1637</v>
      </c>
      <c r="B32" s="330">
        <v>2100</v>
      </c>
      <c r="C32" s="330">
        <v>599</v>
      </c>
      <c r="D32" s="330">
        <v>12600</v>
      </c>
      <c r="E32" s="330">
        <v>97</v>
      </c>
      <c r="F32" s="331">
        <v>0</v>
      </c>
      <c r="G32" s="331">
        <v>0</v>
      </c>
      <c r="H32" s="331">
        <v>0</v>
      </c>
      <c r="I32" s="332">
        <v>0</v>
      </c>
      <c r="J32" s="333"/>
      <c r="K32" s="333"/>
      <c r="L32" s="334"/>
      <c r="M32" s="288"/>
      <c r="N32" s="333"/>
      <c r="O32" s="333"/>
      <c r="P32" s="333"/>
      <c r="Q32" s="333"/>
    </row>
    <row r="33" spans="1:17" ht="12" customHeight="1">
      <c r="A33" s="329" t="s">
        <v>1639</v>
      </c>
      <c r="B33" s="330">
        <v>1760</v>
      </c>
      <c r="C33" s="330">
        <v>567</v>
      </c>
      <c r="D33" s="330">
        <v>9980</v>
      </c>
      <c r="E33" s="330">
        <v>98</v>
      </c>
      <c r="F33" s="331">
        <v>0</v>
      </c>
      <c r="G33" s="331">
        <v>0</v>
      </c>
      <c r="H33" s="331">
        <v>0</v>
      </c>
      <c r="I33" s="332">
        <v>0</v>
      </c>
      <c r="J33" s="333"/>
      <c r="K33" s="333"/>
      <c r="L33" s="334"/>
      <c r="M33" s="288"/>
      <c r="N33" s="333"/>
      <c r="O33" s="333"/>
      <c r="P33" s="333"/>
      <c r="Q33" s="333"/>
    </row>
    <row r="34" spans="1:17" ht="12" customHeight="1">
      <c r="A34" s="329" t="s">
        <v>1641</v>
      </c>
      <c r="B34" s="330">
        <v>3630</v>
      </c>
      <c r="C34" s="330">
        <v>565</v>
      </c>
      <c r="D34" s="330">
        <v>20500</v>
      </c>
      <c r="E34" s="330">
        <v>106</v>
      </c>
      <c r="F34" s="331">
        <v>8</v>
      </c>
      <c r="G34" s="331">
        <v>220</v>
      </c>
      <c r="H34" s="331">
        <v>18</v>
      </c>
      <c r="I34" s="332">
        <v>103</v>
      </c>
      <c r="J34" s="333"/>
      <c r="K34" s="333"/>
      <c r="L34" s="334"/>
      <c r="M34" s="288"/>
      <c r="N34" s="333"/>
      <c r="O34" s="333"/>
      <c r="P34" s="333"/>
      <c r="Q34" s="333"/>
    </row>
    <row r="35" spans="1:17" ht="12" customHeight="1">
      <c r="A35" s="329" t="s">
        <v>1643</v>
      </c>
      <c r="B35" s="330">
        <v>2190</v>
      </c>
      <c r="C35" s="330">
        <v>577</v>
      </c>
      <c r="D35" s="330">
        <v>12600</v>
      </c>
      <c r="E35" s="330">
        <v>97</v>
      </c>
      <c r="F35" s="331">
        <v>0</v>
      </c>
      <c r="G35" s="331">
        <v>0</v>
      </c>
      <c r="H35" s="331">
        <v>0</v>
      </c>
      <c r="I35" s="332">
        <v>0</v>
      </c>
      <c r="J35" s="333"/>
      <c r="K35" s="333"/>
      <c r="L35" s="334"/>
      <c r="M35" s="288"/>
      <c r="N35" s="333"/>
      <c r="O35" s="333"/>
      <c r="P35" s="333"/>
      <c r="Q35" s="333"/>
    </row>
    <row r="36" spans="1:17" ht="12" customHeight="1">
      <c r="A36" s="329"/>
      <c r="B36" s="330"/>
      <c r="C36" s="330"/>
      <c r="D36" s="330"/>
      <c r="E36" s="330"/>
      <c r="F36" s="337"/>
      <c r="G36" s="331"/>
      <c r="H36" s="336"/>
      <c r="I36" s="338"/>
      <c r="J36" s="333"/>
      <c r="K36" s="333"/>
      <c r="L36" s="334"/>
      <c r="M36" s="288"/>
      <c r="N36" s="333"/>
      <c r="O36" s="333"/>
      <c r="P36" s="333"/>
      <c r="Q36" s="333"/>
    </row>
    <row r="37" spans="1:17" ht="12" customHeight="1">
      <c r="A37" s="329" t="s">
        <v>1645</v>
      </c>
      <c r="B37" s="330">
        <v>632</v>
      </c>
      <c r="C37" s="330">
        <v>553</v>
      </c>
      <c r="D37" s="330">
        <v>3490</v>
      </c>
      <c r="E37" s="330">
        <v>100</v>
      </c>
      <c r="F37" s="331">
        <v>0</v>
      </c>
      <c r="G37" s="331"/>
      <c r="H37" s="331">
        <v>0</v>
      </c>
      <c r="I37" s="332">
        <v>0</v>
      </c>
      <c r="J37" s="333"/>
      <c r="K37" s="333"/>
      <c r="L37" s="334"/>
      <c r="M37" s="288"/>
      <c r="N37" s="333"/>
      <c r="O37" s="333"/>
      <c r="P37" s="333"/>
      <c r="Q37" s="333"/>
    </row>
    <row r="38" spans="1:17" ht="12" customHeight="1">
      <c r="A38" s="329" t="s">
        <v>1647</v>
      </c>
      <c r="B38" s="330">
        <v>798</v>
      </c>
      <c r="C38" s="330">
        <v>599</v>
      </c>
      <c r="D38" s="330">
        <v>4780</v>
      </c>
      <c r="E38" s="330">
        <v>96</v>
      </c>
      <c r="F38" s="331">
        <v>0</v>
      </c>
      <c r="G38" s="331">
        <v>0</v>
      </c>
      <c r="H38" s="331">
        <v>0</v>
      </c>
      <c r="I38" s="332">
        <v>0</v>
      </c>
      <c r="J38" s="333"/>
      <c r="K38" s="333"/>
      <c r="L38" s="334"/>
      <c r="M38" s="288"/>
      <c r="N38" s="333"/>
      <c r="O38" s="333"/>
      <c r="P38" s="333"/>
      <c r="Q38" s="333"/>
    </row>
    <row r="39" spans="1:17" ht="12" customHeight="1">
      <c r="A39" s="329" t="s">
        <v>1649</v>
      </c>
      <c r="B39" s="330">
        <v>1560</v>
      </c>
      <c r="C39" s="330">
        <v>576</v>
      </c>
      <c r="D39" s="330">
        <v>8990</v>
      </c>
      <c r="E39" s="330">
        <v>92</v>
      </c>
      <c r="F39" s="331">
        <v>0</v>
      </c>
      <c r="G39" s="331">
        <v>0</v>
      </c>
      <c r="H39" s="331">
        <v>0</v>
      </c>
      <c r="I39" s="332">
        <v>0</v>
      </c>
      <c r="J39" s="333"/>
      <c r="K39" s="333"/>
      <c r="L39" s="334"/>
      <c r="M39" s="288"/>
      <c r="N39" s="333"/>
      <c r="O39" s="333"/>
      <c r="P39" s="333"/>
      <c r="Q39" s="333"/>
    </row>
    <row r="40" spans="1:17" ht="12" customHeight="1">
      <c r="A40" s="329" t="s">
        <v>1651</v>
      </c>
      <c r="B40" s="330">
        <v>477</v>
      </c>
      <c r="C40" s="330">
        <v>424</v>
      </c>
      <c r="D40" s="330">
        <v>2020</v>
      </c>
      <c r="E40" s="330">
        <v>93</v>
      </c>
      <c r="F40" s="331">
        <v>0</v>
      </c>
      <c r="G40" s="331">
        <v>0</v>
      </c>
      <c r="H40" s="331">
        <v>0</v>
      </c>
      <c r="I40" s="332">
        <v>0</v>
      </c>
      <c r="J40" s="333"/>
      <c r="K40" s="333"/>
      <c r="L40" s="334"/>
      <c r="M40" s="288"/>
      <c r="N40" s="333"/>
      <c r="O40" s="333"/>
      <c r="P40" s="333"/>
      <c r="Q40" s="333"/>
    </row>
    <row r="41" spans="1:17" ht="12" customHeight="1">
      <c r="A41" s="329" t="s">
        <v>1653</v>
      </c>
      <c r="B41" s="330">
        <v>731</v>
      </c>
      <c r="C41" s="330">
        <v>479</v>
      </c>
      <c r="D41" s="330">
        <v>3500</v>
      </c>
      <c r="E41" s="330">
        <v>93</v>
      </c>
      <c r="F41" s="331">
        <v>0</v>
      </c>
      <c r="G41" s="331">
        <v>0</v>
      </c>
      <c r="H41" s="331">
        <v>0</v>
      </c>
      <c r="I41" s="332">
        <v>0</v>
      </c>
      <c r="J41" s="333"/>
      <c r="K41" s="333"/>
      <c r="L41" s="334"/>
      <c r="M41" s="288"/>
      <c r="N41" s="333"/>
      <c r="O41" s="333"/>
      <c r="P41" s="333"/>
      <c r="Q41" s="333"/>
    </row>
    <row r="42" spans="1:17" ht="12" customHeight="1">
      <c r="A42" s="329" t="s">
        <v>1605</v>
      </c>
      <c r="B42" s="330">
        <v>692</v>
      </c>
      <c r="C42" s="330">
        <v>484</v>
      </c>
      <c r="D42" s="330">
        <v>3350</v>
      </c>
      <c r="E42" s="330">
        <v>93</v>
      </c>
      <c r="F42" s="331">
        <v>0</v>
      </c>
      <c r="G42" s="331">
        <v>0</v>
      </c>
      <c r="H42" s="331">
        <v>0</v>
      </c>
      <c r="I42" s="332">
        <v>0</v>
      </c>
      <c r="J42" s="333"/>
      <c r="K42" s="333"/>
      <c r="L42" s="334"/>
      <c r="M42" s="288"/>
      <c r="N42" s="333"/>
      <c r="O42" s="333"/>
      <c r="P42" s="333"/>
      <c r="Q42" s="333"/>
    </row>
    <row r="43" spans="1:17" ht="12" customHeight="1">
      <c r="A43" s="329" t="s">
        <v>1606</v>
      </c>
      <c r="B43" s="330">
        <v>1230</v>
      </c>
      <c r="C43" s="330">
        <v>559</v>
      </c>
      <c r="D43" s="330">
        <v>6880</v>
      </c>
      <c r="E43" s="330">
        <v>105</v>
      </c>
      <c r="F43" s="331">
        <v>4</v>
      </c>
      <c r="G43" s="331">
        <v>210</v>
      </c>
      <c r="H43" s="331">
        <v>8</v>
      </c>
      <c r="I43" s="332">
        <v>105</v>
      </c>
      <c r="J43" s="333"/>
      <c r="K43" s="333"/>
      <c r="L43" s="334"/>
      <c r="M43" s="288"/>
      <c r="N43" s="333"/>
      <c r="O43" s="333"/>
      <c r="P43" s="333"/>
      <c r="Q43" s="333"/>
    </row>
    <row r="44" spans="1:17" ht="12" customHeight="1">
      <c r="A44" s="329"/>
      <c r="B44" s="330"/>
      <c r="C44" s="330"/>
      <c r="D44" s="330"/>
      <c r="E44" s="330"/>
      <c r="F44" s="336"/>
      <c r="G44" s="331"/>
      <c r="H44" s="331"/>
      <c r="I44" s="332"/>
      <c r="J44" s="333"/>
      <c r="K44" s="333"/>
      <c r="L44" s="334"/>
      <c r="M44" s="288"/>
      <c r="N44" s="333"/>
      <c r="O44" s="333"/>
      <c r="P44" s="333"/>
      <c r="Q44" s="333"/>
    </row>
    <row r="45" spans="1:17" ht="12" customHeight="1">
      <c r="A45" s="329" t="s">
        <v>1609</v>
      </c>
      <c r="B45" s="330">
        <v>1350</v>
      </c>
      <c r="C45" s="330">
        <v>479</v>
      </c>
      <c r="D45" s="330">
        <v>6450</v>
      </c>
      <c r="E45" s="330">
        <v>97</v>
      </c>
      <c r="F45" s="331">
        <v>0</v>
      </c>
      <c r="G45" s="331">
        <v>0</v>
      </c>
      <c r="H45" s="331">
        <v>0</v>
      </c>
      <c r="I45" s="332">
        <v>0</v>
      </c>
      <c r="J45" s="333"/>
      <c r="K45" s="333"/>
      <c r="L45" s="334"/>
      <c r="M45" s="288"/>
      <c r="N45" s="333"/>
      <c r="O45" s="333"/>
      <c r="P45" s="333"/>
      <c r="Q45" s="333"/>
    </row>
    <row r="46" spans="1:17" ht="12" customHeight="1">
      <c r="A46" s="329" t="s">
        <v>1610</v>
      </c>
      <c r="B46" s="330">
        <v>1940</v>
      </c>
      <c r="C46" s="330">
        <v>505</v>
      </c>
      <c r="D46" s="330">
        <v>9810</v>
      </c>
      <c r="E46" s="330">
        <v>98</v>
      </c>
      <c r="F46" s="331">
        <v>0</v>
      </c>
      <c r="G46" s="331">
        <v>0</v>
      </c>
      <c r="H46" s="331">
        <v>0</v>
      </c>
      <c r="I46" s="332">
        <v>0</v>
      </c>
      <c r="J46" s="333"/>
      <c r="K46" s="333"/>
      <c r="L46" s="334"/>
      <c r="M46" s="288"/>
      <c r="N46" s="333"/>
      <c r="O46" s="333"/>
      <c r="P46" s="333"/>
      <c r="Q46" s="333"/>
    </row>
    <row r="47" spans="1:17" ht="12" customHeight="1">
      <c r="A47" s="329" t="s">
        <v>1612</v>
      </c>
      <c r="B47" s="330">
        <v>1370</v>
      </c>
      <c r="C47" s="330">
        <v>510</v>
      </c>
      <c r="D47" s="330">
        <v>6980</v>
      </c>
      <c r="E47" s="330">
        <v>99</v>
      </c>
      <c r="F47" s="331">
        <v>0</v>
      </c>
      <c r="G47" s="331">
        <v>0</v>
      </c>
      <c r="H47" s="331">
        <v>0</v>
      </c>
      <c r="I47" s="332">
        <v>0</v>
      </c>
      <c r="J47" s="333"/>
      <c r="K47" s="333"/>
      <c r="L47" s="334"/>
      <c r="M47" s="288"/>
      <c r="N47" s="333"/>
      <c r="O47" s="333"/>
      <c r="P47" s="333"/>
      <c r="Q47" s="333"/>
    </row>
    <row r="48" spans="1:17" ht="12" customHeight="1">
      <c r="A48" s="329" t="s">
        <v>1614</v>
      </c>
      <c r="B48" s="330">
        <v>1760</v>
      </c>
      <c r="C48" s="330">
        <v>485</v>
      </c>
      <c r="D48" s="330">
        <v>8530</v>
      </c>
      <c r="E48" s="330">
        <v>98</v>
      </c>
      <c r="F48" s="336">
        <v>0</v>
      </c>
      <c r="G48" s="331">
        <v>250</v>
      </c>
      <c r="H48" s="336">
        <v>0</v>
      </c>
      <c r="I48" s="332">
        <v>119</v>
      </c>
      <c r="J48" s="333"/>
      <c r="K48" s="333"/>
      <c r="L48" s="334"/>
      <c r="M48" s="288"/>
      <c r="N48" s="333"/>
      <c r="O48" s="333"/>
      <c r="P48" s="333"/>
      <c r="Q48" s="333"/>
    </row>
    <row r="49" spans="1:17" ht="12" customHeight="1">
      <c r="A49" s="329" t="s">
        <v>1616</v>
      </c>
      <c r="B49" s="330">
        <v>785</v>
      </c>
      <c r="C49" s="330">
        <v>488</v>
      </c>
      <c r="D49" s="330">
        <v>3830</v>
      </c>
      <c r="E49" s="330">
        <v>98</v>
      </c>
      <c r="F49" s="336">
        <v>0</v>
      </c>
      <c r="G49" s="331">
        <v>230</v>
      </c>
      <c r="H49" s="336">
        <v>0</v>
      </c>
      <c r="I49" s="332">
        <v>118</v>
      </c>
      <c r="J49" s="333"/>
      <c r="K49" s="333"/>
      <c r="L49" s="334"/>
      <c r="M49" s="288"/>
      <c r="N49" s="333"/>
      <c r="O49" s="333"/>
      <c r="P49" s="333"/>
      <c r="Q49" s="333"/>
    </row>
    <row r="50" spans="1:17" ht="12" customHeight="1">
      <c r="A50" s="329" t="s">
        <v>1618</v>
      </c>
      <c r="B50" s="330">
        <v>1680</v>
      </c>
      <c r="C50" s="330">
        <v>498</v>
      </c>
      <c r="D50" s="330">
        <v>8360</v>
      </c>
      <c r="E50" s="330">
        <v>97</v>
      </c>
      <c r="F50" s="331">
        <v>0</v>
      </c>
      <c r="G50" s="331">
        <v>0</v>
      </c>
      <c r="H50" s="331">
        <v>0</v>
      </c>
      <c r="I50" s="332">
        <v>0</v>
      </c>
      <c r="J50" s="333"/>
      <c r="K50" s="333"/>
      <c r="L50" s="334"/>
      <c r="M50" s="288"/>
      <c r="N50" s="333"/>
      <c r="O50" s="333"/>
      <c r="P50" s="333"/>
      <c r="Q50" s="333"/>
    </row>
    <row r="51" spans="1:17" ht="12" customHeight="1">
      <c r="A51" s="329" t="s">
        <v>1619</v>
      </c>
      <c r="B51" s="330">
        <v>1280</v>
      </c>
      <c r="C51" s="330">
        <v>478</v>
      </c>
      <c r="D51" s="330">
        <v>6120</v>
      </c>
      <c r="E51" s="330">
        <v>96</v>
      </c>
      <c r="F51" s="331">
        <v>0</v>
      </c>
      <c r="G51" s="331">
        <v>0</v>
      </c>
      <c r="H51" s="331">
        <v>0</v>
      </c>
      <c r="I51" s="332">
        <v>0</v>
      </c>
      <c r="J51" s="333"/>
      <c r="K51" s="333"/>
      <c r="L51" s="334"/>
      <c r="M51" s="288"/>
      <c r="N51" s="333"/>
      <c r="O51" s="333"/>
      <c r="P51" s="333"/>
      <c r="Q51" s="333"/>
    </row>
    <row r="52" spans="1:17" ht="12" customHeight="1">
      <c r="A52" s="329"/>
      <c r="B52" s="330"/>
      <c r="C52" s="330"/>
      <c r="D52" s="330"/>
      <c r="E52" s="330"/>
      <c r="F52" s="336"/>
      <c r="G52" s="331"/>
      <c r="H52" s="336"/>
      <c r="I52" s="332"/>
      <c r="J52" s="333"/>
      <c r="K52" s="333"/>
      <c r="L52" s="334"/>
      <c r="M52" s="288"/>
      <c r="N52" s="333"/>
      <c r="O52" s="333"/>
      <c r="P52" s="333"/>
      <c r="Q52" s="333"/>
    </row>
    <row r="53" spans="1:17" ht="12" customHeight="1">
      <c r="A53" s="329" t="s">
        <v>1622</v>
      </c>
      <c r="B53" s="330">
        <v>3110</v>
      </c>
      <c r="C53" s="330">
        <v>576</v>
      </c>
      <c r="D53" s="330">
        <v>17900</v>
      </c>
      <c r="E53" s="330">
        <v>97</v>
      </c>
      <c r="F53" s="331">
        <v>0</v>
      </c>
      <c r="G53" s="331">
        <v>0</v>
      </c>
      <c r="H53" s="331">
        <v>0</v>
      </c>
      <c r="I53" s="332">
        <v>0</v>
      </c>
      <c r="J53" s="333"/>
      <c r="K53" s="333"/>
      <c r="L53" s="334"/>
      <c r="M53" s="288"/>
      <c r="N53" s="333"/>
      <c r="O53" s="333"/>
      <c r="P53" s="333"/>
      <c r="Q53" s="333"/>
    </row>
    <row r="54" spans="1:17" ht="12" customHeight="1">
      <c r="A54" s="329" t="s">
        <v>1624</v>
      </c>
      <c r="B54" s="330">
        <v>4520</v>
      </c>
      <c r="C54" s="330">
        <v>582</v>
      </c>
      <c r="D54" s="330">
        <v>26300</v>
      </c>
      <c r="E54" s="330">
        <v>96</v>
      </c>
      <c r="F54" s="331">
        <v>0</v>
      </c>
      <c r="G54" s="331">
        <v>0</v>
      </c>
      <c r="H54" s="331">
        <v>0</v>
      </c>
      <c r="I54" s="332">
        <v>0</v>
      </c>
      <c r="J54" s="333"/>
      <c r="K54" s="333"/>
      <c r="L54" s="334"/>
      <c r="M54" s="288"/>
      <c r="N54" s="333"/>
      <c r="O54" s="333"/>
      <c r="P54" s="333"/>
      <c r="Q54" s="333"/>
    </row>
    <row r="55" spans="1:17" ht="12" customHeight="1">
      <c r="A55" s="329" t="s">
        <v>1626</v>
      </c>
      <c r="B55" s="330">
        <v>975</v>
      </c>
      <c r="C55" s="330">
        <v>424</v>
      </c>
      <c r="D55" s="330">
        <v>4130</v>
      </c>
      <c r="E55" s="330">
        <v>101</v>
      </c>
      <c r="F55" s="331">
        <v>0</v>
      </c>
      <c r="G55" s="331">
        <v>0</v>
      </c>
      <c r="H55" s="331">
        <v>0</v>
      </c>
      <c r="I55" s="332">
        <v>0</v>
      </c>
      <c r="J55" s="333"/>
      <c r="K55" s="333"/>
      <c r="L55" s="334"/>
      <c r="M55" s="288"/>
      <c r="N55" s="333"/>
      <c r="O55" s="333"/>
      <c r="P55" s="333"/>
      <c r="Q55" s="333"/>
    </row>
    <row r="56" spans="1:17" ht="12" customHeight="1">
      <c r="A56" s="329" t="s">
        <v>1628</v>
      </c>
      <c r="B56" s="330">
        <v>1430</v>
      </c>
      <c r="C56" s="330">
        <v>528</v>
      </c>
      <c r="D56" s="330">
        <v>7570</v>
      </c>
      <c r="E56" s="330">
        <v>99</v>
      </c>
      <c r="F56" s="331">
        <v>0</v>
      </c>
      <c r="G56" s="331">
        <v>0</v>
      </c>
      <c r="H56" s="331">
        <v>0</v>
      </c>
      <c r="I56" s="332">
        <v>0</v>
      </c>
      <c r="J56" s="333"/>
      <c r="K56" s="333"/>
      <c r="L56" s="334"/>
      <c r="M56" s="288"/>
      <c r="N56" s="333"/>
      <c r="O56" s="333"/>
      <c r="P56" s="333"/>
      <c r="Q56" s="333"/>
    </row>
    <row r="57" spans="1:17" ht="12" customHeight="1">
      <c r="A57" s="329" t="s">
        <v>1630</v>
      </c>
      <c r="B57" s="330">
        <v>2020</v>
      </c>
      <c r="C57" s="330">
        <v>543</v>
      </c>
      <c r="D57" s="330">
        <v>11000</v>
      </c>
      <c r="E57" s="330">
        <v>99</v>
      </c>
      <c r="F57" s="331">
        <v>0</v>
      </c>
      <c r="G57" s="331">
        <v>0</v>
      </c>
      <c r="H57" s="331">
        <v>0</v>
      </c>
      <c r="I57" s="332">
        <v>0</v>
      </c>
      <c r="J57" s="333"/>
      <c r="K57" s="333"/>
      <c r="L57" s="334"/>
      <c r="M57" s="288"/>
      <c r="N57" s="333"/>
      <c r="O57" s="333"/>
      <c r="P57" s="333"/>
      <c r="Q57" s="333"/>
    </row>
    <row r="58" spans="1:17" ht="12" customHeight="1">
      <c r="A58" s="329"/>
      <c r="B58" s="330"/>
      <c r="C58" s="330"/>
      <c r="D58" s="330"/>
      <c r="E58" s="330"/>
      <c r="F58" s="331"/>
      <c r="G58" s="331"/>
      <c r="H58" s="331"/>
      <c r="I58" s="332"/>
      <c r="J58" s="333"/>
      <c r="K58" s="333"/>
      <c r="L58" s="334"/>
      <c r="M58" s="288"/>
      <c r="N58" s="333"/>
      <c r="O58" s="333"/>
      <c r="P58" s="333"/>
      <c r="Q58" s="333"/>
    </row>
    <row r="59" spans="1:17" ht="12" customHeight="1">
      <c r="A59" s="329" t="s">
        <v>1633</v>
      </c>
      <c r="B59" s="330">
        <v>1600</v>
      </c>
      <c r="C59" s="330">
        <v>535</v>
      </c>
      <c r="D59" s="330">
        <v>8540</v>
      </c>
      <c r="E59" s="330">
        <v>102</v>
      </c>
      <c r="F59" s="331">
        <v>0</v>
      </c>
      <c r="G59" s="331">
        <v>0</v>
      </c>
      <c r="H59" s="331">
        <v>0</v>
      </c>
      <c r="I59" s="332">
        <v>0</v>
      </c>
      <c r="J59" s="333"/>
      <c r="K59" s="333"/>
      <c r="L59" s="334"/>
      <c r="M59" s="288"/>
      <c r="N59" s="333"/>
      <c r="O59" s="333"/>
      <c r="P59" s="333"/>
      <c r="Q59" s="333"/>
    </row>
    <row r="60" spans="1:17" ht="12" customHeight="1">
      <c r="A60" s="329" t="s">
        <v>1634</v>
      </c>
      <c r="B60" s="330">
        <v>3820</v>
      </c>
      <c r="C60" s="330">
        <v>568</v>
      </c>
      <c r="D60" s="331">
        <v>21700</v>
      </c>
      <c r="E60" s="331">
        <v>97</v>
      </c>
      <c r="F60" s="331">
        <v>0</v>
      </c>
      <c r="G60" s="331">
        <v>0</v>
      </c>
      <c r="H60" s="331">
        <v>0</v>
      </c>
      <c r="I60" s="332">
        <v>0</v>
      </c>
      <c r="J60" s="333"/>
      <c r="K60" s="333"/>
      <c r="L60" s="334"/>
      <c r="M60" s="288"/>
      <c r="N60" s="333"/>
      <c r="O60" s="333"/>
      <c r="P60" s="333"/>
      <c r="Q60" s="333"/>
    </row>
    <row r="61" spans="1:17" ht="12" customHeight="1">
      <c r="A61" s="329" t="s">
        <v>1636</v>
      </c>
      <c r="B61" s="330">
        <v>3030</v>
      </c>
      <c r="C61" s="330">
        <v>552</v>
      </c>
      <c r="D61" s="330">
        <v>16700</v>
      </c>
      <c r="E61" s="330">
        <v>96</v>
      </c>
      <c r="F61" s="331">
        <v>0</v>
      </c>
      <c r="G61" s="331">
        <v>0</v>
      </c>
      <c r="H61" s="331">
        <v>0</v>
      </c>
      <c r="I61" s="332">
        <v>0</v>
      </c>
      <c r="J61" s="333"/>
      <c r="K61" s="333"/>
      <c r="L61" s="334"/>
      <c r="M61" s="288"/>
      <c r="N61" s="333"/>
      <c r="O61" s="333"/>
      <c r="P61" s="333"/>
      <c r="Q61" s="333"/>
    </row>
    <row r="62" spans="1:17" ht="12" customHeight="1">
      <c r="A62" s="329" t="s">
        <v>1638</v>
      </c>
      <c r="B62" s="330">
        <v>2780</v>
      </c>
      <c r="C62" s="330">
        <v>510</v>
      </c>
      <c r="D62" s="330">
        <v>14200</v>
      </c>
      <c r="E62" s="330">
        <v>98</v>
      </c>
      <c r="F62" s="331">
        <v>0</v>
      </c>
      <c r="G62" s="331">
        <v>0</v>
      </c>
      <c r="H62" s="331">
        <v>0</v>
      </c>
      <c r="I62" s="332">
        <v>0</v>
      </c>
      <c r="J62" s="333"/>
      <c r="K62" s="333"/>
      <c r="L62" s="334"/>
      <c r="M62" s="288"/>
      <c r="N62" s="333"/>
      <c r="O62" s="333"/>
      <c r="P62" s="333"/>
      <c r="Q62" s="333"/>
    </row>
    <row r="63" spans="1:17" ht="12" customHeight="1">
      <c r="A63" s="329" t="s">
        <v>1640</v>
      </c>
      <c r="B63" s="330">
        <v>1800</v>
      </c>
      <c r="C63" s="330">
        <v>530</v>
      </c>
      <c r="D63" s="330">
        <v>9540</v>
      </c>
      <c r="E63" s="330">
        <v>97</v>
      </c>
      <c r="F63" s="331">
        <v>0</v>
      </c>
      <c r="G63" s="331">
        <v>0</v>
      </c>
      <c r="H63" s="331">
        <v>0</v>
      </c>
      <c r="I63" s="332">
        <v>0</v>
      </c>
      <c r="J63" s="333"/>
      <c r="K63" s="333"/>
      <c r="L63" s="334"/>
      <c r="M63" s="288"/>
      <c r="N63" s="333"/>
      <c r="O63" s="333"/>
      <c r="P63" s="333"/>
      <c r="Q63" s="333"/>
    </row>
    <row r="64" spans="1:17" ht="12" customHeight="1">
      <c r="A64" s="329" t="s">
        <v>1642</v>
      </c>
      <c r="B64" s="330">
        <v>1960</v>
      </c>
      <c r="C64" s="330">
        <v>548</v>
      </c>
      <c r="D64" s="330">
        <v>10800</v>
      </c>
      <c r="E64" s="330">
        <v>94</v>
      </c>
      <c r="F64" s="331">
        <v>0</v>
      </c>
      <c r="G64" s="331">
        <v>0</v>
      </c>
      <c r="H64" s="331">
        <v>0</v>
      </c>
      <c r="I64" s="332">
        <v>0</v>
      </c>
      <c r="J64" s="333"/>
      <c r="K64" s="333"/>
      <c r="L64" s="334"/>
      <c r="M64" s="288"/>
      <c r="N64" s="333"/>
      <c r="O64" s="333"/>
      <c r="P64" s="333"/>
      <c r="Q64" s="333"/>
    </row>
    <row r="65" spans="1:17" ht="12" customHeight="1">
      <c r="A65" s="329" t="s">
        <v>1644</v>
      </c>
      <c r="B65" s="330">
        <v>916</v>
      </c>
      <c r="C65" s="330">
        <v>509</v>
      </c>
      <c r="D65" s="330">
        <v>4660</v>
      </c>
      <c r="E65" s="330">
        <v>102</v>
      </c>
      <c r="F65" s="331">
        <v>0</v>
      </c>
      <c r="G65" s="331">
        <v>0</v>
      </c>
      <c r="H65" s="331">
        <v>0</v>
      </c>
      <c r="I65" s="332">
        <v>0</v>
      </c>
      <c r="J65" s="333"/>
      <c r="K65" s="333"/>
      <c r="L65" s="334"/>
      <c r="M65" s="288"/>
      <c r="N65" s="333"/>
      <c r="O65" s="333"/>
      <c r="P65" s="333"/>
      <c r="Q65" s="333"/>
    </row>
    <row r="66" spans="1:17" ht="12" customHeight="1">
      <c r="A66" s="329" t="s">
        <v>1646</v>
      </c>
      <c r="B66" s="330">
        <v>684</v>
      </c>
      <c r="C66" s="330">
        <v>450</v>
      </c>
      <c r="D66" s="330">
        <v>3080</v>
      </c>
      <c r="E66" s="330">
        <v>103</v>
      </c>
      <c r="F66" s="331">
        <v>0</v>
      </c>
      <c r="G66" s="331">
        <v>0</v>
      </c>
      <c r="H66" s="331">
        <v>0</v>
      </c>
      <c r="I66" s="332">
        <v>0</v>
      </c>
      <c r="J66" s="333"/>
      <c r="K66" s="333"/>
      <c r="L66" s="334"/>
      <c r="M66" s="288"/>
      <c r="N66" s="333"/>
      <c r="O66" s="333"/>
      <c r="P66" s="333"/>
      <c r="Q66" s="333"/>
    </row>
    <row r="67" spans="1:17" ht="12" customHeight="1">
      <c r="A67" s="329" t="s">
        <v>1648</v>
      </c>
      <c r="B67" s="330">
        <v>2880</v>
      </c>
      <c r="C67" s="330">
        <v>551</v>
      </c>
      <c r="D67" s="330">
        <v>15900</v>
      </c>
      <c r="E67" s="330">
        <v>96</v>
      </c>
      <c r="F67" s="331">
        <v>0</v>
      </c>
      <c r="G67" s="331">
        <v>0</v>
      </c>
      <c r="H67" s="331">
        <v>0</v>
      </c>
      <c r="I67" s="332">
        <v>0</v>
      </c>
      <c r="J67" s="333"/>
      <c r="K67" s="333"/>
      <c r="L67" s="334"/>
      <c r="M67" s="288"/>
      <c r="N67" s="333"/>
      <c r="O67" s="333"/>
      <c r="P67" s="333"/>
      <c r="Q67" s="333"/>
    </row>
    <row r="68" spans="1:17" ht="12" customHeight="1">
      <c r="A68" s="329" t="s">
        <v>1650</v>
      </c>
      <c r="B68" s="330">
        <v>1190</v>
      </c>
      <c r="C68" s="330">
        <v>545</v>
      </c>
      <c r="D68" s="330">
        <v>6500</v>
      </c>
      <c r="E68" s="330">
        <v>99</v>
      </c>
      <c r="F68" s="331">
        <v>0</v>
      </c>
      <c r="G68" s="331">
        <v>0</v>
      </c>
      <c r="H68" s="331">
        <v>0</v>
      </c>
      <c r="I68" s="332">
        <v>0</v>
      </c>
      <c r="J68" s="333"/>
      <c r="K68" s="333"/>
      <c r="L68" s="334"/>
      <c r="M68" s="288"/>
      <c r="N68" s="333"/>
      <c r="O68" s="333"/>
      <c r="P68" s="333"/>
      <c r="Q68" s="333"/>
    </row>
    <row r="69" spans="1:17" ht="12" customHeight="1">
      <c r="A69" s="329" t="s">
        <v>1652</v>
      </c>
      <c r="B69" s="330">
        <v>998</v>
      </c>
      <c r="C69" s="330">
        <v>523</v>
      </c>
      <c r="D69" s="330">
        <v>5220</v>
      </c>
      <c r="E69" s="330">
        <v>96</v>
      </c>
      <c r="F69" s="331">
        <v>0</v>
      </c>
      <c r="G69" s="331">
        <v>0</v>
      </c>
      <c r="H69" s="331">
        <v>0</v>
      </c>
      <c r="I69" s="332">
        <v>0</v>
      </c>
      <c r="J69" s="333"/>
      <c r="K69" s="333"/>
      <c r="L69" s="334"/>
      <c r="M69" s="288"/>
      <c r="N69" s="333"/>
      <c r="O69" s="333"/>
      <c r="P69" s="333"/>
      <c r="Q69" s="333"/>
    </row>
    <row r="70" spans="1:17" ht="12" customHeight="1">
      <c r="A70" s="296" t="s">
        <v>1654</v>
      </c>
      <c r="B70" s="339">
        <v>1470</v>
      </c>
      <c r="C70" s="339">
        <v>515</v>
      </c>
      <c r="D70" s="339">
        <v>7570</v>
      </c>
      <c r="E70" s="339">
        <v>94</v>
      </c>
      <c r="F70" s="340">
        <v>0</v>
      </c>
      <c r="G70" s="340">
        <v>0</v>
      </c>
      <c r="H70" s="340">
        <v>0</v>
      </c>
      <c r="I70" s="341">
        <v>0</v>
      </c>
      <c r="J70" s="333"/>
      <c r="K70" s="333"/>
      <c r="L70" s="334"/>
      <c r="M70" s="288"/>
      <c r="N70" s="333"/>
      <c r="O70" s="333"/>
      <c r="P70" s="333"/>
      <c r="Q70" s="333"/>
    </row>
    <row r="71" spans="1:12" ht="13.5" customHeight="1">
      <c r="A71" s="342" t="s">
        <v>120</v>
      </c>
      <c r="B71" s="288"/>
      <c r="C71" s="288"/>
      <c r="D71" s="288"/>
      <c r="E71" s="288"/>
      <c r="F71" s="289"/>
      <c r="G71" s="289"/>
      <c r="H71" s="289"/>
      <c r="I71" s="289"/>
      <c r="J71" s="288"/>
      <c r="K71" s="288"/>
      <c r="L71" s="288"/>
    </row>
    <row r="72" spans="1:12" ht="13.5" customHeight="1">
      <c r="A72" s="343"/>
      <c r="B72" s="288"/>
      <c r="C72" s="288"/>
      <c r="D72" s="288"/>
      <c r="E72" s="288"/>
      <c r="F72" s="289"/>
      <c r="G72" s="289"/>
      <c r="H72" s="289"/>
      <c r="I72" s="289"/>
      <c r="J72" s="288"/>
      <c r="K72" s="288"/>
      <c r="L72" s="288"/>
    </row>
    <row r="73" spans="2:12" ht="13.5" customHeight="1">
      <c r="B73" s="288"/>
      <c r="C73" s="288"/>
      <c r="D73" s="288"/>
      <c r="E73" s="288"/>
      <c r="F73" s="289"/>
      <c r="G73" s="289"/>
      <c r="H73" s="289"/>
      <c r="I73" s="289"/>
      <c r="J73" s="288"/>
      <c r="K73" s="288"/>
      <c r="L73" s="288"/>
    </row>
    <row r="74" spans="2:12" ht="15" customHeight="1">
      <c r="B74" s="288"/>
      <c r="C74" s="288"/>
      <c r="D74" s="288"/>
      <c r="E74" s="288"/>
      <c r="F74" s="289"/>
      <c r="G74" s="289"/>
      <c r="H74" s="289"/>
      <c r="I74" s="289"/>
      <c r="J74" s="288"/>
      <c r="K74" s="288"/>
      <c r="L74" s="288"/>
    </row>
    <row r="75" spans="1:12" ht="15" customHeight="1">
      <c r="A75" s="288"/>
      <c r="B75" s="288"/>
      <c r="C75" s="288"/>
      <c r="D75" s="288"/>
      <c r="E75" s="288"/>
      <c r="F75" s="289"/>
      <c r="G75" s="289"/>
      <c r="H75" s="289"/>
      <c r="I75" s="289"/>
      <c r="L75" s="288"/>
    </row>
    <row r="76" spans="1:12" ht="15" customHeight="1">
      <c r="A76" s="288"/>
      <c r="B76" s="288"/>
      <c r="C76" s="288"/>
      <c r="D76" s="288"/>
      <c r="E76" s="288"/>
      <c r="F76" s="289"/>
      <c r="G76" s="289"/>
      <c r="H76" s="289"/>
      <c r="I76" s="289"/>
      <c r="L76" s="288"/>
    </row>
    <row r="77" spans="1:12" ht="15" customHeight="1">
      <c r="A77" s="288"/>
      <c r="B77" s="288"/>
      <c r="C77" s="288"/>
      <c r="D77" s="288"/>
      <c r="E77" s="288"/>
      <c r="F77" s="289"/>
      <c r="G77" s="289"/>
      <c r="H77" s="289"/>
      <c r="I77" s="289"/>
      <c r="L77" s="288"/>
    </row>
    <row r="78" spans="1:12" ht="15" customHeight="1">
      <c r="A78" s="288"/>
      <c r="B78" s="288"/>
      <c r="C78" s="288"/>
      <c r="D78" s="288"/>
      <c r="E78" s="288"/>
      <c r="F78" s="289"/>
      <c r="G78" s="289"/>
      <c r="H78" s="289"/>
      <c r="I78" s="289"/>
      <c r="L78" s="288"/>
    </row>
    <row r="79" spans="1:12" ht="15" customHeight="1">
      <c r="A79" s="288"/>
      <c r="B79" s="288"/>
      <c r="C79" s="288"/>
      <c r="D79" s="288"/>
      <c r="E79" s="288"/>
      <c r="F79" s="289"/>
      <c r="G79" s="289"/>
      <c r="H79" s="289"/>
      <c r="I79" s="289"/>
      <c r="L79" s="288"/>
    </row>
    <row r="80" spans="1:12" ht="15" customHeight="1">
      <c r="A80" s="288"/>
      <c r="B80" s="288"/>
      <c r="C80" s="288"/>
      <c r="D80" s="288"/>
      <c r="E80" s="288"/>
      <c r="F80" s="289"/>
      <c r="G80" s="289"/>
      <c r="H80" s="289"/>
      <c r="I80" s="289"/>
      <c r="L80" s="288"/>
    </row>
    <row r="81" spans="1:12" ht="15" customHeight="1">
      <c r="A81" s="288"/>
      <c r="B81" s="288"/>
      <c r="C81" s="288"/>
      <c r="D81" s="288"/>
      <c r="E81" s="288"/>
      <c r="F81" s="289"/>
      <c r="G81" s="289"/>
      <c r="H81" s="289"/>
      <c r="I81" s="289"/>
      <c r="L81" s="288"/>
    </row>
    <row r="82" spans="1:12" ht="15" customHeight="1">
      <c r="A82" s="288"/>
      <c r="B82" s="288"/>
      <c r="C82" s="288"/>
      <c r="D82" s="288"/>
      <c r="E82" s="288"/>
      <c r="F82" s="289"/>
      <c r="G82" s="289"/>
      <c r="H82" s="289"/>
      <c r="I82" s="289"/>
      <c r="L82" s="288"/>
    </row>
    <row r="83" spans="1:12" ht="15" customHeight="1">
      <c r="A83" s="288"/>
      <c r="B83" s="288"/>
      <c r="C83" s="288"/>
      <c r="D83" s="288"/>
      <c r="E83" s="288"/>
      <c r="F83" s="289"/>
      <c r="G83" s="289"/>
      <c r="H83" s="289"/>
      <c r="I83" s="289"/>
      <c r="L83" s="288"/>
    </row>
    <row r="84" spans="1:12" ht="15" customHeight="1">
      <c r="A84" s="288"/>
      <c r="B84" s="288"/>
      <c r="C84" s="288"/>
      <c r="D84" s="288"/>
      <c r="E84" s="288"/>
      <c r="F84" s="289"/>
      <c r="G84" s="289"/>
      <c r="H84" s="289"/>
      <c r="I84" s="289"/>
      <c r="L84" s="288"/>
    </row>
    <row r="85" spans="1:12" ht="15" customHeight="1">
      <c r="A85" s="288"/>
      <c r="B85" s="288"/>
      <c r="C85" s="288"/>
      <c r="D85" s="288"/>
      <c r="E85" s="288"/>
      <c r="F85" s="289"/>
      <c r="G85" s="289"/>
      <c r="H85" s="289"/>
      <c r="I85" s="289"/>
      <c r="L85" s="288"/>
    </row>
    <row r="86" spans="1:12" ht="15" customHeight="1">
      <c r="A86" s="288"/>
      <c r="B86" s="288"/>
      <c r="C86" s="288"/>
      <c r="D86" s="288"/>
      <c r="E86" s="288"/>
      <c r="F86" s="289"/>
      <c r="G86" s="289"/>
      <c r="H86" s="289"/>
      <c r="I86" s="289"/>
      <c r="L86" s="288"/>
    </row>
    <row r="87" spans="1:9" ht="15" customHeight="1">
      <c r="A87" s="288"/>
      <c r="B87" s="288"/>
      <c r="C87" s="288"/>
      <c r="D87" s="288"/>
      <c r="E87" s="288"/>
      <c r="F87" s="289"/>
      <c r="G87" s="289"/>
      <c r="H87" s="289"/>
      <c r="I87" s="289"/>
    </row>
    <row r="88" spans="1:9" ht="15" customHeight="1">
      <c r="A88" s="288"/>
      <c r="B88" s="288"/>
      <c r="C88" s="288"/>
      <c r="D88" s="288"/>
      <c r="E88" s="288"/>
      <c r="F88" s="289"/>
      <c r="G88" s="289"/>
      <c r="H88" s="289"/>
      <c r="I88" s="289"/>
    </row>
    <row r="89" spans="1:9" ht="15" customHeight="1">
      <c r="A89" s="288"/>
      <c r="B89" s="288"/>
      <c r="C89" s="288"/>
      <c r="D89" s="288"/>
      <c r="E89" s="288"/>
      <c r="F89" s="289"/>
      <c r="G89" s="289"/>
      <c r="H89" s="289"/>
      <c r="I89" s="289"/>
    </row>
    <row r="90" spans="1:9" ht="15" customHeight="1">
      <c r="A90" s="288"/>
      <c r="B90" s="288"/>
      <c r="C90" s="288"/>
      <c r="D90" s="288"/>
      <c r="E90" s="288"/>
      <c r="F90" s="289"/>
      <c r="G90" s="289"/>
      <c r="H90" s="289"/>
      <c r="I90" s="289"/>
    </row>
    <row r="91" spans="1:9" ht="15" customHeight="1">
      <c r="A91" s="288"/>
      <c r="B91" s="288"/>
      <c r="C91" s="288"/>
      <c r="D91" s="288"/>
      <c r="E91" s="288"/>
      <c r="F91" s="289"/>
      <c r="G91" s="289"/>
      <c r="H91" s="289"/>
      <c r="I91" s="289"/>
    </row>
    <row r="92" spans="1:9" ht="15" customHeight="1">
      <c r="A92" s="288"/>
      <c r="B92" s="288"/>
      <c r="C92" s="288"/>
      <c r="D92" s="288"/>
      <c r="E92" s="288"/>
      <c r="F92" s="289"/>
      <c r="G92" s="289"/>
      <c r="H92" s="289"/>
      <c r="I92" s="289"/>
    </row>
    <row r="93" spans="1:9" ht="15" customHeight="1">
      <c r="A93" s="288"/>
      <c r="B93" s="288"/>
      <c r="C93" s="288"/>
      <c r="D93" s="288"/>
      <c r="E93" s="288"/>
      <c r="F93" s="289"/>
      <c r="G93" s="289"/>
      <c r="H93" s="289"/>
      <c r="I93" s="289"/>
    </row>
    <row r="94" spans="1:9" ht="15" customHeight="1">
      <c r="A94" s="288"/>
      <c r="B94" s="288"/>
      <c r="C94" s="288"/>
      <c r="D94" s="288"/>
      <c r="E94" s="288"/>
      <c r="F94" s="289"/>
      <c r="G94" s="289"/>
      <c r="H94" s="289"/>
      <c r="I94" s="289"/>
    </row>
    <row r="95" spans="1:9" ht="15" customHeight="1">
      <c r="A95" s="288"/>
      <c r="B95" s="288"/>
      <c r="C95" s="288"/>
      <c r="D95" s="288"/>
      <c r="E95" s="288"/>
      <c r="F95" s="289"/>
      <c r="G95" s="289"/>
      <c r="H95" s="289"/>
      <c r="I95" s="289"/>
    </row>
    <row r="96" spans="1:9" ht="15" customHeight="1">
      <c r="A96" s="288"/>
      <c r="B96" s="288"/>
      <c r="C96" s="288"/>
      <c r="D96" s="288"/>
      <c r="E96" s="288"/>
      <c r="F96" s="289"/>
      <c r="G96" s="289"/>
      <c r="H96" s="289"/>
      <c r="I96" s="289"/>
    </row>
    <row r="97" spans="1:9" ht="15" customHeight="1">
      <c r="A97" s="288"/>
      <c r="B97" s="288"/>
      <c r="C97" s="288"/>
      <c r="D97" s="288"/>
      <c r="E97" s="288"/>
      <c r="F97" s="289"/>
      <c r="G97" s="289"/>
      <c r="H97" s="289"/>
      <c r="I97" s="289"/>
    </row>
    <row r="98" spans="1:9" ht="15" customHeight="1">
      <c r="A98" s="288"/>
      <c r="B98" s="288"/>
      <c r="C98" s="288"/>
      <c r="D98" s="288"/>
      <c r="E98" s="288"/>
      <c r="F98" s="289"/>
      <c r="G98" s="289"/>
      <c r="H98" s="289"/>
      <c r="I98" s="289"/>
    </row>
    <row r="99" spans="1:9" ht="15" customHeight="1">
      <c r="A99" s="288"/>
      <c r="B99" s="288"/>
      <c r="C99" s="288"/>
      <c r="D99" s="288"/>
      <c r="E99" s="288"/>
      <c r="F99" s="289"/>
      <c r="G99" s="289"/>
      <c r="H99" s="289"/>
      <c r="I99" s="289"/>
    </row>
    <row r="100" spans="1:9" ht="15" customHeight="1">
      <c r="A100" s="288"/>
      <c r="B100" s="288"/>
      <c r="C100" s="288"/>
      <c r="D100" s="288"/>
      <c r="E100" s="288"/>
      <c r="F100" s="289"/>
      <c r="G100" s="289"/>
      <c r="H100" s="289"/>
      <c r="I100" s="289"/>
    </row>
    <row r="101" spans="1:9" ht="15" customHeight="1">
      <c r="A101" s="288"/>
      <c r="B101" s="288"/>
      <c r="C101" s="288"/>
      <c r="D101" s="288"/>
      <c r="E101" s="288"/>
      <c r="F101" s="289"/>
      <c r="G101" s="289"/>
      <c r="H101" s="289"/>
      <c r="I101" s="289"/>
    </row>
    <row r="102" spans="1:9" ht="15" customHeight="1">
      <c r="A102" s="288"/>
      <c r="B102" s="288"/>
      <c r="C102" s="288"/>
      <c r="D102" s="288"/>
      <c r="E102" s="288"/>
      <c r="F102" s="289"/>
      <c r="G102" s="289"/>
      <c r="H102" s="289"/>
      <c r="I102" s="289"/>
    </row>
    <row r="103" spans="1:9" ht="15" customHeight="1">
      <c r="A103" s="288"/>
      <c r="B103" s="288"/>
      <c r="C103" s="288"/>
      <c r="D103" s="288"/>
      <c r="E103" s="288"/>
      <c r="F103" s="289"/>
      <c r="G103" s="289"/>
      <c r="H103" s="289"/>
      <c r="I103" s="289"/>
    </row>
    <row r="104" spans="1:9" ht="15" customHeight="1">
      <c r="A104" s="288"/>
      <c r="B104" s="288"/>
      <c r="C104" s="288"/>
      <c r="D104" s="288"/>
      <c r="E104" s="288"/>
      <c r="F104" s="289"/>
      <c r="G104" s="289"/>
      <c r="H104" s="289"/>
      <c r="I104" s="289"/>
    </row>
    <row r="105" spans="1:9" ht="15" customHeight="1">
      <c r="A105" s="288"/>
      <c r="B105" s="288"/>
      <c r="C105" s="288"/>
      <c r="D105" s="288"/>
      <c r="E105" s="288"/>
      <c r="F105" s="289"/>
      <c r="G105" s="289"/>
      <c r="H105" s="289"/>
      <c r="I105" s="289"/>
    </row>
    <row r="106" spans="1:9" ht="15" customHeight="1">
      <c r="A106" s="288"/>
      <c r="B106" s="288"/>
      <c r="C106" s="288"/>
      <c r="D106" s="288"/>
      <c r="E106" s="288"/>
      <c r="F106" s="289"/>
      <c r="G106" s="289"/>
      <c r="H106" s="289"/>
      <c r="I106" s="289"/>
    </row>
    <row r="107" spans="1:9" ht="15" customHeight="1">
      <c r="A107" s="288"/>
      <c r="B107" s="288"/>
      <c r="C107" s="288"/>
      <c r="D107" s="288"/>
      <c r="E107" s="288"/>
      <c r="F107" s="289"/>
      <c r="G107" s="289"/>
      <c r="H107" s="289"/>
      <c r="I107" s="289"/>
    </row>
    <row r="108" spans="1:9" ht="15" customHeight="1">
      <c r="A108" s="288"/>
      <c r="B108" s="288"/>
      <c r="C108" s="288"/>
      <c r="D108" s="288"/>
      <c r="E108" s="288"/>
      <c r="F108" s="289"/>
      <c r="G108" s="289"/>
      <c r="H108" s="289"/>
      <c r="I108" s="289"/>
    </row>
    <row r="109" spans="1:9" ht="15" customHeight="1">
      <c r="A109" s="288"/>
      <c r="B109" s="288"/>
      <c r="C109" s="288"/>
      <c r="D109" s="288"/>
      <c r="E109" s="288"/>
      <c r="F109" s="289"/>
      <c r="G109" s="289"/>
      <c r="H109" s="289"/>
      <c r="I109" s="289"/>
    </row>
    <row r="110" spans="1:9" ht="15" customHeight="1">
      <c r="A110" s="288"/>
      <c r="B110" s="288"/>
      <c r="C110" s="288"/>
      <c r="D110" s="288"/>
      <c r="E110" s="288"/>
      <c r="F110" s="289"/>
      <c r="G110" s="289"/>
      <c r="H110" s="289"/>
      <c r="I110" s="289"/>
    </row>
    <row r="111" spans="1:9" ht="15" customHeight="1">
      <c r="A111" s="288"/>
      <c r="B111" s="288"/>
      <c r="C111" s="288"/>
      <c r="D111" s="288"/>
      <c r="E111" s="288"/>
      <c r="F111" s="289"/>
      <c r="G111" s="289"/>
      <c r="H111" s="289"/>
      <c r="I111" s="289"/>
    </row>
    <row r="112" spans="1:9" ht="15" customHeight="1">
      <c r="A112" s="288"/>
      <c r="B112" s="288"/>
      <c r="C112" s="288"/>
      <c r="D112" s="288"/>
      <c r="E112" s="288"/>
      <c r="F112" s="289"/>
      <c r="G112" s="289"/>
      <c r="H112" s="289"/>
      <c r="I112" s="289"/>
    </row>
    <row r="113" spans="1:9" ht="15" customHeight="1">
      <c r="A113" s="288"/>
      <c r="B113" s="288"/>
      <c r="C113" s="288"/>
      <c r="D113" s="288"/>
      <c r="E113" s="288"/>
      <c r="F113" s="289"/>
      <c r="G113" s="289"/>
      <c r="H113" s="289"/>
      <c r="I113" s="289"/>
    </row>
    <row r="114" spans="1:9" ht="15" customHeight="1">
      <c r="A114" s="288"/>
      <c r="B114" s="288"/>
      <c r="C114" s="288"/>
      <c r="D114" s="288"/>
      <c r="E114" s="288"/>
      <c r="F114" s="289"/>
      <c r="G114" s="289"/>
      <c r="H114" s="289"/>
      <c r="I114" s="289"/>
    </row>
    <row r="115" spans="1:9" ht="15" customHeight="1">
      <c r="A115" s="288"/>
      <c r="B115" s="288"/>
      <c r="C115" s="288"/>
      <c r="D115" s="288"/>
      <c r="E115" s="288"/>
      <c r="F115" s="289"/>
      <c r="G115" s="289"/>
      <c r="H115" s="289"/>
      <c r="I115" s="289"/>
    </row>
    <row r="116" spans="1:9" ht="15" customHeight="1">
      <c r="A116" s="288"/>
      <c r="B116" s="288"/>
      <c r="C116" s="288"/>
      <c r="D116" s="288"/>
      <c r="E116" s="288"/>
      <c r="F116" s="289"/>
      <c r="G116" s="289"/>
      <c r="H116" s="289"/>
      <c r="I116" s="289"/>
    </row>
    <row r="117" spans="1:9" ht="15" customHeight="1">
      <c r="A117" s="288"/>
      <c r="B117" s="288"/>
      <c r="C117" s="288"/>
      <c r="D117" s="288"/>
      <c r="E117" s="288"/>
      <c r="F117" s="289"/>
      <c r="G117" s="289"/>
      <c r="H117" s="289"/>
      <c r="I117" s="289"/>
    </row>
    <row r="118" spans="1:9" ht="15" customHeight="1">
      <c r="A118" s="288"/>
      <c r="B118" s="288"/>
      <c r="C118" s="288"/>
      <c r="D118" s="288"/>
      <c r="E118" s="288"/>
      <c r="F118" s="289"/>
      <c r="G118" s="289"/>
      <c r="H118" s="289"/>
      <c r="I118" s="289"/>
    </row>
    <row r="119" spans="1:9" ht="15" customHeight="1">
      <c r="A119" s="288"/>
      <c r="B119" s="288"/>
      <c r="C119" s="288"/>
      <c r="D119" s="288"/>
      <c r="E119" s="288"/>
      <c r="F119" s="289"/>
      <c r="G119" s="289"/>
      <c r="H119" s="289"/>
      <c r="I119" s="289"/>
    </row>
    <row r="120" spans="1:9" ht="15" customHeight="1">
      <c r="A120" s="288"/>
      <c r="B120" s="288"/>
      <c r="C120" s="288"/>
      <c r="D120" s="288"/>
      <c r="E120" s="288"/>
      <c r="F120" s="289"/>
      <c r="G120" s="289"/>
      <c r="H120" s="289"/>
      <c r="I120" s="289"/>
    </row>
    <row r="121" spans="1:9" ht="15" customHeight="1">
      <c r="A121" s="288"/>
      <c r="B121" s="288"/>
      <c r="C121" s="288"/>
      <c r="D121" s="288"/>
      <c r="E121" s="288"/>
      <c r="F121" s="289"/>
      <c r="G121" s="289"/>
      <c r="H121" s="289"/>
      <c r="I121" s="289"/>
    </row>
    <row r="122" spans="1:9" ht="15" customHeight="1">
      <c r="A122" s="288"/>
      <c r="B122" s="288"/>
      <c r="C122" s="288"/>
      <c r="D122" s="288"/>
      <c r="E122" s="288"/>
      <c r="F122" s="289"/>
      <c r="G122" s="289"/>
      <c r="H122" s="289"/>
      <c r="I122" s="289"/>
    </row>
    <row r="123" spans="1:9" ht="15" customHeight="1">
      <c r="A123" s="288"/>
      <c r="B123" s="288"/>
      <c r="C123" s="288"/>
      <c r="D123" s="288"/>
      <c r="E123" s="288"/>
      <c r="F123" s="289"/>
      <c r="G123" s="289"/>
      <c r="H123" s="289"/>
      <c r="I123" s="289"/>
    </row>
    <row r="124" spans="1:9" ht="15" customHeight="1">
      <c r="A124" s="288"/>
      <c r="B124" s="288"/>
      <c r="C124" s="288"/>
      <c r="D124" s="288"/>
      <c r="E124" s="288"/>
      <c r="F124" s="289"/>
      <c r="G124" s="289"/>
      <c r="H124" s="289"/>
      <c r="I124" s="289"/>
    </row>
    <row r="125" spans="1:9" ht="15" customHeight="1">
      <c r="A125" s="288"/>
      <c r="B125" s="288"/>
      <c r="C125" s="288"/>
      <c r="D125" s="288"/>
      <c r="E125" s="288"/>
      <c r="F125" s="289"/>
      <c r="G125" s="289"/>
      <c r="H125" s="289"/>
      <c r="I125" s="289"/>
    </row>
  </sheetData>
  <mergeCells count="1">
    <mergeCell ref="A5:A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1"/>
  <dimension ref="B1:N118"/>
  <sheetViews>
    <sheetView workbookViewId="0" topLeftCell="A1">
      <selection activeCell="A1" sqref="A1"/>
    </sheetView>
  </sheetViews>
  <sheetFormatPr defaultColWidth="9.00390625" defaultRowHeight="13.5"/>
  <cols>
    <col min="1" max="1" width="2.625" style="344" customWidth="1"/>
    <col min="2" max="2" width="11.125" style="344" customWidth="1"/>
    <col min="3" max="3" width="7.625" style="344" customWidth="1"/>
    <col min="4" max="4" width="6.75390625" style="344" customWidth="1"/>
    <col min="5" max="5" width="7.50390625" style="344" customWidth="1"/>
    <col min="6" max="6" width="9.375" style="344" customWidth="1"/>
    <col min="7" max="7" width="9.00390625" style="344" customWidth="1"/>
    <col min="8" max="8" width="9.125" style="344" customWidth="1"/>
    <col min="9" max="9" width="11.625" style="344" bestFit="1" customWidth="1"/>
    <col min="10" max="10" width="8.625" style="344" customWidth="1"/>
    <col min="11" max="11" width="9.625" style="344" customWidth="1"/>
    <col min="12" max="14" width="12.125" style="344" customWidth="1"/>
    <col min="15" max="16384" width="9.00390625" style="344" customWidth="1"/>
  </cols>
  <sheetData>
    <row r="1" spans="2:6" ht="14.25">
      <c r="B1" s="345" t="s">
        <v>599</v>
      </c>
      <c r="C1" s="345"/>
      <c r="D1" s="345"/>
      <c r="E1" s="345"/>
      <c r="F1" s="345"/>
    </row>
    <row r="2" ht="12.75" thickBot="1">
      <c r="N2" s="346" t="s">
        <v>122</v>
      </c>
    </row>
    <row r="3" spans="2:14" ht="13.5" customHeight="1" thickTop="1">
      <c r="B3" s="1329" t="s">
        <v>1655</v>
      </c>
      <c r="C3" s="1323" t="s">
        <v>123</v>
      </c>
      <c r="D3" s="1323" t="s">
        <v>124</v>
      </c>
      <c r="E3" s="1323" t="s">
        <v>125</v>
      </c>
      <c r="F3" s="1326" t="s">
        <v>126</v>
      </c>
      <c r="G3" s="1327"/>
      <c r="H3" s="1328"/>
      <c r="I3" s="1326" t="s">
        <v>127</v>
      </c>
      <c r="J3" s="1332"/>
      <c r="K3" s="1333"/>
      <c r="L3" s="1333"/>
      <c r="M3" s="1333"/>
      <c r="N3" s="1334"/>
    </row>
    <row r="4" spans="2:14" ht="13.5" customHeight="1">
      <c r="B4" s="1330"/>
      <c r="C4" s="1324"/>
      <c r="D4" s="1324"/>
      <c r="E4" s="1324"/>
      <c r="F4" s="1335" t="s">
        <v>128</v>
      </c>
      <c r="G4" s="1338" t="s">
        <v>129</v>
      </c>
      <c r="H4" s="1338" t="s">
        <v>130</v>
      </c>
      <c r="I4" s="1320" t="s">
        <v>131</v>
      </c>
      <c r="J4" s="1320" t="s">
        <v>132</v>
      </c>
      <c r="K4" s="1320" t="s">
        <v>133</v>
      </c>
      <c r="L4" s="1343" t="s">
        <v>134</v>
      </c>
      <c r="M4" s="1320" t="s">
        <v>135</v>
      </c>
      <c r="N4" s="1320" t="s">
        <v>596</v>
      </c>
    </row>
    <row r="5" spans="2:14" ht="12">
      <c r="B5" s="1330"/>
      <c r="C5" s="1324"/>
      <c r="D5" s="1324"/>
      <c r="E5" s="1324"/>
      <c r="F5" s="1336"/>
      <c r="G5" s="1339"/>
      <c r="H5" s="1339"/>
      <c r="I5" s="1341"/>
      <c r="J5" s="1341"/>
      <c r="K5" s="1341"/>
      <c r="L5" s="1344"/>
      <c r="M5" s="1321"/>
      <c r="N5" s="1321"/>
    </row>
    <row r="6" spans="2:14" ht="12">
      <c r="B6" s="1331"/>
      <c r="C6" s="1325"/>
      <c r="D6" s="1325"/>
      <c r="E6" s="1325"/>
      <c r="F6" s="1337"/>
      <c r="G6" s="1340"/>
      <c r="H6" s="1340"/>
      <c r="I6" s="1342"/>
      <c r="J6" s="1342"/>
      <c r="K6" s="1342"/>
      <c r="L6" s="1345"/>
      <c r="M6" s="1322"/>
      <c r="N6" s="1322"/>
    </row>
    <row r="7" spans="2:14" s="349" customFormat="1" ht="11.25">
      <c r="B7" s="350" t="s">
        <v>597</v>
      </c>
      <c r="C7" s="351">
        <f aca="true" t="shared" si="0" ref="C7:N7">SUM(C9:C10)</f>
        <v>48737</v>
      </c>
      <c r="D7" s="352">
        <f t="shared" si="0"/>
        <v>116</v>
      </c>
      <c r="E7" s="352">
        <f t="shared" si="0"/>
        <v>2467</v>
      </c>
      <c r="F7" s="352">
        <f t="shared" si="0"/>
        <v>49904</v>
      </c>
      <c r="G7" s="352">
        <f t="shared" si="0"/>
        <v>36382</v>
      </c>
      <c r="H7" s="352">
        <f t="shared" si="0"/>
        <v>36739</v>
      </c>
      <c r="I7" s="352">
        <f t="shared" si="0"/>
        <v>11095124</v>
      </c>
      <c r="J7" s="352">
        <f t="shared" si="0"/>
        <v>57357</v>
      </c>
      <c r="K7" s="352">
        <f t="shared" si="0"/>
        <v>415813</v>
      </c>
      <c r="L7" s="352">
        <f t="shared" si="0"/>
        <v>11453580</v>
      </c>
      <c r="M7" s="352">
        <f t="shared" si="0"/>
        <v>4630163</v>
      </c>
      <c r="N7" s="353">
        <f t="shared" si="0"/>
        <v>6703114</v>
      </c>
    </row>
    <row r="8" spans="2:14" s="349" customFormat="1" ht="11.25">
      <c r="B8" s="350"/>
      <c r="C8" s="354"/>
      <c r="D8" s="355"/>
      <c r="E8" s="355"/>
      <c r="F8" s="355"/>
      <c r="G8" s="355"/>
      <c r="H8" s="355"/>
      <c r="I8" s="355"/>
      <c r="J8" s="355"/>
      <c r="K8" s="355"/>
      <c r="L8" s="355"/>
      <c r="M8" s="355"/>
      <c r="N8" s="356"/>
    </row>
    <row r="9" spans="2:14" s="349" customFormat="1" ht="11.25">
      <c r="B9" s="350" t="s">
        <v>1682</v>
      </c>
      <c r="C9" s="354">
        <f aca="true" t="shared" si="1" ref="C9:N9">SUM(C17:C31)</f>
        <v>22797</v>
      </c>
      <c r="D9" s="355">
        <f t="shared" si="1"/>
        <v>40</v>
      </c>
      <c r="E9" s="355">
        <f t="shared" si="1"/>
        <v>986</v>
      </c>
      <c r="F9" s="355">
        <f t="shared" si="1"/>
        <v>23295</v>
      </c>
      <c r="G9" s="355">
        <f t="shared" si="1"/>
        <v>15502</v>
      </c>
      <c r="H9" s="355">
        <f t="shared" si="1"/>
        <v>18072</v>
      </c>
      <c r="I9" s="355">
        <f t="shared" si="1"/>
        <v>4658311</v>
      </c>
      <c r="J9" s="355">
        <f t="shared" si="1"/>
        <v>25872</v>
      </c>
      <c r="K9" s="355">
        <f t="shared" si="1"/>
        <v>111510</v>
      </c>
      <c r="L9" s="355">
        <f t="shared" si="1"/>
        <v>4743949</v>
      </c>
      <c r="M9" s="355">
        <f t="shared" si="1"/>
        <v>1587090</v>
      </c>
      <c r="N9" s="356">
        <f t="shared" si="1"/>
        <v>3100559</v>
      </c>
    </row>
    <row r="10" spans="2:14" s="349" customFormat="1" ht="11.25" customHeight="1">
      <c r="B10" s="350" t="s">
        <v>40</v>
      </c>
      <c r="C10" s="354">
        <f aca="true" t="shared" si="2" ref="C10:N10">SUM(C33:C66)</f>
        <v>25940</v>
      </c>
      <c r="D10" s="355">
        <f t="shared" si="2"/>
        <v>76</v>
      </c>
      <c r="E10" s="355">
        <f t="shared" si="2"/>
        <v>1481</v>
      </c>
      <c r="F10" s="355">
        <f t="shared" si="2"/>
        <v>26609</v>
      </c>
      <c r="G10" s="355">
        <f t="shared" si="2"/>
        <v>20880</v>
      </c>
      <c r="H10" s="355">
        <f t="shared" si="2"/>
        <v>18667</v>
      </c>
      <c r="I10" s="355">
        <f t="shared" si="2"/>
        <v>6436813</v>
      </c>
      <c r="J10" s="355">
        <f t="shared" si="2"/>
        <v>31485</v>
      </c>
      <c r="K10" s="355">
        <f t="shared" si="2"/>
        <v>304303</v>
      </c>
      <c r="L10" s="355">
        <f t="shared" si="2"/>
        <v>6709631</v>
      </c>
      <c r="M10" s="355">
        <f t="shared" si="2"/>
        <v>3043073</v>
      </c>
      <c r="N10" s="356">
        <f t="shared" si="2"/>
        <v>3602555</v>
      </c>
    </row>
    <row r="11" spans="2:14" s="349" customFormat="1" ht="11.25">
      <c r="B11" s="350"/>
      <c r="C11" s="357"/>
      <c r="D11" s="358"/>
      <c r="E11" s="358"/>
      <c r="F11" s="358"/>
      <c r="G11" s="358"/>
      <c r="H11" s="358"/>
      <c r="I11" s="358"/>
      <c r="J11" s="358"/>
      <c r="K11" s="358"/>
      <c r="L11" s="358"/>
      <c r="M11" s="358"/>
      <c r="N11" s="359"/>
    </row>
    <row r="12" spans="2:14" s="349" customFormat="1" ht="11.25">
      <c r="B12" s="350" t="s">
        <v>1684</v>
      </c>
      <c r="C12" s="354">
        <f aca="true" t="shared" si="3" ref="C12:N12">C17+C23+C24+C25+C28+C29+C30+C33+C34+C35+C36+C37+C38+C39</f>
        <v>18587</v>
      </c>
      <c r="D12" s="355">
        <f t="shared" si="3"/>
        <v>28</v>
      </c>
      <c r="E12" s="355">
        <f t="shared" si="3"/>
        <v>551</v>
      </c>
      <c r="F12" s="355">
        <f t="shared" si="3"/>
        <v>18764</v>
      </c>
      <c r="G12" s="355">
        <f t="shared" si="3"/>
        <v>12675</v>
      </c>
      <c r="H12" s="355">
        <f t="shared" si="3"/>
        <v>15706</v>
      </c>
      <c r="I12" s="355">
        <f t="shared" si="3"/>
        <v>3432566</v>
      </c>
      <c r="J12" s="355">
        <f t="shared" si="3"/>
        <v>19519</v>
      </c>
      <c r="K12" s="355">
        <f t="shared" si="3"/>
        <v>75697</v>
      </c>
      <c r="L12" s="355">
        <f t="shared" si="3"/>
        <v>3488744</v>
      </c>
      <c r="M12" s="355">
        <f t="shared" si="3"/>
        <v>1129133</v>
      </c>
      <c r="N12" s="356">
        <f t="shared" si="3"/>
        <v>2324998</v>
      </c>
    </row>
    <row r="13" spans="2:14" s="349" customFormat="1" ht="11.25">
      <c r="B13" s="350" t="s">
        <v>1685</v>
      </c>
      <c r="C13" s="354">
        <f aca="true" t="shared" si="4" ref="C13:N13">C22+C41+C42+C43+C44+C45+C46+C47</f>
        <v>6838</v>
      </c>
      <c r="D13" s="355">
        <f t="shared" si="4"/>
        <v>11</v>
      </c>
      <c r="E13" s="355">
        <f t="shared" si="4"/>
        <v>63</v>
      </c>
      <c r="F13" s="355">
        <f t="shared" si="4"/>
        <v>6841</v>
      </c>
      <c r="G13" s="355">
        <f t="shared" si="4"/>
        <v>5263</v>
      </c>
      <c r="H13" s="355">
        <f t="shared" si="4"/>
        <v>4542</v>
      </c>
      <c r="I13" s="355">
        <f t="shared" si="4"/>
        <v>1340008</v>
      </c>
      <c r="J13" s="355">
        <f t="shared" si="4"/>
        <v>671</v>
      </c>
      <c r="K13" s="355">
        <f t="shared" si="4"/>
        <v>3995</v>
      </c>
      <c r="L13" s="355">
        <f t="shared" si="4"/>
        <v>1343332</v>
      </c>
      <c r="M13" s="355">
        <f t="shared" si="4"/>
        <v>757248</v>
      </c>
      <c r="N13" s="356">
        <f t="shared" si="4"/>
        <v>570402</v>
      </c>
    </row>
    <row r="14" spans="2:14" s="349" customFormat="1" ht="11.25">
      <c r="B14" s="350" t="s">
        <v>598</v>
      </c>
      <c r="C14" s="354">
        <f aca="true" t="shared" si="5" ref="C14:N14">C18+C27+C31+C49+C50+C51+C52+C53</f>
        <v>9365</v>
      </c>
      <c r="D14" s="355">
        <f t="shared" si="5"/>
        <v>60</v>
      </c>
      <c r="E14" s="355">
        <f t="shared" si="5"/>
        <v>1675</v>
      </c>
      <c r="F14" s="355">
        <f t="shared" si="5"/>
        <v>10307</v>
      </c>
      <c r="G14" s="355">
        <f t="shared" si="5"/>
        <v>7094</v>
      </c>
      <c r="H14" s="355">
        <f t="shared" si="5"/>
        <v>8223</v>
      </c>
      <c r="I14" s="355">
        <f t="shared" si="5"/>
        <v>3537924</v>
      </c>
      <c r="J14" s="355">
        <f t="shared" si="5"/>
        <v>29059</v>
      </c>
      <c r="K14" s="355">
        <f t="shared" si="5"/>
        <v>326188</v>
      </c>
      <c r="L14" s="355">
        <f t="shared" si="5"/>
        <v>3835053</v>
      </c>
      <c r="M14" s="355">
        <f t="shared" si="5"/>
        <v>1163588</v>
      </c>
      <c r="N14" s="356">
        <f t="shared" si="5"/>
        <v>2649125</v>
      </c>
    </row>
    <row r="15" spans="2:14" s="349" customFormat="1" ht="11.25">
      <c r="B15" s="350" t="s">
        <v>1687</v>
      </c>
      <c r="C15" s="354">
        <f aca="true" t="shared" si="6" ref="C15:N15">C19+C20+C55+C56+C57+C58+C59+C60+C61+C62+C63+C64+C65+C66</f>
        <v>13947</v>
      </c>
      <c r="D15" s="355">
        <f t="shared" si="6"/>
        <v>17</v>
      </c>
      <c r="E15" s="355">
        <f t="shared" si="6"/>
        <v>178</v>
      </c>
      <c r="F15" s="355">
        <f t="shared" si="6"/>
        <v>13992</v>
      </c>
      <c r="G15" s="355">
        <f t="shared" si="6"/>
        <v>11350</v>
      </c>
      <c r="H15" s="355">
        <f t="shared" si="6"/>
        <v>8268</v>
      </c>
      <c r="I15" s="355">
        <f t="shared" si="6"/>
        <v>2784626</v>
      </c>
      <c r="J15" s="355">
        <f t="shared" si="6"/>
        <v>8108</v>
      </c>
      <c r="K15" s="355">
        <f t="shared" si="6"/>
        <v>9933</v>
      </c>
      <c r="L15" s="355">
        <f t="shared" si="6"/>
        <v>2786451</v>
      </c>
      <c r="M15" s="355">
        <f t="shared" si="6"/>
        <v>1580194</v>
      </c>
      <c r="N15" s="356">
        <f t="shared" si="6"/>
        <v>1158589</v>
      </c>
    </row>
    <row r="16" spans="2:14" ht="12.75" customHeight="1">
      <c r="B16" s="360"/>
      <c r="C16" s="361"/>
      <c r="D16" s="362"/>
      <c r="E16" s="362"/>
      <c r="F16" s="362"/>
      <c r="G16" s="363"/>
      <c r="H16" s="363"/>
      <c r="I16" s="363"/>
      <c r="J16" s="363"/>
      <c r="K16" s="363"/>
      <c r="L16" s="363"/>
      <c r="M16" s="363"/>
      <c r="N16" s="364"/>
    </row>
    <row r="17" spans="2:14" ht="12">
      <c r="B17" s="347" t="s">
        <v>1620</v>
      </c>
      <c r="C17" s="365">
        <v>3382</v>
      </c>
      <c r="D17" s="366">
        <v>3</v>
      </c>
      <c r="E17" s="366">
        <v>28</v>
      </c>
      <c r="F17" s="366">
        <v>3389</v>
      </c>
      <c r="G17" s="366">
        <v>2028</v>
      </c>
      <c r="H17" s="366">
        <v>2850</v>
      </c>
      <c r="I17" s="366">
        <v>490406</v>
      </c>
      <c r="J17" s="366">
        <v>87</v>
      </c>
      <c r="K17" s="366">
        <v>883</v>
      </c>
      <c r="L17" s="366">
        <v>491202</v>
      </c>
      <c r="M17" s="366">
        <v>133984</v>
      </c>
      <c r="N17" s="367">
        <v>346347</v>
      </c>
    </row>
    <row r="18" spans="2:14" ht="12">
      <c r="B18" s="347" t="s">
        <v>1621</v>
      </c>
      <c r="C18" s="365">
        <v>1961</v>
      </c>
      <c r="D18" s="366">
        <v>16</v>
      </c>
      <c r="E18" s="366">
        <v>15</v>
      </c>
      <c r="F18" s="366">
        <v>1969</v>
      </c>
      <c r="G18" s="366">
        <v>1417</v>
      </c>
      <c r="H18" s="366">
        <v>1663</v>
      </c>
      <c r="I18" s="366">
        <v>990463</v>
      </c>
      <c r="J18" s="366">
        <v>4564</v>
      </c>
      <c r="K18" s="366">
        <v>2625</v>
      </c>
      <c r="L18" s="366">
        <v>988524</v>
      </c>
      <c r="M18" s="366">
        <v>254635</v>
      </c>
      <c r="N18" s="367">
        <v>725843</v>
      </c>
    </row>
    <row r="19" spans="2:14" ht="12">
      <c r="B19" s="347" t="s">
        <v>1623</v>
      </c>
      <c r="C19" s="365">
        <v>2345</v>
      </c>
      <c r="D19" s="366">
        <v>4</v>
      </c>
      <c r="E19" s="366">
        <v>53</v>
      </c>
      <c r="F19" s="366">
        <v>2373</v>
      </c>
      <c r="G19" s="366">
        <v>1668</v>
      </c>
      <c r="H19" s="366">
        <v>1735</v>
      </c>
      <c r="I19" s="366">
        <v>465822</v>
      </c>
      <c r="J19" s="366">
        <v>2229</v>
      </c>
      <c r="K19" s="366">
        <v>5290</v>
      </c>
      <c r="L19" s="366">
        <v>468883</v>
      </c>
      <c r="M19" s="366">
        <v>261976</v>
      </c>
      <c r="N19" s="367">
        <v>198799</v>
      </c>
    </row>
    <row r="20" spans="2:14" ht="12">
      <c r="B20" s="347" t="s">
        <v>1625</v>
      </c>
      <c r="C20" s="365">
        <v>1596</v>
      </c>
      <c r="D20" s="366">
        <v>1</v>
      </c>
      <c r="E20" s="366">
        <v>5</v>
      </c>
      <c r="F20" s="366">
        <v>1596</v>
      </c>
      <c r="G20" s="366">
        <v>1488</v>
      </c>
      <c r="H20" s="366">
        <v>287</v>
      </c>
      <c r="I20" s="366">
        <v>160837</v>
      </c>
      <c r="J20" s="366">
        <v>150</v>
      </c>
      <c r="K20" s="366">
        <v>460</v>
      </c>
      <c r="L20" s="366">
        <v>161147</v>
      </c>
      <c r="M20" s="366">
        <v>129541</v>
      </c>
      <c r="N20" s="367">
        <v>28168</v>
      </c>
    </row>
    <row r="21" spans="2:14" ht="8.25" customHeight="1">
      <c r="B21" s="347"/>
      <c r="C21" s="365"/>
      <c r="D21" s="366"/>
      <c r="E21" s="366"/>
      <c r="F21" s="366"/>
      <c r="G21" s="366"/>
      <c r="H21" s="366"/>
      <c r="I21" s="366"/>
      <c r="J21" s="366"/>
      <c r="K21" s="366"/>
      <c r="L21" s="366"/>
      <c r="M21" s="366"/>
      <c r="N21" s="367"/>
    </row>
    <row r="22" spans="2:14" ht="12">
      <c r="B22" s="347" t="s">
        <v>1627</v>
      </c>
      <c r="C22" s="365">
        <v>1672</v>
      </c>
      <c r="D22" s="366">
        <v>1</v>
      </c>
      <c r="E22" s="366">
        <v>24</v>
      </c>
      <c r="F22" s="366">
        <v>1672</v>
      </c>
      <c r="G22" s="366">
        <v>953</v>
      </c>
      <c r="H22" s="366">
        <v>1247</v>
      </c>
      <c r="I22" s="366">
        <v>263805</v>
      </c>
      <c r="J22" s="366">
        <v>2</v>
      </c>
      <c r="K22" s="366">
        <v>2060</v>
      </c>
      <c r="L22" s="366">
        <v>265863</v>
      </c>
      <c r="M22" s="366">
        <v>116753</v>
      </c>
      <c r="N22" s="367">
        <v>143996</v>
      </c>
    </row>
    <row r="23" spans="2:14" ht="12">
      <c r="B23" s="347" t="s">
        <v>1629</v>
      </c>
      <c r="C23" s="365">
        <v>980</v>
      </c>
      <c r="D23" s="366">
        <v>1</v>
      </c>
      <c r="E23" s="366">
        <v>51</v>
      </c>
      <c r="F23" s="366">
        <v>999</v>
      </c>
      <c r="G23" s="366">
        <v>635</v>
      </c>
      <c r="H23" s="366">
        <v>722</v>
      </c>
      <c r="I23" s="366">
        <v>101217</v>
      </c>
      <c r="J23" s="366">
        <v>10</v>
      </c>
      <c r="K23" s="366">
        <v>4584</v>
      </c>
      <c r="L23" s="366">
        <v>105791</v>
      </c>
      <c r="M23" s="366">
        <v>42605</v>
      </c>
      <c r="N23" s="367">
        <v>60131</v>
      </c>
    </row>
    <row r="24" spans="2:14" ht="12">
      <c r="B24" s="347" t="s">
        <v>1631</v>
      </c>
      <c r="C24" s="365">
        <v>1846</v>
      </c>
      <c r="D24" s="366">
        <v>4</v>
      </c>
      <c r="E24" s="366">
        <v>47</v>
      </c>
      <c r="F24" s="366">
        <v>1858</v>
      </c>
      <c r="G24" s="366">
        <v>1186</v>
      </c>
      <c r="H24" s="366">
        <v>1637</v>
      </c>
      <c r="I24" s="366">
        <v>350250</v>
      </c>
      <c r="J24" s="366">
        <v>15230</v>
      </c>
      <c r="K24" s="366">
        <v>2735</v>
      </c>
      <c r="L24" s="366">
        <v>337755</v>
      </c>
      <c r="M24" s="366">
        <v>90461</v>
      </c>
      <c r="N24" s="367">
        <v>249572</v>
      </c>
    </row>
    <row r="25" spans="2:14" ht="12">
      <c r="B25" s="347" t="s">
        <v>1632</v>
      </c>
      <c r="C25" s="365">
        <v>2197</v>
      </c>
      <c r="D25" s="366">
        <v>1</v>
      </c>
      <c r="E25" s="366">
        <v>56</v>
      </c>
      <c r="F25" s="366">
        <v>2215</v>
      </c>
      <c r="G25" s="366">
        <v>1391</v>
      </c>
      <c r="H25" s="366">
        <v>1880</v>
      </c>
      <c r="I25" s="366">
        <v>343239</v>
      </c>
      <c r="J25" s="366">
        <v>1000</v>
      </c>
      <c r="K25" s="366">
        <v>4326</v>
      </c>
      <c r="L25" s="366">
        <v>346565</v>
      </c>
      <c r="M25" s="366">
        <v>91007</v>
      </c>
      <c r="N25" s="367">
        <v>252582</v>
      </c>
    </row>
    <row r="26" spans="2:14" ht="8.25" customHeight="1">
      <c r="B26" s="347"/>
      <c r="C26" s="365"/>
      <c r="D26" s="366"/>
      <c r="E26" s="366"/>
      <c r="F26" s="366"/>
      <c r="G26" s="366"/>
      <c r="H26" s="366"/>
      <c r="I26" s="366"/>
      <c r="J26" s="366"/>
      <c r="K26" s="366"/>
      <c r="L26" s="366"/>
      <c r="M26" s="366"/>
      <c r="N26" s="367"/>
    </row>
    <row r="27" spans="2:14" ht="12">
      <c r="B27" s="347" t="s">
        <v>1635</v>
      </c>
      <c r="C27" s="365">
        <v>970</v>
      </c>
      <c r="D27" s="366">
        <v>1</v>
      </c>
      <c r="E27" s="366">
        <v>393</v>
      </c>
      <c r="F27" s="366">
        <v>1261</v>
      </c>
      <c r="G27" s="366">
        <v>708</v>
      </c>
      <c r="H27" s="366">
        <v>1051</v>
      </c>
      <c r="I27" s="366">
        <v>203078</v>
      </c>
      <c r="J27" s="366">
        <v>10</v>
      </c>
      <c r="K27" s="366">
        <v>30209</v>
      </c>
      <c r="L27" s="366">
        <v>233277</v>
      </c>
      <c r="M27" s="366">
        <v>61606</v>
      </c>
      <c r="N27" s="367">
        <v>169122</v>
      </c>
    </row>
    <row r="28" spans="2:14" ht="12">
      <c r="B28" s="347" t="s">
        <v>1637</v>
      </c>
      <c r="C28" s="365">
        <v>1178</v>
      </c>
      <c r="D28" s="366">
        <v>2</v>
      </c>
      <c r="E28" s="366">
        <v>44</v>
      </c>
      <c r="F28" s="366">
        <v>1193</v>
      </c>
      <c r="G28" s="366">
        <v>754</v>
      </c>
      <c r="H28" s="366">
        <v>1060</v>
      </c>
      <c r="I28" s="366">
        <v>203199</v>
      </c>
      <c r="J28" s="366">
        <v>450</v>
      </c>
      <c r="K28" s="366">
        <v>5560</v>
      </c>
      <c r="L28" s="366">
        <v>208309</v>
      </c>
      <c r="M28" s="366">
        <v>48812</v>
      </c>
      <c r="N28" s="367">
        <v>156647</v>
      </c>
    </row>
    <row r="29" spans="2:14" ht="12">
      <c r="B29" s="347" t="s">
        <v>1639</v>
      </c>
      <c r="C29" s="365">
        <v>987</v>
      </c>
      <c r="D29" s="366">
        <v>1</v>
      </c>
      <c r="E29" s="366">
        <v>78</v>
      </c>
      <c r="F29" s="366">
        <v>995</v>
      </c>
      <c r="G29" s="366">
        <v>688</v>
      </c>
      <c r="H29" s="366">
        <v>888</v>
      </c>
      <c r="I29" s="366">
        <v>253483</v>
      </c>
      <c r="J29" s="366">
        <v>20</v>
      </c>
      <c r="K29" s="366">
        <v>34743</v>
      </c>
      <c r="L29" s="366">
        <v>288206</v>
      </c>
      <c r="M29" s="366">
        <v>52610</v>
      </c>
      <c r="N29" s="367">
        <v>232791</v>
      </c>
    </row>
    <row r="30" spans="2:14" ht="12">
      <c r="B30" s="347" t="s">
        <v>1641</v>
      </c>
      <c r="C30" s="365">
        <v>2543</v>
      </c>
      <c r="D30" s="366">
        <v>4</v>
      </c>
      <c r="E30" s="366">
        <v>7</v>
      </c>
      <c r="F30" s="366">
        <v>2545</v>
      </c>
      <c r="G30" s="366">
        <v>1697</v>
      </c>
      <c r="H30" s="366">
        <v>2125</v>
      </c>
      <c r="I30" s="366">
        <v>472047</v>
      </c>
      <c r="J30" s="366">
        <v>2010</v>
      </c>
      <c r="K30" s="366">
        <v>185</v>
      </c>
      <c r="L30" s="366">
        <v>470222</v>
      </c>
      <c r="M30" s="366">
        <v>148702</v>
      </c>
      <c r="N30" s="367">
        <v>315884</v>
      </c>
    </row>
    <row r="31" spans="2:14" ht="12">
      <c r="B31" s="347" t="s">
        <v>1643</v>
      </c>
      <c r="C31" s="365">
        <v>1140</v>
      </c>
      <c r="D31" s="366">
        <v>1</v>
      </c>
      <c r="E31" s="366">
        <v>185</v>
      </c>
      <c r="F31" s="366">
        <v>1230</v>
      </c>
      <c r="G31" s="366">
        <v>889</v>
      </c>
      <c r="H31" s="366">
        <v>927</v>
      </c>
      <c r="I31" s="366">
        <v>360465</v>
      </c>
      <c r="J31" s="366">
        <v>110</v>
      </c>
      <c r="K31" s="366">
        <v>17850</v>
      </c>
      <c r="L31" s="366">
        <v>378205</v>
      </c>
      <c r="M31" s="366">
        <v>154398</v>
      </c>
      <c r="N31" s="367">
        <v>220677</v>
      </c>
    </row>
    <row r="32" spans="2:14" ht="7.5" customHeight="1">
      <c r="B32" s="347"/>
      <c r="C32" s="365"/>
      <c r="D32" s="366"/>
      <c r="E32" s="366"/>
      <c r="F32" s="366"/>
      <c r="G32" s="366"/>
      <c r="H32" s="366"/>
      <c r="I32" s="366"/>
      <c r="J32" s="366"/>
      <c r="K32" s="366"/>
      <c r="L32" s="366"/>
      <c r="M32" s="366"/>
      <c r="N32" s="367"/>
    </row>
    <row r="33" spans="2:14" ht="12">
      <c r="B33" s="347" t="s">
        <v>1645</v>
      </c>
      <c r="C33" s="365">
        <v>791</v>
      </c>
      <c r="D33" s="366">
        <v>1</v>
      </c>
      <c r="E33" s="366">
        <v>0</v>
      </c>
      <c r="F33" s="366">
        <v>791</v>
      </c>
      <c r="G33" s="366">
        <v>583</v>
      </c>
      <c r="H33" s="366">
        <v>686</v>
      </c>
      <c r="I33" s="366">
        <v>154038</v>
      </c>
      <c r="J33" s="366">
        <v>200</v>
      </c>
      <c r="K33" s="366">
        <v>0</v>
      </c>
      <c r="L33" s="366">
        <v>153838</v>
      </c>
      <c r="M33" s="366">
        <v>56380</v>
      </c>
      <c r="N33" s="367">
        <v>95957</v>
      </c>
    </row>
    <row r="34" spans="2:14" ht="12">
      <c r="B34" s="347" t="s">
        <v>1647</v>
      </c>
      <c r="C34" s="365">
        <v>501</v>
      </c>
      <c r="D34" s="366">
        <v>0</v>
      </c>
      <c r="E34" s="366">
        <v>1</v>
      </c>
      <c r="F34" s="366">
        <v>501</v>
      </c>
      <c r="G34" s="366">
        <v>380</v>
      </c>
      <c r="H34" s="366">
        <v>440</v>
      </c>
      <c r="I34" s="366">
        <v>63194</v>
      </c>
      <c r="J34" s="366">
        <v>0</v>
      </c>
      <c r="K34" s="366">
        <v>5</v>
      </c>
      <c r="L34" s="366">
        <v>63199</v>
      </c>
      <c r="M34" s="366">
        <v>22432</v>
      </c>
      <c r="N34" s="367">
        <v>40078</v>
      </c>
    </row>
    <row r="35" spans="2:14" ht="12">
      <c r="B35" s="347" t="s">
        <v>1649</v>
      </c>
      <c r="C35" s="365">
        <v>527</v>
      </c>
      <c r="D35" s="366">
        <v>2</v>
      </c>
      <c r="E35" s="366">
        <v>1</v>
      </c>
      <c r="F35" s="366">
        <v>527</v>
      </c>
      <c r="G35" s="366">
        <v>390</v>
      </c>
      <c r="H35" s="366">
        <v>468</v>
      </c>
      <c r="I35" s="366">
        <v>93821</v>
      </c>
      <c r="J35" s="366">
        <v>112</v>
      </c>
      <c r="K35" s="366">
        <v>2</v>
      </c>
      <c r="L35" s="366">
        <v>93711</v>
      </c>
      <c r="M35" s="366">
        <v>43675</v>
      </c>
      <c r="N35" s="367">
        <v>49507</v>
      </c>
    </row>
    <row r="36" spans="2:14" ht="12">
      <c r="B36" s="347" t="s">
        <v>1651</v>
      </c>
      <c r="C36" s="365">
        <v>1024</v>
      </c>
      <c r="D36" s="366">
        <v>8</v>
      </c>
      <c r="E36" s="366">
        <v>229</v>
      </c>
      <c r="F36" s="366">
        <v>1117</v>
      </c>
      <c r="G36" s="366">
        <v>1011</v>
      </c>
      <c r="H36" s="366">
        <v>714</v>
      </c>
      <c r="I36" s="366">
        <v>241955</v>
      </c>
      <c r="J36" s="366">
        <v>380</v>
      </c>
      <c r="K36" s="366">
        <v>22312</v>
      </c>
      <c r="L36" s="366">
        <v>263887</v>
      </c>
      <c r="M36" s="366">
        <v>150939</v>
      </c>
      <c r="N36" s="367">
        <v>109761</v>
      </c>
    </row>
    <row r="37" spans="2:14" ht="12">
      <c r="B37" s="347" t="s">
        <v>1653</v>
      </c>
      <c r="C37" s="365">
        <v>1012</v>
      </c>
      <c r="D37" s="366">
        <v>0</v>
      </c>
      <c r="E37" s="366">
        <v>2</v>
      </c>
      <c r="F37" s="366">
        <v>1012</v>
      </c>
      <c r="G37" s="366">
        <v>756</v>
      </c>
      <c r="H37" s="366">
        <v>908</v>
      </c>
      <c r="I37" s="366">
        <v>203849</v>
      </c>
      <c r="J37" s="366">
        <v>0</v>
      </c>
      <c r="K37" s="366">
        <v>63</v>
      </c>
      <c r="L37" s="366">
        <v>203912</v>
      </c>
      <c r="M37" s="366">
        <v>75629</v>
      </c>
      <c r="N37" s="367">
        <v>127656</v>
      </c>
    </row>
    <row r="38" spans="2:14" ht="12">
      <c r="B38" s="347" t="s">
        <v>1605</v>
      </c>
      <c r="C38" s="365">
        <v>921</v>
      </c>
      <c r="D38" s="366">
        <v>0</v>
      </c>
      <c r="E38" s="366">
        <v>4</v>
      </c>
      <c r="F38" s="366">
        <v>922</v>
      </c>
      <c r="G38" s="366">
        <v>704</v>
      </c>
      <c r="H38" s="366">
        <v>789</v>
      </c>
      <c r="I38" s="366">
        <v>314151</v>
      </c>
      <c r="J38" s="366">
        <v>0</v>
      </c>
      <c r="K38" s="366">
        <v>109</v>
      </c>
      <c r="L38" s="366">
        <v>314260</v>
      </c>
      <c r="M38" s="366">
        <v>134099</v>
      </c>
      <c r="N38" s="367">
        <v>179083</v>
      </c>
    </row>
    <row r="39" spans="2:14" ht="12">
      <c r="B39" s="347" t="s">
        <v>1606</v>
      </c>
      <c r="C39" s="365">
        <v>698</v>
      </c>
      <c r="D39" s="366">
        <v>1</v>
      </c>
      <c r="E39" s="366">
        <v>3</v>
      </c>
      <c r="F39" s="366">
        <v>700</v>
      </c>
      <c r="G39" s="366">
        <v>472</v>
      </c>
      <c r="H39" s="366">
        <v>539</v>
      </c>
      <c r="I39" s="366">
        <v>147717</v>
      </c>
      <c r="J39" s="366">
        <v>20</v>
      </c>
      <c r="K39" s="366">
        <v>190</v>
      </c>
      <c r="L39" s="366">
        <v>147887</v>
      </c>
      <c r="M39" s="366">
        <v>37798</v>
      </c>
      <c r="N39" s="367">
        <v>109002</v>
      </c>
    </row>
    <row r="40" spans="2:14" ht="8.25" customHeight="1">
      <c r="B40" s="347"/>
      <c r="C40" s="368"/>
      <c r="D40" s="366"/>
      <c r="E40" s="366"/>
      <c r="F40" s="366"/>
      <c r="G40" s="366"/>
      <c r="H40" s="366"/>
      <c r="I40" s="366"/>
      <c r="J40" s="366"/>
      <c r="K40" s="366"/>
      <c r="L40" s="366"/>
      <c r="M40" s="366"/>
      <c r="N40" s="367"/>
    </row>
    <row r="41" spans="2:14" ht="12">
      <c r="B41" s="347" t="s">
        <v>1609</v>
      </c>
      <c r="C41" s="365">
        <v>566</v>
      </c>
      <c r="D41" s="366">
        <v>0</v>
      </c>
      <c r="E41" s="366">
        <v>3</v>
      </c>
      <c r="F41" s="366">
        <v>566</v>
      </c>
      <c r="G41" s="366">
        <v>447</v>
      </c>
      <c r="H41" s="366">
        <v>459</v>
      </c>
      <c r="I41" s="366">
        <v>198704</v>
      </c>
      <c r="J41" s="366">
        <v>0</v>
      </c>
      <c r="K41" s="366">
        <v>675</v>
      </c>
      <c r="L41" s="366">
        <v>199379</v>
      </c>
      <c r="M41" s="366">
        <v>108480</v>
      </c>
      <c r="N41" s="367">
        <v>88723</v>
      </c>
    </row>
    <row r="42" spans="2:14" ht="12">
      <c r="B42" s="347" t="s">
        <v>1610</v>
      </c>
      <c r="C42" s="365">
        <v>1182</v>
      </c>
      <c r="D42" s="366">
        <v>1</v>
      </c>
      <c r="E42" s="366">
        <v>7</v>
      </c>
      <c r="F42" s="366">
        <v>1182</v>
      </c>
      <c r="G42" s="366">
        <v>1012</v>
      </c>
      <c r="H42" s="366">
        <v>713</v>
      </c>
      <c r="I42" s="366">
        <v>189306</v>
      </c>
      <c r="J42" s="366">
        <v>130</v>
      </c>
      <c r="K42" s="366">
        <v>141</v>
      </c>
      <c r="L42" s="366">
        <v>189317</v>
      </c>
      <c r="M42" s="366">
        <v>114676</v>
      </c>
      <c r="N42" s="367">
        <v>71560</v>
      </c>
    </row>
    <row r="43" spans="2:14" ht="12">
      <c r="B43" s="347" t="s">
        <v>1612</v>
      </c>
      <c r="C43" s="365">
        <v>937</v>
      </c>
      <c r="D43" s="366">
        <v>4</v>
      </c>
      <c r="E43" s="366">
        <v>6</v>
      </c>
      <c r="F43" s="366">
        <v>938</v>
      </c>
      <c r="G43" s="366">
        <v>665</v>
      </c>
      <c r="H43" s="366">
        <v>643</v>
      </c>
      <c r="I43" s="366">
        <v>126671</v>
      </c>
      <c r="J43" s="366">
        <v>82</v>
      </c>
      <c r="K43" s="366">
        <v>92</v>
      </c>
      <c r="L43" s="366">
        <v>126681</v>
      </c>
      <c r="M43" s="366">
        <v>50694</v>
      </c>
      <c r="N43" s="367">
        <v>74395</v>
      </c>
    </row>
    <row r="44" spans="2:14" ht="12">
      <c r="B44" s="347" t="s">
        <v>1614</v>
      </c>
      <c r="C44" s="365">
        <v>761</v>
      </c>
      <c r="D44" s="366">
        <v>1</v>
      </c>
      <c r="E44" s="366">
        <v>11</v>
      </c>
      <c r="F44" s="366">
        <v>762</v>
      </c>
      <c r="G44" s="366">
        <v>678</v>
      </c>
      <c r="H44" s="366">
        <v>399</v>
      </c>
      <c r="I44" s="366">
        <v>258086</v>
      </c>
      <c r="J44" s="366">
        <v>300</v>
      </c>
      <c r="K44" s="366">
        <v>635</v>
      </c>
      <c r="L44" s="366">
        <v>258421</v>
      </c>
      <c r="M44" s="366">
        <v>187325</v>
      </c>
      <c r="N44" s="367">
        <v>70349</v>
      </c>
    </row>
    <row r="45" spans="2:14" ht="12">
      <c r="B45" s="347" t="s">
        <v>1616</v>
      </c>
      <c r="C45" s="365">
        <v>413</v>
      </c>
      <c r="D45" s="366">
        <v>1</v>
      </c>
      <c r="E45" s="366">
        <v>0</v>
      </c>
      <c r="F45" s="366">
        <v>413</v>
      </c>
      <c r="G45" s="366">
        <v>359</v>
      </c>
      <c r="H45" s="366">
        <v>273</v>
      </c>
      <c r="I45" s="366">
        <v>61406</v>
      </c>
      <c r="J45" s="366">
        <v>27</v>
      </c>
      <c r="K45" s="366">
        <v>0</v>
      </c>
      <c r="L45" s="366">
        <v>61379</v>
      </c>
      <c r="M45" s="366">
        <v>31441</v>
      </c>
      <c r="N45" s="367">
        <v>29262</v>
      </c>
    </row>
    <row r="46" spans="2:14" ht="12">
      <c r="B46" s="347" t="s">
        <v>1618</v>
      </c>
      <c r="C46" s="365">
        <v>594</v>
      </c>
      <c r="D46" s="366">
        <v>2</v>
      </c>
      <c r="E46" s="366">
        <v>5</v>
      </c>
      <c r="F46" s="366">
        <v>595</v>
      </c>
      <c r="G46" s="366">
        <v>520</v>
      </c>
      <c r="H46" s="366">
        <v>359</v>
      </c>
      <c r="I46" s="366">
        <v>125679</v>
      </c>
      <c r="J46" s="366">
        <v>110</v>
      </c>
      <c r="K46" s="366">
        <v>170</v>
      </c>
      <c r="L46" s="366">
        <v>125739</v>
      </c>
      <c r="M46" s="366">
        <v>81194</v>
      </c>
      <c r="N46" s="367">
        <v>43839</v>
      </c>
    </row>
    <row r="47" spans="2:14" ht="12">
      <c r="B47" s="347" t="s">
        <v>1619</v>
      </c>
      <c r="C47" s="365">
        <v>713</v>
      </c>
      <c r="D47" s="366">
        <v>1</v>
      </c>
      <c r="E47" s="366">
        <v>7</v>
      </c>
      <c r="F47" s="366">
        <v>713</v>
      </c>
      <c r="G47" s="366">
        <v>629</v>
      </c>
      <c r="H47" s="366">
        <v>449</v>
      </c>
      <c r="I47" s="366">
        <v>116351</v>
      </c>
      <c r="J47" s="366">
        <v>20</v>
      </c>
      <c r="K47" s="366">
        <v>222</v>
      </c>
      <c r="L47" s="366">
        <v>116553</v>
      </c>
      <c r="M47" s="366">
        <v>66685</v>
      </c>
      <c r="N47" s="367">
        <v>48278</v>
      </c>
    </row>
    <row r="48" spans="2:14" ht="8.25" customHeight="1">
      <c r="B48" s="347"/>
      <c r="C48" s="365"/>
      <c r="D48" s="366"/>
      <c r="E48" s="366"/>
      <c r="F48" s="366"/>
      <c r="G48" s="366"/>
      <c r="H48" s="366"/>
      <c r="I48" s="366"/>
      <c r="J48" s="366"/>
      <c r="K48" s="366"/>
      <c r="L48" s="366"/>
      <c r="M48" s="366"/>
      <c r="N48" s="367"/>
    </row>
    <row r="49" spans="2:14" ht="12">
      <c r="B49" s="347" t="s">
        <v>1622</v>
      </c>
      <c r="C49" s="365">
        <v>769</v>
      </c>
      <c r="D49" s="366">
        <v>5</v>
      </c>
      <c r="E49" s="366">
        <v>192</v>
      </c>
      <c r="F49" s="366">
        <v>903</v>
      </c>
      <c r="G49" s="366">
        <v>595</v>
      </c>
      <c r="H49" s="366">
        <v>630</v>
      </c>
      <c r="I49" s="366">
        <v>308046</v>
      </c>
      <c r="J49" s="366">
        <v>14215</v>
      </c>
      <c r="K49" s="366">
        <v>65776</v>
      </c>
      <c r="L49" s="366">
        <v>359607</v>
      </c>
      <c r="M49" s="366">
        <v>191030</v>
      </c>
      <c r="N49" s="367">
        <v>167395</v>
      </c>
    </row>
    <row r="50" spans="2:14" ht="12">
      <c r="B50" s="347" t="s">
        <v>108</v>
      </c>
      <c r="C50" s="365">
        <v>853</v>
      </c>
      <c r="D50" s="366">
        <v>2</v>
      </c>
      <c r="E50" s="366">
        <v>10</v>
      </c>
      <c r="F50" s="366">
        <v>858</v>
      </c>
      <c r="G50" s="366">
        <v>582</v>
      </c>
      <c r="H50" s="366">
        <v>665</v>
      </c>
      <c r="I50" s="366">
        <v>461624</v>
      </c>
      <c r="J50" s="366">
        <v>1950</v>
      </c>
      <c r="K50" s="366">
        <v>2641</v>
      </c>
      <c r="L50" s="366">
        <v>462315</v>
      </c>
      <c r="M50" s="366">
        <v>117616</v>
      </c>
      <c r="N50" s="367">
        <v>342981</v>
      </c>
    </row>
    <row r="51" spans="2:14" ht="12">
      <c r="B51" s="347" t="s">
        <v>1626</v>
      </c>
      <c r="C51" s="365">
        <v>1082</v>
      </c>
      <c r="D51" s="366">
        <v>26</v>
      </c>
      <c r="E51" s="366">
        <v>303</v>
      </c>
      <c r="F51" s="366">
        <v>1231</v>
      </c>
      <c r="G51" s="366">
        <v>1108</v>
      </c>
      <c r="H51" s="366">
        <v>831</v>
      </c>
      <c r="I51" s="366">
        <v>320728</v>
      </c>
      <c r="J51" s="366">
        <v>3609</v>
      </c>
      <c r="K51" s="366">
        <v>24696</v>
      </c>
      <c r="L51" s="366">
        <v>341815</v>
      </c>
      <c r="M51" s="366">
        <v>102406</v>
      </c>
      <c r="N51" s="367">
        <v>238851</v>
      </c>
    </row>
    <row r="52" spans="2:14" ht="12">
      <c r="B52" s="347" t="s">
        <v>1628</v>
      </c>
      <c r="C52" s="365">
        <v>1203</v>
      </c>
      <c r="D52" s="366">
        <v>2</v>
      </c>
      <c r="E52" s="366">
        <v>124</v>
      </c>
      <c r="F52" s="366">
        <v>1286</v>
      </c>
      <c r="G52" s="366">
        <v>1020</v>
      </c>
      <c r="H52" s="366">
        <v>981</v>
      </c>
      <c r="I52" s="366">
        <v>352691</v>
      </c>
      <c r="J52" s="366">
        <v>13</v>
      </c>
      <c r="K52" s="366">
        <v>5790</v>
      </c>
      <c r="L52" s="366">
        <v>358468</v>
      </c>
      <c r="M52" s="366">
        <v>159854</v>
      </c>
      <c r="N52" s="367">
        <v>197253</v>
      </c>
    </row>
    <row r="53" spans="2:14" ht="12">
      <c r="B53" s="347" t="s">
        <v>1630</v>
      </c>
      <c r="C53" s="365">
        <v>1387</v>
      </c>
      <c r="D53" s="366">
        <v>7</v>
      </c>
      <c r="E53" s="366">
        <v>453</v>
      </c>
      <c r="F53" s="366">
        <v>1569</v>
      </c>
      <c r="G53" s="366">
        <v>775</v>
      </c>
      <c r="H53" s="366">
        <v>1475</v>
      </c>
      <c r="I53" s="366">
        <v>540829</v>
      </c>
      <c r="J53" s="366">
        <v>4588</v>
      </c>
      <c r="K53" s="366">
        <v>176601</v>
      </c>
      <c r="L53" s="366">
        <v>712842</v>
      </c>
      <c r="M53" s="366">
        <v>122043</v>
      </c>
      <c r="N53" s="367">
        <v>587003</v>
      </c>
    </row>
    <row r="54" spans="2:14" ht="8.25" customHeight="1">
      <c r="B54" s="347"/>
      <c r="C54" s="365"/>
      <c r="D54" s="366"/>
      <c r="E54" s="366"/>
      <c r="F54" s="366"/>
      <c r="G54" s="366"/>
      <c r="H54" s="366"/>
      <c r="I54" s="366"/>
      <c r="J54" s="366"/>
      <c r="K54" s="366"/>
      <c r="L54" s="366"/>
      <c r="M54" s="366"/>
      <c r="N54" s="367"/>
    </row>
    <row r="55" spans="2:14" ht="12">
      <c r="B55" s="347" t="s">
        <v>1633</v>
      </c>
      <c r="C55" s="365">
        <v>1070</v>
      </c>
      <c r="D55" s="366">
        <v>1</v>
      </c>
      <c r="E55" s="366">
        <v>4</v>
      </c>
      <c r="F55" s="366">
        <v>1073</v>
      </c>
      <c r="G55" s="366">
        <v>901</v>
      </c>
      <c r="H55" s="366">
        <v>611</v>
      </c>
      <c r="I55" s="366">
        <v>177326</v>
      </c>
      <c r="J55" s="366">
        <v>40</v>
      </c>
      <c r="K55" s="366">
        <v>111</v>
      </c>
      <c r="L55" s="366">
        <v>177397</v>
      </c>
      <c r="M55" s="366">
        <v>116312</v>
      </c>
      <c r="N55" s="367">
        <v>54354</v>
      </c>
    </row>
    <row r="56" spans="2:14" ht="12">
      <c r="B56" s="347" t="s">
        <v>1634</v>
      </c>
      <c r="C56" s="365">
        <v>239</v>
      </c>
      <c r="D56" s="366">
        <v>0</v>
      </c>
      <c r="E56" s="366">
        <v>0</v>
      </c>
      <c r="F56" s="366">
        <v>239</v>
      </c>
      <c r="G56" s="366">
        <v>209</v>
      </c>
      <c r="H56" s="366">
        <v>64</v>
      </c>
      <c r="I56" s="366">
        <v>19679</v>
      </c>
      <c r="J56" s="366">
        <v>0</v>
      </c>
      <c r="K56" s="366">
        <v>0</v>
      </c>
      <c r="L56" s="366">
        <v>19679</v>
      </c>
      <c r="M56" s="366">
        <v>15627</v>
      </c>
      <c r="N56" s="367">
        <v>3822</v>
      </c>
    </row>
    <row r="57" spans="2:14" ht="12">
      <c r="B57" s="347" t="s">
        <v>1636</v>
      </c>
      <c r="C57" s="365">
        <v>430</v>
      </c>
      <c r="D57" s="366">
        <v>0</v>
      </c>
      <c r="E57" s="366">
        <v>1</v>
      </c>
      <c r="F57" s="366">
        <v>430</v>
      </c>
      <c r="G57" s="366">
        <v>238</v>
      </c>
      <c r="H57" s="366">
        <v>390</v>
      </c>
      <c r="I57" s="366">
        <v>45216</v>
      </c>
      <c r="J57" s="366">
        <v>0</v>
      </c>
      <c r="K57" s="366">
        <v>20</v>
      </c>
      <c r="L57" s="366">
        <v>45236</v>
      </c>
      <c r="M57" s="366">
        <v>17537</v>
      </c>
      <c r="N57" s="367">
        <v>27318</v>
      </c>
    </row>
    <row r="58" spans="2:14" ht="12">
      <c r="B58" s="347" t="s">
        <v>1638</v>
      </c>
      <c r="C58" s="365">
        <v>690</v>
      </c>
      <c r="D58" s="366">
        <v>0</v>
      </c>
      <c r="E58" s="366">
        <v>0</v>
      </c>
      <c r="F58" s="366">
        <v>690</v>
      </c>
      <c r="G58" s="366">
        <v>446</v>
      </c>
      <c r="H58" s="366">
        <v>457</v>
      </c>
      <c r="I58" s="366">
        <v>64414</v>
      </c>
      <c r="J58" s="366">
        <v>0</v>
      </c>
      <c r="K58" s="366">
        <v>0</v>
      </c>
      <c r="L58" s="366">
        <v>64414</v>
      </c>
      <c r="M58" s="366">
        <v>30665</v>
      </c>
      <c r="N58" s="367">
        <v>32699</v>
      </c>
    </row>
    <row r="59" spans="2:14" ht="12">
      <c r="B59" s="347" t="s">
        <v>1640</v>
      </c>
      <c r="C59" s="365">
        <v>832</v>
      </c>
      <c r="D59" s="366">
        <v>1</v>
      </c>
      <c r="E59" s="366">
        <v>26</v>
      </c>
      <c r="F59" s="366">
        <v>835</v>
      </c>
      <c r="G59" s="366">
        <v>629</v>
      </c>
      <c r="H59" s="366">
        <v>750</v>
      </c>
      <c r="I59" s="366">
        <v>108623</v>
      </c>
      <c r="J59" s="366">
        <v>200</v>
      </c>
      <c r="K59" s="366">
        <v>276</v>
      </c>
      <c r="L59" s="366">
        <v>108699</v>
      </c>
      <c r="M59" s="366">
        <v>45775</v>
      </c>
      <c r="N59" s="367">
        <v>61782</v>
      </c>
    </row>
    <row r="60" spans="2:14" ht="12">
      <c r="B60" s="347" t="s">
        <v>1642</v>
      </c>
      <c r="C60" s="365">
        <v>59</v>
      </c>
      <c r="D60" s="366">
        <v>0</v>
      </c>
      <c r="E60" s="366">
        <v>0</v>
      </c>
      <c r="F60" s="366">
        <v>59</v>
      </c>
      <c r="G60" s="366">
        <v>46</v>
      </c>
      <c r="H60" s="366">
        <v>15</v>
      </c>
      <c r="I60" s="366">
        <v>5895</v>
      </c>
      <c r="J60" s="366">
        <v>0</v>
      </c>
      <c r="K60" s="366">
        <v>0</v>
      </c>
      <c r="L60" s="366">
        <v>5895</v>
      </c>
      <c r="M60" s="366">
        <v>4212</v>
      </c>
      <c r="N60" s="367">
        <v>1577</v>
      </c>
    </row>
    <row r="61" spans="2:14" ht="12">
      <c r="B61" s="347" t="s">
        <v>1644</v>
      </c>
      <c r="C61" s="365">
        <v>1052</v>
      </c>
      <c r="D61" s="366">
        <v>1</v>
      </c>
      <c r="E61" s="366">
        <v>29</v>
      </c>
      <c r="F61" s="366">
        <v>1054</v>
      </c>
      <c r="G61" s="366">
        <v>902</v>
      </c>
      <c r="H61" s="366">
        <v>919</v>
      </c>
      <c r="I61" s="366">
        <v>351796</v>
      </c>
      <c r="J61" s="366">
        <v>100</v>
      </c>
      <c r="K61" s="366">
        <v>1215</v>
      </c>
      <c r="L61" s="366">
        <v>352911</v>
      </c>
      <c r="M61" s="366">
        <v>109963</v>
      </c>
      <c r="N61" s="367">
        <v>239829</v>
      </c>
    </row>
    <row r="62" spans="2:14" ht="12">
      <c r="B62" s="347" t="s">
        <v>1646</v>
      </c>
      <c r="C62" s="365">
        <v>1504</v>
      </c>
      <c r="D62" s="366">
        <v>4</v>
      </c>
      <c r="E62" s="366">
        <v>25</v>
      </c>
      <c r="F62" s="366">
        <v>1510</v>
      </c>
      <c r="G62" s="366">
        <v>1213</v>
      </c>
      <c r="H62" s="366">
        <v>1150</v>
      </c>
      <c r="I62" s="366">
        <v>697587</v>
      </c>
      <c r="J62" s="366">
        <v>4877</v>
      </c>
      <c r="K62" s="366">
        <v>1242</v>
      </c>
      <c r="L62" s="366">
        <v>693952</v>
      </c>
      <c r="M62" s="366">
        <v>312194</v>
      </c>
      <c r="N62" s="367">
        <v>370448</v>
      </c>
    </row>
    <row r="63" spans="2:14" ht="12">
      <c r="B63" s="347" t="s">
        <v>1648</v>
      </c>
      <c r="C63" s="365">
        <v>1791</v>
      </c>
      <c r="D63" s="366">
        <v>3</v>
      </c>
      <c r="E63" s="366">
        <v>18</v>
      </c>
      <c r="F63" s="366">
        <v>1792</v>
      </c>
      <c r="G63" s="366">
        <v>1563</v>
      </c>
      <c r="H63" s="366">
        <v>662</v>
      </c>
      <c r="I63" s="366">
        <v>231923</v>
      </c>
      <c r="J63" s="366">
        <v>162</v>
      </c>
      <c r="K63" s="366">
        <v>439</v>
      </c>
      <c r="L63" s="366">
        <v>232200</v>
      </c>
      <c r="M63" s="366">
        <v>182503</v>
      </c>
      <c r="N63" s="367">
        <v>45199</v>
      </c>
    </row>
    <row r="64" spans="2:14" ht="12">
      <c r="B64" s="347" t="s">
        <v>1650</v>
      </c>
      <c r="C64" s="365">
        <v>999</v>
      </c>
      <c r="D64" s="366">
        <v>0</v>
      </c>
      <c r="E64" s="366">
        <v>16</v>
      </c>
      <c r="F64" s="366">
        <v>1001</v>
      </c>
      <c r="G64" s="366">
        <v>831</v>
      </c>
      <c r="H64" s="366">
        <v>458</v>
      </c>
      <c r="I64" s="366">
        <v>214773</v>
      </c>
      <c r="J64" s="366">
        <v>0</v>
      </c>
      <c r="K64" s="366">
        <v>800</v>
      </c>
      <c r="L64" s="366">
        <v>215573</v>
      </c>
      <c r="M64" s="366">
        <v>173278</v>
      </c>
      <c r="N64" s="367">
        <v>37878</v>
      </c>
    </row>
    <row r="65" spans="2:14" ht="12">
      <c r="B65" s="347" t="s">
        <v>1652</v>
      </c>
      <c r="C65" s="365">
        <v>569</v>
      </c>
      <c r="D65" s="366">
        <v>2</v>
      </c>
      <c r="E65" s="366">
        <v>0</v>
      </c>
      <c r="F65" s="366">
        <v>569</v>
      </c>
      <c r="G65" s="366">
        <v>482</v>
      </c>
      <c r="H65" s="366">
        <v>380</v>
      </c>
      <c r="I65" s="366">
        <v>87538</v>
      </c>
      <c r="J65" s="366">
        <v>350</v>
      </c>
      <c r="K65" s="366">
        <v>0</v>
      </c>
      <c r="L65" s="366">
        <v>87188</v>
      </c>
      <c r="M65" s="366">
        <v>55361</v>
      </c>
      <c r="N65" s="367">
        <v>30145</v>
      </c>
    </row>
    <row r="66" spans="2:14" ht="12">
      <c r="B66" s="348" t="s">
        <v>1654</v>
      </c>
      <c r="C66" s="369">
        <v>771</v>
      </c>
      <c r="D66" s="370">
        <v>0</v>
      </c>
      <c r="E66" s="370">
        <v>1</v>
      </c>
      <c r="F66" s="370">
        <v>771</v>
      </c>
      <c r="G66" s="370">
        <v>734</v>
      </c>
      <c r="H66" s="370">
        <v>390</v>
      </c>
      <c r="I66" s="370">
        <v>153197</v>
      </c>
      <c r="J66" s="370">
        <v>0</v>
      </c>
      <c r="K66" s="370">
        <v>80</v>
      </c>
      <c r="L66" s="370">
        <v>153277</v>
      </c>
      <c r="M66" s="370">
        <v>125250</v>
      </c>
      <c r="N66" s="371">
        <v>26571</v>
      </c>
    </row>
    <row r="67" spans="2:14" ht="12">
      <c r="B67" s="362"/>
      <c r="C67" s="362"/>
      <c r="D67" s="362"/>
      <c r="E67" s="362"/>
      <c r="F67" s="362"/>
      <c r="G67" s="362"/>
      <c r="H67" s="362"/>
      <c r="I67" s="362"/>
      <c r="J67" s="362"/>
      <c r="K67" s="362"/>
      <c r="L67" s="362"/>
      <c r="M67" s="362"/>
      <c r="N67" s="362"/>
    </row>
    <row r="68" spans="2:14" ht="12">
      <c r="B68" s="362"/>
      <c r="C68" s="362"/>
      <c r="D68" s="362"/>
      <c r="E68" s="362"/>
      <c r="F68" s="362"/>
      <c r="G68" s="362"/>
      <c r="H68" s="362"/>
      <c r="I68" s="362"/>
      <c r="J68" s="362"/>
      <c r="K68" s="362"/>
      <c r="L68" s="362"/>
      <c r="M68" s="362"/>
      <c r="N68" s="362"/>
    </row>
    <row r="69" spans="2:14" ht="12">
      <c r="B69" s="362"/>
      <c r="C69" s="362"/>
      <c r="D69" s="362"/>
      <c r="E69" s="362"/>
      <c r="F69" s="362"/>
      <c r="G69" s="362"/>
      <c r="H69" s="362"/>
      <c r="I69" s="362"/>
      <c r="J69" s="362"/>
      <c r="K69" s="362"/>
      <c r="L69" s="362"/>
      <c r="M69" s="362"/>
      <c r="N69" s="362"/>
    </row>
    <row r="70" spans="2:14" ht="12">
      <c r="B70" s="362"/>
      <c r="C70" s="362"/>
      <c r="D70" s="362"/>
      <c r="E70" s="362"/>
      <c r="F70" s="362"/>
      <c r="G70" s="362"/>
      <c r="H70" s="362"/>
      <c r="I70" s="362"/>
      <c r="J70" s="362"/>
      <c r="K70" s="362"/>
      <c r="L70" s="362"/>
      <c r="M70" s="362"/>
      <c r="N70" s="362"/>
    </row>
    <row r="71" spans="2:14" ht="12">
      <c r="B71" s="362"/>
      <c r="C71" s="362"/>
      <c r="D71" s="362"/>
      <c r="E71" s="362"/>
      <c r="F71" s="362"/>
      <c r="G71" s="362"/>
      <c r="H71" s="362"/>
      <c r="I71" s="362"/>
      <c r="J71" s="362"/>
      <c r="K71" s="362"/>
      <c r="L71" s="362"/>
      <c r="M71" s="362"/>
      <c r="N71" s="362"/>
    </row>
    <row r="72" spans="2:14" ht="12">
      <c r="B72" s="362"/>
      <c r="C72" s="362"/>
      <c r="D72" s="362"/>
      <c r="E72" s="362"/>
      <c r="F72" s="362"/>
      <c r="G72" s="362"/>
      <c r="H72" s="362"/>
      <c r="I72" s="362"/>
      <c r="J72" s="362"/>
      <c r="K72" s="362"/>
      <c r="L72" s="362"/>
      <c r="M72" s="362"/>
      <c r="N72" s="362"/>
    </row>
    <row r="73" spans="2:14" ht="12">
      <c r="B73" s="362"/>
      <c r="C73" s="362"/>
      <c r="D73" s="362"/>
      <c r="E73" s="362"/>
      <c r="F73" s="362"/>
      <c r="G73" s="362"/>
      <c r="H73" s="362"/>
      <c r="I73" s="362"/>
      <c r="J73" s="362"/>
      <c r="K73" s="362"/>
      <c r="L73" s="362"/>
      <c r="M73" s="362"/>
      <c r="N73" s="362"/>
    </row>
    <row r="74" spans="2:14" ht="12">
      <c r="B74" s="362"/>
      <c r="C74" s="362"/>
      <c r="D74" s="362"/>
      <c r="E74" s="362"/>
      <c r="F74" s="362"/>
      <c r="G74" s="362"/>
      <c r="H74" s="362"/>
      <c r="I74" s="362"/>
      <c r="J74" s="362"/>
      <c r="K74" s="362"/>
      <c r="L74" s="362"/>
      <c r="M74" s="362"/>
      <c r="N74" s="362"/>
    </row>
    <row r="75" spans="2:14" ht="12">
      <c r="B75" s="362"/>
      <c r="C75" s="362"/>
      <c r="D75" s="362"/>
      <c r="E75" s="362"/>
      <c r="F75" s="362"/>
      <c r="G75" s="362"/>
      <c r="H75" s="362"/>
      <c r="I75" s="362"/>
      <c r="J75" s="362"/>
      <c r="K75" s="362"/>
      <c r="L75" s="362"/>
      <c r="M75" s="362"/>
      <c r="N75" s="362"/>
    </row>
    <row r="76" spans="2:14" ht="12">
      <c r="B76" s="362"/>
      <c r="C76" s="362"/>
      <c r="D76" s="362"/>
      <c r="E76" s="362"/>
      <c r="F76" s="362"/>
      <c r="G76" s="362"/>
      <c r="H76" s="362"/>
      <c r="I76" s="362"/>
      <c r="J76" s="362"/>
      <c r="K76" s="362"/>
      <c r="L76" s="362"/>
      <c r="M76" s="362"/>
      <c r="N76" s="362"/>
    </row>
    <row r="77" spans="2:14" ht="12">
      <c r="B77" s="362"/>
      <c r="C77" s="362"/>
      <c r="D77" s="362"/>
      <c r="E77" s="362"/>
      <c r="F77" s="362"/>
      <c r="G77" s="362"/>
      <c r="H77" s="362"/>
      <c r="I77" s="362"/>
      <c r="J77" s="362"/>
      <c r="K77" s="362"/>
      <c r="L77" s="362"/>
      <c r="M77" s="362"/>
      <c r="N77" s="362"/>
    </row>
    <row r="78" spans="2:14" ht="12">
      <c r="B78" s="362"/>
      <c r="C78" s="362"/>
      <c r="D78" s="362"/>
      <c r="E78" s="362"/>
      <c r="F78" s="362"/>
      <c r="G78" s="362"/>
      <c r="H78" s="362"/>
      <c r="I78" s="362"/>
      <c r="J78" s="362"/>
      <c r="K78" s="362"/>
      <c r="L78" s="362"/>
      <c r="M78" s="362"/>
      <c r="N78" s="362"/>
    </row>
    <row r="79" spans="2:14" ht="12">
      <c r="B79" s="362"/>
      <c r="C79" s="362"/>
      <c r="D79" s="362"/>
      <c r="E79" s="362"/>
      <c r="F79" s="362"/>
      <c r="G79" s="362"/>
      <c r="H79" s="362"/>
      <c r="I79" s="362"/>
      <c r="J79" s="362"/>
      <c r="K79" s="362"/>
      <c r="L79" s="362"/>
      <c r="M79" s="362"/>
      <c r="N79" s="362"/>
    </row>
    <row r="80" spans="2:14" ht="12">
      <c r="B80" s="362"/>
      <c r="C80" s="362"/>
      <c r="D80" s="362"/>
      <c r="E80" s="362"/>
      <c r="F80" s="362"/>
      <c r="G80" s="362"/>
      <c r="H80" s="362"/>
      <c r="I80" s="362"/>
      <c r="J80" s="362"/>
      <c r="K80" s="362"/>
      <c r="L80" s="362"/>
      <c r="M80" s="362"/>
      <c r="N80" s="362"/>
    </row>
    <row r="81" spans="2:14" ht="12">
      <c r="B81" s="362"/>
      <c r="C81" s="362"/>
      <c r="D81" s="362"/>
      <c r="E81" s="362"/>
      <c r="F81" s="362"/>
      <c r="G81" s="362"/>
      <c r="H81" s="362"/>
      <c r="I81" s="362"/>
      <c r="J81" s="362"/>
      <c r="K81" s="362"/>
      <c r="L81" s="362"/>
      <c r="M81" s="362"/>
      <c r="N81" s="362"/>
    </row>
    <row r="82" spans="2:14" ht="12">
      <c r="B82" s="362"/>
      <c r="C82" s="362"/>
      <c r="D82" s="362"/>
      <c r="E82" s="362"/>
      <c r="F82" s="362"/>
      <c r="G82" s="362"/>
      <c r="H82" s="362"/>
      <c r="I82" s="362"/>
      <c r="J82" s="362"/>
      <c r="K82" s="362"/>
      <c r="L82" s="362"/>
      <c r="M82" s="362"/>
      <c r="N82" s="362"/>
    </row>
    <row r="83" spans="2:14" ht="12">
      <c r="B83" s="362"/>
      <c r="C83" s="362"/>
      <c r="D83" s="362"/>
      <c r="E83" s="362"/>
      <c r="F83" s="362"/>
      <c r="G83" s="362"/>
      <c r="H83" s="362"/>
      <c r="I83" s="362"/>
      <c r="J83" s="362"/>
      <c r="K83" s="362"/>
      <c r="L83" s="362"/>
      <c r="M83" s="362"/>
      <c r="N83" s="362"/>
    </row>
    <row r="84" spans="2:14" ht="12">
      <c r="B84" s="362"/>
      <c r="C84" s="362"/>
      <c r="D84" s="362"/>
      <c r="E84" s="362"/>
      <c r="F84" s="362"/>
      <c r="G84" s="362"/>
      <c r="H84" s="362"/>
      <c r="I84" s="362"/>
      <c r="J84" s="362"/>
      <c r="K84" s="362"/>
      <c r="L84" s="362"/>
      <c r="M84" s="362"/>
      <c r="N84" s="362"/>
    </row>
    <row r="85" spans="2:14" ht="12">
      <c r="B85" s="362"/>
      <c r="C85" s="362"/>
      <c r="D85" s="362"/>
      <c r="E85" s="362"/>
      <c r="F85" s="362"/>
      <c r="G85" s="362"/>
      <c r="H85" s="362"/>
      <c r="I85" s="362"/>
      <c r="J85" s="362"/>
      <c r="K85" s="362"/>
      <c r="L85" s="362"/>
      <c r="M85" s="362"/>
      <c r="N85" s="362"/>
    </row>
    <row r="86" spans="2:14" ht="12">
      <c r="B86" s="362"/>
      <c r="C86" s="362"/>
      <c r="D86" s="362"/>
      <c r="E86" s="362"/>
      <c r="F86" s="362"/>
      <c r="G86" s="362"/>
      <c r="H86" s="362"/>
      <c r="I86" s="362"/>
      <c r="J86" s="362"/>
      <c r="K86" s="362"/>
      <c r="L86" s="362"/>
      <c r="M86" s="362"/>
      <c r="N86" s="362"/>
    </row>
    <row r="87" spans="2:14" ht="12">
      <c r="B87" s="362"/>
      <c r="C87" s="362"/>
      <c r="D87" s="362"/>
      <c r="E87" s="362"/>
      <c r="F87" s="362"/>
      <c r="G87" s="362"/>
      <c r="H87" s="362"/>
      <c r="I87" s="362"/>
      <c r="J87" s="362"/>
      <c r="K87" s="362"/>
      <c r="L87" s="362"/>
      <c r="M87" s="362"/>
      <c r="N87" s="362"/>
    </row>
    <row r="88" spans="2:14" ht="12">
      <c r="B88" s="362"/>
      <c r="C88" s="362"/>
      <c r="D88" s="362"/>
      <c r="E88" s="362"/>
      <c r="F88" s="362"/>
      <c r="G88" s="362"/>
      <c r="H88" s="362"/>
      <c r="I88" s="362"/>
      <c r="J88" s="362"/>
      <c r="K88" s="362"/>
      <c r="L88" s="362"/>
      <c r="M88" s="362"/>
      <c r="N88" s="362"/>
    </row>
    <row r="89" spans="2:14" ht="12">
      <c r="B89" s="362"/>
      <c r="C89" s="362"/>
      <c r="D89" s="362"/>
      <c r="E89" s="362"/>
      <c r="F89" s="362"/>
      <c r="G89" s="362"/>
      <c r="H89" s="362"/>
      <c r="I89" s="362"/>
      <c r="J89" s="362"/>
      <c r="K89" s="362"/>
      <c r="L89" s="362"/>
      <c r="M89" s="362"/>
      <c r="N89" s="362"/>
    </row>
    <row r="90" spans="2:14" ht="12">
      <c r="B90" s="362"/>
      <c r="C90" s="362"/>
      <c r="D90" s="362"/>
      <c r="E90" s="362"/>
      <c r="F90" s="362"/>
      <c r="G90" s="362"/>
      <c r="H90" s="362"/>
      <c r="I90" s="362"/>
      <c r="J90" s="362"/>
      <c r="K90" s="362"/>
      <c r="L90" s="362"/>
      <c r="M90" s="362"/>
      <c r="N90" s="362"/>
    </row>
    <row r="91" spans="2:14" ht="12">
      <c r="B91" s="362"/>
      <c r="C91" s="362"/>
      <c r="D91" s="362"/>
      <c r="E91" s="362"/>
      <c r="F91" s="362"/>
      <c r="G91" s="362"/>
      <c r="H91" s="362"/>
      <c r="I91" s="362"/>
      <c r="J91" s="362"/>
      <c r="K91" s="362"/>
      <c r="L91" s="362"/>
      <c r="M91" s="362"/>
      <c r="N91" s="362"/>
    </row>
    <row r="92" spans="2:14" ht="12">
      <c r="B92" s="362"/>
      <c r="C92" s="362"/>
      <c r="D92" s="362"/>
      <c r="E92" s="362"/>
      <c r="F92" s="362"/>
      <c r="G92" s="362"/>
      <c r="H92" s="362"/>
      <c r="I92" s="362"/>
      <c r="J92" s="362"/>
      <c r="K92" s="362"/>
      <c r="L92" s="362"/>
      <c r="M92" s="362"/>
      <c r="N92" s="362"/>
    </row>
    <row r="93" spans="2:14" ht="12">
      <c r="B93" s="362"/>
      <c r="C93" s="362"/>
      <c r="D93" s="362"/>
      <c r="E93" s="362"/>
      <c r="F93" s="362"/>
      <c r="G93" s="362"/>
      <c r="H93" s="362"/>
      <c r="I93" s="362"/>
      <c r="J93" s="362"/>
      <c r="K93" s="362"/>
      <c r="L93" s="362"/>
      <c r="M93" s="362"/>
      <c r="N93" s="362"/>
    </row>
    <row r="94" spans="2:14" ht="12">
      <c r="B94" s="362"/>
      <c r="C94" s="362"/>
      <c r="D94" s="362"/>
      <c r="E94" s="362"/>
      <c r="F94" s="362"/>
      <c r="G94" s="362"/>
      <c r="H94" s="362"/>
      <c r="I94" s="362"/>
      <c r="J94" s="362"/>
      <c r="K94" s="362"/>
      <c r="L94" s="362"/>
      <c r="M94" s="362"/>
      <c r="N94" s="362"/>
    </row>
    <row r="95" spans="2:14" ht="12">
      <c r="B95" s="362"/>
      <c r="C95" s="362"/>
      <c r="D95" s="362"/>
      <c r="E95" s="362"/>
      <c r="F95" s="362"/>
      <c r="G95" s="362"/>
      <c r="H95" s="362"/>
      <c r="I95" s="362"/>
      <c r="J95" s="362"/>
      <c r="K95" s="362"/>
      <c r="L95" s="362"/>
      <c r="M95" s="362"/>
      <c r="N95" s="362"/>
    </row>
    <row r="96" spans="2:14" ht="12">
      <c r="B96" s="362"/>
      <c r="C96" s="362"/>
      <c r="D96" s="362"/>
      <c r="E96" s="362"/>
      <c r="F96" s="362"/>
      <c r="G96" s="362"/>
      <c r="H96" s="362"/>
      <c r="I96" s="362"/>
      <c r="J96" s="362"/>
      <c r="K96" s="362"/>
      <c r="L96" s="362"/>
      <c r="M96" s="362"/>
      <c r="N96" s="362"/>
    </row>
    <row r="97" spans="2:14" ht="12">
      <c r="B97" s="362"/>
      <c r="C97" s="362"/>
      <c r="D97" s="362"/>
      <c r="E97" s="362"/>
      <c r="F97" s="362"/>
      <c r="G97" s="362"/>
      <c r="H97" s="362"/>
      <c r="I97" s="362"/>
      <c r="J97" s="362"/>
      <c r="K97" s="362"/>
      <c r="L97" s="362"/>
      <c r="M97" s="362"/>
      <c r="N97" s="362"/>
    </row>
    <row r="98" spans="2:14" ht="12">
      <c r="B98" s="362"/>
      <c r="C98" s="362"/>
      <c r="D98" s="362"/>
      <c r="E98" s="362"/>
      <c r="F98" s="362"/>
      <c r="G98" s="362"/>
      <c r="H98" s="362"/>
      <c r="I98" s="362"/>
      <c r="J98" s="362"/>
      <c r="K98" s="362"/>
      <c r="L98" s="362"/>
      <c r="M98" s="362"/>
      <c r="N98" s="362"/>
    </row>
    <row r="99" spans="2:14" ht="12">
      <c r="B99" s="362"/>
      <c r="C99" s="362"/>
      <c r="D99" s="362"/>
      <c r="E99" s="362"/>
      <c r="F99" s="362"/>
      <c r="G99" s="362"/>
      <c r="H99" s="362"/>
      <c r="I99" s="362"/>
      <c r="J99" s="362"/>
      <c r="K99" s="362"/>
      <c r="L99" s="362"/>
      <c r="M99" s="362"/>
      <c r="N99" s="362"/>
    </row>
    <row r="100" spans="2:14" ht="12">
      <c r="B100" s="362"/>
      <c r="C100" s="362"/>
      <c r="D100" s="362"/>
      <c r="E100" s="362"/>
      <c r="F100" s="362"/>
      <c r="G100" s="362"/>
      <c r="H100" s="362"/>
      <c r="I100" s="362"/>
      <c r="J100" s="362"/>
      <c r="K100" s="362"/>
      <c r="L100" s="362"/>
      <c r="M100" s="362"/>
      <c r="N100" s="362"/>
    </row>
    <row r="101" spans="2:14" ht="12">
      <c r="B101" s="362"/>
      <c r="C101" s="362"/>
      <c r="D101" s="362"/>
      <c r="E101" s="362"/>
      <c r="F101" s="362"/>
      <c r="G101" s="362"/>
      <c r="H101" s="362"/>
      <c r="I101" s="362"/>
      <c r="J101" s="362"/>
      <c r="K101" s="362"/>
      <c r="L101" s="362"/>
      <c r="M101" s="362"/>
      <c r="N101" s="362"/>
    </row>
    <row r="102" spans="2:14" ht="12">
      <c r="B102" s="362"/>
      <c r="C102" s="362"/>
      <c r="D102" s="362"/>
      <c r="E102" s="362"/>
      <c r="F102" s="362"/>
      <c r="G102" s="362"/>
      <c r="H102" s="362"/>
      <c r="I102" s="362"/>
      <c r="J102" s="362"/>
      <c r="K102" s="362"/>
      <c r="L102" s="362"/>
      <c r="M102" s="362"/>
      <c r="N102" s="362"/>
    </row>
    <row r="103" spans="2:14" ht="12">
      <c r="B103" s="362"/>
      <c r="C103" s="362"/>
      <c r="D103" s="362"/>
      <c r="E103" s="362"/>
      <c r="F103" s="362"/>
      <c r="G103" s="362"/>
      <c r="H103" s="362"/>
      <c r="I103" s="362"/>
      <c r="J103" s="362"/>
      <c r="K103" s="362"/>
      <c r="L103" s="362"/>
      <c r="M103" s="362"/>
      <c r="N103" s="362"/>
    </row>
    <row r="104" spans="2:14" ht="12">
      <c r="B104" s="362"/>
      <c r="C104" s="362"/>
      <c r="D104" s="362"/>
      <c r="E104" s="362"/>
      <c r="F104" s="362"/>
      <c r="G104" s="362"/>
      <c r="H104" s="362"/>
      <c r="I104" s="362"/>
      <c r="J104" s="362"/>
      <c r="K104" s="362"/>
      <c r="L104" s="362"/>
      <c r="M104" s="362"/>
      <c r="N104" s="362"/>
    </row>
    <row r="105" spans="2:14" ht="12">
      <c r="B105" s="362"/>
      <c r="C105" s="362"/>
      <c r="D105" s="362"/>
      <c r="E105" s="362"/>
      <c r="F105" s="362"/>
      <c r="G105" s="362"/>
      <c r="H105" s="362"/>
      <c r="I105" s="362"/>
      <c r="J105" s="362"/>
      <c r="K105" s="362"/>
      <c r="L105" s="362"/>
      <c r="M105" s="362"/>
      <c r="N105" s="362"/>
    </row>
    <row r="106" spans="2:14" ht="12">
      <c r="B106" s="362"/>
      <c r="C106" s="362"/>
      <c r="D106" s="362"/>
      <c r="E106" s="362"/>
      <c r="F106" s="362"/>
      <c r="G106" s="362"/>
      <c r="H106" s="362"/>
      <c r="I106" s="362"/>
      <c r="J106" s="362"/>
      <c r="K106" s="362"/>
      <c r="L106" s="362"/>
      <c r="M106" s="362"/>
      <c r="N106" s="362"/>
    </row>
    <row r="107" spans="2:14" ht="12">
      <c r="B107" s="362"/>
      <c r="C107" s="362"/>
      <c r="D107" s="362"/>
      <c r="E107" s="362"/>
      <c r="F107" s="362"/>
      <c r="G107" s="362"/>
      <c r="H107" s="362"/>
      <c r="I107" s="362"/>
      <c r="J107" s="362"/>
      <c r="K107" s="362"/>
      <c r="L107" s="362"/>
      <c r="M107" s="362"/>
      <c r="N107" s="362"/>
    </row>
    <row r="108" spans="2:14" ht="12">
      <c r="B108" s="362"/>
      <c r="C108" s="362"/>
      <c r="D108" s="362"/>
      <c r="E108" s="362"/>
      <c r="F108" s="362"/>
      <c r="G108" s="362"/>
      <c r="H108" s="362"/>
      <c r="I108" s="362"/>
      <c r="J108" s="362"/>
      <c r="K108" s="362"/>
      <c r="L108" s="362"/>
      <c r="M108" s="362"/>
      <c r="N108" s="362"/>
    </row>
    <row r="109" spans="2:14" ht="12">
      <c r="B109" s="362"/>
      <c r="C109" s="362"/>
      <c r="D109" s="362"/>
      <c r="E109" s="362"/>
      <c r="F109" s="362"/>
      <c r="G109" s="362"/>
      <c r="H109" s="362"/>
      <c r="I109" s="362"/>
      <c r="J109" s="362"/>
      <c r="K109" s="362"/>
      <c r="L109" s="362"/>
      <c r="M109" s="362"/>
      <c r="N109" s="362"/>
    </row>
    <row r="110" spans="2:14" ht="12">
      <c r="B110" s="362"/>
      <c r="C110" s="362"/>
      <c r="D110" s="362"/>
      <c r="E110" s="362"/>
      <c r="F110" s="362"/>
      <c r="G110" s="362"/>
      <c r="H110" s="362"/>
      <c r="I110" s="362"/>
      <c r="J110" s="362"/>
      <c r="K110" s="362"/>
      <c r="L110" s="362"/>
      <c r="M110" s="362"/>
      <c r="N110" s="362"/>
    </row>
    <row r="111" spans="2:14" ht="12">
      <c r="B111" s="362"/>
      <c r="C111" s="362"/>
      <c r="D111" s="362"/>
      <c r="E111" s="362"/>
      <c r="F111" s="362"/>
      <c r="G111" s="362"/>
      <c r="H111" s="362"/>
      <c r="I111" s="362"/>
      <c r="J111" s="362"/>
      <c r="K111" s="362"/>
      <c r="L111" s="362"/>
      <c r="M111" s="362"/>
      <c r="N111" s="362"/>
    </row>
    <row r="112" spans="2:14" ht="12">
      <c r="B112" s="362"/>
      <c r="C112" s="362"/>
      <c r="D112" s="362"/>
      <c r="E112" s="362"/>
      <c r="F112" s="362"/>
      <c r="G112" s="362"/>
      <c r="H112" s="362"/>
      <c r="I112" s="362"/>
      <c r="J112" s="362"/>
      <c r="K112" s="362"/>
      <c r="L112" s="362"/>
      <c r="M112" s="362"/>
      <c r="N112" s="362"/>
    </row>
    <row r="113" spans="2:14" ht="12">
      <c r="B113" s="362"/>
      <c r="C113" s="362"/>
      <c r="D113" s="362"/>
      <c r="E113" s="362"/>
      <c r="F113" s="362"/>
      <c r="G113" s="362"/>
      <c r="H113" s="362"/>
      <c r="I113" s="362"/>
      <c r="J113" s="362"/>
      <c r="K113" s="362"/>
      <c r="L113" s="362"/>
      <c r="M113" s="362"/>
      <c r="N113" s="362"/>
    </row>
    <row r="114" spans="2:14" ht="12">
      <c r="B114" s="362"/>
      <c r="C114" s="362"/>
      <c r="D114" s="362"/>
      <c r="E114" s="362"/>
      <c r="F114" s="362"/>
      <c r="G114" s="362"/>
      <c r="H114" s="362"/>
      <c r="I114" s="362"/>
      <c r="J114" s="362"/>
      <c r="K114" s="362"/>
      <c r="L114" s="362"/>
      <c r="M114" s="362"/>
      <c r="N114" s="362"/>
    </row>
    <row r="115" spans="2:14" ht="12">
      <c r="B115" s="362"/>
      <c r="C115" s="362"/>
      <c r="D115" s="362"/>
      <c r="E115" s="362"/>
      <c r="F115" s="362"/>
      <c r="G115" s="362"/>
      <c r="H115" s="362"/>
      <c r="I115" s="362"/>
      <c r="J115" s="362"/>
      <c r="K115" s="362"/>
      <c r="L115" s="362"/>
      <c r="M115" s="362"/>
      <c r="N115" s="362"/>
    </row>
    <row r="116" spans="2:14" ht="12">
      <c r="B116" s="362"/>
      <c r="C116" s="362"/>
      <c r="D116" s="362"/>
      <c r="E116" s="362"/>
      <c r="F116" s="362"/>
      <c r="G116" s="362"/>
      <c r="H116" s="362"/>
      <c r="I116" s="362"/>
      <c r="J116" s="362"/>
      <c r="K116" s="362"/>
      <c r="L116" s="362"/>
      <c r="M116" s="362"/>
      <c r="N116" s="362"/>
    </row>
    <row r="117" spans="2:14" ht="12">
      <c r="B117" s="362"/>
      <c r="C117" s="362"/>
      <c r="D117" s="362"/>
      <c r="E117" s="362"/>
      <c r="F117" s="362"/>
      <c r="G117" s="362"/>
      <c r="H117" s="362"/>
      <c r="I117" s="362"/>
      <c r="J117" s="362"/>
      <c r="K117" s="362"/>
      <c r="L117" s="362"/>
      <c r="M117" s="362"/>
      <c r="N117" s="362"/>
    </row>
    <row r="118" spans="2:14" ht="12">
      <c r="B118" s="362"/>
      <c r="C118" s="362"/>
      <c r="D118" s="362"/>
      <c r="E118" s="362"/>
      <c r="F118" s="362"/>
      <c r="G118" s="362"/>
      <c r="H118" s="362"/>
      <c r="I118" s="362"/>
      <c r="J118" s="362"/>
      <c r="K118" s="362"/>
      <c r="L118" s="362"/>
      <c r="M118" s="362"/>
      <c r="N118" s="362"/>
    </row>
  </sheetData>
  <mergeCells count="15">
    <mergeCell ref="B3:B6"/>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昭和54年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2008-10-29T05:17:22Z</dcterms:modified>
  <cp:category/>
  <cp:version/>
  <cp:contentType/>
  <cp:contentStatus/>
</cp:coreProperties>
</file>